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1M'!$S$3:$S$4</definedName>
    <definedName name="Currency">'General Settings'!$D$4</definedName>
    <definedName name="DayCounter">'General Settings'!$D$8</definedName>
    <definedName name="Delta1M">'Delta 1M'!$W$26:$W$29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E3" i="51" l="1"/>
  <c r="E3" i="40"/>
  <c r="E3" i="42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6" i="51"/>
  <c r="C7" i="51"/>
  <c r="C8" i="51"/>
  <c r="C9" i="51"/>
  <c r="C10" i="51"/>
  <c r="C11" i="51"/>
  <c r="C12" i="51"/>
  <c r="C13" i="51"/>
  <c r="C14" i="51"/>
  <c r="C15" i="51"/>
  <c r="C16" i="51"/>
  <c r="C17" i="51"/>
  <c r="C18" i="51"/>
  <c r="C19" i="51"/>
  <c r="C20" i="51"/>
  <c r="C21" i="51"/>
  <c r="C4" i="51"/>
  <c r="A6" i="51"/>
  <c r="D5" i="51"/>
  <c r="D4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D7" i="29"/>
  <c r="K3" i="45"/>
  <c r="K1" i="45"/>
  <c r="J3" i="54" l="1"/>
  <c r="J2" i="53"/>
  <c r="D7" i="51"/>
  <c r="A8" i="51"/>
  <c r="C6" i="42"/>
  <c r="D6" i="42" s="1"/>
  <c r="C5" i="42"/>
  <c r="D5" i="42" s="1"/>
  <c r="C4" i="42"/>
  <c r="D4" i="42" s="1"/>
  <c r="D8" i="51" l="1"/>
  <c r="A9" i="5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27" i="45"/>
  <c r="O28" i="45"/>
  <c r="O29" i="45"/>
  <c r="O26" i="45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B26" i="29"/>
  <c r="A10" i="51" l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Q3" i="45"/>
  <c r="D11" i="51" l="1"/>
  <c r="A12" i="51"/>
  <c r="D12" i="51" l="1"/>
  <c r="A13" i="51"/>
  <c r="J5" i="45"/>
  <c r="J6" i="45"/>
  <c r="J7" i="45"/>
  <c r="J8" i="45"/>
  <c r="J9" i="45"/>
  <c r="J4" i="45"/>
  <c r="L1" i="45"/>
  <c r="D13" i="51" l="1"/>
  <c r="A14" i="51"/>
  <c r="C6" i="39"/>
  <c r="C7" i="39"/>
  <c r="C5" i="39"/>
  <c r="A15" i="51" l="1"/>
  <c r="D14" i="51"/>
  <c r="D5" i="40"/>
  <c r="D4" i="40"/>
  <c r="A6" i="40"/>
  <c r="A16" i="51" l="1"/>
  <c r="D15" i="51"/>
  <c r="A7" i="40"/>
  <c r="C6" i="40"/>
  <c r="D6" i="40" s="1"/>
  <c r="D16" i="51" l="1"/>
  <c r="A17" i="51"/>
  <c r="A8" i="40"/>
  <c r="C7" i="40"/>
  <c r="D7" i="40" s="1"/>
  <c r="D17" i="51" l="1"/>
  <c r="A18" i="51"/>
  <c r="C8" i="40"/>
  <c r="D8" i="40" s="1"/>
  <c r="A9" i="40"/>
  <c r="D18" i="51" l="1"/>
  <c r="A19" i="51"/>
  <c r="C9" i="40"/>
  <c r="A10" i="40"/>
  <c r="D9" i="40"/>
  <c r="A20" i="51" l="1"/>
  <c r="D19" i="51"/>
  <c r="C10" i="40"/>
  <c r="A11" i="40"/>
  <c r="D10" i="40"/>
  <c r="D20" i="51" l="1"/>
  <c r="A21" i="51"/>
  <c r="C11" i="40"/>
  <c r="A12" i="40"/>
  <c r="D11" i="40"/>
  <c r="D21" i="51" l="1"/>
  <c r="C12" i="40"/>
  <c r="A13" i="40"/>
  <c r="D12" i="40"/>
  <c r="I22" i="29"/>
  <c r="I19" i="29"/>
  <c r="D10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30" i="33"/>
  <c r="D4" i="33"/>
  <c r="D27" i="33"/>
  <c r="D26" i="33"/>
  <c r="D12" i="33"/>
  <c r="D18" i="33"/>
  <c r="D21" i="33"/>
  <c r="D10" i="33"/>
  <c r="D24" i="33"/>
  <c r="D13" i="33"/>
  <c r="D34" i="33"/>
  <c r="D9" i="33"/>
  <c r="D22" i="33"/>
  <c r="D5" i="33"/>
  <c r="D16" i="33"/>
  <c r="D3" i="33"/>
  <c r="D29" i="33"/>
  <c r="D32" i="33"/>
  <c r="D37" i="33"/>
  <c r="D29" i="29"/>
  <c r="D19" i="33"/>
  <c r="D33" i="33"/>
  <c r="D20" i="33"/>
  <c r="D6" i="33"/>
  <c r="D8" i="33"/>
  <c r="D36" i="33"/>
  <c r="D25" i="33"/>
  <c r="D14" i="33"/>
  <c r="D40" i="33"/>
  <c r="D23" i="33"/>
  <c r="D38" i="33"/>
  <c r="D28" i="33"/>
  <c r="B1" i="29"/>
  <c r="D15" i="33"/>
  <c r="D7" i="33"/>
  <c r="D39" i="33"/>
  <c r="D35" i="33"/>
  <c r="D17" i="33"/>
  <c r="D11" i="33"/>
  <c r="D31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O11" i="45"/>
  <c r="D3" i="42"/>
  <c r="D10" i="39"/>
  <c r="C3" i="39" s="1"/>
  <c r="D10" i="43"/>
  <c r="C3" i="43" s="1"/>
  <c r="D10" i="48"/>
  <c r="C3" i="48" s="1"/>
  <c r="J3" i="45"/>
  <c r="K7" i="53"/>
  <c r="K34" i="53"/>
  <c r="K21" i="54"/>
  <c r="K8" i="45"/>
  <c r="K3" i="54"/>
  <c r="K10" i="53"/>
  <c r="K9" i="54"/>
  <c r="K30" i="54"/>
  <c r="T8" i="45"/>
  <c r="K25" i="54"/>
  <c r="K6" i="53"/>
  <c r="K9" i="45"/>
  <c r="K14" i="54"/>
  <c r="K33" i="54"/>
  <c r="K33" i="53"/>
  <c r="K10" i="54"/>
  <c r="K22" i="54"/>
  <c r="K15" i="53"/>
  <c r="K13" i="53"/>
  <c r="K14" i="53"/>
  <c r="K11" i="54"/>
  <c r="K31" i="54"/>
  <c r="K35" i="53"/>
  <c r="K19" i="53"/>
  <c r="K35" i="54"/>
  <c r="K9" i="53"/>
  <c r="K25" i="53"/>
  <c r="K27" i="53"/>
  <c r="K31" i="53"/>
  <c r="K4" i="54"/>
  <c r="K28" i="53"/>
  <c r="K19" i="54"/>
  <c r="K24" i="54"/>
  <c r="K6" i="54"/>
  <c r="T9" i="45"/>
  <c r="K3" i="53"/>
  <c r="K20" i="53"/>
  <c r="K34" i="54"/>
  <c r="K36" i="53"/>
  <c r="K32" i="53"/>
  <c r="K7" i="45"/>
  <c r="T7" i="45" s="1"/>
  <c r="L7" i="45"/>
  <c r="K7" i="54"/>
  <c r="K18" i="53"/>
  <c r="K26" i="53"/>
  <c r="K8" i="53"/>
  <c r="K32" i="54"/>
  <c r="O9" i="45"/>
  <c r="K36" i="54"/>
  <c r="S9" i="45"/>
  <c r="K16" i="54"/>
  <c r="K5" i="53"/>
  <c r="K23" i="54"/>
  <c r="K8" i="54"/>
  <c r="K17" i="53"/>
  <c r="K5" i="45"/>
  <c r="K30" i="53"/>
  <c r="K17" i="54"/>
  <c r="K5" i="54"/>
  <c r="K22" i="53"/>
  <c r="K29" i="54"/>
  <c r="K13" i="54"/>
  <c r="K11" i="53"/>
  <c r="K6" i="45"/>
  <c r="O6" i="45" s="1"/>
  <c r="K27" i="54"/>
  <c r="K23" i="53"/>
  <c r="K4" i="45"/>
  <c r="O7" i="45"/>
  <c r="D9" i="29"/>
  <c r="D6" i="48"/>
  <c r="K12" i="53"/>
  <c r="S4" i="45"/>
  <c r="E15" i="43"/>
  <c r="D7" i="52"/>
  <c r="E7" i="52" s="1"/>
  <c r="T6" i="45"/>
  <c r="K26" i="54"/>
  <c r="K29" i="53"/>
  <c r="K15" i="54"/>
  <c r="K28" i="54"/>
  <c r="K4" i="53"/>
  <c r="E16" i="48"/>
  <c r="K21" i="53"/>
  <c r="K16" i="53"/>
  <c r="S8" i="45"/>
  <c r="S6" i="45"/>
  <c r="S5" i="45"/>
  <c r="K18" i="54"/>
  <c r="K24" i="53"/>
  <c r="K20" i="54"/>
  <c r="K12" i="54"/>
  <c r="E21" i="43"/>
  <c r="L5" i="45"/>
  <c r="O5" i="45"/>
  <c r="O4" i="45"/>
  <c r="D5" i="39"/>
  <c r="E17" i="52"/>
  <c r="D5" i="52"/>
  <c r="E5" i="52" s="1"/>
  <c r="E18" i="52"/>
  <c r="E19" i="48"/>
  <c r="E17" i="43"/>
  <c r="E24" i="39"/>
  <c r="E18" i="48"/>
  <c r="E26" i="52"/>
  <c r="E20" i="39"/>
  <c r="E15" i="39"/>
  <c r="E15" i="52"/>
  <c r="E20" i="43"/>
  <c r="E25" i="52"/>
  <c r="D7" i="39"/>
  <c r="E16" i="39"/>
  <c r="K5" i="52"/>
  <c r="E19" i="52"/>
  <c r="E30" i="52"/>
  <c r="C7" i="42"/>
  <c r="E23" i="39"/>
  <c r="K7" i="52"/>
  <c r="D6" i="43"/>
  <c r="E17" i="48"/>
  <c r="D5" i="43"/>
  <c r="K5" i="43" s="1"/>
  <c r="E19" i="39"/>
  <c r="D6" i="52"/>
  <c r="E21" i="52"/>
  <c r="E28" i="52"/>
  <c r="E19" i="43"/>
  <c r="K6" i="52"/>
  <c r="E24" i="52"/>
  <c r="E22" i="52"/>
  <c r="E15" i="48"/>
  <c r="E22" i="39"/>
  <c r="E21" i="39"/>
  <c r="E17" i="39"/>
  <c r="E16" i="43"/>
  <c r="E27" i="52"/>
  <c r="E23" i="52"/>
  <c r="E18" i="39"/>
  <c r="E18" i="43"/>
  <c r="E16" i="52"/>
  <c r="E20" i="52"/>
  <c r="D5" i="48"/>
  <c r="E29" i="52"/>
  <c r="D7" i="43"/>
  <c r="D7" i="48"/>
  <c r="D6" i="39"/>
  <c r="D26" i="52" l="1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P26" i="45"/>
  <c r="AB3" i="48"/>
  <c r="D19" i="43"/>
  <c r="D23" i="39"/>
  <c r="D15" i="43"/>
  <c r="D20" i="39"/>
  <c r="C20" i="40"/>
  <c r="D20" i="40" s="1"/>
  <c r="A21" i="40"/>
  <c r="T4" i="45"/>
  <c r="L7" i="52"/>
  <c r="T5" i="45"/>
  <c r="L5" i="52"/>
  <c r="E5" i="43"/>
  <c r="E6" i="52"/>
  <c r="G5" i="48"/>
  <c r="L8" i="45"/>
  <c r="O5" i="52" l="1"/>
  <c r="N5" i="52"/>
  <c r="M5" i="52"/>
  <c r="O7" i="52"/>
  <c r="N7" i="52"/>
  <c r="M7" i="52"/>
  <c r="C21" i="40"/>
  <c r="D21" i="40" s="1"/>
  <c r="D2" i="33"/>
  <c r="L26" i="53"/>
  <c r="L20" i="54"/>
  <c r="L23" i="53"/>
  <c r="L15" i="54"/>
  <c r="AG3" i="52"/>
  <c r="H6" i="52"/>
  <c r="J19" i="52"/>
  <c r="L13" i="53"/>
  <c r="L11" i="53"/>
  <c r="L22" i="53"/>
  <c r="L28" i="53"/>
  <c r="L14" i="53"/>
  <c r="L3" i="54"/>
  <c r="L27" i="53"/>
  <c r="L26" i="54"/>
  <c r="L7" i="53"/>
  <c r="L29" i="54"/>
  <c r="K7" i="43"/>
  <c r="K6" i="43"/>
  <c r="L10" i="54"/>
  <c r="J18" i="52"/>
  <c r="G6" i="48"/>
  <c r="K4" i="52"/>
  <c r="E6" i="48"/>
  <c r="L8" i="53"/>
  <c r="G7" i="48"/>
  <c r="J16" i="52"/>
  <c r="L3" i="53"/>
  <c r="L21" i="53"/>
  <c r="L12" i="54"/>
  <c r="J21" i="52"/>
  <c r="E5" i="48"/>
  <c r="L31" i="53"/>
  <c r="L36" i="53"/>
  <c r="L23" i="54"/>
  <c r="L35" i="53"/>
  <c r="L6" i="45"/>
  <c r="L12" i="53"/>
  <c r="L19" i="53"/>
  <c r="L25" i="53"/>
  <c r="L4" i="54"/>
  <c r="L24" i="54"/>
  <c r="H5" i="43"/>
  <c r="L9" i="54"/>
  <c r="L22" i="54"/>
  <c r="H7" i="52"/>
  <c r="L34" i="54"/>
  <c r="L33" i="53"/>
  <c r="L32" i="53"/>
  <c r="J24" i="52"/>
  <c r="L30" i="54"/>
  <c r="J23" i="52"/>
  <c r="L11" i="54"/>
  <c r="L13" i="54"/>
  <c r="L32" i="54"/>
  <c r="L25" i="54"/>
  <c r="L10" i="53"/>
  <c r="L31" i="54"/>
  <c r="J15" i="52"/>
  <c r="L15" i="53"/>
  <c r="L36" i="54"/>
  <c r="J22" i="52"/>
  <c r="S7" i="45"/>
  <c r="L8" i="54"/>
  <c r="J17" i="52"/>
  <c r="J29" i="52"/>
  <c r="E4" i="52"/>
  <c r="L14" i="54"/>
  <c r="L5" i="43"/>
  <c r="J25" i="52"/>
  <c r="L35" i="54"/>
  <c r="L18" i="53"/>
  <c r="K4" i="43"/>
  <c r="AF4" i="52"/>
  <c r="L24" i="53"/>
  <c r="L9" i="53"/>
  <c r="L30" i="53"/>
  <c r="L20" i="53"/>
  <c r="O8" i="45"/>
  <c r="L27" i="54"/>
  <c r="J27" i="52"/>
  <c r="H5" i="52"/>
  <c r="L16" i="53"/>
  <c r="L5" i="54"/>
  <c r="L17" i="53"/>
  <c r="L16" i="54"/>
  <c r="L21" i="54"/>
  <c r="L4" i="45"/>
  <c r="L6" i="52"/>
  <c r="L19" i="54"/>
  <c r="L5" i="53"/>
  <c r="J30" i="52"/>
  <c r="L7" i="54"/>
  <c r="L29" i="53"/>
  <c r="L18" i="54"/>
  <c r="L17" i="54"/>
  <c r="J26" i="52"/>
  <c r="J20" i="52"/>
  <c r="L33" i="54"/>
  <c r="J28" i="52"/>
  <c r="L28" i="54"/>
  <c r="L6" i="53"/>
  <c r="L6" i="54"/>
  <c r="L9" i="45"/>
  <c r="L34" i="53"/>
  <c r="L4" i="53"/>
  <c r="M5" i="43" l="1"/>
  <c r="N6" i="52"/>
  <c r="M6" i="52"/>
  <c r="O6" i="52"/>
  <c r="D7" i="42"/>
  <c r="AG4" i="52"/>
  <c r="AG3" i="39"/>
  <c r="E5" i="39"/>
  <c r="J24" i="39"/>
  <c r="E4" i="48"/>
  <c r="F19" i="48"/>
  <c r="AG3" i="43"/>
  <c r="J15" i="43"/>
  <c r="E4" i="43"/>
  <c r="O3" i="45"/>
  <c r="S3" i="45"/>
  <c r="J17" i="43"/>
  <c r="H4" i="52"/>
  <c r="J21" i="39"/>
  <c r="G4" i="48"/>
  <c r="K6" i="39"/>
  <c r="AF5" i="52"/>
  <c r="AG5" i="52" s="1"/>
  <c r="AF4" i="43"/>
  <c r="L3" i="45"/>
  <c r="J16" i="43"/>
  <c r="J22" i="39"/>
  <c r="AF4" i="39"/>
  <c r="H6" i="48"/>
  <c r="F17" i="48"/>
  <c r="F16" i="48"/>
  <c r="J23" i="39"/>
  <c r="F18" i="48"/>
  <c r="E6" i="43"/>
  <c r="AB4" i="48"/>
  <c r="K7" i="39"/>
  <c r="E7" i="39"/>
  <c r="E7" i="48"/>
  <c r="K4" i="39"/>
  <c r="J15" i="39"/>
  <c r="J19" i="39"/>
  <c r="E4" i="39"/>
  <c r="J18" i="39"/>
  <c r="F15" i="48"/>
  <c r="E6" i="39"/>
  <c r="J20" i="43"/>
  <c r="L4" i="52"/>
  <c r="L13" i="45" a="1"/>
  <c r="K5" i="39"/>
  <c r="J19" i="43"/>
  <c r="J16" i="39"/>
  <c r="AF6" i="52"/>
  <c r="J18" i="43"/>
  <c r="H5" i="48"/>
  <c r="J17" i="39"/>
  <c r="J21" i="43"/>
  <c r="E7" i="43"/>
  <c r="T3" i="45"/>
  <c r="J20" i="39"/>
  <c r="AC3" i="48"/>
  <c r="AF7" i="52"/>
  <c r="AG6" i="52"/>
  <c r="AG7" i="52"/>
  <c r="AF8" i="52"/>
  <c r="N4" i="52" l="1"/>
  <c r="O4" i="52"/>
  <c r="M4" i="52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AB5" i="48"/>
  <c r="AC4" i="48"/>
  <c r="H5" i="39"/>
  <c r="H6" i="39"/>
  <c r="H7" i="48"/>
  <c r="AG8" i="52"/>
  <c r="H7" i="43"/>
  <c r="AF9" i="52"/>
  <c r="L7" i="39"/>
  <c r="H7" i="39"/>
  <c r="H4" i="48"/>
  <c r="AG4" i="43"/>
  <c r="H4" i="39"/>
  <c r="H4" i="43"/>
  <c r="L4" i="43"/>
  <c r="L6" i="39"/>
  <c r="AG9" i="52"/>
  <c r="L4" i="39"/>
  <c r="L6" i="43"/>
  <c r="H6" i="43"/>
  <c r="L7" i="43"/>
  <c r="AG4" i="39"/>
  <c r="L5" i="39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10" i="52"/>
  <c r="AG10" i="52" s="1"/>
  <c r="AF11" i="52"/>
  <c r="E29" i="33"/>
  <c r="E33" i="33"/>
  <c r="AB6" i="48"/>
  <c r="O13" i="45" a="1"/>
  <c r="AG11" i="52"/>
  <c r="E37" i="33"/>
  <c r="AF5" i="43"/>
  <c r="E30" i="33"/>
  <c r="E26" i="33"/>
  <c r="E25" i="33"/>
  <c r="E28" i="33"/>
  <c r="E5" i="33"/>
  <c r="E35" i="33"/>
  <c r="E31" i="33"/>
  <c r="E21" i="33"/>
  <c r="E3" i="33"/>
  <c r="E4" i="33"/>
  <c r="E32" i="33"/>
  <c r="E19" i="33"/>
  <c r="AC5" i="48"/>
  <c r="E34" i="33"/>
  <c r="E40" i="33"/>
  <c r="E24" i="33"/>
  <c r="E23" i="33"/>
  <c r="S13" i="45" a="1"/>
  <c r="E16" i="33"/>
  <c r="E6" i="33"/>
  <c r="E36" i="33"/>
  <c r="E15" i="33"/>
  <c r="E20" i="33"/>
  <c r="E18" i="33"/>
  <c r="R13" i="45" a="1"/>
  <c r="E7" i="33"/>
  <c r="E22" i="33"/>
  <c r="E39" i="33"/>
  <c r="E27" i="33"/>
  <c r="E17" i="33"/>
  <c r="E38" i="33"/>
  <c r="AF5" i="39"/>
  <c r="AF12" i="52"/>
  <c r="AF13" i="52"/>
  <c r="AG12" i="52"/>
  <c r="AF14" i="52"/>
  <c r="AG13" i="52"/>
  <c r="AG14" i="52"/>
  <c r="AF15" i="52"/>
  <c r="AF16" i="52"/>
  <c r="AG15" i="52"/>
  <c r="AF17" i="52"/>
  <c r="AG16" i="52"/>
  <c r="AF18" i="52"/>
  <c r="AG17" i="52"/>
  <c r="AG18" i="52"/>
  <c r="AF19" i="52"/>
  <c r="AG19" i="52"/>
  <c r="AF20" i="52"/>
  <c r="AG20" i="52"/>
  <c r="AF21" i="52"/>
  <c r="AG21" i="52"/>
  <c r="AF22" i="52"/>
  <c r="AG22" i="52"/>
  <c r="AF23" i="52"/>
  <c r="AG23" i="52"/>
  <c r="AF24" i="52"/>
  <c r="AF25" i="52"/>
  <c r="AG24" i="52"/>
  <c r="AF26" i="52"/>
  <c r="AG25" i="52"/>
  <c r="AG26" i="52"/>
  <c r="AF27" i="52"/>
  <c r="AG27" i="52"/>
  <c r="AF28" i="52"/>
  <c r="AF29" i="52"/>
  <c r="AG28" i="52"/>
  <c r="AF30" i="52"/>
  <c r="AG29" i="52"/>
  <c r="AF31" i="52"/>
  <c r="AG30" i="52"/>
  <c r="AF32" i="52"/>
  <c r="AG31" i="52"/>
  <c r="AG32" i="52"/>
  <c r="AF33" i="52"/>
  <c r="AG33" i="52"/>
  <c r="AF34" i="52"/>
  <c r="AG34" i="52"/>
  <c r="AF35" i="52"/>
  <c r="AG35" i="52"/>
  <c r="AF36" i="52"/>
  <c r="AG36" i="52"/>
  <c r="AF37" i="52"/>
  <c r="AF38" i="52"/>
  <c r="AG37" i="52"/>
  <c r="AF39" i="52"/>
  <c r="AG38" i="52"/>
  <c r="AG39" i="52"/>
  <c r="AF40" i="52"/>
  <c r="AG40" i="52"/>
  <c r="AF41" i="52"/>
  <c r="AG41" i="52"/>
  <c r="AF42" i="52"/>
  <c r="AG42" i="52"/>
  <c r="AF43" i="52"/>
  <c r="AG43" i="52"/>
  <c r="AF44" i="52"/>
  <c r="AF45" i="52"/>
  <c r="AG44" i="52"/>
  <c r="AF46" i="52"/>
  <c r="AG45" i="52"/>
  <c r="AF47" i="52"/>
  <c r="AG46" i="52"/>
  <c r="AG47" i="52"/>
  <c r="AF48" i="52"/>
  <c r="AF49" i="52"/>
  <c r="AG48" i="52"/>
  <c r="AF50" i="52"/>
  <c r="AG49" i="52"/>
  <c r="AF51" i="52"/>
  <c r="AG50" i="52"/>
  <c r="AF52" i="52"/>
  <c r="AG51" i="52"/>
  <c r="AF53" i="52"/>
  <c r="AG52" i="52"/>
  <c r="AG53" i="52"/>
  <c r="AF54" i="52"/>
  <c r="AG54" i="52"/>
  <c r="AF55" i="52"/>
  <c r="AG55" i="52"/>
  <c r="AF56" i="52"/>
  <c r="AG56" i="52"/>
  <c r="AF57" i="52"/>
  <c r="AF58" i="52"/>
  <c r="AG57" i="52"/>
  <c r="AF59" i="52"/>
  <c r="AG58" i="52"/>
  <c r="AF60" i="52"/>
  <c r="AG59" i="52"/>
  <c r="AG60" i="52"/>
  <c r="AF61" i="52"/>
  <c r="AF62" i="52"/>
  <c r="AG61" i="52"/>
  <c r="AF63" i="52"/>
  <c r="AG62" i="52"/>
  <c r="AG63" i="52"/>
  <c r="AF64" i="52"/>
  <c r="AG64" i="52"/>
  <c r="AF65" i="52"/>
  <c r="AF66" i="52"/>
  <c r="AG65" i="52"/>
  <c r="AF67" i="52"/>
  <c r="AG66" i="52"/>
  <c r="AG67" i="52"/>
  <c r="AF68" i="52"/>
  <c r="AF69" i="52"/>
  <c r="AG68" i="52"/>
  <c r="AG69" i="52"/>
  <c r="AF70" i="52"/>
  <c r="AG70" i="52"/>
  <c r="AF71" i="52"/>
  <c r="AG71" i="52"/>
  <c r="AF72" i="52"/>
  <c r="AF73" i="52"/>
  <c r="AG72" i="52"/>
  <c r="AF74" i="52"/>
  <c r="AG73" i="52"/>
  <c r="AF75" i="52"/>
  <c r="AG74" i="52"/>
  <c r="AG75" i="52"/>
  <c r="AF76" i="52"/>
  <c r="AF77" i="52"/>
  <c r="AG76" i="52"/>
  <c r="AF78" i="52"/>
  <c r="AG77" i="52"/>
  <c r="AF79" i="52"/>
  <c r="AG78" i="52"/>
  <c r="AG79" i="52"/>
  <c r="AF80" i="52"/>
  <c r="AF81" i="52"/>
  <c r="AG80" i="52"/>
  <c r="AF82" i="52"/>
  <c r="AG81" i="52"/>
  <c r="AF83" i="52"/>
  <c r="AG82" i="52"/>
  <c r="AG83" i="52"/>
  <c r="AF84" i="52"/>
  <c r="AG84" i="52"/>
  <c r="AF85" i="52"/>
  <c r="AF86" i="52"/>
  <c r="AG85" i="52"/>
  <c r="AF87" i="52"/>
  <c r="AG86" i="52"/>
  <c r="AF88" i="52"/>
  <c r="AG87" i="52"/>
  <c r="AG88" i="52"/>
  <c r="AF89" i="52"/>
  <c r="AG89" i="52"/>
  <c r="AF90" i="52"/>
  <c r="AG90" i="52"/>
  <c r="AF91" i="52"/>
  <c r="AG91" i="52"/>
  <c r="AF92" i="52"/>
  <c r="AG92" i="52"/>
  <c r="AF93" i="52"/>
  <c r="AG93" i="52"/>
  <c r="AF94" i="52"/>
  <c r="AG94" i="52"/>
  <c r="AF95" i="52"/>
  <c r="AF96" i="52"/>
  <c r="AG95" i="52"/>
  <c r="AF97" i="52"/>
  <c r="AG96" i="52"/>
  <c r="AF98" i="52"/>
  <c r="AG97" i="52"/>
  <c r="AF99" i="52"/>
  <c r="AG98" i="52"/>
  <c r="AG99" i="52"/>
  <c r="AF100" i="52"/>
  <c r="AG100" i="52"/>
  <c r="AF101" i="52"/>
  <c r="AF102" i="52"/>
  <c r="AG101" i="52"/>
  <c r="AG102" i="52"/>
  <c r="AF103" i="52"/>
  <c r="AG103" i="52"/>
  <c r="AF104" i="52"/>
  <c r="AF105" i="52"/>
  <c r="AG104" i="52"/>
  <c r="AG105" i="52"/>
  <c r="AF106" i="52"/>
  <c r="AF107" i="52"/>
  <c r="AG106" i="52"/>
  <c r="AF108" i="52"/>
  <c r="AG107" i="52"/>
  <c r="AG108" i="52"/>
  <c r="AF109" i="52"/>
  <c r="AF110" i="52"/>
  <c r="AG109" i="52"/>
  <c r="AF111" i="52"/>
  <c r="AG110" i="52"/>
  <c r="AF112" i="52"/>
  <c r="AG111" i="52"/>
  <c r="AG112" i="52"/>
  <c r="AF113" i="52"/>
  <c r="AG113" i="52"/>
  <c r="AF114" i="52"/>
  <c r="AG114" i="52"/>
  <c r="AF115" i="52"/>
  <c r="AF116" i="52"/>
  <c r="AG115" i="52"/>
  <c r="AF117" i="52"/>
  <c r="AG116" i="52"/>
  <c r="AF118" i="52"/>
  <c r="AG117" i="52"/>
  <c r="AG118" i="52"/>
  <c r="AF119" i="52"/>
  <c r="AF120" i="52"/>
  <c r="AG119" i="52"/>
  <c r="AG120" i="52"/>
  <c r="AF121" i="52"/>
  <c r="AG121" i="52"/>
  <c r="AF122" i="52"/>
  <c r="AF123" i="52"/>
  <c r="AG122" i="52"/>
  <c r="AF124" i="52"/>
  <c r="AG123" i="52"/>
  <c r="AG124" i="52"/>
  <c r="AF125" i="52"/>
  <c r="AG125" i="52"/>
  <c r="AF126" i="52"/>
  <c r="AF127" i="52"/>
  <c r="AG126" i="52"/>
  <c r="AG127" i="52"/>
  <c r="AF128" i="52"/>
  <c r="AG128" i="52" s="1"/>
  <c r="O6" i="43" l="1"/>
  <c r="N6" i="43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N5" i="43"/>
  <c r="O5" i="43"/>
  <c r="AC6" i="48"/>
  <c r="AF129" i="52"/>
  <c r="AF130" i="52"/>
  <c r="AF131" i="52" s="1"/>
  <c r="AB7" i="48"/>
  <c r="AG130" i="52"/>
  <c r="AG131" i="52"/>
  <c r="AF132" i="52"/>
  <c r="AF133" i="52"/>
  <c r="AG132" i="52"/>
  <c r="AG133" i="52"/>
  <c r="AF134" i="52"/>
  <c r="AG134" i="52"/>
  <c r="AF135" i="52"/>
  <c r="AG135" i="52"/>
  <c r="AF136" i="52"/>
  <c r="AG136" i="52"/>
  <c r="AF137" i="52"/>
  <c r="AF138" i="52"/>
  <c r="AG137" i="52"/>
  <c r="AF139" i="52"/>
  <c r="AG138" i="52"/>
  <c r="AF140" i="52"/>
  <c r="AG139" i="52"/>
  <c r="AF141" i="52"/>
  <c r="AG140" i="52"/>
  <c r="AG141" i="52"/>
  <c r="AF142" i="52"/>
  <c r="AF143" i="52"/>
  <c r="AG142" i="52"/>
  <c r="AF144" i="52"/>
  <c r="AG143" i="52"/>
  <c r="AF145" i="52"/>
  <c r="AG144" i="52"/>
  <c r="AF146" i="52"/>
  <c r="AG145" i="52"/>
  <c r="AF147" i="52"/>
  <c r="AG146" i="52"/>
  <c r="AF148" i="52"/>
  <c r="AG147" i="52"/>
  <c r="AF149" i="52"/>
  <c r="AG148" i="52"/>
  <c r="AG149" i="52"/>
  <c r="AF150" i="52"/>
  <c r="AG150" i="52"/>
  <c r="AF151" i="52"/>
  <c r="AF152" i="52"/>
  <c r="AG151" i="52"/>
  <c r="AG152" i="52"/>
  <c r="AF153" i="52"/>
  <c r="AG153" i="52"/>
  <c r="AF154" i="52"/>
  <c r="AG154" i="52"/>
  <c r="AF155" i="52"/>
  <c r="AG155" i="52"/>
  <c r="AF156" i="52"/>
  <c r="AF157" i="52"/>
  <c r="AG156" i="52"/>
  <c r="AF158" i="52"/>
  <c r="AG157" i="52"/>
  <c r="AF159" i="52"/>
  <c r="AG158" i="52"/>
  <c r="AF160" i="52"/>
  <c r="AG159" i="52"/>
  <c r="AF161" i="52"/>
  <c r="AG160" i="52"/>
  <c r="AF162" i="52"/>
  <c r="AG161" i="52"/>
  <c r="AG162" i="52"/>
  <c r="AF163" i="52"/>
  <c r="AF164" i="52"/>
  <c r="AG163" i="52"/>
  <c r="AG164" i="52"/>
  <c r="AF165" i="52"/>
  <c r="AF166" i="52"/>
  <c r="AG165" i="52"/>
  <c r="AF167" i="52"/>
  <c r="AG166" i="52"/>
  <c r="AG167" i="52"/>
  <c r="AF168" i="52"/>
  <c r="AF169" i="52"/>
  <c r="AG168" i="52"/>
  <c r="AF170" i="52"/>
  <c r="AG169" i="52"/>
  <c r="AF171" i="52"/>
  <c r="AG170" i="52"/>
  <c r="AF172" i="52"/>
  <c r="AG171" i="52"/>
  <c r="AF173" i="52"/>
  <c r="AG172" i="52"/>
  <c r="AG173" i="52"/>
  <c r="AF174" i="52"/>
  <c r="AG174" i="52"/>
  <c r="AF175" i="52"/>
  <c r="AG175" i="52"/>
  <c r="AF176" i="52"/>
  <c r="AF177" i="52"/>
  <c r="AG176" i="52"/>
  <c r="AG177" i="52"/>
  <c r="AF178" i="52"/>
  <c r="AF179" i="52"/>
  <c r="AG178" i="52"/>
  <c r="AF180" i="52"/>
  <c r="AG179" i="52"/>
  <c r="AF181" i="52"/>
  <c r="AG180" i="52"/>
  <c r="AG181" i="52"/>
  <c r="AF182" i="52"/>
  <c r="AG182" i="52"/>
  <c r="AF183" i="52"/>
  <c r="AG183" i="52"/>
  <c r="AF184" i="52"/>
  <c r="AF185" i="52"/>
  <c r="AG184" i="52"/>
  <c r="AF186" i="52"/>
  <c r="AG185" i="52"/>
  <c r="AG186" i="52"/>
  <c r="AF187" i="52"/>
  <c r="AF188" i="52"/>
  <c r="AG187" i="52"/>
  <c r="AG188" i="52"/>
  <c r="AF189" i="52"/>
  <c r="AG189" i="52"/>
  <c r="AF190" i="52"/>
  <c r="AF191" i="52"/>
  <c r="AG190" i="52"/>
  <c r="AG191" i="52"/>
  <c r="AF192" i="52"/>
  <c r="AF193" i="52"/>
  <c r="AG192" i="52"/>
  <c r="AF194" i="52"/>
  <c r="AG193" i="52"/>
  <c r="AG194" i="52"/>
  <c r="AF195" i="52"/>
  <c r="AF196" i="52"/>
  <c r="AG195" i="52"/>
  <c r="AF197" i="52"/>
  <c r="AG196" i="52"/>
  <c r="AG197" i="52"/>
  <c r="AF198" i="52"/>
  <c r="AG198" i="52"/>
  <c r="AF199" i="52"/>
  <c r="AF200" i="52"/>
  <c r="AG199" i="52"/>
  <c r="AG200" i="52"/>
  <c r="AF201" i="52"/>
  <c r="AF202" i="52"/>
  <c r="AG201" i="52"/>
  <c r="AG202" i="52"/>
  <c r="AF203" i="52"/>
  <c r="AF204" i="52"/>
  <c r="AG203" i="52"/>
  <c r="AG204" i="52"/>
  <c r="AF205" i="52"/>
  <c r="AF206" i="52"/>
  <c r="AG205" i="52"/>
  <c r="AF207" i="52"/>
  <c r="AG206" i="52"/>
  <c r="AG207" i="52"/>
  <c r="AF208" i="52"/>
  <c r="AF209" i="52"/>
  <c r="AG208" i="52"/>
  <c r="AG209" i="52"/>
  <c r="AF210" i="52"/>
  <c r="AF211" i="52"/>
  <c r="AG210" i="52"/>
  <c r="AF212" i="52"/>
  <c r="AG211" i="52"/>
  <c r="AF213" i="52"/>
  <c r="AG212" i="52"/>
  <c r="AG213" i="52"/>
  <c r="AF214" i="52"/>
  <c r="AG214" i="52"/>
  <c r="AF215" i="52"/>
  <c r="AG215" i="52"/>
  <c r="AF216" i="52"/>
  <c r="AG216" i="52"/>
  <c r="AF217" i="52"/>
  <c r="AF218" i="52"/>
  <c r="AG217" i="52"/>
  <c r="AF219" i="52"/>
  <c r="AG218" i="52"/>
  <c r="AF220" i="52"/>
  <c r="AG219" i="52"/>
  <c r="AG220" i="52"/>
  <c r="AF221" i="52"/>
  <c r="AF222" i="52"/>
  <c r="AG221" i="52"/>
  <c r="AF223" i="52"/>
  <c r="AG222" i="52"/>
  <c r="AG223" i="52"/>
  <c r="AF224" i="52"/>
  <c r="AG224" i="52"/>
  <c r="AF225" i="52"/>
  <c r="AG225" i="52"/>
  <c r="AF226" i="52"/>
  <c r="AG226" i="52"/>
  <c r="AF227" i="52"/>
  <c r="AF228" i="52"/>
  <c r="AG227" i="52"/>
  <c r="AF229" i="52"/>
  <c r="AG228" i="52"/>
  <c r="AG229" i="52"/>
  <c r="AF230" i="52"/>
  <c r="AF231" i="52"/>
  <c r="AG230" i="52"/>
  <c r="AF232" i="52"/>
  <c r="AG231" i="52"/>
  <c r="AF233" i="52"/>
  <c r="AG232" i="52"/>
  <c r="AF234" i="52"/>
  <c r="AG233" i="52"/>
  <c r="AG234" i="52"/>
  <c r="AF235" i="52"/>
  <c r="AF236" i="52"/>
  <c r="AG235" i="52"/>
  <c r="AF237" i="52"/>
  <c r="AG236" i="52"/>
  <c r="AF238" i="52"/>
  <c r="AG237" i="52"/>
  <c r="AF239" i="52"/>
  <c r="AG238" i="52"/>
  <c r="AF240" i="52"/>
  <c r="AG239" i="52"/>
  <c r="AF241" i="52"/>
  <c r="AG240" i="52"/>
  <c r="AG241" i="52"/>
  <c r="AF242" i="52"/>
  <c r="AG242" i="52"/>
  <c r="AF243" i="52"/>
  <c r="AF244" i="52"/>
  <c r="AG243" i="52"/>
  <c r="AG244" i="52"/>
  <c r="AF245" i="52"/>
  <c r="AG245" i="52"/>
  <c r="AF246" i="52"/>
  <c r="AF247" i="52"/>
  <c r="AG246" i="52"/>
  <c r="AF248" i="52"/>
  <c r="AG247" i="52"/>
  <c r="AF249" i="52"/>
  <c r="AG248" i="52"/>
  <c r="AG249" i="52"/>
  <c r="AF250" i="52"/>
  <c r="AF251" i="52"/>
  <c r="AG250" i="52"/>
  <c r="AG251" i="52"/>
  <c r="AF252" i="52"/>
  <c r="AG252" i="52"/>
  <c r="AF253" i="52"/>
  <c r="F4" i="48" l="1" a="1"/>
  <c r="AG253" i="52"/>
  <c r="AG5" i="39"/>
  <c r="AG129" i="52"/>
  <c r="AB8" i="48"/>
  <c r="AF6" i="39"/>
  <c r="AF7" i="39" s="1"/>
  <c r="AG5" i="43"/>
  <c r="AC7" i="48"/>
  <c r="AG7" i="39"/>
  <c r="AF6" i="43"/>
  <c r="AF7" i="43" s="1"/>
  <c r="AG7" i="43"/>
  <c r="AF8" i="43"/>
  <c r="AG8" i="43"/>
  <c r="AF9" i="43"/>
  <c r="AG9" i="43"/>
  <c r="AF10" i="43"/>
  <c r="AG10" i="43"/>
  <c r="AF11" i="43"/>
  <c r="AG11" i="43"/>
  <c r="AF12" i="43"/>
  <c r="AF13" i="43"/>
  <c r="AG12" i="43"/>
  <c r="AG13" i="43"/>
  <c r="AF14" i="43"/>
  <c r="AF15" i="43"/>
  <c r="AG14" i="43"/>
  <c r="AF16" i="43"/>
  <c r="AG15" i="43"/>
  <c r="AG16" i="43"/>
  <c r="AF17" i="43"/>
  <c r="AG17" i="43"/>
  <c r="AF18" i="43"/>
  <c r="AG18" i="43"/>
  <c r="AF19" i="43"/>
  <c r="AG19" i="43"/>
  <c r="AF20" i="43"/>
  <c r="AG20" i="43"/>
  <c r="AF21" i="43"/>
  <c r="AF22" i="43"/>
  <c r="AG21" i="43"/>
  <c r="AF23" i="43"/>
  <c r="AG22" i="43"/>
  <c r="AF24" i="43"/>
  <c r="AG23" i="43"/>
  <c r="AF25" i="43"/>
  <c r="AG24" i="43"/>
  <c r="AG25" i="43"/>
  <c r="AF26" i="43"/>
  <c r="AG26" i="43"/>
  <c r="AF27" i="43"/>
  <c r="AF28" i="43"/>
  <c r="AG27" i="43"/>
  <c r="AG28" i="43"/>
  <c r="AF29" i="43"/>
  <c r="AF30" i="43"/>
  <c r="AG29" i="43"/>
  <c r="AG30" i="43"/>
  <c r="AF31" i="43"/>
  <c r="AG31" i="43"/>
  <c r="AF32" i="43"/>
  <c r="AF33" i="43"/>
  <c r="AG32" i="43"/>
  <c r="AG33" i="43"/>
  <c r="AF34" i="43"/>
  <c r="AF35" i="43"/>
  <c r="AG34" i="43"/>
  <c r="AG35" i="43"/>
  <c r="AF36" i="43"/>
  <c r="AG36" i="43"/>
  <c r="AF37" i="43"/>
  <c r="AG37" i="43"/>
  <c r="AF38" i="43"/>
  <c r="AF39" i="43"/>
  <c r="AG38" i="43"/>
  <c r="AG39" i="43"/>
  <c r="AF40" i="43"/>
  <c r="AF41" i="43"/>
  <c r="AG40" i="43"/>
  <c r="AF42" i="43"/>
  <c r="AG41" i="43"/>
  <c r="AF43" i="43"/>
  <c r="AG42" i="43"/>
  <c r="AF44" i="43"/>
  <c r="AG43" i="43"/>
  <c r="AG44" i="43"/>
  <c r="AF45" i="43"/>
  <c r="AG45" i="43"/>
  <c r="AF46" i="43"/>
  <c r="AF47" i="43"/>
  <c r="AG46" i="43"/>
  <c r="AF48" i="43"/>
  <c r="AG47" i="43"/>
  <c r="AF49" i="43"/>
  <c r="AG48" i="43"/>
  <c r="AG49" i="43"/>
  <c r="AF50" i="43"/>
  <c r="AG50" i="43"/>
  <c r="AF51" i="43"/>
  <c r="AF52" i="43"/>
  <c r="AG51" i="43"/>
  <c r="AG52" i="43"/>
  <c r="AF53" i="43"/>
  <c r="AF54" i="43"/>
  <c r="AG53" i="43"/>
  <c r="AG54" i="43"/>
  <c r="AF55" i="43"/>
  <c r="AF56" i="43"/>
  <c r="AG55" i="43"/>
  <c r="AG56" i="43"/>
  <c r="AF57" i="43"/>
  <c r="AG57" i="43"/>
  <c r="AF58" i="43"/>
  <c r="AF59" i="43"/>
  <c r="AG58" i="43"/>
  <c r="AG59" i="43"/>
  <c r="AF60" i="43"/>
  <c r="AG60" i="43"/>
  <c r="AF61" i="43"/>
  <c r="AF62" i="43"/>
  <c r="AG61" i="43"/>
  <c r="AG62" i="43"/>
  <c r="AF63" i="43"/>
  <c r="AF64" i="43"/>
  <c r="AG63" i="43"/>
  <c r="AF65" i="43"/>
  <c r="AG64" i="43"/>
  <c r="N41" i="33" l="1"/>
  <c r="AG6" i="39"/>
  <c r="AF8" i="39"/>
  <c r="AG6" i="43"/>
  <c r="D36" i="29"/>
  <c r="C40" i="29" s="1"/>
  <c r="AG8" i="39"/>
  <c r="AC8" i="48"/>
  <c r="D40" i="29"/>
  <c r="AG65" i="43"/>
  <c r="C39" i="29"/>
  <c r="D37" i="29"/>
  <c r="D30" i="29"/>
  <c r="AB9" i="48"/>
  <c r="AB10" i="48" s="1"/>
  <c r="AC10" i="48" s="1"/>
  <c r="AB11" i="48"/>
  <c r="AC11" i="48"/>
  <c r="AB12" i="48"/>
  <c r="AB13" i="48"/>
  <c r="AC12" i="48"/>
  <c r="AC13" i="48"/>
  <c r="AB14" i="48"/>
  <c r="AC14" i="48"/>
  <c r="AB15" i="48"/>
  <c r="AC15" i="48"/>
  <c r="AB16" i="48"/>
  <c r="AC16" i="48"/>
  <c r="AB17" i="48"/>
  <c r="AB18" i="48"/>
  <c r="AC17" i="48"/>
  <c r="AB19" i="48"/>
  <c r="AC18" i="48"/>
  <c r="AB20" i="48"/>
  <c r="AC19" i="48"/>
  <c r="AC20" i="48"/>
  <c r="AB21" i="48"/>
  <c r="AB22" i="48"/>
  <c r="AC21" i="48"/>
  <c r="AC22" i="48"/>
  <c r="AB23" i="48"/>
  <c r="AB24" i="48"/>
  <c r="AC23" i="48"/>
  <c r="AB25" i="48"/>
  <c r="AC24" i="48"/>
  <c r="AC25" i="48"/>
  <c r="AB26" i="48"/>
  <c r="Q26" i="45"/>
  <c r="D39" i="29"/>
  <c r="AC9" i="48"/>
  <c r="R26" i="45"/>
  <c r="AF9" i="39"/>
  <c r="AF10" i="39" s="1"/>
  <c r="AC26" i="48"/>
  <c r="AG9" i="39"/>
  <c r="AG10" i="39"/>
  <c r="AF11" i="39"/>
  <c r="AG11" i="39"/>
  <c r="AF12" i="39"/>
  <c r="AF13" i="39"/>
  <c r="AG12" i="39"/>
  <c r="AF14" i="39"/>
  <c r="AG13" i="39"/>
  <c r="AG14" i="39"/>
  <c r="AF15" i="39"/>
  <c r="AF16" i="39"/>
  <c r="AG15" i="39"/>
  <c r="AG16" i="39"/>
  <c r="AF17" i="39"/>
  <c r="AG17" i="39"/>
  <c r="AF18" i="39"/>
  <c r="AF19" i="39"/>
  <c r="AG18" i="39"/>
  <c r="AG19" i="39"/>
  <c r="AF20" i="39"/>
  <c r="AG20" i="39"/>
  <c r="AF21" i="39"/>
  <c r="AG21" i="39"/>
  <c r="AF22" i="39"/>
  <c r="AF23" i="39"/>
  <c r="AG22" i="39"/>
  <c r="AG23" i="39"/>
  <c r="AF24" i="39"/>
  <c r="AF25" i="39"/>
  <c r="AG24" i="39"/>
  <c r="AF26" i="39"/>
  <c r="AG25" i="39"/>
  <c r="AF27" i="39"/>
  <c r="AG26" i="39"/>
  <c r="AG27" i="39"/>
  <c r="AF28" i="39"/>
  <c r="AF29" i="39"/>
  <c r="AG28" i="39"/>
  <c r="AF30" i="39"/>
  <c r="AG29" i="39"/>
  <c r="AF31" i="39"/>
  <c r="AG30" i="39"/>
  <c r="AG31" i="39"/>
  <c r="AF32" i="39"/>
  <c r="AG32" i="39"/>
  <c r="AF33" i="39"/>
  <c r="AG33" i="39"/>
  <c r="AF34" i="39"/>
  <c r="AF35" i="39"/>
  <c r="AG34" i="39"/>
  <c r="AG35" i="39"/>
  <c r="AF36" i="39"/>
  <c r="AF37" i="39"/>
  <c r="AG36" i="39"/>
  <c r="AG37" i="39"/>
  <c r="AF38" i="39"/>
  <c r="AG38" i="39"/>
  <c r="AF39" i="39"/>
  <c r="AF40" i="39"/>
  <c r="AG39" i="39"/>
  <c r="AF41" i="39"/>
  <c r="AG40" i="39"/>
  <c r="AF42" i="39"/>
  <c r="AG41" i="39"/>
  <c r="AG42" i="39"/>
  <c r="AF43" i="39"/>
  <c r="AG43" i="39"/>
  <c r="AF44" i="39"/>
  <c r="AF45" i="39"/>
  <c r="AG44" i="39"/>
  <c r="AF46" i="39"/>
  <c r="AG45" i="39"/>
  <c r="AF47" i="39"/>
  <c r="AG46" i="39"/>
  <c r="AG47" i="39"/>
  <c r="AF48" i="39"/>
  <c r="AF49" i="39"/>
  <c r="AG48" i="39"/>
  <c r="AG49" i="39"/>
  <c r="AF50" i="39"/>
  <c r="AG50" i="39"/>
  <c r="AF51" i="39"/>
  <c r="AG51" i="39"/>
  <c r="AF52" i="39"/>
  <c r="AF53" i="39"/>
  <c r="AG52" i="39"/>
  <c r="AF54" i="39"/>
  <c r="AG53" i="39"/>
  <c r="AF55" i="39"/>
  <c r="AG54" i="39"/>
  <c r="AF56" i="39"/>
  <c r="AG55" i="39"/>
  <c r="AG56" i="39"/>
  <c r="AF57" i="39"/>
  <c r="AG57" i="39"/>
  <c r="AF58" i="39"/>
  <c r="AG58" i="39"/>
  <c r="AF59" i="39"/>
  <c r="AF60" i="39"/>
  <c r="AG59" i="39"/>
  <c r="AG60" i="39"/>
  <c r="AF61" i="39"/>
  <c r="AG61" i="39"/>
  <c r="AF62" i="39"/>
  <c r="AF63" i="39"/>
  <c r="AG62" i="39"/>
  <c r="AG63" i="39"/>
  <c r="AF64" i="39"/>
  <c r="AF65" i="39"/>
  <c r="AG64" i="39"/>
  <c r="AF66" i="39"/>
  <c r="AG65" i="39"/>
  <c r="AF67" i="39"/>
  <c r="AG66" i="39"/>
  <c r="AF68" i="39"/>
  <c r="AG67" i="39"/>
  <c r="AG68" i="39"/>
  <c r="AF69" i="39"/>
  <c r="AG69" i="39"/>
  <c r="AF70" i="39"/>
  <c r="AF71" i="39"/>
  <c r="AG70" i="39"/>
  <c r="AF72" i="39"/>
  <c r="AG71" i="39"/>
  <c r="AF73" i="39"/>
  <c r="AG72" i="39"/>
  <c r="AG73" i="39"/>
  <c r="AF74" i="39"/>
  <c r="AF75" i="39"/>
  <c r="AG74" i="39"/>
  <c r="AF76" i="39"/>
  <c r="AG75" i="39"/>
  <c r="AG76" i="39"/>
  <c r="AF77" i="39"/>
  <c r="AG77" i="39"/>
  <c r="AF78" i="39"/>
  <c r="AF79" i="39"/>
  <c r="AG78" i="39"/>
  <c r="AF80" i="39"/>
  <c r="AG79" i="39"/>
  <c r="AF81" i="39"/>
  <c r="AG80" i="39"/>
  <c r="AF82" i="39"/>
  <c r="AG81" i="39"/>
  <c r="AF83" i="39"/>
  <c r="AG82" i="39"/>
  <c r="AF84" i="39"/>
  <c r="AG83" i="39"/>
  <c r="AG84" i="39"/>
  <c r="AF85" i="39"/>
  <c r="AG85" i="39"/>
  <c r="AF86" i="39"/>
  <c r="AG86" i="39"/>
  <c r="AF87" i="39"/>
  <c r="AF88" i="39"/>
  <c r="AG87" i="39"/>
  <c r="AG88" i="39"/>
  <c r="AF89" i="39"/>
  <c r="AF90" i="39"/>
  <c r="AG89" i="39"/>
  <c r="AF91" i="39"/>
  <c r="AG90" i="39"/>
  <c r="AG91" i="39"/>
  <c r="AF92" i="39"/>
  <c r="AF93" i="39"/>
  <c r="AG92" i="39"/>
  <c r="AG93" i="39"/>
  <c r="AF94" i="39"/>
  <c r="AG94" i="39"/>
  <c r="AF95" i="39"/>
  <c r="AF96" i="39"/>
  <c r="AG95" i="39"/>
  <c r="AG96" i="39"/>
  <c r="AF97" i="39"/>
  <c r="AF98" i="39"/>
  <c r="AG97" i="39"/>
  <c r="AG98" i="39"/>
  <c r="AF99" i="39"/>
  <c r="AF100" i="39"/>
  <c r="AG99" i="39"/>
  <c r="AG100" i="39"/>
  <c r="AF101" i="39"/>
  <c r="AG101" i="39"/>
  <c r="AF102" i="39"/>
  <c r="AG102" i="39"/>
  <c r="AF103" i="39"/>
  <c r="AF104" i="39"/>
  <c r="AG103" i="39"/>
  <c r="AF105" i="39"/>
  <c r="AG104" i="39"/>
  <c r="AG105" i="39"/>
  <c r="AF106" i="39"/>
  <c r="AF107" i="39"/>
  <c r="AG106" i="39"/>
  <c r="AG107" i="39"/>
  <c r="AF108" i="39"/>
  <c r="AG108" i="39"/>
  <c r="AF109" i="39"/>
  <c r="AF110" i="39"/>
  <c r="AG109" i="39"/>
  <c r="AF111" i="39"/>
  <c r="AG110" i="39"/>
  <c r="AG111" i="39"/>
  <c r="AF112" i="39"/>
  <c r="AG112" i="39"/>
  <c r="AF113" i="39"/>
  <c r="AF114" i="39"/>
  <c r="AG113" i="39"/>
  <c r="AG114" i="39"/>
  <c r="AF115" i="39"/>
  <c r="AF116" i="39"/>
  <c r="AG115" i="39"/>
  <c r="AG116" i="39"/>
  <c r="AF117" i="39"/>
  <c r="AF118" i="39"/>
  <c r="AG117" i="39"/>
  <c r="AF119" i="39"/>
  <c r="AG118" i="39"/>
  <c r="AF120" i="39"/>
  <c r="AG119" i="39"/>
  <c r="AG120" i="39"/>
  <c r="AF121" i="39"/>
  <c r="AG121" i="39"/>
  <c r="AF122" i="39"/>
  <c r="AG122" i="39"/>
  <c r="AF123" i="39"/>
  <c r="AF124" i="39"/>
  <c r="AG123" i="39"/>
  <c r="AF125" i="39"/>
  <c r="AG124" i="39"/>
  <c r="AF126" i="39"/>
  <c r="AG125" i="39"/>
  <c r="AF127" i="39"/>
  <c r="AG126" i="39"/>
  <c r="AF128" i="39"/>
  <c r="AG127" i="39"/>
  <c r="AG128" i="39"/>
  <c r="AF129" i="39"/>
  <c r="AF130" i="39"/>
  <c r="AG129" i="39"/>
  <c r="AG130" i="39"/>
  <c r="AF131" i="39"/>
  <c r="AF132" i="39"/>
  <c r="AG131" i="39"/>
  <c r="P27" i="45" l="1"/>
  <c r="AG132" i="39"/>
  <c r="Q27" i="45"/>
  <c r="R27" i="45"/>
  <c r="P28" i="45" l="1"/>
  <c r="Q28" i="45"/>
  <c r="R28" i="45"/>
  <c r="P29" i="45" l="1"/>
  <c r="Q29" i="45"/>
  <c r="R29" i="45"/>
  <c r="I21" i="29" l="1"/>
  <c r="D3" i="48"/>
  <c r="H3" i="42"/>
  <c r="D3" i="43"/>
  <c r="D3" i="39"/>
  <c r="D3" i="52"/>
  <c r="H3" i="40"/>
  <c r="H3" i="51"/>
  <c r="E11" i="40"/>
  <c r="E6" i="40"/>
  <c r="E16" i="40"/>
  <c r="E17" i="40"/>
  <c r="E21" i="40"/>
  <c r="E20" i="40"/>
  <c r="E15" i="40"/>
  <c r="E18" i="40"/>
  <c r="F3" i="40"/>
  <c r="E8" i="40"/>
  <c r="E19" i="40"/>
  <c r="E12" i="40"/>
  <c r="E10" i="40"/>
  <c r="E4" i="40"/>
  <c r="E7" i="40"/>
  <c r="E13" i="40"/>
  <c r="E9" i="40"/>
  <c r="E5" i="40"/>
  <c r="E14" i="40"/>
  <c r="E3" i="48"/>
  <c r="H3" i="48" s="1"/>
  <c r="G3" i="48"/>
  <c r="E3" i="43"/>
  <c r="K3" i="43"/>
  <c r="K3" i="39"/>
  <c r="E3" i="39"/>
  <c r="E5" i="51"/>
  <c r="E8" i="51"/>
  <c r="E18" i="51"/>
  <c r="E9" i="51"/>
  <c r="F3" i="51"/>
  <c r="E20" i="51"/>
  <c r="E12" i="51"/>
  <c r="E6" i="51"/>
  <c r="E11" i="51"/>
  <c r="E13" i="51"/>
  <c r="E10" i="51"/>
  <c r="E14" i="51"/>
  <c r="E17" i="51"/>
  <c r="E4" i="51"/>
  <c r="E15" i="51"/>
  <c r="E7" i="51"/>
  <c r="E19" i="51"/>
  <c r="E21" i="51"/>
  <c r="E16" i="51"/>
  <c r="E3" i="52"/>
  <c r="K3" i="52"/>
  <c r="E5" i="42"/>
  <c r="E6" i="42"/>
  <c r="E7" i="42"/>
  <c r="E4" i="42"/>
  <c r="F3" i="42"/>
  <c r="F11" i="40"/>
  <c r="F6" i="40"/>
  <c r="F16" i="40"/>
  <c r="F17" i="40"/>
  <c r="F21" i="40"/>
  <c r="F20" i="40"/>
  <c r="F15" i="40"/>
  <c r="F18" i="40"/>
  <c r="G3" i="40"/>
  <c r="F8" i="40"/>
  <c r="F19" i="40"/>
  <c r="F12" i="40"/>
  <c r="F10" i="40"/>
  <c r="F4" i="40"/>
  <c r="F7" i="40"/>
  <c r="F13" i="40"/>
  <c r="F9" i="40"/>
  <c r="F5" i="40"/>
  <c r="F14" i="40"/>
  <c r="H3" i="43"/>
  <c r="L3" i="43"/>
  <c r="H3" i="39"/>
  <c r="L3" i="39"/>
  <c r="F5" i="51"/>
  <c r="F8" i="51"/>
  <c r="F18" i="51"/>
  <c r="F9" i="51"/>
  <c r="G3" i="51"/>
  <c r="F20" i="51"/>
  <c r="F12" i="51"/>
  <c r="F6" i="51"/>
  <c r="F11" i="51"/>
  <c r="F13" i="51"/>
  <c r="F10" i="51"/>
  <c r="F14" i="51"/>
  <c r="F17" i="51"/>
  <c r="F4" i="51"/>
  <c r="F15" i="51"/>
  <c r="F7" i="51"/>
  <c r="F19" i="51"/>
  <c r="F21" i="51"/>
  <c r="F16" i="51"/>
  <c r="H3" i="52"/>
  <c r="L3" i="52"/>
  <c r="F5" i="42"/>
  <c r="F6" i="42"/>
  <c r="F7" i="42"/>
  <c r="C8" i="42"/>
  <c r="F4" i="42"/>
  <c r="G3" i="42"/>
  <c r="G11" i="40"/>
  <c r="G6" i="40"/>
  <c r="G16" i="40"/>
  <c r="G17" i="40"/>
  <c r="G21" i="40"/>
  <c r="G20" i="40"/>
  <c r="G15" i="40"/>
  <c r="G18" i="40"/>
  <c r="G8" i="40"/>
  <c r="G19" i="40"/>
  <c r="G12" i="40"/>
  <c r="G10" i="40"/>
  <c r="G4" i="40"/>
  <c r="G7" i="40"/>
  <c r="G13" i="40"/>
  <c r="G9" i="40"/>
  <c r="G5" i="40"/>
  <c r="G14" i="40"/>
  <c r="G5" i="51"/>
  <c r="G8" i="51"/>
  <c r="G18" i="51"/>
  <c r="G9" i="51"/>
  <c r="G20" i="51"/>
  <c r="G12" i="51"/>
  <c r="G6" i="51"/>
  <c r="G11" i="51"/>
  <c r="G13" i="51"/>
  <c r="G10" i="51"/>
  <c r="G14" i="51"/>
  <c r="G17" i="51"/>
  <c r="G4" i="51"/>
  <c r="G15" i="51"/>
  <c r="G7" i="51"/>
  <c r="G19" i="51"/>
  <c r="G21" i="51"/>
  <c r="G16" i="51"/>
  <c r="G5" i="42"/>
  <c r="G6" i="42"/>
  <c r="G7" i="42"/>
  <c r="E8" i="42"/>
  <c r="G4" i="42"/>
  <c r="F8" i="42"/>
  <c r="C9" i="42"/>
  <c r="G8" i="42"/>
  <c r="E9" i="42"/>
  <c r="C10" i="42"/>
  <c r="F9" i="42"/>
  <c r="E10" i="42"/>
  <c r="G9" i="42"/>
  <c r="C11" i="42"/>
  <c r="F10" i="42"/>
  <c r="E11" i="42"/>
  <c r="G10" i="42"/>
  <c r="F11" i="42"/>
  <c r="C12" i="42"/>
  <c r="G11" i="42"/>
  <c r="E12" i="42"/>
  <c r="F12" i="42"/>
  <c r="C13" i="42"/>
  <c r="G12" i="42"/>
  <c r="E13" i="42"/>
  <c r="F13" i="42"/>
  <c r="C14" i="42"/>
  <c r="G13" i="42"/>
  <c r="E14" i="42"/>
  <c r="F14" i="42"/>
  <c r="C15" i="42"/>
  <c r="G14" i="42"/>
  <c r="E15" i="42"/>
  <c r="F15" i="42"/>
  <c r="G15" i="42"/>
  <c r="D15" i="42" l="1"/>
  <c r="D14" i="42"/>
  <c r="D13" i="42"/>
  <c r="D12" i="42"/>
  <c r="D11" i="42"/>
  <c r="D10" i="42"/>
  <c r="D9" i="42"/>
  <c r="D8" i="42"/>
  <c r="M3" i="52"/>
  <c r="O3" i="52"/>
  <c r="N3" i="52"/>
  <c r="N3" i="39"/>
  <c r="M3" i="39"/>
  <c r="O3" i="39"/>
  <c r="M3" i="43"/>
  <c r="O3" i="43"/>
  <c r="N3" i="43"/>
  <c r="K3" i="48"/>
  <c r="I3" i="48"/>
  <c r="J3" i="48"/>
  <c r="R3" i="42"/>
  <c r="R3" i="51"/>
  <c r="R3" i="40"/>
  <c r="U9" i="52" a="1"/>
  <c r="U13" i="52" a="1"/>
  <c r="U3" i="52" a="1"/>
  <c r="T9" i="43" a="1"/>
  <c r="T3" i="43" a="1"/>
  <c r="R4" i="42"/>
  <c r="S3" i="42"/>
  <c r="S3" i="52" a="1"/>
  <c r="O3" i="48" a="1"/>
  <c r="S3" i="51"/>
  <c r="R4" i="51"/>
  <c r="T3" i="52" a="1"/>
  <c r="T9" i="52" a="1"/>
  <c r="Q13" i="48" a="1"/>
  <c r="Q3" i="48" a="1"/>
  <c r="Q9" i="48" a="1"/>
  <c r="T9" i="39" a="1"/>
  <c r="T3" i="39" a="1"/>
  <c r="P9" i="48" a="1"/>
  <c r="P3" i="48" a="1"/>
  <c r="U3" i="39" a="1"/>
  <c r="U13" i="39" a="1"/>
  <c r="U9" i="39" a="1"/>
  <c r="S3" i="40"/>
  <c r="R4" i="40"/>
  <c r="S3" i="39" a="1"/>
  <c r="U9" i="43" a="1"/>
  <c r="U3" i="43" a="1"/>
  <c r="U13" i="43" a="1"/>
  <c r="S3" i="43" a="1"/>
  <c r="S4" i="42"/>
  <c r="R5" i="42"/>
  <c r="T3" i="42"/>
  <c r="T3" i="51"/>
  <c r="S4" i="51"/>
  <c r="R5" i="51"/>
  <c r="T3" i="40"/>
  <c r="S4" i="40"/>
  <c r="R5" i="40"/>
  <c r="T4" i="42"/>
  <c r="S5" i="42"/>
  <c r="R6" i="42"/>
  <c r="T4" i="51"/>
  <c r="S5" i="51"/>
  <c r="R6" i="51"/>
  <c r="T4" i="40"/>
  <c r="S5" i="40"/>
  <c r="R6" i="40"/>
  <c r="T5" i="42"/>
  <c r="S6" i="42"/>
  <c r="R7" i="42"/>
  <c r="T5" i="51"/>
  <c r="R7" i="51"/>
  <c r="S6" i="51"/>
  <c r="T5" i="40"/>
  <c r="S6" i="40"/>
  <c r="R7" i="40"/>
  <c r="T6" i="42"/>
  <c r="R8" i="42"/>
  <c r="S7" i="42"/>
  <c r="R8" i="51"/>
  <c r="S7" i="51"/>
  <c r="T6" i="51"/>
  <c r="T6" i="40"/>
  <c r="R8" i="40"/>
  <c r="S7" i="40"/>
  <c r="R9" i="42"/>
  <c r="S8" i="42"/>
  <c r="T7" i="42"/>
  <c r="R9" i="51"/>
  <c r="S8" i="51"/>
  <c r="T7" i="51"/>
  <c r="S8" i="40"/>
  <c r="R9" i="40"/>
  <c r="T7" i="40"/>
  <c r="R10" i="42"/>
  <c r="S9" i="42"/>
  <c r="T8" i="42"/>
  <c r="S9" i="51"/>
  <c r="R10" i="51"/>
  <c r="T8" i="51"/>
  <c r="T8" i="40"/>
  <c r="S9" i="40"/>
  <c r="R10" i="40"/>
  <c r="S10" i="42"/>
  <c r="R11" i="42"/>
  <c r="T9" i="42"/>
  <c r="T9" i="51"/>
  <c r="S10" i="51"/>
  <c r="R11" i="51"/>
  <c r="T9" i="40"/>
  <c r="R11" i="40"/>
  <c r="S10" i="40"/>
  <c r="T10" i="42"/>
  <c r="S11" i="42"/>
  <c r="R12" i="42"/>
  <c r="T10" i="51"/>
  <c r="S11" i="51"/>
  <c r="R12" i="51"/>
  <c r="R12" i="40"/>
  <c r="S11" i="40"/>
  <c r="T10" i="40"/>
  <c r="T11" i="42"/>
  <c r="S12" i="42"/>
  <c r="R13" i="42"/>
  <c r="T11" i="51"/>
  <c r="S12" i="51"/>
  <c r="R13" i="51"/>
  <c r="S12" i="40"/>
  <c r="R13" i="40"/>
  <c r="T11" i="40"/>
  <c r="T12" i="42"/>
  <c r="R14" i="42"/>
  <c r="S13" i="42"/>
  <c r="T12" i="51"/>
  <c r="R14" i="51"/>
  <c r="S13" i="51"/>
  <c r="T12" i="40"/>
  <c r="R14" i="40"/>
  <c r="S13" i="40"/>
  <c r="R15" i="42"/>
  <c r="S14" i="42"/>
  <c r="T13" i="42"/>
  <c r="S14" i="51"/>
  <c r="R15" i="51"/>
  <c r="T13" i="51"/>
  <c r="S14" i="40"/>
  <c r="R15" i="40"/>
  <c r="T13" i="40"/>
  <c r="R16" i="42"/>
  <c r="S15" i="42"/>
  <c r="T14" i="42"/>
  <c r="T14" i="51"/>
  <c r="R16" i="51"/>
  <c r="S15" i="51"/>
  <c r="T14" i="40"/>
  <c r="S15" i="40"/>
  <c r="R16" i="40"/>
  <c r="S16" i="42"/>
  <c r="R17" i="42"/>
  <c r="T15" i="42"/>
  <c r="S16" i="51"/>
  <c r="R17" i="51"/>
  <c r="T15" i="51"/>
  <c r="T15" i="40"/>
  <c r="S16" i="40"/>
  <c r="R17" i="40"/>
  <c r="T16" i="42"/>
  <c r="R18" i="42"/>
  <c r="S17" i="42"/>
  <c r="T16" i="51"/>
  <c r="S17" i="51"/>
  <c r="R18" i="51"/>
  <c r="T16" i="40"/>
  <c r="R18" i="40"/>
  <c r="S17" i="40"/>
  <c r="S18" i="42"/>
  <c r="R19" i="42"/>
  <c r="T17" i="42"/>
  <c r="T17" i="51"/>
  <c r="S18" i="51"/>
  <c r="R19" i="51"/>
  <c r="R19" i="40"/>
  <c r="S18" i="40"/>
  <c r="T17" i="40"/>
  <c r="T18" i="42"/>
  <c r="R20" i="42"/>
  <c r="S19" i="42"/>
  <c r="T18" i="51"/>
  <c r="S19" i="51"/>
  <c r="R20" i="51"/>
  <c r="S19" i="40"/>
  <c r="R20" i="40"/>
  <c r="T18" i="40"/>
  <c r="S20" i="42"/>
  <c r="R21" i="42"/>
  <c r="T19" i="42"/>
  <c r="T19" i="51"/>
  <c r="R21" i="51"/>
  <c r="S20" i="51"/>
  <c r="T19" i="40"/>
  <c r="R21" i="40"/>
  <c r="S20" i="40"/>
  <c r="T20" i="42"/>
  <c r="S21" i="42"/>
  <c r="R22" i="42"/>
  <c r="R22" i="51"/>
  <c r="S21" i="51"/>
  <c r="T20" i="51"/>
  <c r="S21" i="40"/>
  <c r="R22" i="40"/>
  <c r="T20" i="40"/>
  <c r="T21" i="42"/>
  <c r="R23" i="42"/>
  <c r="S22" i="42"/>
  <c r="S22" i="51"/>
  <c r="R23" i="51"/>
  <c r="T21" i="51"/>
  <c r="T21" i="40"/>
  <c r="S22" i="40"/>
  <c r="R23" i="40"/>
  <c r="S23" i="42"/>
  <c r="R24" i="42"/>
  <c r="T22" i="42"/>
  <c r="T22" i="51"/>
  <c r="S23" i="51"/>
  <c r="R24" i="51"/>
  <c r="T22" i="40"/>
  <c r="S23" i="40"/>
  <c r="R24" i="40"/>
  <c r="T23" i="42"/>
  <c r="R25" i="42"/>
  <c r="S24" i="42"/>
  <c r="T23" i="51"/>
  <c r="S24" i="51"/>
  <c r="R25" i="51"/>
  <c r="T23" i="40"/>
  <c r="R25" i="40"/>
  <c r="S24" i="40"/>
  <c r="R26" i="42"/>
  <c r="S25" i="42"/>
  <c r="T24" i="42"/>
  <c r="T24" i="51"/>
  <c r="R26" i="51"/>
  <c r="S25" i="51"/>
  <c r="R26" i="40"/>
  <c r="S25" i="40"/>
  <c r="T24" i="40"/>
  <c r="R27" i="42"/>
  <c r="S26" i="42"/>
  <c r="T25" i="42"/>
  <c r="S26" i="51"/>
  <c r="R27" i="51"/>
  <c r="T25" i="51"/>
  <c r="R27" i="40"/>
  <c r="S26" i="40"/>
  <c r="T25" i="40"/>
  <c r="S27" i="42"/>
  <c r="R28" i="42"/>
  <c r="T26" i="42"/>
  <c r="T26" i="51"/>
  <c r="S27" i="51"/>
  <c r="R28" i="51"/>
  <c r="S27" i="40"/>
  <c r="R28" i="40"/>
  <c r="T26" i="40"/>
  <c r="T27" i="42"/>
  <c r="S28" i="42"/>
  <c r="R29" i="42"/>
  <c r="T27" i="51"/>
  <c r="R29" i="51"/>
  <c r="S28" i="51"/>
  <c r="T27" i="40"/>
  <c r="S28" i="40"/>
  <c r="R29" i="40"/>
  <c r="T28" i="42"/>
  <c r="S29" i="42"/>
  <c r="R30" i="42"/>
  <c r="S29" i="51"/>
  <c r="R30" i="51"/>
  <c r="T28" i="51"/>
  <c r="T28" i="40"/>
  <c r="R30" i="40"/>
  <c r="S29" i="40"/>
  <c r="T29" i="42"/>
  <c r="R31" i="42"/>
  <c r="S30" i="42"/>
  <c r="T29" i="51"/>
  <c r="R31" i="51"/>
  <c r="S30" i="51"/>
  <c r="R31" i="40"/>
  <c r="S30" i="40"/>
  <c r="T29" i="40"/>
  <c r="R32" i="42"/>
  <c r="S31" i="42"/>
  <c r="T30" i="42"/>
  <c r="R32" i="51"/>
  <c r="S31" i="51"/>
  <c r="T30" i="51"/>
  <c r="S31" i="40"/>
  <c r="R32" i="40"/>
  <c r="T30" i="40"/>
  <c r="S32" i="42"/>
  <c r="R33" i="42"/>
  <c r="T31" i="42"/>
  <c r="R33" i="51"/>
  <c r="S32" i="51"/>
  <c r="T31" i="51"/>
  <c r="T31" i="40"/>
  <c r="S32" i="40"/>
  <c r="R33" i="40"/>
  <c r="T32" i="42"/>
  <c r="S33" i="42"/>
  <c r="R34" i="42"/>
  <c r="R34" i="51"/>
  <c r="S33" i="51"/>
  <c r="T32" i="51"/>
  <c r="T32" i="40"/>
  <c r="S33" i="40"/>
  <c r="R34" i="40"/>
  <c r="T33" i="42"/>
  <c r="S34" i="42"/>
  <c r="R35" i="42"/>
  <c r="R35" i="51"/>
  <c r="S34" i="51"/>
  <c r="T33" i="51"/>
  <c r="T33" i="40"/>
  <c r="S34" i="40"/>
  <c r="R35" i="40"/>
  <c r="T34" i="42"/>
  <c r="R36" i="42"/>
  <c r="S35" i="42"/>
  <c r="S35" i="51"/>
  <c r="R36" i="51"/>
  <c r="T34" i="51"/>
  <c r="T34" i="40"/>
  <c r="S35" i="40"/>
  <c r="R36" i="40"/>
  <c r="R37" i="42"/>
  <c r="S36" i="42"/>
  <c r="T35" i="42"/>
  <c r="T35" i="51"/>
  <c r="S36" i="51"/>
  <c r="R37" i="51"/>
  <c r="T35" i="40"/>
  <c r="S36" i="40"/>
  <c r="R37" i="40"/>
  <c r="S37" i="42"/>
  <c r="R38" i="42"/>
  <c r="T36" i="42"/>
  <c r="T36" i="51"/>
  <c r="R38" i="51"/>
  <c r="S37" i="51"/>
  <c r="T36" i="40"/>
  <c r="R38" i="40"/>
  <c r="S37" i="40"/>
  <c r="T37" i="42"/>
  <c r="S38" i="42"/>
  <c r="R39" i="42"/>
  <c r="R39" i="51"/>
  <c r="S38" i="51"/>
  <c r="T37" i="51"/>
  <c r="S38" i="40"/>
  <c r="R39" i="40"/>
  <c r="T37" i="40"/>
  <c r="T38" i="42"/>
  <c r="R40" i="42"/>
  <c r="S39" i="42"/>
  <c r="R40" i="51"/>
  <c r="S39" i="51"/>
  <c r="T38" i="51"/>
  <c r="T38" i="40"/>
  <c r="S39" i="40"/>
  <c r="R40" i="40"/>
  <c r="R41" i="42"/>
  <c r="S40" i="42"/>
  <c r="T39" i="42"/>
  <c r="R41" i="51"/>
  <c r="S40" i="51"/>
  <c r="T39" i="51"/>
  <c r="T39" i="40"/>
  <c r="S40" i="40"/>
  <c r="R41" i="40"/>
  <c r="R42" i="42"/>
  <c r="S41" i="42"/>
  <c r="T40" i="42"/>
  <c r="R42" i="51"/>
  <c r="S41" i="51"/>
  <c r="T40" i="51"/>
  <c r="T40" i="40"/>
  <c r="R42" i="40"/>
  <c r="S41" i="40"/>
  <c r="R43" i="42"/>
  <c r="S42" i="42"/>
  <c r="T41" i="42"/>
  <c r="R43" i="51"/>
  <c r="S42" i="51"/>
  <c r="T41" i="51"/>
  <c r="R43" i="40"/>
  <c r="S42" i="40"/>
  <c r="T41" i="40"/>
  <c r="R44" i="42"/>
  <c r="S43" i="42"/>
  <c r="T42" i="42"/>
  <c r="S43" i="51"/>
  <c r="R44" i="51"/>
  <c r="T42" i="51"/>
  <c r="S43" i="40"/>
  <c r="R44" i="40"/>
  <c r="T42" i="40"/>
  <c r="S44" i="42"/>
  <c r="R45" i="42"/>
  <c r="T43" i="42"/>
  <c r="T43" i="51"/>
  <c r="R45" i="51"/>
  <c r="S44" i="51"/>
  <c r="T43" i="40"/>
  <c r="S44" i="40"/>
  <c r="R45" i="40"/>
  <c r="T44" i="42"/>
  <c r="R46" i="42"/>
  <c r="S45" i="42"/>
  <c r="S45" i="51"/>
  <c r="R46" i="51"/>
  <c r="T44" i="51"/>
  <c r="T44" i="40"/>
  <c r="S45" i="40"/>
  <c r="R46" i="40"/>
  <c r="S46" i="42"/>
  <c r="R47" i="42"/>
  <c r="T45" i="42"/>
  <c r="T45" i="51"/>
  <c r="S46" i="51"/>
  <c r="R47" i="51"/>
  <c r="T45" i="40"/>
  <c r="S46" i="40"/>
  <c r="R47" i="40"/>
  <c r="T46" i="42"/>
  <c r="R48" i="42"/>
  <c r="S47" i="42"/>
  <c r="T46" i="51"/>
  <c r="S47" i="51"/>
  <c r="R48" i="51"/>
  <c r="T46" i="40"/>
  <c r="S47" i="40"/>
  <c r="R48" i="40"/>
  <c r="S48" i="42"/>
  <c r="R49" i="42"/>
  <c r="T47" i="42"/>
  <c r="T47" i="51"/>
  <c r="R49" i="51"/>
  <c r="S48" i="51"/>
  <c r="T47" i="40"/>
  <c r="S48" i="40"/>
  <c r="R49" i="40"/>
  <c r="T48" i="42"/>
  <c r="R50" i="42"/>
  <c r="S49" i="42"/>
  <c r="S49" i="51"/>
  <c r="R50" i="51"/>
  <c r="T48" i="51"/>
  <c r="T48" i="40"/>
  <c r="S49" i="40"/>
  <c r="R50" i="40"/>
  <c r="S50" i="42"/>
  <c r="R51" i="42"/>
  <c r="T49" i="42"/>
  <c r="T49" i="51"/>
  <c r="R51" i="51"/>
  <c r="S50" i="51"/>
  <c r="T49" i="40"/>
  <c r="R51" i="40"/>
  <c r="S50" i="40"/>
  <c r="T50" i="42"/>
  <c r="R52" i="42"/>
  <c r="S51" i="42"/>
  <c r="R52" i="51"/>
  <c r="S51" i="51"/>
  <c r="T50" i="51"/>
  <c r="R52" i="40"/>
  <c r="S51" i="40"/>
  <c r="T50" i="40"/>
  <c r="S52" i="42"/>
  <c r="R53" i="42"/>
  <c r="T51" i="42"/>
  <c r="R53" i="51"/>
  <c r="S52" i="51"/>
  <c r="T51" i="51"/>
  <c r="S52" i="40"/>
  <c r="R53" i="40"/>
  <c r="T51" i="40"/>
  <c r="T52" i="42"/>
  <c r="S53" i="42"/>
  <c r="R54" i="42"/>
  <c r="R54" i="51"/>
  <c r="S53" i="51"/>
  <c r="T52" i="51"/>
  <c r="T52" i="40"/>
  <c r="S53" i="40"/>
  <c r="R54" i="40"/>
  <c r="T53" i="42"/>
  <c r="S54" i="42"/>
  <c r="R55" i="42"/>
  <c r="R55" i="51"/>
  <c r="S54" i="51"/>
  <c r="T53" i="51"/>
  <c r="T53" i="40"/>
  <c r="S54" i="40"/>
  <c r="R55" i="40"/>
  <c r="T54" i="42"/>
  <c r="S55" i="42"/>
  <c r="R56" i="42"/>
  <c r="R56" i="51"/>
  <c r="S55" i="51"/>
  <c r="T54" i="51"/>
  <c r="T54" i="40"/>
  <c r="R56" i="40"/>
  <c r="S55" i="40"/>
  <c r="T55" i="42"/>
  <c r="R57" i="42"/>
  <c r="S56" i="42"/>
  <c r="S56" i="51"/>
  <c r="R57" i="51"/>
  <c r="T55" i="51"/>
  <c r="R57" i="40"/>
  <c r="S56" i="40"/>
  <c r="T55" i="40"/>
  <c r="R58" i="42"/>
  <c r="S57" i="42"/>
  <c r="T56" i="42"/>
  <c r="T56" i="51"/>
  <c r="S57" i="51"/>
  <c r="R58" i="51"/>
  <c r="S57" i="40"/>
  <c r="R58" i="40"/>
  <c r="T56" i="40"/>
  <c r="S58" i="42"/>
  <c r="R59" i="42"/>
  <c r="T57" i="42"/>
  <c r="T57" i="51"/>
  <c r="S58" i="51"/>
  <c r="R59" i="51"/>
  <c r="T57" i="40"/>
  <c r="S58" i="40"/>
  <c r="R59" i="40"/>
  <c r="T58" i="42"/>
  <c r="S59" i="42"/>
  <c r="R60" i="42"/>
  <c r="T58" i="51"/>
  <c r="S59" i="51"/>
  <c r="R60" i="51"/>
  <c r="T58" i="40"/>
  <c r="S59" i="40"/>
  <c r="R60" i="40"/>
  <c r="T59" i="42"/>
  <c r="R61" i="42"/>
  <c r="S60" i="42"/>
  <c r="T59" i="51"/>
  <c r="R61" i="51"/>
  <c r="S60" i="51"/>
  <c r="T59" i="40"/>
  <c r="R61" i="40"/>
  <c r="S60" i="40"/>
  <c r="S61" i="42"/>
  <c r="R62" i="42"/>
  <c r="T60" i="42"/>
  <c r="R62" i="51"/>
  <c r="S61" i="51"/>
  <c r="T60" i="51"/>
  <c r="R62" i="40"/>
  <c r="S61" i="40"/>
  <c r="T60" i="40"/>
  <c r="T61" i="42"/>
  <c r="S62" i="42"/>
  <c r="R63" i="42"/>
  <c r="R63" i="51"/>
  <c r="S62" i="51"/>
  <c r="T61" i="51"/>
  <c r="S62" i="40"/>
  <c r="R63" i="40"/>
  <c r="T61" i="40"/>
  <c r="T62" i="42"/>
  <c r="S63" i="42"/>
  <c r="R64" i="42"/>
  <c r="R64" i="51"/>
  <c r="S63" i="51"/>
  <c r="T62" i="51"/>
  <c r="T62" i="40"/>
  <c r="R64" i="40"/>
  <c r="S63" i="40"/>
  <c r="T63" i="42"/>
  <c r="R65" i="42"/>
  <c r="S64" i="42"/>
  <c r="S64" i="51"/>
  <c r="R65" i="51"/>
  <c r="T63" i="51"/>
  <c r="S64" i="40"/>
  <c r="R65" i="40"/>
  <c r="T63" i="40"/>
  <c r="R66" i="42"/>
  <c r="S65" i="42"/>
  <c r="T64" i="42"/>
  <c r="T64" i="51"/>
  <c r="S65" i="51"/>
  <c r="R66" i="51"/>
  <c r="T64" i="40"/>
  <c r="R66" i="40"/>
  <c r="S65" i="40"/>
  <c r="R67" i="42"/>
  <c r="S66" i="42"/>
  <c r="T65" i="42"/>
  <c r="T65" i="51"/>
  <c r="S66" i="51"/>
  <c r="R67" i="51"/>
  <c r="R67" i="40"/>
  <c r="S66" i="40"/>
  <c r="T65" i="40"/>
  <c r="S67" i="42"/>
  <c r="R68" i="42"/>
  <c r="T66" i="42"/>
  <c r="T66" i="51"/>
  <c r="R68" i="51"/>
  <c r="S67" i="51"/>
  <c r="S67" i="40"/>
  <c r="R68" i="40"/>
  <c r="T66" i="40"/>
  <c r="T67" i="42"/>
  <c r="S68" i="42"/>
  <c r="R69" i="42"/>
  <c r="S68" i="51"/>
  <c r="R69" i="51"/>
  <c r="T67" i="51"/>
  <c r="T67" i="40"/>
  <c r="R69" i="40"/>
  <c r="S68" i="40"/>
  <c r="T68" i="42"/>
  <c r="R70" i="42"/>
  <c r="S69" i="42"/>
  <c r="T68" i="51"/>
  <c r="R70" i="51"/>
  <c r="S69" i="51"/>
  <c r="S69" i="40"/>
  <c r="R70" i="40"/>
  <c r="T68" i="40"/>
  <c r="S70" i="42"/>
  <c r="R71" i="42"/>
  <c r="T69" i="42"/>
  <c r="S70" i="51"/>
  <c r="R71" i="51"/>
  <c r="T69" i="51"/>
  <c r="T69" i="40"/>
  <c r="S70" i="40"/>
  <c r="R71" i="40"/>
  <c r="T70" i="42"/>
  <c r="S71" i="42"/>
  <c r="R72" i="42"/>
  <c r="T70" i="51"/>
  <c r="S71" i="51"/>
  <c r="R72" i="51"/>
  <c r="T70" i="40"/>
  <c r="R72" i="40"/>
  <c r="S71" i="40"/>
  <c r="T71" i="42"/>
  <c r="R73" i="42"/>
  <c r="S72" i="42"/>
  <c r="T71" i="51"/>
  <c r="R73" i="51"/>
  <c r="S72" i="51"/>
  <c r="S72" i="40"/>
  <c r="R73" i="40"/>
  <c r="T71" i="40"/>
  <c r="R74" i="42"/>
  <c r="S73" i="42"/>
  <c r="T72" i="42"/>
  <c r="S73" i="51"/>
  <c r="R74" i="51"/>
  <c r="T72" i="51"/>
  <c r="T72" i="40"/>
  <c r="S73" i="40"/>
  <c r="R74" i="40"/>
  <c r="S74" i="42"/>
  <c r="R75" i="42"/>
  <c r="T73" i="42"/>
  <c r="T73" i="51"/>
  <c r="R75" i="51"/>
  <c r="S74" i="51"/>
  <c r="T73" i="40"/>
  <c r="S74" i="40"/>
  <c r="R75" i="40"/>
  <c r="T74" i="42"/>
  <c r="R76" i="42"/>
  <c r="S75" i="42"/>
  <c r="R76" i="51"/>
  <c r="S75" i="51"/>
  <c r="T74" i="51"/>
  <c r="T74" i="40"/>
  <c r="R76" i="40"/>
  <c r="S75" i="40"/>
  <c r="R77" i="42"/>
  <c r="S76" i="42"/>
  <c r="T75" i="42"/>
  <c r="S76" i="51"/>
  <c r="R77" i="51"/>
  <c r="T75" i="51"/>
  <c r="S76" i="40"/>
  <c r="R77" i="40"/>
  <c r="T75" i="40"/>
  <c r="R78" i="42"/>
  <c r="S77" i="42"/>
  <c r="T76" i="42"/>
  <c r="T76" i="51"/>
  <c r="R78" i="51"/>
  <c r="S77" i="51"/>
  <c r="T76" i="40"/>
  <c r="S77" i="40"/>
  <c r="R78" i="40"/>
  <c r="R79" i="42"/>
  <c r="S78" i="42"/>
  <c r="T77" i="42"/>
  <c r="R79" i="51"/>
  <c r="S78" i="51"/>
  <c r="T77" i="51"/>
  <c r="T77" i="40"/>
  <c r="R79" i="40"/>
  <c r="S78" i="40"/>
  <c r="R80" i="42"/>
  <c r="S79" i="42"/>
  <c r="T78" i="42"/>
  <c r="S79" i="51"/>
  <c r="R80" i="51"/>
  <c r="T78" i="51"/>
  <c r="R80" i="40"/>
  <c r="S79" i="40"/>
  <c r="T78" i="40"/>
  <c r="S80" i="42"/>
  <c r="R81" i="42"/>
  <c r="T79" i="42"/>
  <c r="T79" i="51"/>
  <c r="S80" i="51"/>
  <c r="R81" i="51"/>
  <c r="R81" i="40"/>
  <c r="S80" i="40"/>
  <c r="T79" i="40"/>
  <c r="T80" i="42"/>
  <c r="S81" i="42"/>
  <c r="R82" i="42"/>
  <c r="T80" i="51"/>
  <c r="S81" i="51"/>
  <c r="R82" i="51"/>
  <c r="R82" i="40"/>
  <c r="S81" i="40"/>
  <c r="T80" i="40"/>
  <c r="T81" i="42"/>
  <c r="R83" i="42"/>
  <c r="S82" i="42"/>
  <c r="T81" i="51"/>
  <c r="R83" i="51"/>
  <c r="S82" i="51"/>
  <c r="S82" i="40"/>
  <c r="R83" i="40"/>
  <c r="T81" i="40"/>
  <c r="R84" i="42"/>
  <c r="S83" i="42"/>
  <c r="T82" i="42"/>
  <c r="S83" i="51"/>
  <c r="R84" i="51"/>
  <c r="T82" i="51"/>
  <c r="T82" i="40"/>
  <c r="R84" i="40"/>
  <c r="S83" i="40"/>
  <c r="R85" i="42"/>
  <c r="S84" i="42"/>
  <c r="T83" i="42"/>
  <c r="T83" i="51"/>
  <c r="R85" i="51"/>
  <c r="S84" i="51"/>
  <c r="R85" i="40"/>
  <c r="S84" i="40"/>
  <c r="T83" i="40"/>
  <c r="R86" i="42"/>
  <c r="S85" i="42"/>
  <c r="T84" i="42"/>
  <c r="S85" i="51"/>
  <c r="R86" i="51"/>
  <c r="T84" i="51"/>
  <c r="S85" i="40"/>
  <c r="R86" i="40"/>
  <c r="T84" i="40"/>
  <c r="R87" i="42"/>
  <c r="S86" i="42"/>
  <c r="T85" i="42"/>
  <c r="T85" i="51"/>
  <c r="R87" i="51"/>
  <c r="S86" i="51"/>
  <c r="T85" i="40"/>
  <c r="R87" i="40"/>
  <c r="S86" i="40"/>
  <c r="R88" i="42"/>
  <c r="S87" i="42"/>
  <c r="T86" i="42"/>
  <c r="S87" i="51"/>
  <c r="R88" i="51"/>
  <c r="T86" i="51"/>
  <c r="R88" i="40"/>
  <c r="S87" i="40"/>
  <c r="T86" i="40"/>
  <c r="S88" i="42"/>
  <c r="R89" i="42"/>
  <c r="T87" i="42"/>
  <c r="T87" i="51"/>
  <c r="S88" i="51"/>
  <c r="R89" i="51"/>
  <c r="S88" i="40"/>
  <c r="R89" i="40"/>
  <c r="T87" i="40"/>
  <c r="T88" i="42"/>
  <c r="R90" i="42"/>
  <c r="S89" i="42"/>
  <c r="T88" i="51"/>
  <c r="R90" i="51"/>
  <c r="S89" i="51"/>
  <c r="T88" i="40"/>
  <c r="S89" i="40"/>
  <c r="R90" i="40"/>
  <c r="R91" i="42"/>
  <c r="S90" i="42"/>
  <c r="T89" i="42"/>
  <c r="S90" i="51"/>
  <c r="R91" i="51"/>
  <c r="T89" i="51"/>
  <c r="T89" i="40"/>
  <c r="S90" i="40"/>
  <c r="R91" i="40"/>
  <c r="R92" i="42"/>
  <c r="S91" i="42"/>
  <c r="T90" i="42"/>
  <c r="T90" i="51"/>
  <c r="S91" i="51"/>
  <c r="R92" i="51"/>
  <c r="T90" i="40"/>
  <c r="S91" i="40"/>
  <c r="R92" i="40"/>
  <c r="R93" i="42"/>
  <c r="S92" i="42"/>
  <c r="T91" i="42"/>
  <c r="T91" i="51"/>
  <c r="R93" i="51"/>
  <c r="S92" i="51"/>
  <c r="T91" i="40"/>
  <c r="S92" i="40"/>
  <c r="R93" i="40"/>
  <c r="S93" i="42"/>
  <c r="R94" i="42"/>
  <c r="T92" i="42"/>
  <c r="S93" i="51"/>
  <c r="R94" i="51"/>
  <c r="T92" i="51"/>
  <c r="T92" i="40"/>
  <c r="R94" i="40"/>
  <c r="S93" i="40"/>
  <c r="T93" i="42"/>
  <c r="S94" i="42"/>
  <c r="R95" i="42"/>
  <c r="T93" i="51"/>
  <c r="S94" i="51"/>
  <c r="R95" i="51"/>
  <c r="S94" i="40"/>
  <c r="R95" i="40"/>
  <c r="T93" i="40"/>
  <c r="T94" i="42"/>
  <c r="R96" i="42"/>
  <c r="S95" i="42"/>
  <c r="T94" i="51"/>
  <c r="R96" i="51"/>
  <c r="S95" i="51"/>
  <c r="T94" i="40"/>
  <c r="R96" i="40"/>
  <c r="S95" i="40"/>
  <c r="R97" i="42"/>
  <c r="S96" i="42"/>
  <c r="T95" i="42"/>
  <c r="S96" i="51"/>
  <c r="R97" i="51"/>
  <c r="T95" i="51"/>
  <c r="S96" i="40"/>
  <c r="R97" i="40"/>
  <c r="T95" i="40"/>
  <c r="R98" i="42"/>
  <c r="S97" i="42"/>
  <c r="T96" i="42"/>
  <c r="T96" i="51"/>
  <c r="S97" i="51"/>
  <c r="R98" i="51"/>
  <c r="T96" i="40"/>
  <c r="R98" i="40"/>
  <c r="S97" i="40"/>
  <c r="R99" i="42"/>
  <c r="S98" i="42"/>
  <c r="T97" i="42"/>
  <c r="T97" i="51"/>
  <c r="R99" i="51"/>
  <c r="S98" i="51"/>
  <c r="R99" i="40"/>
  <c r="S98" i="40"/>
  <c r="T97" i="40"/>
  <c r="R100" i="42"/>
  <c r="S99" i="42"/>
  <c r="T98" i="42"/>
  <c r="S99" i="51"/>
  <c r="R100" i="51"/>
  <c r="T98" i="51"/>
  <c r="R100" i="40"/>
  <c r="S99" i="40"/>
  <c r="T98" i="40"/>
  <c r="S100" i="42"/>
  <c r="R101" i="42"/>
  <c r="T99" i="42"/>
  <c r="T99" i="51"/>
  <c r="S100" i="51"/>
  <c r="R101" i="51"/>
  <c r="R101" i="40"/>
  <c r="S100" i="40"/>
  <c r="T99" i="40"/>
  <c r="T100" i="42"/>
  <c r="R102" i="42"/>
  <c r="S101" i="42"/>
  <c r="T100" i="51"/>
  <c r="R102" i="51"/>
  <c r="S101" i="51"/>
  <c r="S101" i="40"/>
  <c r="R102" i="40"/>
  <c r="T100" i="40"/>
  <c r="R103" i="42"/>
  <c r="S102" i="42"/>
  <c r="T101" i="42"/>
  <c r="S102" i="51"/>
  <c r="R103" i="51"/>
  <c r="T101" i="51"/>
  <c r="T101" i="40"/>
  <c r="R103" i="40"/>
  <c r="S102" i="40"/>
  <c r="S103" i="42"/>
  <c r="R104" i="42"/>
  <c r="T102" i="42"/>
  <c r="T102" i="51"/>
  <c r="R104" i="51"/>
  <c r="S103" i="51"/>
  <c r="S103" i="40"/>
  <c r="R104" i="40"/>
  <c r="T102" i="40"/>
  <c r="T103" i="42"/>
  <c r="R105" i="42"/>
  <c r="S104" i="42"/>
  <c r="R105" i="51"/>
  <c r="S104" i="51"/>
  <c r="T103" i="51"/>
  <c r="T103" i="40"/>
  <c r="S104" i="40"/>
  <c r="R105" i="40"/>
  <c r="S105" i="42"/>
  <c r="R106" i="42"/>
  <c r="T104" i="42"/>
  <c r="S105" i="51"/>
  <c r="R106" i="51"/>
  <c r="T104" i="51"/>
  <c r="T104" i="40"/>
  <c r="S105" i="40"/>
  <c r="R106" i="40"/>
  <c r="T105" i="42"/>
  <c r="R107" i="42"/>
  <c r="S106" i="42"/>
  <c r="T105" i="51"/>
  <c r="R107" i="51"/>
  <c r="S106" i="51"/>
  <c r="T105" i="40"/>
  <c r="R107" i="40"/>
  <c r="S106" i="40"/>
  <c r="S107" i="42"/>
  <c r="R108" i="42"/>
  <c r="T106" i="42"/>
  <c r="R108" i="51"/>
  <c r="S107" i="51"/>
  <c r="T106" i="51"/>
  <c r="S107" i="40"/>
  <c r="R108" i="40"/>
  <c r="T106" i="40"/>
  <c r="T107" i="42"/>
  <c r="R109" i="42"/>
  <c r="S108" i="42"/>
  <c r="S108" i="51"/>
  <c r="R109" i="51"/>
  <c r="T107" i="51"/>
  <c r="T107" i="40"/>
  <c r="R109" i="40"/>
  <c r="S108" i="40"/>
  <c r="R110" i="42"/>
  <c r="S109" i="42"/>
  <c r="T108" i="42"/>
  <c r="T108" i="51"/>
  <c r="S109" i="51"/>
  <c r="R110" i="51"/>
  <c r="R110" i="40"/>
  <c r="S109" i="40"/>
  <c r="T108" i="40"/>
  <c r="S110" i="42"/>
  <c r="R111" i="42"/>
  <c r="T109" i="42"/>
  <c r="T109" i="51"/>
  <c r="R111" i="51"/>
  <c r="S110" i="51"/>
  <c r="S110" i="40"/>
  <c r="R111" i="40"/>
  <c r="T109" i="40"/>
  <c r="T110" i="42"/>
  <c r="S111" i="42"/>
  <c r="R112" i="42"/>
  <c r="S111" i="51"/>
  <c r="R112" i="51"/>
  <c r="T110" i="51"/>
  <c r="T110" i="40"/>
  <c r="S111" i="40"/>
  <c r="R112" i="40"/>
  <c r="T111" i="42"/>
  <c r="R113" i="42"/>
  <c r="S112" i="42"/>
  <c r="T111" i="51"/>
  <c r="S112" i="51"/>
  <c r="R113" i="51"/>
  <c r="T111" i="40"/>
  <c r="R113" i="40"/>
  <c r="S112" i="40"/>
  <c r="R114" i="42"/>
  <c r="S113" i="42"/>
  <c r="T112" i="42"/>
  <c r="T112" i="51"/>
  <c r="S113" i="51"/>
  <c r="R114" i="51"/>
  <c r="R114" i="40"/>
  <c r="S113" i="40"/>
  <c r="T112" i="40"/>
  <c r="R115" i="42"/>
  <c r="S114" i="42"/>
  <c r="T113" i="42"/>
  <c r="T113" i="51"/>
  <c r="S114" i="51"/>
  <c r="R115" i="51"/>
  <c r="R115" i="40"/>
  <c r="S114" i="40"/>
  <c r="T113" i="40"/>
  <c r="S115" i="42"/>
  <c r="R116" i="42"/>
  <c r="T114" i="42"/>
  <c r="T114" i="51"/>
  <c r="S115" i="51"/>
  <c r="R116" i="51"/>
  <c r="R116" i="40"/>
  <c r="S115" i="40"/>
  <c r="T114" i="40"/>
  <c r="T115" i="42"/>
  <c r="S116" i="42"/>
  <c r="R117" i="42"/>
  <c r="T115" i="51"/>
  <c r="S116" i="51"/>
  <c r="R117" i="51"/>
  <c r="S116" i="40"/>
  <c r="R117" i="40"/>
  <c r="T115" i="40"/>
  <c r="T116" i="42"/>
  <c r="S117" i="42"/>
  <c r="R118" i="42"/>
  <c r="T116" i="51"/>
  <c r="R118" i="51"/>
  <c r="S117" i="51"/>
  <c r="T116" i="40"/>
  <c r="S117" i="40"/>
  <c r="R118" i="40"/>
  <c r="T117" i="42"/>
  <c r="R119" i="42"/>
  <c r="S118" i="42"/>
  <c r="S118" i="51"/>
  <c r="R119" i="51"/>
  <c r="T117" i="51"/>
  <c r="T117" i="40"/>
  <c r="R119" i="40"/>
  <c r="S118" i="40"/>
  <c r="R120" i="42"/>
  <c r="S119" i="42"/>
  <c r="T118" i="42"/>
  <c r="T118" i="51"/>
  <c r="R120" i="51"/>
  <c r="S119" i="51"/>
  <c r="R120" i="40"/>
  <c r="S119" i="40"/>
  <c r="T118" i="40"/>
  <c r="S120" i="42"/>
  <c r="R121" i="42"/>
  <c r="T119" i="42"/>
  <c r="R121" i="51"/>
  <c r="S120" i="51"/>
  <c r="T119" i="51"/>
  <c r="R121" i="40"/>
  <c r="S120" i="40"/>
  <c r="T119" i="40"/>
  <c r="T120" i="42"/>
  <c r="R122" i="42"/>
  <c r="S121" i="42"/>
  <c r="R122" i="51"/>
  <c r="S121" i="51"/>
  <c r="T120" i="51"/>
  <c r="S121" i="40"/>
  <c r="R122" i="40"/>
  <c r="T120" i="40"/>
  <c r="R123" i="42"/>
  <c r="S122" i="42"/>
  <c r="T121" i="42"/>
  <c r="R123" i="51"/>
  <c r="S122" i="51"/>
  <c r="T121" i="51"/>
  <c r="T121" i="40"/>
  <c r="R123" i="40"/>
  <c r="S122" i="40"/>
  <c r="R124" i="42"/>
  <c r="S123" i="42"/>
  <c r="T122" i="42"/>
  <c r="R124" i="51"/>
  <c r="S123" i="51"/>
  <c r="T122" i="51"/>
  <c r="R124" i="40"/>
  <c r="S123" i="40"/>
  <c r="T122" i="40"/>
  <c r="R125" i="42"/>
  <c r="S124" i="42"/>
  <c r="T123" i="42"/>
  <c r="R125" i="51"/>
  <c r="S124" i="51"/>
  <c r="T123" i="51"/>
  <c r="R125" i="40"/>
  <c r="S124" i="40"/>
  <c r="T123" i="40"/>
  <c r="S125" i="42"/>
  <c r="R126" i="42"/>
  <c r="T124" i="42"/>
  <c r="S125" i="51"/>
  <c r="R126" i="51"/>
  <c r="T124" i="51"/>
  <c r="S125" i="40"/>
  <c r="R126" i="40"/>
  <c r="T124" i="40"/>
  <c r="T125" i="42"/>
  <c r="R127" i="42"/>
  <c r="S126" i="42"/>
  <c r="T125" i="51"/>
  <c r="S126" i="51"/>
  <c r="R127" i="51"/>
  <c r="T125" i="40"/>
  <c r="S126" i="40"/>
  <c r="R127" i="40"/>
  <c r="R128" i="42"/>
  <c r="S127" i="42"/>
  <c r="T126" i="42"/>
  <c r="T126" i="51"/>
  <c r="S127" i="51"/>
  <c r="R128" i="51"/>
  <c r="T126" i="40"/>
  <c r="S127" i="40"/>
  <c r="R128" i="40"/>
  <c r="R129" i="42"/>
  <c r="S128" i="42"/>
  <c r="T127" i="42"/>
  <c r="T127" i="51"/>
  <c r="S128" i="51"/>
  <c r="R129" i="51"/>
  <c r="T127" i="40"/>
  <c r="S128" i="40"/>
  <c r="R129" i="40"/>
  <c r="R130" i="42"/>
  <c r="S129" i="42"/>
  <c r="T128" i="42"/>
  <c r="T128" i="51"/>
  <c r="R130" i="51"/>
  <c r="S129" i="51"/>
  <c r="T128" i="40"/>
  <c r="S129" i="40"/>
  <c r="R130" i="40"/>
  <c r="R131" i="42"/>
  <c r="S130" i="42"/>
  <c r="T129" i="42"/>
  <c r="R131" i="51"/>
  <c r="S130" i="51"/>
  <c r="T129" i="51"/>
  <c r="T129" i="40"/>
  <c r="S130" i="40"/>
  <c r="R131" i="40"/>
  <c r="S131" i="42"/>
  <c r="R132" i="42"/>
  <c r="T130" i="42"/>
  <c r="R132" i="51"/>
  <c r="S131" i="51"/>
  <c r="T130" i="51"/>
  <c r="T130" i="40"/>
  <c r="S131" i="40"/>
  <c r="R132" i="40"/>
  <c r="T131" i="42"/>
  <c r="S132" i="42"/>
  <c r="R133" i="42"/>
  <c r="S132" i="51"/>
  <c r="R133" i="51"/>
  <c r="T131" i="51"/>
  <c r="T131" i="40"/>
  <c r="R133" i="40"/>
  <c r="S132" i="40"/>
  <c r="T132" i="42"/>
  <c r="R134" i="42"/>
  <c r="S133" i="42"/>
  <c r="T132" i="51"/>
  <c r="R134" i="51"/>
  <c r="S133" i="51"/>
  <c r="S133" i="40"/>
  <c r="R134" i="40"/>
  <c r="T132" i="40"/>
  <c r="S134" i="42"/>
  <c r="R135" i="42"/>
  <c r="T133" i="42"/>
  <c r="S134" i="51"/>
  <c r="R135" i="51"/>
  <c r="T133" i="51"/>
  <c r="T133" i="40"/>
  <c r="S134" i="40"/>
  <c r="R135" i="40"/>
  <c r="T134" i="42"/>
  <c r="R136" i="42"/>
  <c r="S135" i="42"/>
  <c r="T134" i="51"/>
  <c r="S135" i="51"/>
  <c r="R136" i="51"/>
  <c r="T134" i="40"/>
  <c r="R136" i="40"/>
  <c r="S135" i="40"/>
  <c r="R137" i="42"/>
  <c r="S136" i="42"/>
  <c r="T135" i="42"/>
  <c r="T135" i="51"/>
  <c r="S136" i="51"/>
  <c r="R137" i="51"/>
  <c r="S136" i="40"/>
  <c r="R137" i="40"/>
  <c r="T135" i="40"/>
  <c r="R138" i="42"/>
  <c r="S137" i="42"/>
  <c r="T136" i="42"/>
  <c r="T136" i="51"/>
  <c r="S137" i="51"/>
  <c r="R138" i="51"/>
  <c r="T136" i="40"/>
  <c r="R138" i="40"/>
  <c r="S137" i="40"/>
  <c r="R139" i="42"/>
  <c r="S138" i="42"/>
  <c r="T137" i="42"/>
  <c r="T137" i="51"/>
  <c r="S138" i="51"/>
  <c r="R139" i="51"/>
  <c r="S138" i="40"/>
  <c r="R139" i="40"/>
  <c r="T137" i="40"/>
  <c r="R140" i="42"/>
  <c r="S139" i="42"/>
  <c r="T138" i="42"/>
  <c r="T138" i="51"/>
  <c r="S139" i="51"/>
  <c r="R140" i="51"/>
  <c r="T138" i="40"/>
  <c r="R140" i="40"/>
  <c r="S139" i="40"/>
  <c r="R141" i="42"/>
  <c r="S140" i="42"/>
  <c r="T139" i="42"/>
  <c r="T139" i="51"/>
  <c r="R141" i="51"/>
  <c r="S140" i="51"/>
  <c r="R141" i="40"/>
  <c r="S140" i="40"/>
  <c r="T139" i="40"/>
  <c r="S141" i="42"/>
  <c r="R142" i="42"/>
  <c r="T140" i="42"/>
  <c r="S141" i="51"/>
  <c r="R142" i="51"/>
  <c r="T140" i="51"/>
  <c r="R142" i="40"/>
  <c r="S141" i="40"/>
  <c r="T140" i="40"/>
  <c r="T141" i="42"/>
  <c r="R143" i="42"/>
  <c r="S142" i="42"/>
  <c r="T141" i="51"/>
  <c r="R143" i="51"/>
  <c r="S142" i="51"/>
  <c r="R143" i="40"/>
  <c r="S142" i="40"/>
  <c r="T141" i="40"/>
  <c r="S143" i="42"/>
  <c r="R144" i="42"/>
  <c r="T142" i="42"/>
  <c r="R144" i="51"/>
  <c r="S143" i="51"/>
  <c r="T142" i="51"/>
  <c r="R144" i="40"/>
  <c r="S143" i="40"/>
  <c r="T142" i="40"/>
  <c r="T143" i="42"/>
  <c r="R145" i="42"/>
  <c r="S144" i="42"/>
  <c r="R145" i="51"/>
  <c r="S144" i="51"/>
  <c r="T143" i="51"/>
  <c r="S144" i="40"/>
  <c r="R145" i="40"/>
  <c r="T143" i="40"/>
  <c r="S145" i="42"/>
  <c r="R146" i="42"/>
  <c r="T144" i="42"/>
  <c r="R146" i="51"/>
  <c r="S145" i="51"/>
  <c r="T144" i="51"/>
  <c r="T144" i="40"/>
  <c r="S145" i="40"/>
  <c r="R146" i="40"/>
  <c r="T145" i="42"/>
  <c r="S146" i="42"/>
  <c r="R147" i="42"/>
  <c r="R147" i="51"/>
  <c r="S146" i="51"/>
  <c r="T145" i="51"/>
  <c r="T145" i="40"/>
  <c r="S146" i="40"/>
  <c r="R147" i="40"/>
  <c r="T146" i="42"/>
  <c r="R148" i="42"/>
  <c r="S147" i="42"/>
  <c r="S147" i="51"/>
  <c r="R148" i="51"/>
  <c r="T146" i="51"/>
  <c r="T146" i="40"/>
  <c r="R148" i="40"/>
  <c r="S147" i="40"/>
  <c r="R149" i="42"/>
  <c r="S148" i="42"/>
  <c r="T147" i="42"/>
  <c r="T147" i="51"/>
  <c r="R149" i="51"/>
  <c r="S148" i="51"/>
  <c r="R149" i="40"/>
  <c r="S148" i="40"/>
  <c r="T147" i="40"/>
  <c r="R150" i="42"/>
  <c r="S149" i="42"/>
  <c r="T148" i="42"/>
  <c r="R150" i="51"/>
  <c r="S149" i="51"/>
  <c r="T148" i="51"/>
  <c r="S149" i="40"/>
  <c r="R150" i="40"/>
  <c r="T148" i="40"/>
  <c r="R151" i="42"/>
  <c r="S150" i="42"/>
  <c r="T149" i="42"/>
  <c r="R151" i="51"/>
  <c r="S150" i="51"/>
  <c r="T149" i="51"/>
  <c r="T149" i="40"/>
  <c r="S150" i="40"/>
  <c r="R151" i="40"/>
  <c r="R152" i="42"/>
  <c r="S151" i="42"/>
  <c r="T150" i="42"/>
  <c r="S151" i="51"/>
  <c r="R152" i="51"/>
  <c r="T150" i="51"/>
  <c r="T150" i="40"/>
  <c r="R152" i="40"/>
  <c r="S151" i="40"/>
  <c r="R153" i="42"/>
  <c r="S152" i="42"/>
  <c r="T151" i="42"/>
  <c r="T151" i="51"/>
  <c r="S152" i="51"/>
  <c r="R153" i="51"/>
  <c r="S152" i="40"/>
  <c r="R153" i="40"/>
  <c r="T151" i="40"/>
  <c r="S153" i="42"/>
  <c r="R154" i="42"/>
  <c r="T152" i="42"/>
  <c r="T152" i="51"/>
  <c r="R154" i="51"/>
  <c r="S153" i="51"/>
  <c r="T152" i="40"/>
  <c r="R154" i="40"/>
  <c r="S153" i="40"/>
  <c r="T153" i="42"/>
  <c r="S154" i="42"/>
  <c r="R155" i="42"/>
  <c r="R155" i="51"/>
  <c r="S154" i="51"/>
  <c r="T153" i="51"/>
  <c r="S154" i="40"/>
  <c r="R155" i="40"/>
  <c r="T153" i="40"/>
  <c r="T154" i="42"/>
  <c r="R156" i="42"/>
  <c r="S155" i="42"/>
  <c r="S155" i="51"/>
  <c r="R156" i="51"/>
  <c r="T154" i="51"/>
  <c r="T154" i="40"/>
  <c r="S155" i="40"/>
  <c r="R156" i="40"/>
  <c r="S156" i="42"/>
  <c r="R157" i="42"/>
  <c r="T155" i="42"/>
  <c r="T155" i="51"/>
  <c r="R157" i="51"/>
  <c r="S156" i="51"/>
  <c r="T155" i="40"/>
  <c r="R157" i="40"/>
  <c r="S156" i="40"/>
  <c r="T156" i="42"/>
  <c r="S157" i="42"/>
  <c r="R158" i="42"/>
  <c r="S157" i="51"/>
  <c r="R158" i="51"/>
  <c r="T156" i="51"/>
  <c r="S157" i="40"/>
  <c r="R158" i="40"/>
  <c r="T156" i="40"/>
  <c r="T157" i="42"/>
  <c r="S158" i="42"/>
  <c r="R159" i="42"/>
  <c r="T157" i="51"/>
  <c r="S158" i="51"/>
  <c r="R159" i="51"/>
  <c r="T157" i="40"/>
  <c r="R159" i="40"/>
  <c r="S158" i="40"/>
  <c r="T158" i="42"/>
  <c r="R160" i="42"/>
  <c r="S159" i="42"/>
  <c r="T158" i="51"/>
  <c r="R160" i="51"/>
  <c r="S159" i="51"/>
  <c r="S159" i="40"/>
  <c r="R160" i="40"/>
  <c r="T158" i="40"/>
  <c r="S160" i="42"/>
  <c r="R161" i="42"/>
  <c r="T159" i="42"/>
  <c r="S160" i="51"/>
  <c r="R161" i="51"/>
  <c r="T159" i="51"/>
  <c r="T159" i="40"/>
  <c r="R161" i="40"/>
  <c r="S160" i="40"/>
  <c r="T160" i="42"/>
  <c r="R162" i="42"/>
  <c r="S161" i="42"/>
  <c r="T160" i="51"/>
  <c r="S161" i="51"/>
  <c r="R162" i="51"/>
  <c r="R162" i="40"/>
  <c r="S161" i="40"/>
  <c r="T160" i="40"/>
  <c r="S162" i="42"/>
  <c r="R163" i="42"/>
  <c r="T161" i="42"/>
  <c r="T161" i="51"/>
  <c r="R163" i="51"/>
  <c r="S162" i="51"/>
  <c r="R163" i="40"/>
  <c r="S162" i="40"/>
  <c r="T161" i="40"/>
  <c r="T162" i="42"/>
  <c r="R164" i="42"/>
  <c r="S163" i="42"/>
  <c r="S163" i="51"/>
  <c r="R164" i="51"/>
  <c r="T162" i="51"/>
  <c r="S163" i="40"/>
  <c r="R164" i="40"/>
  <c r="T162" i="40"/>
  <c r="S164" i="42"/>
  <c r="R165" i="42"/>
  <c r="T163" i="42"/>
  <c r="T163" i="51"/>
  <c r="R165" i="51"/>
  <c r="S164" i="51"/>
  <c r="T163" i="40"/>
  <c r="S164" i="40"/>
  <c r="R165" i="40"/>
  <c r="T164" i="42"/>
  <c r="S165" i="42"/>
  <c r="R166" i="42"/>
  <c r="R166" i="51"/>
  <c r="S165" i="51"/>
  <c r="T164" i="51"/>
  <c r="T164" i="40"/>
  <c r="S165" i="40"/>
  <c r="R166" i="40"/>
  <c r="T165" i="42"/>
  <c r="R167" i="42"/>
  <c r="S166" i="42"/>
  <c r="S166" i="51"/>
  <c r="R167" i="51"/>
  <c r="T165" i="51"/>
  <c r="T165" i="40"/>
  <c r="R167" i="40"/>
  <c r="S166" i="40"/>
  <c r="R168" i="42"/>
  <c r="S167" i="42"/>
  <c r="T166" i="42"/>
  <c r="T166" i="51"/>
  <c r="S167" i="51"/>
  <c r="R168" i="51"/>
  <c r="R168" i="40"/>
  <c r="S167" i="40"/>
  <c r="T166" i="40"/>
  <c r="S168" i="42"/>
  <c r="R169" i="42"/>
  <c r="T167" i="42"/>
  <c r="T167" i="51"/>
  <c r="S168" i="51"/>
  <c r="R169" i="51"/>
  <c r="R169" i="40"/>
  <c r="S168" i="40"/>
  <c r="T167" i="40"/>
  <c r="T168" i="42"/>
  <c r="S169" i="42"/>
  <c r="R170" i="42"/>
  <c r="T168" i="51"/>
  <c r="R170" i="51"/>
  <c r="S169" i="51"/>
  <c r="R170" i="40"/>
  <c r="S169" i="40"/>
  <c r="T168" i="40"/>
  <c r="T169" i="42"/>
  <c r="R171" i="42"/>
  <c r="S170" i="42"/>
  <c r="S170" i="51"/>
  <c r="R171" i="51"/>
  <c r="T169" i="51"/>
  <c r="S170" i="40"/>
  <c r="R171" i="40"/>
  <c r="T169" i="40"/>
  <c r="S171" i="42"/>
  <c r="R172" i="42"/>
  <c r="T170" i="42"/>
  <c r="T170" i="51"/>
  <c r="R172" i="51"/>
  <c r="S171" i="51"/>
  <c r="T170" i="40"/>
  <c r="S171" i="40"/>
  <c r="R172" i="40"/>
  <c r="T171" i="42"/>
  <c r="R173" i="42"/>
  <c r="S172" i="42"/>
  <c r="R173" i="51"/>
  <c r="S172" i="51"/>
  <c r="T171" i="51"/>
  <c r="T171" i="40"/>
  <c r="R173" i="40"/>
  <c r="S172" i="40"/>
  <c r="R174" i="42"/>
  <c r="S173" i="42"/>
  <c r="T172" i="42"/>
  <c r="S173" i="51"/>
  <c r="R174" i="51"/>
  <c r="T172" i="51"/>
  <c r="R174" i="40"/>
  <c r="S173" i="40"/>
  <c r="T172" i="40"/>
  <c r="R175" i="42"/>
  <c r="S174" i="42"/>
  <c r="T173" i="42"/>
  <c r="T173" i="51"/>
  <c r="S174" i="51"/>
  <c r="R175" i="51"/>
  <c r="S174" i="40"/>
  <c r="R175" i="40"/>
  <c r="T173" i="40"/>
  <c r="R176" i="42"/>
  <c r="S175" i="42"/>
  <c r="T174" i="42"/>
  <c r="T174" i="51"/>
  <c r="S175" i="51"/>
  <c r="R176" i="51"/>
  <c r="T174" i="40"/>
  <c r="S175" i="40"/>
  <c r="R176" i="40"/>
  <c r="S176" i="42"/>
  <c r="R177" i="42"/>
  <c r="T175" i="42"/>
  <c r="T175" i="51"/>
  <c r="S176" i="51"/>
  <c r="R177" i="51"/>
  <c r="T175" i="40"/>
  <c r="S176" i="40"/>
  <c r="R177" i="40"/>
  <c r="T176" i="42"/>
  <c r="S177" i="42"/>
  <c r="R178" i="42"/>
  <c r="T176" i="51"/>
  <c r="S177" i="51"/>
  <c r="R178" i="51"/>
  <c r="T176" i="40"/>
  <c r="S177" i="40"/>
  <c r="R178" i="40"/>
  <c r="T177" i="42"/>
  <c r="S178" i="42"/>
  <c r="R179" i="42"/>
  <c r="T177" i="51"/>
  <c r="R179" i="51"/>
  <c r="S178" i="51"/>
  <c r="T177" i="40"/>
  <c r="R179" i="40"/>
  <c r="S178" i="40"/>
  <c r="T178" i="42"/>
  <c r="R180" i="42"/>
  <c r="S179" i="42"/>
  <c r="S179" i="51"/>
  <c r="R180" i="51"/>
  <c r="T178" i="51"/>
  <c r="S179" i="40"/>
  <c r="R180" i="40"/>
  <c r="T178" i="40"/>
  <c r="R181" i="42"/>
  <c r="S180" i="42"/>
  <c r="T179" i="42"/>
  <c r="T179" i="51"/>
  <c r="S180" i="51"/>
  <c r="R181" i="51"/>
  <c r="T179" i="40"/>
  <c r="S180" i="40"/>
  <c r="R181" i="40"/>
  <c r="R182" i="42"/>
  <c r="S181" i="42"/>
  <c r="T180" i="42"/>
  <c r="T180" i="51"/>
  <c r="R182" i="51"/>
  <c r="S181" i="51"/>
  <c r="T180" i="40"/>
  <c r="R182" i="40"/>
  <c r="S181" i="40"/>
  <c r="S182" i="42"/>
  <c r="R183" i="42"/>
  <c r="T181" i="42"/>
  <c r="S182" i="51"/>
  <c r="R183" i="51"/>
  <c r="T181" i="51"/>
  <c r="S182" i="40"/>
  <c r="R183" i="40"/>
  <c r="T181" i="40"/>
  <c r="T182" i="42"/>
  <c r="S183" i="42"/>
  <c r="R184" i="42"/>
  <c r="T182" i="51"/>
  <c r="S183" i="51"/>
  <c r="R184" i="51"/>
  <c r="T182" i="40"/>
  <c r="R184" i="40"/>
  <c r="S183" i="40"/>
  <c r="T183" i="42"/>
  <c r="S184" i="42"/>
  <c r="R185" i="42"/>
  <c r="T183" i="51"/>
  <c r="R185" i="51"/>
  <c r="S184" i="51"/>
  <c r="S184" i="40"/>
  <c r="R185" i="40"/>
  <c r="T183" i="40"/>
  <c r="T184" i="42"/>
  <c r="R186" i="42"/>
  <c r="S185" i="42"/>
  <c r="R186" i="51"/>
  <c r="S185" i="51"/>
  <c r="T184" i="51"/>
  <c r="T184" i="40"/>
  <c r="S185" i="40"/>
  <c r="R186" i="40"/>
  <c r="S186" i="42"/>
  <c r="R187" i="42"/>
  <c r="T185" i="42"/>
  <c r="R187" i="51"/>
  <c r="S186" i="51"/>
  <c r="T185" i="51"/>
  <c r="T185" i="40"/>
  <c r="S186" i="40"/>
  <c r="R187" i="40"/>
  <c r="T186" i="42"/>
  <c r="S187" i="42"/>
  <c r="R188" i="42"/>
  <c r="S187" i="51"/>
  <c r="R188" i="51"/>
  <c r="T186" i="51"/>
  <c r="T186" i="40"/>
  <c r="R188" i="40"/>
  <c r="S187" i="40"/>
  <c r="T187" i="42"/>
  <c r="R189" i="42"/>
  <c r="S188" i="42"/>
  <c r="T187" i="51"/>
  <c r="R189" i="51"/>
  <c r="S188" i="51"/>
  <c r="R189" i="40"/>
  <c r="S188" i="40"/>
  <c r="T187" i="40"/>
  <c r="R190" i="42"/>
  <c r="S189" i="42"/>
  <c r="T188" i="42"/>
  <c r="R190" i="51"/>
  <c r="S189" i="51"/>
  <c r="T188" i="51"/>
  <c r="R190" i="40"/>
  <c r="S189" i="40"/>
  <c r="T188" i="40"/>
  <c r="R191" i="42"/>
  <c r="S190" i="42"/>
  <c r="T189" i="42"/>
  <c r="S190" i="51"/>
  <c r="R191" i="51"/>
  <c r="T189" i="51"/>
  <c r="R191" i="40"/>
  <c r="S190" i="40"/>
  <c r="T189" i="40"/>
  <c r="S191" i="42"/>
  <c r="R192" i="42"/>
  <c r="T190" i="42"/>
  <c r="T190" i="51"/>
  <c r="S191" i="51"/>
  <c r="R192" i="51"/>
  <c r="R192" i="40"/>
  <c r="S191" i="40"/>
  <c r="T190" i="40"/>
  <c r="T191" i="42"/>
  <c r="R193" i="42"/>
  <c r="S192" i="42"/>
  <c r="T191" i="51"/>
  <c r="S192" i="51"/>
  <c r="R193" i="51"/>
  <c r="R193" i="40"/>
  <c r="S192" i="40"/>
  <c r="T191" i="40"/>
  <c r="R194" i="42"/>
  <c r="S193" i="42"/>
  <c r="T192" i="42"/>
  <c r="T192" i="51"/>
  <c r="S193" i="51"/>
  <c r="R194" i="51"/>
  <c r="S193" i="40"/>
  <c r="R194" i="40"/>
  <c r="T192" i="40"/>
  <c r="R195" i="42"/>
  <c r="S194" i="42"/>
  <c r="T193" i="42"/>
  <c r="T193" i="51"/>
  <c r="S194" i="51"/>
  <c r="R195" i="51"/>
  <c r="T193" i="40"/>
  <c r="R195" i="40"/>
  <c r="S194" i="40"/>
  <c r="S195" i="42"/>
  <c r="R196" i="42"/>
  <c r="T194" i="42"/>
  <c r="T194" i="51"/>
  <c r="R196" i="51"/>
  <c r="S195" i="51"/>
  <c r="R196" i="40"/>
  <c r="S195" i="40"/>
  <c r="T194" i="40"/>
  <c r="T195" i="42"/>
  <c r="S196" i="42"/>
  <c r="R197" i="42"/>
  <c r="S196" i="51"/>
  <c r="R197" i="51"/>
  <c r="T195" i="51"/>
  <c r="R197" i="40"/>
  <c r="S196" i="40"/>
  <c r="T195" i="40"/>
  <c r="T196" i="42"/>
  <c r="R198" i="42"/>
  <c r="S197" i="42"/>
  <c r="T196" i="51"/>
  <c r="R198" i="51"/>
  <c r="S197" i="51"/>
  <c r="S197" i="40"/>
  <c r="R198" i="40"/>
  <c r="T196" i="40"/>
  <c r="S198" i="42"/>
  <c r="R199" i="42"/>
  <c r="T197" i="42"/>
  <c r="S198" i="51"/>
  <c r="R199" i="51"/>
  <c r="T197" i="51"/>
  <c r="T197" i="40"/>
  <c r="R199" i="40"/>
  <c r="S198" i="40"/>
  <c r="T198" i="42"/>
  <c r="R200" i="42"/>
  <c r="S199" i="42"/>
  <c r="T198" i="51"/>
  <c r="S199" i="51"/>
  <c r="R200" i="51"/>
  <c r="S199" i="40"/>
  <c r="R200" i="40"/>
  <c r="T198" i="40"/>
  <c r="R201" i="42"/>
  <c r="S200" i="42"/>
  <c r="T199" i="42"/>
  <c r="T199" i="51"/>
  <c r="R201" i="51"/>
  <c r="S200" i="51"/>
  <c r="T199" i="40"/>
  <c r="R201" i="40"/>
  <c r="S200" i="40"/>
  <c r="R202" i="42"/>
  <c r="S201" i="42"/>
  <c r="T200" i="42"/>
  <c r="S201" i="51"/>
  <c r="R202" i="51"/>
  <c r="T200" i="51"/>
  <c r="S201" i="40"/>
  <c r="R202" i="40"/>
  <c r="T200" i="40"/>
  <c r="S202" i="42"/>
  <c r="R203" i="42"/>
  <c r="T201" i="42"/>
  <c r="T201" i="51"/>
  <c r="R203" i="51"/>
  <c r="S202" i="51"/>
  <c r="T201" i="40"/>
  <c r="R203" i="40"/>
  <c r="S202" i="40"/>
  <c r="T202" i="42"/>
  <c r="R204" i="42"/>
  <c r="S203" i="42"/>
  <c r="R204" i="51"/>
  <c r="S203" i="51"/>
  <c r="T202" i="51"/>
  <c r="S203" i="40"/>
  <c r="R204" i="40"/>
  <c r="T202" i="40"/>
  <c r="R205" i="42"/>
  <c r="S204" i="42"/>
  <c r="T203" i="42"/>
  <c r="R205" i="51"/>
  <c r="S204" i="51"/>
  <c r="T203" i="51"/>
  <c r="T203" i="40"/>
  <c r="S204" i="40"/>
  <c r="R205" i="40"/>
  <c r="S205" i="42"/>
  <c r="R206" i="42"/>
  <c r="T204" i="42"/>
  <c r="S205" i="51"/>
  <c r="R206" i="51"/>
  <c r="T204" i="51"/>
  <c r="T204" i="40"/>
  <c r="R206" i="40"/>
  <c r="S205" i="40"/>
  <c r="T205" i="42"/>
  <c r="R207" i="42"/>
  <c r="S206" i="42"/>
  <c r="T205" i="51"/>
  <c r="S206" i="51"/>
  <c r="R207" i="51"/>
  <c r="S206" i="40"/>
  <c r="R207" i="40"/>
  <c r="T205" i="40"/>
  <c r="S207" i="42"/>
  <c r="R208" i="42"/>
  <c r="T206" i="42"/>
  <c r="T206" i="51"/>
  <c r="R208" i="51"/>
  <c r="S207" i="51"/>
  <c r="T206" i="40"/>
  <c r="R208" i="40"/>
  <c r="S207" i="40"/>
  <c r="T207" i="42"/>
  <c r="R209" i="42"/>
  <c r="S208" i="42"/>
  <c r="S208" i="51"/>
  <c r="R209" i="51"/>
  <c r="T207" i="51"/>
  <c r="S208" i="40"/>
  <c r="R209" i="40"/>
  <c r="T207" i="40"/>
  <c r="R210" i="42"/>
  <c r="S209" i="42"/>
  <c r="T208" i="42"/>
  <c r="T208" i="51"/>
  <c r="S209" i="51"/>
  <c r="R210" i="51"/>
  <c r="T208" i="40"/>
  <c r="S209" i="40"/>
  <c r="R210" i="40"/>
  <c r="R211" i="42"/>
  <c r="S210" i="42"/>
  <c r="T209" i="42"/>
  <c r="T209" i="51"/>
  <c r="R211" i="51"/>
  <c r="S210" i="51"/>
  <c r="T209" i="40"/>
  <c r="S210" i="40"/>
  <c r="R211" i="40"/>
  <c r="R212" i="42"/>
  <c r="S211" i="42"/>
  <c r="T210" i="42"/>
  <c r="R212" i="51"/>
  <c r="S211" i="51"/>
  <c r="T210" i="51"/>
  <c r="T210" i="40"/>
  <c r="R212" i="40"/>
  <c r="S211" i="40"/>
  <c r="S212" i="42"/>
  <c r="R213" i="42"/>
  <c r="T211" i="42"/>
  <c r="R213" i="51"/>
  <c r="S212" i="51"/>
  <c r="T211" i="51"/>
  <c r="R213" i="40"/>
  <c r="S212" i="40"/>
  <c r="T211" i="40"/>
  <c r="T212" i="42"/>
  <c r="S213" i="42"/>
  <c r="R214" i="42"/>
  <c r="S213" i="51"/>
  <c r="R214" i="51"/>
  <c r="T212" i="51"/>
  <c r="S213" i="40"/>
  <c r="R214" i="40"/>
  <c r="T212" i="40"/>
  <c r="T213" i="42"/>
  <c r="R215" i="42"/>
  <c r="S214" i="42"/>
  <c r="T213" i="51"/>
  <c r="S214" i="51"/>
  <c r="R215" i="51"/>
  <c r="T213" i="40"/>
  <c r="R215" i="40"/>
  <c r="S214" i="40"/>
  <c r="S215" i="42"/>
  <c r="R216" i="42"/>
  <c r="T214" i="42"/>
  <c r="T214" i="51"/>
  <c r="S215" i="51"/>
  <c r="R216" i="51"/>
  <c r="R216" i="40"/>
  <c r="S215" i="40"/>
  <c r="T214" i="40"/>
  <c r="T215" i="42"/>
  <c r="S216" i="42"/>
  <c r="R217" i="42"/>
  <c r="T215" i="51"/>
  <c r="S216" i="51"/>
  <c r="R217" i="51"/>
  <c r="S216" i="40"/>
  <c r="R217" i="40"/>
  <c r="T215" i="40"/>
  <c r="T216" i="42"/>
  <c r="R218" i="42"/>
  <c r="S217" i="42"/>
  <c r="T216" i="51"/>
  <c r="R218" i="51"/>
  <c r="S217" i="51"/>
  <c r="T216" i="40"/>
  <c r="R218" i="40"/>
  <c r="S217" i="40"/>
  <c r="S218" i="42"/>
  <c r="R219" i="42"/>
  <c r="T217" i="42"/>
  <c r="R219" i="51"/>
  <c r="S218" i="51"/>
  <c r="T217" i="51"/>
  <c r="R219" i="40"/>
  <c r="S218" i="40"/>
  <c r="T217" i="40"/>
  <c r="T218" i="42"/>
  <c r="S219" i="42"/>
  <c r="R220" i="42"/>
  <c r="R220" i="51"/>
  <c r="S219" i="51"/>
  <c r="T218" i="51"/>
  <c r="R220" i="40"/>
  <c r="S219" i="40"/>
  <c r="T218" i="40"/>
  <c r="T219" i="42"/>
  <c r="R221" i="42"/>
  <c r="S220" i="42"/>
  <c r="R221" i="51"/>
  <c r="S220" i="51"/>
  <c r="T219" i="51"/>
  <c r="S220" i="40"/>
  <c r="R221" i="40"/>
  <c r="T219" i="40"/>
  <c r="R222" i="42"/>
  <c r="S221" i="42"/>
  <c r="T220" i="42"/>
  <c r="R222" i="51"/>
  <c r="S221" i="51"/>
  <c r="T220" i="51"/>
  <c r="T220" i="40"/>
  <c r="R222" i="40"/>
  <c r="S221" i="40"/>
  <c r="R223" i="42"/>
  <c r="S222" i="42"/>
  <c r="T221" i="42"/>
  <c r="S222" i="51"/>
  <c r="R223" i="51"/>
  <c r="T221" i="51"/>
  <c r="R223" i="40"/>
  <c r="S222" i="40"/>
  <c r="T221" i="40"/>
  <c r="S223" i="42"/>
  <c r="R224" i="42"/>
  <c r="T222" i="42"/>
  <c r="T222" i="51"/>
  <c r="R224" i="51"/>
  <c r="S223" i="51"/>
  <c r="R224" i="40"/>
  <c r="S223" i="40"/>
  <c r="T222" i="40"/>
  <c r="T223" i="42"/>
  <c r="R225" i="42"/>
  <c r="S224" i="42"/>
  <c r="R225" i="51"/>
  <c r="S224" i="51"/>
  <c r="T223" i="51"/>
  <c r="S224" i="40"/>
  <c r="R225" i="40"/>
  <c r="T223" i="40"/>
  <c r="S225" i="42"/>
  <c r="R226" i="42"/>
  <c r="T224" i="42"/>
  <c r="S225" i="51"/>
  <c r="R226" i="51"/>
  <c r="T224" i="51"/>
  <c r="T224" i="40"/>
  <c r="S225" i="40"/>
  <c r="R226" i="40"/>
  <c r="T225" i="42"/>
  <c r="R227" i="42"/>
  <c r="S226" i="42"/>
  <c r="T225" i="51"/>
  <c r="S226" i="51"/>
  <c r="R227" i="51"/>
  <c r="T225" i="40"/>
  <c r="S226" i="40"/>
  <c r="R227" i="40"/>
  <c r="S227" i="42"/>
  <c r="R228" i="42"/>
  <c r="T226" i="42"/>
  <c r="T226" i="51"/>
  <c r="R228" i="51"/>
  <c r="S227" i="51"/>
  <c r="T226" i="40"/>
  <c r="S227" i="40"/>
  <c r="R228" i="40"/>
  <c r="T227" i="42"/>
  <c r="R229" i="42"/>
  <c r="S228" i="42"/>
  <c r="R229" i="51"/>
  <c r="S228" i="51"/>
  <c r="T227" i="51"/>
  <c r="T227" i="40"/>
  <c r="S228" i="40"/>
  <c r="R229" i="40"/>
  <c r="R230" i="42"/>
  <c r="S229" i="42"/>
  <c r="T228" i="42"/>
  <c r="S229" i="51"/>
  <c r="R230" i="51"/>
  <c r="T228" i="51"/>
  <c r="T228" i="40"/>
  <c r="R230" i="40"/>
  <c r="S229" i="40"/>
  <c r="S230" i="42"/>
  <c r="R231" i="42"/>
  <c r="T229" i="42"/>
  <c r="T229" i="51"/>
  <c r="R231" i="51"/>
  <c r="S230" i="51"/>
  <c r="R231" i="40"/>
  <c r="S230" i="40"/>
  <c r="T229" i="40"/>
  <c r="T230" i="42"/>
  <c r="R232" i="42"/>
  <c r="S231" i="42"/>
  <c r="S231" i="51"/>
  <c r="R232" i="51"/>
  <c r="T230" i="51"/>
  <c r="R232" i="40"/>
  <c r="S231" i="40"/>
  <c r="T230" i="40"/>
  <c r="R233" i="42"/>
  <c r="S232" i="42"/>
  <c r="T231" i="42"/>
  <c r="T231" i="51"/>
  <c r="R233" i="51"/>
  <c r="S232" i="51"/>
  <c r="R233" i="40"/>
  <c r="S232" i="40"/>
  <c r="T231" i="40"/>
  <c r="S233" i="42"/>
  <c r="R234" i="42"/>
  <c r="T232" i="42"/>
  <c r="S233" i="51"/>
  <c r="R234" i="51"/>
  <c r="T232" i="51"/>
  <c r="S233" i="40"/>
  <c r="R234" i="40"/>
  <c r="T232" i="40"/>
  <c r="T233" i="42"/>
  <c r="R235" i="42"/>
  <c r="S234" i="42"/>
  <c r="T233" i="51"/>
  <c r="R235" i="51"/>
  <c r="S234" i="51"/>
  <c r="T233" i="40"/>
  <c r="S234" i="40"/>
  <c r="R235" i="40"/>
  <c r="S235" i="42"/>
  <c r="R236" i="42"/>
  <c r="T234" i="42"/>
  <c r="S235" i="51"/>
  <c r="R236" i="51"/>
  <c r="T234" i="51"/>
  <c r="T234" i="40"/>
  <c r="S235" i="40"/>
  <c r="R236" i="40"/>
  <c r="T235" i="42"/>
  <c r="R237" i="42"/>
  <c r="S236" i="42"/>
  <c r="T235" i="51"/>
  <c r="R237" i="51"/>
  <c r="S236" i="51"/>
  <c r="T235" i="40"/>
  <c r="S236" i="40"/>
  <c r="R237" i="40"/>
  <c r="S237" i="42"/>
  <c r="R238" i="42"/>
  <c r="T236" i="42"/>
  <c r="R238" i="51"/>
  <c r="S237" i="51"/>
  <c r="T236" i="51"/>
  <c r="T236" i="40"/>
  <c r="R238" i="40"/>
  <c r="S237" i="40"/>
  <c r="T237" i="42"/>
  <c r="S238" i="42"/>
  <c r="R239" i="42"/>
  <c r="S238" i="51"/>
  <c r="R239" i="51"/>
  <c r="T237" i="51"/>
  <c r="R239" i="40"/>
  <c r="S238" i="40"/>
  <c r="T237" i="40"/>
  <c r="T238" i="42"/>
  <c r="R240" i="42"/>
  <c r="S239" i="42"/>
  <c r="T238" i="51"/>
  <c r="S239" i="51"/>
  <c r="R240" i="51"/>
  <c r="S239" i="40"/>
  <c r="R240" i="40"/>
  <c r="T238" i="40"/>
  <c r="S240" i="42"/>
  <c r="R241" i="42"/>
  <c r="T239" i="42"/>
  <c r="T239" i="51"/>
  <c r="S240" i="51"/>
  <c r="R241" i="51"/>
  <c r="T239" i="40"/>
  <c r="R241" i="40"/>
  <c r="S240" i="40"/>
  <c r="T240" i="42"/>
  <c r="R242" i="42"/>
  <c r="S241" i="42"/>
  <c r="T240" i="51"/>
  <c r="S241" i="51"/>
  <c r="R242" i="51"/>
  <c r="R242" i="40"/>
  <c r="S241" i="40"/>
  <c r="T240" i="40"/>
  <c r="R243" i="42"/>
  <c r="S242" i="42"/>
  <c r="T241" i="42"/>
  <c r="T241" i="51"/>
  <c r="S242" i="51"/>
  <c r="R243" i="51"/>
  <c r="R243" i="40"/>
  <c r="S242" i="40"/>
  <c r="T241" i="40"/>
  <c r="S243" i="42"/>
  <c r="R244" i="42"/>
  <c r="T242" i="42"/>
  <c r="T242" i="51"/>
  <c r="S243" i="51"/>
  <c r="R244" i="51"/>
  <c r="R244" i="40"/>
  <c r="S243" i="40"/>
  <c r="T242" i="40"/>
  <c r="T243" i="42"/>
  <c r="R245" i="42"/>
  <c r="S244" i="42"/>
  <c r="T243" i="51"/>
  <c r="R245" i="51"/>
  <c r="S244" i="51"/>
  <c r="R245" i="40"/>
  <c r="S244" i="40"/>
  <c r="T243" i="40"/>
  <c r="S245" i="42"/>
  <c r="R246" i="42"/>
  <c r="T244" i="42"/>
  <c r="S245" i="51"/>
  <c r="R246" i="51"/>
  <c r="T244" i="51"/>
  <c r="S245" i="40"/>
  <c r="R246" i="40"/>
  <c r="T244" i="40"/>
  <c r="T245" i="42"/>
  <c r="S246" i="42"/>
  <c r="R247" i="42"/>
  <c r="T245" i="51"/>
  <c r="S246" i="51"/>
  <c r="R247" i="51"/>
  <c r="T245" i="40"/>
  <c r="S246" i="40"/>
  <c r="R247" i="40"/>
  <c r="T246" i="42"/>
  <c r="S247" i="42"/>
  <c r="R248" i="42"/>
  <c r="T246" i="51"/>
  <c r="R248" i="51"/>
  <c r="S247" i="51"/>
  <c r="T246" i="40"/>
  <c r="R248" i="40"/>
  <c r="S247" i="40"/>
  <c r="T247" i="42"/>
  <c r="R249" i="42"/>
  <c r="S248" i="42"/>
  <c r="R249" i="51"/>
  <c r="S248" i="51"/>
  <c r="T247" i="51"/>
  <c r="S248" i="40"/>
  <c r="R249" i="40"/>
  <c r="T247" i="40"/>
  <c r="S249" i="42"/>
  <c r="R250" i="42"/>
  <c r="T248" i="42"/>
  <c r="S249" i="51"/>
  <c r="R250" i="51"/>
  <c r="T248" i="51"/>
  <c r="T248" i="40"/>
  <c r="R250" i="40"/>
  <c r="S249" i="40"/>
  <c r="T249" i="42"/>
  <c r="S250" i="42"/>
  <c r="R251" i="42"/>
  <c r="T249" i="51"/>
  <c r="S250" i="51"/>
  <c r="R251" i="51"/>
  <c r="S250" i="40"/>
  <c r="R251" i="40"/>
  <c r="T249" i="40"/>
  <c r="T250" i="42"/>
  <c r="S251" i="42"/>
  <c r="R252" i="42"/>
  <c r="T250" i="51"/>
  <c r="R252" i="51"/>
  <c r="S251" i="51"/>
  <c r="T250" i="40"/>
  <c r="S251" i="40"/>
  <c r="R252" i="40"/>
  <c r="T251" i="42"/>
  <c r="R253" i="42"/>
  <c r="S252" i="42"/>
  <c r="S252" i="51"/>
  <c r="R253" i="51"/>
  <c r="T251" i="51"/>
  <c r="T251" i="40"/>
  <c r="S252" i="40"/>
  <c r="R253" i="40"/>
  <c r="S253" i="42"/>
  <c r="R254" i="42"/>
  <c r="T252" i="42"/>
  <c r="T252" i="51"/>
  <c r="R254" i="51"/>
  <c r="S253" i="51"/>
  <c r="T252" i="40"/>
  <c r="R254" i="40"/>
  <c r="S253" i="40"/>
  <c r="T253" i="42"/>
  <c r="R255" i="42"/>
  <c r="S254" i="42"/>
  <c r="S254" i="51"/>
  <c r="R255" i="51"/>
  <c r="T253" i="51"/>
  <c r="S254" i="40"/>
  <c r="R255" i="40"/>
  <c r="T253" i="40"/>
  <c r="S255" i="42"/>
  <c r="R256" i="42"/>
  <c r="T254" i="42"/>
  <c r="T254" i="51"/>
  <c r="S255" i="51"/>
  <c r="R256" i="51"/>
  <c r="T254" i="40"/>
  <c r="S255" i="40"/>
  <c r="R256" i="40"/>
  <c r="T255" i="42"/>
  <c r="R257" i="42"/>
  <c r="S256" i="42"/>
  <c r="T255" i="51"/>
  <c r="S256" i="51"/>
  <c r="R257" i="51"/>
  <c r="T255" i="40"/>
  <c r="S256" i="40"/>
  <c r="R257" i="40"/>
  <c r="S257" i="42"/>
  <c r="R258" i="42"/>
  <c r="T256" i="42"/>
  <c r="T256" i="51"/>
  <c r="S257" i="51"/>
  <c r="R258" i="51"/>
  <c r="T256" i="40"/>
  <c r="R258" i="40"/>
  <c r="S257" i="40"/>
  <c r="T257" i="42"/>
  <c r="R259" i="42"/>
  <c r="S258" i="42"/>
  <c r="T257" i="51"/>
  <c r="R259" i="51"/>
  <c r="S258" i="51"/>
  <c r="S258" i="40"/>
  <c r="R259" i="40"/>
  <c r="T257" i="40"/>
  <c r="R260" i="42"/>
  <c r="S259" i="42"/>
  <c r="T258" i="42"/>
  <c r="R260" i="51"/>
  <c r="S259" i="51"/>
  <c r="T258" i="51"/>
  <c r="T258" i="40"/>
  <c r="R260" i="40"/>
  <c r="S259" i="40"/>
  <c r="S260" i="42"/>
  <c r="R261" i="42"/>
  <c r="T259" i="42"/>
  <c r="R261" i="51"/>
  <c r="S260" i="51"/>
  <c r="T259" i="51"/>
  <c r="S260" i="40"/>
  <c r="R261" i="40"/>
  <c r="T259" i="40"/>
  <c r="T260" i="42"/>
  <c r="S261" i="42"/>
  <c r="S261" i="51"/>
  <c r="R262" i="51"/>
  <c r="T260" i="51"/>
  <c r="T260" i="40"/>
  <c r="S261" i="40"/>
  <c r="R262" i="40"/>
  <c r="T261" i="42"/>
  <c r="T261" i="51"/>
  <c r="S262" i="51"/>
  <c r="T261" i="40"/>
  <c r="S262" i="40"/>
  <c r="T262" i="51"/>
  <c r="T262" i="40"/>
  <c r="S3" i="43" l="1"/>
  <c r="S5" i="43"/>
  <c r="S4" i="43"/>
  <c r="U13" i="43"/>
  <c r="AA13" i="43" s="1"/>
  <c r="U3" i="43"/>
  <c r="U5" i="43"/>
  <c r="U4" i="43"/>
  <c r="U9" i="43"/>
  <c r="U10" i="43"/>
  <c r="S5" i="39"/>
  <c r="S3" i="39"/>
  <c r="S4" i="39"/>
  <c r="U9" i="39"/>
  <c r="U10" i="39"/>
  <c r="U13" i="39"/>
  <c r="AA13" i="39" s="1"/>
  <c r="U4" i="39"/>
  <c r="U3" i="39"/>
  <c r="U5" i="39"/>
  <c r="P3" i="48"/>
  <c r="P5" i="48"/>
  <c r="P4" i="48"/>
  <c r="P10" i="48"/>
  <c r="P9" i="48"/>
  <c r="W9" i="48" s="1" a="1"/>
  <c r="T4" i="39"/>
  <c r="T3" i="39"/>
  <c r="T5" i="39"/>
  <c r="T10" i="39"/>
  <c r="T9" i="39"/>
  <c r="Q9" i="48"/>
  <c r="Q10" i="48"/>
  <c r="Q4" i="48"/>
  <c r="Q3" i="48"/>
  <c r="Q5" i="48"/>
  <c r="Q13" i="48"/>
  <c r="W13" i="48" s="1"/>
  <c r="T10" i="52"/>
  <c r="T9" i="52"/>
  <c r="T5" i="52"/>
  <c r="T3" i="52"/>
  <c r="T4" i="52"/>
  <c r="O5" i="48"/>
  <c r="O3" i="48"/>
  <c r="O4" i="48"/>
  <c r="S5" i="52"/>
  <c r="S3" i="52"/>
  <c r="S4" i="52"/>
  <c r="T5" i="43"/>
  <c r="T3" i="43"/>
  <c r="T4" i="43"/>
  <c r="T9" i="43"/>
  <c r="T10" i="43"/>
  <c r="U4" i="52"/>
  <c r="U3" i="52"/>
  <c r="U5" i="52"/>
  <c r="U13" i="52"/>
  <c r="AA13" i="52" s="1"/>
  <c r="U10" i="52"/>
  <c r="U9" i="52"/>
  <c r="I20" i="29" l="1"/>
  <c r="W9" i="48"/>
  <c r="X10" i="48"/>
  <c r="W10" i="48"/>
  <c r="X9" i="48"/>
  <c r="AA3" i="52" a="1"/>
  <c r="AA9" i="52" a="1"/>
  <c r="AA9" i="39" a="1"/>
  <c r="AA3" i="39" a="1"/>
  <c r="AA9" i="43" a="1"/>
  <c r="W3" i="48" a="1"/>
  <c r="AA3" i="43" a="1"/>
  <c r="W262" i="40"/>
  <c r="W262" i="51"/>
  <c r="V262" i="40"/>
  <c r="W261" i="40"/>
  <c r="V262" i="51"/>
  <c r="W261" i="51"/>
  <c r="W261" i="42"/>
  <c r="V261" i="40"/>
  <c r="W260" i="40"/>
  <c r="W260" i="51"/>
  <c r="V261" i="51"/>
  <c r="V261" i="42"/>
  <c r="W260" i="42"/>
  <c r="W259" i="40"/>
  <c r="V260" i="40"/>
  <c r="W259" i="51"/>
  <c r="V260" i="51"/>
  <c r="W259" i="42"/>
  <c r="V260" i="42"/>
  <c r="V259" i="40"/>
  <c r="W258" i="40"/>
  <c r="W258" i="51"/>
  <c r="V259" i="51"/>
  <c r="W258" i="42"/>
  <c r="V259" i="42"/>
  <c r="W257" i="40"/>
  <c r="V258" i="40"/>
  <c r="V258" i="51"/>
  <c r="W257" i="51"/>
  <c r="V258" i="42"/>
  <c r="W257" i="42"/>
  <c r="V257" i="40"/>
  <c r="W256" i="40"/>
  <c r="V257" i="51"/>
  <c r="W256" i="51"/>
  <c r="W256" i="42"/>
  <c r="V257" i="42"/>
  <c r="V256" i="40"/>
  <c r="W255" i="40"/>
  <c r="V256" i="51"/>
  <c r="W255" i="51"/>
  <c r="V256" i="42"/>
  <c r="W255" i="42"/>
  <c r="V255" i="40"/>
  <c r="W254" i="40"/>
  <c r="V255" i="51"/>
  <c r="W254" i="51"/>
  <c r="W254" i="42"/>
  <c r="V255" i="42"/>
  <c r="W253" i="40"/>
  <c r="V254" i="40"/>
  <c r="W253" i="51"/>
  <c r="V254" i="51"/>
  <c r="V254" i="42"/>
  <c r="W253" i="42"/>
  <c r="V253" i="40"/>
  <c r="W252" i="40"/>
  <c r="V253" i="51"/>
  <c r="W252" i="51"/>
  <c r="W252" i="42"/>
  <c r="V253" i="42"/>
  <c r="V252" i="40"/>
  <c r="W251" i="40"/>
  <c r="W251" i="51"/>
  <c r="V252" i="51"/>
  <c r="V252" i="42"/>
  <c r="W251" i="42"/>
  <c r="V251" i="40"/>
  <c r="W250" i="40"/>
  <c r="V251" i="51"/>
  <c r="W250" i="51"/>
  <c r="V251" i="42"/>
  <c r="W250" i="42"/>
  <c r="W249" i="40"/>
  <c r="V250" i="40"/>
  <c r="V250" i="51"/>
  <c r="W249" i="51"/>
  <c r="V250" i="42"/>
  <c r="W249" i="42"/>
  <c r="V249" i="40"/>
  <c r="W248" i="40"/>
  <c r="W248" i="51"/>
  <c r="V249" i="51"/>
  <c r="W248" i="42"/>
  <c r="V249" i="42"/>
  <c r="W247" i="40"/>
  <c r="V248" i="40"/>
  <c r="W247" i="51"/>
  <c r="V248" i="51"/>
  <c r="V248" i="42"/>
  <c r="W247" i="42"/>
  <c r="V247" i="40"/>
  <c r="W246" i="40"/>
  <c r="V247" i="51"/>
  <c r="W246" i="51"/>
  <c r="V247" i="42"/>
  <c r="W246" i="42"/>
  <c r="V246" i="40"/>
  <c r="W245" i="40"/>
  <c r="V246" i="51"/>
  <c r="W245" i="51"/>
  <c r="V246" i="42"/>
  <c r="W245" i="42"/>
  <c r="W244" i="40"/>
  <c r="V245" i="40"/>
  <c r="W244" i="51"/>
  <c r="V245" i="51"/>
  <c r="W244" i="42"/>
  <c r="V245" i="42"/>
  <c r="W243" i="40"/>
  <c r="V244" i="40"/>
  <c r="V244" i="51"/>
  <c r="W243" i="51"/>
  <c r="V244" i="42"/>
  <c r="W243" i="42"/>
  <c r="W242" i="40"/>
  <c r="V243" i="40"/>
  <c r="V243" i="51"/>
  <c r="W242" i="51"/>
  <c r="W242" i="42"/>
  <c r="V243" i="42"/>
  <c r="W241" i="40"/>
  <c r="V242" i="40"/>
  <c r="V242" i="51"/>
  <c r="W241" i="51"/>
  <c r="W241" i="42"/>
  <c r="V242" i="42"/>
  <c r="W240" i="40"/>
  <c r="V241" i="40"/>
  <c r="V241" i="51"/>
  <c r="W240" i="51"/>
  <c r="V241" i="42"/>
  <c r="W240" i="42"/>
  <c r="V240" i="40"/>
  <c r="W239" i="40"/>
  <c r="V240" i="51"/>
  <c r="W239" i="51"/>
  <c r="W239" i="42"/>
  <c r="V240" i="42"/>
  <c r="W238" i="40"/>
  <c r="V239" i="40"/>
  <c r="V239" i="51"/>
  <c r="W238" i="51"/>
  <c r="V239" i="42"/>
  <c r="W238" i="42"/>
  <c r="W237" i="40"/>
  <c r="V238" i="40"/>
  <c r="W237" i="51"/>
  <c r="V238" i="51"/>
  <c r="V238" i="42"/>
  <c r="W237" i="42"/>
  <c r="V237" i="40"/>
  <c r="W236" i="40"/>
  <c r="W236" i="51"/>
  <c r="V237" i="51"/>
  <c r="W236" i="42"/>
  <c r="V237" i="42"/>
  <c r="V236" i="40"/>
  <c r="W235" i="40"/>
  <c r="V236" i="51"/>
  <c r="W235" i="51"/>
  <c r="V236" i="42"/>
  <c r="W235" i="42"/>
  <c r="V235" i="40"/>
  <c r="W234" i="40"/>
  <c r="W234" i="51"/>
  <c r="V235" i="51"/>
  <c r="W234" i="42"/>
  <c r="V235" i="42"/>
  <c r="V234" i="40"/>
  <c r="W233" i="40"/>
  <c r="V234" i="51"/>
  <c r="W233" i="51"/>
  <c r="V234" i="42"/>
  <c r="W233" i="42"/>
  <c r="W232" i="40"/>
  <c r="V233" i="40"/>
  <c r="W232" i="51"/>
  <c r="V233" i="51"/>
  <c r="W232" i="42"/>
  <c r="V233" i="42"/>
  <c r="W231" i="40"/>
  <c r="V232" i="40"/>
  <c r="V232" i="51"/>
  <c r="W231" i="51"/>
  <c r="W231" i="42"/>
  <c r="V232" i="42"/>
  <c r="W230" i="40"/>
  <c r="V231" i="40"/>
  <c r="W230" i="51"/>
  <c r="V231" i="51"/>
  <c r="V231" i="42"/>
  <c r="W230" i="42"/>
  <c r="W229" i="40"/>
  <c r="V230" i="40"/>
  <c r="V230" i="51"/>
  <c r="W229" i="51"/>
  <c r="W229" i="42"/>
  <c r="V230" i="42"/>
  <c r="V229" i="40"/>
  <c r="W228" i="40"/>
  <c r="W228" i="51"/>
  <c r="V229" i="51"/>
  <c r="W228" i="42"/>
  <c r="V229" i="42"/>
  <c r="V228" i="40"/>
  <c r="W227" i="40"/>
  <c r="W227" i="51"/>
  <c r="V228" i="51"/>
  <c r="V228" i="42"/>
  <c r="W227" i="42"/>
  <c r="V227" i="40"/>
  <c r="W226" i="40"/>
  <c r="V227" i="51"/>
  <c r="W226" i="51"/>
  <c r="W226" i="42"/>
  <c r="V227" i="42"/>
  <c r="V226" i="40"/>
  <c r="W225" i="40"/>
  <c r="V226" i="51"/>
  <c r="W225" i="51"/>
  <c r="V226" i="42"/>
  <c r="W225" i="42"/>
  <c r="V225" i="40"/>
  <c r="W224" i="40"/>
  <c r="W224" i="51"/>
  <c r="V225" i="51"/>
  <c r="W224" i="42"/>
  <c r="V225" i="42"/>
  <c r="W223" i="40"/>
  <c r="V224" i="40"/>
  <c r="W223" i="51"/>
  <c r="V224" i="51"/>
  <c r="V224" i="42"/>
  <c r="W223" i="42"/>
  <c r="W222" i="40"/>
  <c r="V223" i="40"/>
  <c r="V223" i="51"/>
  <c r="W222" i="51"/>
  <c r="W222" i="42"/>
  <c r="V223" i="42"/>
  <c r="W221" i="40"/>
  <c r="V222" i="40"/>
  <c r="W221" i="51"/>
  <c r="V222" i="51"/>
  <c r="W221" i="42"/>
  <c r="V222" i="42"/>
  <c r="V221" i="40"/>
  <c r="W220" i="40"/>
  <c r="W220" i="51"/>
  <c r="V221" i="51"/>
  <c r="W220" i="42"/>
  <c r="V221" i="42"/>
  <c r="W219" i="40"/>
  <c r="V220" i="40"/>
  <c r="W219" i="51"/>
  <c r="V220" i="51"/>
  <c r="V220" i="42"/>
  <c r="W219" i="42"/>
  <c r="W218" i="40"/>
  <c r="V219" i="40"/>
  <c r="W218" i="51"/>
  <c r="V219" i="51"/>
  <c r="V219" i="42"/>
  <c r="W218" i="42"/>
  <c r="W217" i="40"/>
  <c r="V218" i="40"/>
  <c r="W217" i="51"/>
  <c r="V218" i="51"/>
  <c r="W217" i="42"/>
  <c r="V218" i="42"/>
  <c r="V217" i="40"/>
  <c r="W216" i="40"/>
  <c r="V217" i="51"/>
  <c r="W216" i="51"/>
  <c r="V217" i="42"/>
  <c r="W216" i="42"/>
  <c r="W215" i="40"/>
  <c r="V216" i="40"/>
  <c r="V216" i="51"/>
  <c r="W215" i="51"/>
  <c r="V216" i="42"/>
  <c r="W215" i="42"/>
  <c r="W214" i="40"/>
  <c r="V215" i="40"/>
  <c r="V215" i="51"/>
  <c r="W214" i="51"/>
  <c r="W214" i="42"/>
  <c r="V215" i="42"/>
  <c r="V214" i="40"/>
  <c r="W213" i="40"/>
  <c r="V214" i="51"/>
  <c r="W213" i="51"/>
  <c r="V214" i="42"/>
  <c r="W213" i="42"/>
  <c r="W212" i="40"/>
  <c r="V213" i="40"/>
  <c r="W212" i="51"/>
  <c r="V213" i="51"/>
  <c r="V213" i="42"/>
  <c r="W212" i="42"/>
  <c r="W211" i="40"/>
  <c r="V212" i="40"/>
  <c r="W211" i="51"/>
  <c r="V212" i="51"/>
  <c r="W211" i="42"/>
  <c r="V212" i="42"/>
  <c r="V211" i="40"/>
  <c r="W210" i="40"/>
  <c r="W210" i="51"/>
  <c r="V211" i="51"/>
  <c r="W210" i="42"/>
  <c r="V211" i="42"/>
  <c r="V210" i="40"/>
  <c r="W209" i="40"/>
  <c r="V210" i="51"/>
  <c r="W209" i="51"/>
  <c r="W209" i="42"/>
  <c r="V210" i="42"/>
  <c r="V209" i="40"/>
  <c r="W208" i="40"/>
  <c r="V209" i="51"/>
  <c r="W208" i="51"/>
  <c r="W208" i="42"/>
  <c r="V209" i="42"/>
  <c r="W207" i="40"/>
  <c r="V208" i="40"/>
  <c r="W207" i="51"/>
  <c r="V208" i="51"/>
  <c r="V208" i="42"/>
  <c r="W207" i="42"/>
  <c r="V207" i="40"/>
  <c r="W206" i="40"/>
  <c r="V207" i="51"/>
  <c r="W206" i="51"/>
  <c r="W206" i="42"/>
  <c r="V207" i="42"/>
  <c r="W205" i="40"/>
  <c r="V206" i="40"/>
  <c r="V206" i="51"/>
  <c r="W205" i="51"/>
  <c r="V206" i="42"/>
  <c r="W205" i="42"/>
  <c r="V205" i="40"/>
  <c r="W204" i="40"/>
  <c r="W204" i="51"/>
  <c r="V205" i="51"/>
  <c r="W204" i="42"/>
  <c r="V205" i="42"/>
  <c r="V204" i="40"/>
  <c r="W203" i="40"/>
  <c r="W203" i="51"/>
  <c r="V204" i="51"/>
  <c r="W203" i="42"/>
  <c r="V204" i="42"/>
  <c r="W202" i="40"/>
  <c r="V203" i="40"/>
  <c r="W202" i="51"/>
  <c r="V203" i="51"/>
  <c r="V203" i="42"/>
  <c r="W202" i="42"/>
  <c r="V202" i="40"/>
  <c r="W201" i="40"/>
  <c r="V202" i="51"/>
  <c r="W201" i="51"/>
  <c r="W201" i="42"/>
  <c r="V202" i="42"/>
  <c r="W200" i="40"/>
  <c r="V201" i="40"/>
  <c r="W200" i="51"/>
  <c r="V201" i="51"/>
  <c r="W200" i="42"/>
  <c r="V201" i="42"/>
  <c r="V200" i="40"/>
  <c r="W199" i="40"/>
  <c r="V200" i="51"/>
  <c r="W199" i="51"/>
  <c r="W199" i="42"/>
  <c r="V200" i="42"/>
  <c r="W198" i="40"/>
  <c r="V199" i="40"/>
  <c r="V199" i="51"/>
  <c r="W198" i="51"/>
  <c r="V199" i="42"/>
  <c r="W198" i="42"/>
  <c r="V198" i="40"/>
  <c r="W197" i="40"/>
  <c r="W197" i="51"/>
  <c r="V198" i="51"/>
  <c r="W197" i="42"/>
  <c r="V198" i="42"/>
  <c r="W196" i="40"/>
  <c r="V197" i="40"/>
  <c r="V197" i="51"/>
  <c r="W196" i="51"/>
  <c r="V197" i="42"/>
  <c r="W196" i="42"/>
  <c r="W195" i="40"/>
  <c r="V196" i="40"/>
  <c r="W195" i="51"/>
  <c r="V196" i="51"/>
  <c r="V196" i="42"/>
  <c r="W195" i="42"/>
  <c r="W194" i="40"/>
  <c r="V195" i="40"/>
  <c r="V195" i="51"/>
  <c r="W194" i="51"/>
  <c r="W194" i="42"/>
  <c r="V195" i="42"/>
  <c r="V194" i="40"/>
  <c r="W193" i="40"/>
  <c r="V194" i="51"/>
  <c r="W193" i="51"/>
  <c r="W193" i="42"/>
  <c r="V194" i="42"/>
  <c r="W192" i="40"/>
  <c r="V193" i="40"/>
  <c r="V193" i="51"/>
  <c r="W192" i="51"/>
  <c r="W192" i="42"/>
  <c r="V193" i="42"/>
  <c r="W191" i="40"/>
  <c r="V192" i="40"/>
  <c r="V192" i="51"/>
  <c r="W191" i="51"/>
  <c r="V192" i="42"/>
  <c r="W191" i="42"/>
  <c r="W190" i="40"/>
  <c r="V191" i="40"/>
  <c r="V191" i="51"/>
  <c r="W190" i="51"/>
  <c r="W190" i="42"/>
  <c r="V191" i="42"/>
  <c r="W189" i="40"/>
  <c r="V190" i="40"/>
  <c r="W189" i="51"/>
  <c r="V190" i="51"/>
  <c r="W189" i="42"/>
  <c r="V190" i="42"/>
  <c r="W188" i="40"/>
  <c r="V189" i="40"/>
  <c r="W188" i="51"/>
  <c r="V189" i="51"/>
  <c r="W188" i="42"/>
  <c r="V189" i="42"/>
  <c r="W187" i="40"/>
  <c r="V188" i="40"/>
  <c r="V188" i="51"/>
  <c r="W187" i="51"/>
  <c r="V188" i="42"/>
  <c r="W187" i="42"/>
  <c r="V187" i="40"/>
  <c r="W186" i="40"/>
  <c r="W186" i="51"/>
  <c r="V187" i="51"/>
  <c r="V187" i="42"/>
  <c r="W186" i="42"/>
  <c r="V186" i="40"/>
  <c r="W185" i="40"/>
  <c r="W185" i="51"/>
  <c r="V186" i="51"/>
  <c r="W185" i="42"/>
  <c r="V186" i="42"/>
  <c r="V185" i="40"/>
  <c r="W184" i="40"/>
  <c r="W184" i="51"/>
  <c r="V185" i="51"/>
  <c r="V185" i="42"/>
  <c r="W184" i="42"/>
  <c r="W183" i="40"/>
  <c r="V184" i="40"/>
  <c r="V184" i="51"/>
  <c r="W183" i="51"/>
  <c r="V184" i="42"/>
  <c r="W183" i="42"/>
  <c r="V183" i="40"/>
  <c r="W182" i="40"/>
  <c r="V183" i="51"/>
  <c r="W182" i="51"/>
  <c r="V183" i="42"/>
  <c r="W182" i="42"/>
  <c r="W181" i="40"/>
  <c r="V182" i="40"/>
  <c r="W181" i="51"/>
  <c r="V182" i="51"/>
  <c r="W181" i="42"/>
  <c r="V182" i="42"/>
  <c r="V181" i="40"/>
  <c r="W180" i="40"/>
  <c r="V181" i="51"/>
  <c r="W180" i="51"/>
  <c r="W180" i="42"/>
  <c r="V181" i="42"/>
  <c r="V180" i="40"/>
  <c r="W179" i="40"/>
  <c r="V180" i="51"/>
  <c r="W179" i="51"/>
  <c r="W179" i="42"/>
  <c r="V180" i="42"/>
  <c r="W178" i="40"/>
  <c r="V179" i="40"/>
  <c r="W178" i="51"/>
  <c r="V179" i="51"/>
  <c r="V179" i="42"/>
  <c r="W178" i="42"/>
  <c r="V178" i="40"/>
  <c r="W177" i="40"/>
  <c r="V178" i="51"/>
  <c r="W177" i="51"/>
  <c r="V178" i="42"/>
  <c r="W177" i="42"/>
  <c r="V177" i="40"/>
  <c r="W176" i="40"/>
  <c r="V177" i="51"/>
  <c r="W176" i="51"/>
  <c r="V177" i="42"/>
  <c r="W176" i="42"/>
  <c r="V176" i="40"/>
  <c r="W175" i="40"/>
  <c r="V176" i="51"/>
  <c r="W175" i="51"/>
  <c r="W175" i="42"/>
  <c r="V176" i="42"/>
  <c r="V175" i="40"/>
  <c r="W174" i="40"/>
  <c r="V175" i="51"/>
  <c r="W174" i="51"/>
  <c r="W174" i="42"/>
  <c r="V175" i="42"/>
  <c r="W173" i="40"/>
  <c r="V174" i="40"/>
  <c r="V174" i="51"/>
  <c r="W173" i="51"/>
  <c r="W173" i="42"/>
  <c r="V174" i="42"/>
  <c r="W172" i="40"/>
  <c r="V173" i="40"/>
  <c r="W172" i="51"/>
  <c r="V173" i="51"/>
  <c r="W172" i="42"/>
  <c r="V173" i="42"/>
  <c r="V172" i="40"/>
  <c r="W171" i="40"/>
  <c r="W171" i="51"/>
  <c r="V172" i="51"/>
  <c r="V172" i="42"/>
  <c r="W171" i="42"/>
  <c r="V171" i="40"/>
  <c r="W170" i="40"/>
  <c r="V171" i="51"/>
  <c r="W170" i="51"/>
  <c r="W170" i="42"/>
  <c r="V171" i="42"/>
  <c r="W169" i="40"/>
  <c r="V170" i="40"/>
  <c r="W169" i="51"/>
  <c r="V170" i="51"/>
  <c r="V170" i="42"/>
  <c r="W169" i="42"/>
  <c r="W168" i="40"/>
  <c r="V169" i="40"/>
  <c r="V169" i="51"/>
  <c r="W168" i="51"/>
  <c r="V169" i="42"/>
  <c r="W168" i="42"/>
  <c r="W167" i="40"/>
  <c r="V168" i="40"/>
  <c r="V168" i="51"/>
  <c r="W167" i="51"/>
  <c r="W167" i="42"/>
  <c r="V168" i="42"/>
  <c r="W166" i="40"/>
  <c r="V167" i="40"/>
  <c r="V167" i="51"/>
  <c r="W166" i="51"/>
  <c r="W166" i="42"/>
  <c r="V167" i="42"/>
  <c r="V166" i="40"/>
  <c r="W165" i="40"/>
  <c r="W165" i="51"/>
  <c r="V166" i="51"/>
  <c r="V166" i="42"/>
  <c r="W165" i="42"/>
  <c r="V165" i="40"/>
  <c r="W164" i="40"/>
  <c r="W164" i="51"/>
  <c r="V165" i="51"/>
  <c r="V165" i="42"/>
  <c r="W164" i="42"/>
  <c r="V164" i="40"/>
  <c r="W163" i="40"/>
  <c r="V164" i="51"/>
  <c r="W163" i="51"/>
  <c r="W163" i="42"/>
  <c r="V164" i="42"/>
  <c r="W162" i="40"/>
  <c r="V163" i="40"/>
  <c r="W162" i="51"/>
  <c r="V163" i="51"/>
  <c r="V163" i="42"/>
  <c r="W162" i="42"/>
  <c r="W161" i="40"/>
  <c r="V162" i="40"/>
  <c r="V162" i="51"/>
  <c r="W161" i="51"/>
  <c r="W161" i="42"/>
  <c r="V162" i="42"/>
  <c r="W160" i="40"/>
  <c r="V161" i="40"/>
  <c r="V161" i="51"/>
  <c r="W160" i="51"/>
  <c r="V161" i="42"/>
  <c r="W160" i="42"/>
  <c r="V160" i="40"/>
  <c r="W159" i="40"/>
  <c r="W159" i="51"/>
  <c r="V160" i="51"/>
  <c r="W159" i="42"/>
  <c r="V160" i="42"/>
  <c r="W158" i="40"/>
  <c r="V159" i="40"/>
  <c r="V159" i="51"/>
  <c r="W158" i="51"/>
  <c r="V159" i="42"/>
  <c r="W158" i="42"/>
  <c r="V158" i="40"/>
  <c r="W157" i="40"/>
  <c r="V158" i="51"/>
  <c r="W157" i="51"/>
  <c r="V158" i="42"/>
  <c r="W157" i="42"/>
  <c r="W156" i="40"/>
  <c r="V157" i="40"/>
  <c r="W156" i="51"/>
  <c r="V157" i="51"/>
  <c r="V157" i="42"/>
  <c r="W156" i="42"/>
  <c r="V156" i="40"/>
  <c r="W155" i="40"/>
  <c r="V156" i="51"/>
  <c r="W155" i="51"/>
  <c r="W155" i="42"/>
  <c r="V156" i="42"/>
  <c r="V155" i="40"/>
  <c r="W154" i="40"/>
  <c r="W154" i="51"/>
  <c r="V155" i="51"/>
  <c r="V155" i="42"/>
  <c r="W154" i="42"/>
  <c r="W153" i="40"/>
  <c r="V154" i="40"/>
  <c r="W153" i="51"/>
  <c r="V154" i="51"/>
  <c r="V154" i="42"/>
  <c r="W153" i="42"/>
  <c r="V153" i="40"/>
  <c r="W152" i="40"/>
  <c r="V153" i="51"/>
  <c r="W152" i="51"/>
  <c r="W152" i="42"/>
  <c r="V153" i="42"/>
  <c r="W151" i="40"/>
  <c r="V152" i="40"/>
  <c r="V152" i="51"/>
  <c r="W151" i="51"/>
  <c r="W151" i="42"/>
  <c r="V152" i="42"/>
  <c r="V151" i="40"/>
  <c r="W150" i="40"/>
  <c r="W150" i="51"/>
  <c r="V151" i="51"/>
  <c r="W150" i="42"/>
  <c r="V151" i="42"/>
  <c r="V150" i="40"/>
  <c r="W149" i="40"/>
  <c r="W149" i="51"/>
  <c r="V150" i="51"/>
  <c r="W149" i="42"/>
  <c r="V150" i="42"/>
  <c r="W148" i="40"/>
  <c r="V149" i="40"/>
  <c r="W148" i="51"/>
  <c r="V149" i="51"/>
  <c r="W148" i="42"/>
  <c r="V149" i="42"/>
  <c r="W147" i="40"/>
  <c r="V148" i="40"/>
  <c r="V148" i="51"/>
  <c r="W147" i="51"/>
  <c r="W147" i="42"/>
  <c r="V148" i="42"/>
  <c r="V147" i="40"/>
  <c r="W146" i="40"/>
  <c r="W146" i="51"/>
  <c r="V147" i="51"/>
  <c r="V147" i="42"/>
  <c r="W146" i="42"/>
  <c r="V146" i="40"/>
  <c r="W145" i="40"/>
  <c r="W145" i="51"/>
  <c r="V146" i="51"/>
  <c r="V146" i="42"/>
  <c r="W145" i="42"/>
  <c r="V145" i="40"/>
  <c r="W144" i="40"/>
  <c r="W144" i="51"/>
  <c r="V145" i="51"/>
  <c r="W144" i="42"/>
  <c r="V145" i="42"/>
  <c r="W143" i="40"/>
  <c r="V144" i="40"/>
  <c r="W143" i="51"/>
  <c r="V144" i="51"/>
  <c r="V144" i="42"/>
  <c r="W143" i="42"/>
  <c r="W142" i="40"/>
  <c r="V143" i="40"/>
  <c r="W142" i="51"/>
  <c r="V143" i="51"/>
  <c r="W142" i="42"/>
  <c r="V143" i="42"/>
  <c r="W141" i="40"/>
  <c r="V142" i="40"/>
  <c r="V142" i="51"/>
  <c r="W141" i="51"/>
  <c r="V142" i="42"/>
  <c r="W141" i="42"/>
  <c r="W140" i="40"/>
  <c r="V141" i="40"/>
  <c r="W140" i="51"/>
  <c r="V141" i="51"/>
  <c r="W140" i="42"/>
  <c r="V141" i="42"/>
  <c r="W139" i="40"/>
  <c r="V140" i="40"/>
  <c r="V140" i="51"/>
  <c r="W139" i="51"/>
  <c r="W139" i="42"/>
  <c r="V140" i="42"/>
  <c r="V139" i="40"/>
  <c r="W138" i="40"/>
  <c r="V139" i="51"/>
  <c r="W138" i="51"/>
  <c r="W138" i="42"/>
  <c r="V139" i="42"/>
  <c r="W137" i="40"/>
  <c r="V138" i="40"/>
  <c r="V138" i="51"/>
  <c r="W137" i="51"/>
  <c r="W137" i="42"/>
  <c r="V138" i="42"/>
  <c r="V137" i="40"/>
  <c r="W136" i="40"/>
  <c r="V137" i="51"/>
  <c r="W136" i="51"/>
  <c r="W136" i="42"/>
  <c r="V137" i="42"/>
  <c r="W135" i="40"/>
  <c r="V136" i="40"/>
  <c r="V136" i="51"/>
  <c r="W135" i="51"/>
  <c r="W135" i="42"/>
  <c r="V136" i="42"/>
  <c r="V135" i="40"/>
  <c r="W134" i="40"/>
  <c r="V135" i="51"/>
  <c r="W134" i="51"/>
  <c r="V135" i="42"/>
  <c r="W134" i="42"/>
  <c r="V134" i="40"/>
  <c r="W133" i="40"/>
  <c r="W133" i="51"/>
  <c r="V134" i="51"/>
  <c r="W133" i="42"/>
  <c r="V134" i="42"/>
  <c r="W132" i="40"/>
  <c r="V133" i="40"/>
  <c r="V133" i="51"/>
  <c r="W132" i="51"/>
  <c r="V133" i="42"/>
  <c r="W132" i="42"/>
  <c r="V132" i="40"/>
  <c r="W131" i="40"/>
  <c r="W131" i="51"/>
  <c r="V132" i="51"/>
  <c r="V132" i="42"/>
  <c r="W131" i="42"/>
  <c r="V131" i="40"/>
  <c r="W130" i="40"/>
  <c r="W130" i="51"/>
  <c r="V131" i="51"/>
  <c r="W130" i="42"/>
  <c r="V131" i="42"/>
  <c r="V130" i="40"/>
  <c r="W129" i="40"/>
  <c r="W129" i="51"/>
  <c r="V130" i="51"/>
  <c r="W129" i="42"/>
  <c r="V130" i="42"/>
  <c r="V129" i="40"/>
  <c r="W128" i="40"/>
  <c r="V129" i="51"/>
  <c r="W128" i="51"/>
  <c r="W128" i="42"/>
  <c r="V129" i="42"/>
  <c r="V128" i="40"/>
  <c r="W127" i="40"/>
  <c r="V128" i="51"/>
  <c r="W127" i="51"/>
  <c r="W127" i="42"/>
  <c r="V128" i="42"/>
  <c r="V127" i="40"/>
  <c r="W126" i="40"/>
  <c r="V127" i="51"/>
  <c r="W126" i="51"/>
  <c r="W126" i="42"/>
  <c r="V127" i="42"/>
  <c r="V126" i="40"/>
  <c r="W125" i="40"/>
  <c r="V126" i="51"/>
  <c r="W125" i="51"/>
  <c r="V126" i="42"/>
  <c r="W125" i="42"/>
  <c r="W124" i="40"/>
  <c r="V125" i="40"/>
  <c r="W124" i="51"/>
  <c r="V125" i="51"/>
  <c r="W124" i="42"/>
  <c r="V125" i="42"/>
  <c r="W123" i="40"/>
  <c r="V124" i="40"/>
  <c r="W123" i="51"/>
  <c r="V124" i="51"/>
  <c r="W123" i="42"/>
  <c r="V124" i="42"/>
  <c r="W122" i="40"/>
  <c r="V123" i="40"/>
  <c r="W122" i="51"/>
  <c r="V123" i="51"/>
  <c r="W122" i="42"/>
  <c r="V123" i="42"/>
  <c r="V122" i="40"/>
  <c r="W121" i="40"/>
  <c r="W121" i="51"/>
  <c r="V122" i="51"/>
  <c r="W121" i="42"/>
  <c r="V122" i="42"/>
  <c r="W120" i="40"/>
  <c r="V121" i="40"/>
  <c r="W120" i="51"/>
  <c r="V121" i="51"/>
  <c r="V121" i="42"/>
  <c r="W120" i="42"/>
  <c r="W119" i="40"/>
  <c r="V120" i="40"/>
  <c r="W119" i="51"/>
  <c r="V120" i="51"/>
  <c r="W119" i="42"/>
  <c r="V120" i="42"/>
  <c r="W118" i="40"/>
  <c r="V119" i="40"/>
  <c r="V119" i="51"/>
  <c r="W118" i="51"/>
  <c r="W118" i="42"/>
  <c r="V119" i="42"/>
  <c r="V118" i="40"/>
  <c r="W117" i="40"/>
  <c r="W117" i="51"/>
  <c r="V118" i="51"/>
  <c r="V118" i="42"/>
  <c r="W117" i="42"/>
  <c r="V117" i="40"/>
  <c r="W116" i="40"/>
  <c r="V117" i="51"/>
  <c r="W116" i="51"/>
  <c r="V117" i="42"/>
  <c r="W116" i="42"/>
  <c r="W115" i="40"/>
  <c r="V116" i="40"/>
  <c r="V116" i="51"/>
  <c r="W115" i="51"/>
  <c r="V116" i="42"/>
  <c r="W115" i="42"/>
  <c r="W114" i="40"/>
  <c r="V115" i="40"/>
  <c r="V115" i="51"/>
  <c r="W114" i="51"/>
  <c r="W114" i="42"/>
  <c r="V115" i="42"/>
  <c r="W113" i="40"/>
  <c r="V114" i="40"/>
  <c r="V114" i="51"/>
  <c r="W113" i="51"/>
  <c r="W113" i="42"/>
  <c r="V114" i="42"/>
  <c r="W112" i="40"/>
  <c r="V113" i="40"/>
  <c r="V113" i="51"/>
  <c r="W112" i="51"/>
  <c r="W112" i="42"/>
  <c r="V113" i="42"/>
  <c r="V112" i="40"/>
  <c r="W111" i="40"/>
  <c r="V112" i="51"/>
  <c r="W111" i="51"/>
  <c r="V112" i="42"/>
  <c r="W111" i="42"/>
  <c r="V111" i="40"/>
  <c r="W110" i="40"/>
  <c r="W110" i="51"/>
  <c r="V111" i="51"/>
  <c r="V111" i="42"/>
  <c r="W110" i="42"/>
  <c r="W109" i="40"/>
  <c r="V110" i="40"/>
  <c r="V110" i="51"/>
  <c r="W109" i="51"/>
  <c r="W109" i="42"/>
  <c r="V110" i="42"/>
  <c r="W108" i="40"/>
  <c r="V109" i="40"/>
  <c r="V109" i="51"/>
  <c r="W108" i="51"/>
  <c r="W108" i="42"/>
  <c r="V109" i="42"/>
  <c r="V108" i="40"/>
  <c r="W107" i="40"/>
  <c r="W107" i="51"/>
  <c r="V108" i="51"/>
  <c r="V108" i="42"/>
  <c r="W107" i="42"/>
  <c r="W106" i="40"/>
  <c r="V107" i="40"/>
  <c r="W106" i="51"/>
  <c r="V107" i="51"/>
  <c r="W106" i="42"/>
  <c r="V107" i="42"/>
  <c r="V106" i="40"/>
  <c r="W105" i="40"/>
  <c r="V106" i="51"/>
  <c r="W105" i="51"/>
  <c r="V106" i="42"/>
  <c r="W105" i="42"/>
  <c r="V105" i="40"/>
  <c r="W104" i="40"/>
  <c r="W104" i="51"/>
  <c r="V105" i="51"/>
  <c r="W104" i="42"/>
  <c r="V105" i="42"/>
  <c r="V104" i="40"/>
  <c r="W103" i="40"/>
  <c r="W103" i="51"/>
  <c r="V104" i="51"/>
  <c r="V104" i="42"/>
  <c r="W103" i="42"/>
  <c r="W102" i="40"/>
  <c r="V103" i="40"/>
  <c r="V103" i="51"/>
  <c r="W102" i="51"/>
  <c r="W102" i="42"/>
  <c r="V103" i="42"/>
  <c r="V102" i="40"/>
  <c r="W101" i="40"/>
  <c r="W101" i="51"/>
  <c r="V102" i="51"/>
  <c r="W101" i="42"/>
  <c r="V102" i="42"/>
  <c r="W100" i="40"/>
  <c r="V101" i="40"/>
  <c r="V101" i="51"/>
  <c r="W100" i="51"/>
  <c r="V101" i="42"/>
  <c r="W100" i="42"/>
  <c r="W99" i="40"/>
  <c r="V100" i="40"/>
  <c r="V100" i="51"/>
  <c r="W99" i="51"/>
  <c r="W99" i="42"/>
  <c r="V100" i="42"/>
  <c r="W98" i="40"/>
  <c r="V99" i="40"/>
  <c r="W98" i="51"/>
  <c r="V99" i="51"/>
  <c r="W98" i="42"/>
  <c r="V99" i="42"/>
  <c r="W97" i="40"/>
  <c r="V98" i="40"/>
  <c r="V98" i="51"/>
  <c r="W97" i="51"/>
  <c r="W97" i="42"/>
  <c r="V98" i="42"/>
  <c r="V97" i="40"/>
  <c r="W96" i="40"/>
  <c r="V97" i="51"/>
  <c r="W96" i="51"/>
  <c r="W96" i="42"/>
  <c r="V97" i="42"/>
  <c r="W95" i="40"/>
  <c r="V96" i="40"/>
  <c r="W95" i="51"/>
  <c r="V96" i="51"/>
  <c r="W95" i="42"/>
  <c r="V96" i="42"/>
  <c r="V95" i="40"/>
  <c r="W94" i="40"/>
  <c r="V95" i="51"/>
  <c r="W94" i="51"/>
  <c r="V95" i="42"/>
  <c r="W94" i="42"/>
  <c r="W93" i="40"/>
  <c r="V94" i="40"/>
  <c r="V94" i="51"/>
  <c r="W93" i="51"/>
  <c r="V94" i="42"/>
  <c r="W93" i="42"/>
  <c r="V93" i="40"/>
  <c r="W92" i="40"/>
  <c r="W92" i="51"/>
  <c r="V93" i="51"/>
  <c r="W92" i="42"/>
  <c r="V93" i="42"/>
  <c r="V92" i="40"/>
  <c r="W91" i="40"/>
  <c r="V92" i="51"/>
  <c r="W91" i="51"/>
  <c r="W91" i="42"/>
  <c r="V92" i="42"/>
  <c r="V91" i="40"/>
  <c r="W90" i="40"/>
  <c r="V91" i="51"/>
  <c r="W90" i="51"/>
  <c r="W90" i="42"/>
  <c r="V91" i="42"/>
  <c r="V90" i="40"/>
  <c r="W89" i="40"/>
  <c r="W89" i="51"/>
  <c r="V90" i="51"/>
  <c r="W89" i="42"/>
  <c r="V90" i="42"/>
  <c r="V89" i="40"/>
  <c r="W88" i="40"/>
  <c r="V89" i="51"/>
  <c r="W88" i="51"/>
  <c r="V89" i="42"/>
  <c r="W88" i="42"/>
  <c r="W87" i="40"/>
  <c r="V88" i="40"/>
  <c r="V88" i="51"/>
  <c r="W87" i="51"/>
  <c r="W87" i="42"/>
  <c r="V88" i="42"/>
  <c r="W86" i="40"/>
  <c r="V87" i="40"/>
  <c r="W86" i="51"/>
  <c r="V87" i="51"/>
  <c r="W86" i="42"/>
  <c r="V87" i="42"/>
  <c r="V86" i="40"/>
  <c r="W85" i="40"/>
  <c r="V86" i="51"/>
  <c r="W85" i="51"/>
  <c r="W85" i="42"/>
  <c r="V86" i="42"/>
  <c r="W84" i="40"/>
  <c r="V85" i="40"/>
  <c r="W84" i="51"/>
  <c r="V85" i="51"/>
  <c r="W84" i="42"/>
  <c r="V85" i="42"/>
  <c r="W83" i="40"/>
  <c r="V84" i="40"/>
  <c r="V84" i="51"/>
  <c r="W83" i="51"/>
  <c r="W83" i="42"/>
  <c r="V84" i="42"/>
  <c r="V83" i="40"/>
  <c r="W82" i="40"/>
  <c r="W82" i="51"/>
  <c r="V83" i="51"/>
  <c r="W82" i="42"/>
  <c r="V83" i="42"/>
  <c r="W81" i="40"/>
  <c r="V82" i="40"/>
  <c r="V82" i="51"/>
  <c r="W81" i="51"/>
  <c r="V82" i="42"/>
  <c r="W81" i="42"/>
  <c r="W80" i="40"/>
  <c r="V81" i="40"/>
  <c r="V81" i="51"/>
  <c r="W80" i="51"/>
  <c r="V81" i="42"/>
  <c r="W80" i="42"/>
  <c r="W79" i="40"/>
  <c r="V80" i="40"/>
  <c r="V80" i="51"/>
  <c r="W79" i="51"/>
  <c r="W79" i="42"/>
  <c r="V80" i="42"/>
  <c r="W78" i="40"/>
  <c r="V79" i="40"/>
  <c r="W78" i="51"/>
  <c r="V79" i="51"/>
  <c r="W78" i="42"/>
  <c r="V79" i="42"/>
  <c r="V78" i="40"/>
  <c r="W77" i="40"/>
  <c r="W77" i="51"/>
  <c r="V78" i="51"/>
  <c r="W77" i="42"/>
  <c r="V78" i="42"/>
  <c r="V77" i="40"/>
  <c r="W76" i="40"/>
  <c r="V77" i="51"/>
  <c r="W76" i="51"/>
  <c r="W76" i="42"/>
  <c r="V77" i="42"/>
  <c r="W75" i="40"/>
  <c r="V76" i="40"/>
  <c r="W75" i="51"/>
  <c r="V76" i="51"/>
  <c r="W75" i="42"/>
  <c r="V76" i="42"/>
  <c r="V75" i="40"/>
  <c r="W74" i="40"/>
  <c r="W74" i="51"/>
  <c r="V75" i="51"/>
  <c r="V75" i="42"/>
  <c r="W74" i="42"/>
  <c r="V74" i="40"/>
  <c r="W73" i="40"/>
  <c r="V74" i="51"/>
  <c r="W73" i="51"/>
  <c r="W73" i="42"/>
  <c r="V74" i="42"/>
  <c r="V73" i="40"/>
  <c r="W72" i="40"/>
  <c r="W72" i="51"/>
  <c r="V73" i="51"/>
  <c r="W72" i="42"/>
  <c r="V73" i="42"/>
  <c r="W71" i="40"/>
  <c r="V72" i="40"/>
  <c r="V72" i="51"/>
  <c r="W71" i="51"/>
  <c r="V72" i="42"/>
  <c r="W71" i="42"/>
  <c r="V71" i="40"/>
  <c r="W70" i="40"/>
  <c r="V71" i="51"/>
  <c r="W70" i="51"/>
  <c r="V71" i="42"/>
  <c r="W70" i="42"/>
  <c r="V70" i="40"/>
  <c r="W69" i="40"/>
  <c r="W69" i="51"/>
  <c r="V70" i="51"/>
  <c r="W69" i="42"/>
  <c r="V70" i="42"/>
  <c r="W68" i="40"/>
  <c r="V69" i="40"/>
  <c r="V69" i="51"/>
  <c r="W68" i="51"/>
  <c r="V69" i="42"/>
  <c r="W68" i="42"/>
  <c r="V68" i="40"/>
  <c r="W67" i="40"/>
  <c r="W67" i="51"/>
  <c r="V68" i="51"/>
  <c r="V68" i="42"/>
  <c r="W67" i="42"/>
  <c r="W66" i="40"/>
  <c r="V67" i="40"/>
  <c r="V67" i="51"/>
  <c r="W66" i="51"/>
  <c r="W66" i="42"/>
  <c r="V67" i="42"/>
  <c r="W65" i="40"/>
  <c r="V66" i="40"/>
  <c r="V66" i="51"/>
  <c r="W65" i="51"/>
  <c r="W65" i="42"/>
  <c r="V66" i="42"/>
  <c r="V65" i="40"/>
  <c r="W64" i="40"/>
  <c r="V65" i="51"/>
  <c r="W64" i="51"/>
  <c r="W64" i="42"/>
  <c r="V65" i="42"/>
  <c r="W63" i="40"/>
  <c r="V64" i="40"/>
  <c r="W63" i="51"/>
  <c r="V64" i="51"/>
  <c r="V64" i="42"/>
  <c r="W63" i="42"/>
  <c r="V63" i="40"/>
  <c r="W62" i="40"/>
  <c r="W62" i="51"/>
  <c r="V63" i="51"/>
  <c r="V63" i="42"/>
  <c r="W62" i="42"/>
  <c r="W61" i="40"/>
  <c r="V62" i="40"/>
  <c r="W61" i="51"/>
  <c r="V62" i="51"/>
  <c r="V62" i="42"/>
  <c r="W61" i="42"/>
  <c r="W60" i="40"/>
  <c r="V61" i="40"/>
  <c r="W60" i="51"/>
  <c r="V61" i="51"/>
  <c r="W60" i="42"/>
  <c r="V61" i="42"/>
  <c r="V60" i="40"/>
  <c r="W59" i="40"/>
  <c r="V60" i="51"/>
  <c r="W59" i="51"/>
  <c r="V60" i="42"/>
  <c r="W59" i="42"/>
  <c r="V59" i="40"/>
  <c r="W58" i="40"/>
  <c r="V59" i="51"/>
  <c r="W58" i="51"/>
  <c r="V59" i="42"/>
  <c r="W58" i="42"/>
  <c r="V58" i="40"/>
  <c r="W57" i="40"/>
  <c r="V58" i="51"/>
  <c r="W57" i="51"/>
  <c r="W57" i="42"/>
  <c r="V58" i="42"/>
  <c r="W56" i="40"/>
  <c r="V57" i="40"/>
  <c r="V57" i="51"/>
  <c r="W56" i="51"/>
  <c r="W56" i="42"/>
  <c r="V57" i="42"/>
  <c r="W55" i="40"/>
  <c r="V56" i="40"/>
  <c r="W55" i="51"/>
  <c r="V56" i="51"/>
  <c r="V56" i="42"/>
  <c r="W55" i="42"/>
  <c r="V55" i="40"/>
  <c r="W54" i="40"/>
  <c r="W54" i="51"/>
  <c r="V55" i="51"/>
  <c r="V55" i="42"/>
  <c r="W54" i="42"/>
  <c r="V54" i="40"/>
  <c r="W53" i="40"/>
  <c r="W53" i="51"/>
  <c r="V54" i="51"/>
  <c r="V54" i="42"/>
  <c r="W53" i="42"/>
  <c r="V53" i="40"/>
  <c r="W52" i="40"/>
  <c r="W52" i="51"/>
  <c r="V53" i="51"/>
  <c r="V53" i="42"/>
  <c r="W52" i="42"/>
  <c r="W51" i="40"/>
  <c r="V52" i="40"/>
  <c r="W51" i="51"/>
  <c r="V52" i="51"/>
  <c r="W51" i="42"/>
  <c r="V52" i="42"/>
  <c r="W50" i="40"/>
  <c r="V51" i="40"/>
  <c r="W50" i="51"/>
  <c r="V51" i="51"/>
  <c r="V51" i="42"/>
  <c r="W50" i="42"/>
  <c r="V50" i="40"/>
  <c r="W49" i="40"/>
  <c r="V50" i="51"/>
  <c r="W49" i="51"/>
  <c r="W49" i="42"/>
  <c r="V50" i="42"/>
  <c r="V49" i="40"/>
  <c r="W48" i="40"/>
  <c r="W48" i="51"/>
  <c r="V49" i="51"/>
  <c r="V49" i="42"/>
  <c r="W48" i="42"/>
  <c r="V48" i="40"/>
  <c r="W47" i="40"/>
  <c r="V48" i="51"/>
  <c r="W47" i="51"/>
  <c r="W47" i="42"/>
  <c r="V48" i="42"/>
  <c r="V47" i="40"/>
  <c r="W46" i="40"/>
  <c r="V47" i="51"/>
  <c r="W46" i="51"/>
  <c r="V47" i="42"/>
  <c r="W46" i="42"/>
  <c r="V46" i="40"/>
  <c r="W45" i="40"/>
  <c r="V46" i="51"/>
  <c r="W45" i="51"/>
  <c r="W45" i="42"/>
  <c r="V46" i="42"/>
  <c r="V45" i="40"/>
  <c r="W44" i="40"/>
  <c r="W44" i="51"/>
  <c r="V45" i="51"/>
  <c r="V45" i="42"/>
  <c r="W44" i="42"/>
  <c r="V44" i="40"/>
  <c r="W43" i="40"/>
  <c r="V44" i="51"/>
  <c r="W43" i="51"/>
  <c r="W43" i="42"/>
  <c r="V44" i="42"/>
  <c r="W42" i="40"/>
  <c r="V43" i="40"/>
  <c r="W42" i="51"/>
  <c r="V43" i="51"/>
  <c r="W42" i="42"/>
  <c r="V43" i="42"/>
  <c r="W41" i="40"/>
  <c r="V42" i="40"/>
  <c r="W41" i="51"/>
  <c r="V42" i="51"/>
  <c r="W41" i="42"/>
  <c r="V42" i="42"/>
  <c r="V41" i="40"/>
  <c r="W40" i="40"/>
  <c r="W40" i="51"/>
  <c r="V41" i="51"/>
  <c r="W40" i="42"/>
  <c r="V41" i="42"/>
  <c r="V40" i="40"/>
  <c r="W39" i="40"/>
  <c r="W39" i="51"/>
  <c r="V40" i="51"/>
  <c r="W39" i="42"/>
  <c r="V40" i="42"/>
  <c r="V39" i="40"/>
  <c r="W38" i="40"/>
  <c r="W38" i="51"/>
  <c r="V39" i="51"/>
  <c r="V39" i="42"/>
  <c r="W38" i="42"/>
  <c r="W37" i="40"/>
  <c r="V38" i="40"/>
  <c r="W37" i="51"/>
  <c r="V38" i="51"/>
  <c r="V38" i="42"/>
  <c r="W37" i="42"/>
  <c r="V37" i="40"/>
  <c r="W36" i="40"/>
  <c r="V37" i="51"/>
  <c r="W36" i="51"/>
  <c r="W36" i="42"/>
  <c r="V37" i="42"/>
  <c r="V36" i="40"/>
  <c r="W35" i="40"/>
  <c r="V36" i="51"/>
  <c r="W35" i="51"/>
  <c r="W35" i="42"/>
  <c r="V36" i="42"/>
  <c r="V35" i="40"/>
  <c r="W34" i="40"/>
  <c r="W34" i="51"/>
  <c r="V35" i="51"/>
  <c r="V35" i="42"/>
  <c r="W34" i="42"/>
  <c r="V34" i="40"/>
  <c r="W33" i="40"/>
  <c r="W33" i="51"/>
  <c r="V34" i="51"/>
  <c r="V34" i="42"/>
  <c r="W33" i="42"/>
  <c r="V33" i="40"/>
  <c r="W32" i="40"/>
  <c r="W32" i="51"/>
  <c r="V33" i="51"/>
  <c r="V33" i="42"/>
  <c r="W32" i="42"/>
  <c r="V32" i="40"/>
  <c r="W31" i="40"/>
  <c r="W31" i="51"/>
  <c r="V32" i="51"/>
  <c r="W31" i="42"/>
  <c r="V32" i="42"/>
  <c r="W30" i="40"/>
  <c r="V31" i="40"/>
  <c r="W30" i="51"/>
  <c r="V31" i="51"/>
  <c r="W30" i="42"/>
  <c r="V31" i="42"/>
  <c r="W29" i="40"/>
  <c r="V30" i="40"/>
  <c r="V30" i="51"/>
  <c r="W29" i="51"/>
  <c r="V30" i="42"/>
  <c r="W29" i="42"/>
  <c r="V29" i="40"/>
  <c r="W28" i="40"/>
  <c r="W28" i="51"/>
  <c r="V29" i="51"/>
  <c r="V29" i="42"/>
  <c r="W28" i="42"/>
  <c r="V28" i="40"/>
  <c r="W27" i="40"/>
  <c r="V28" i="51"/>
  <c r="W27" i="51"/>
  <c r="V28" i="42"/>
  <c r="W27" i="42"/>
  <c r="W26" i="40"/>
  <c r="V27" i="40"/>
  <c r="V27" i="51"/>
  <c r="W26" i="51"/>
  <c r="W26" i="42"/>
  <c r="V27" i="42"/>
  <c r="W25" i="40"/>
  <c r="V26" i="40"/>
  <c r="W25" i="51"/>
  <c r="V26" i="51"/>
  <c r="W25" i="42"/>
  <c r="V26" i="42"/>
  <c r="W24" i="40"/>
  <c r="V25" i="40"/>
  <c r="V25" i="51"/>
  <c r="W24" i="51"/>
  <c r="W24" i="42"/>
  <c r="V25" i="42"/>
  <c r="V24" i="40"/>
  <c r="W23" i="40"/>
  <c r="V24" i="51"/>
  <c r="W23" i="51"/>
  <c r="V24" i="42"/>
  <c r="W23" i="42"/>
  <c r="V23" i="40"/>
  <c r="W22" i="40"/>
  <c r="V23" i="51"/>
  <c r="W22" i="51"/>
  <c r="W22" i="42"/>
  <c r="V23" i="42"/>
  <c r="V22" i="40"/>
  <c r="W21" i="40"/>
  <c r="W21" i="51"/>
  <c r="V22" i="51"/>
  <c r="V22" i="42"/>
  <c r="W21" i="42"/>
  <c r="W20" i="40"/>
  <c r="V21" i="40"/>
  <c r="W20" i="51"/>
  <c r="V21" i="51"/>
  <c r="V21" i="42"/>
  <c r="W20" i="42"/>
  <c r="V20" i="40"/>
  <c r="W19" i="40"/>
  <c r="V20" i="51"/>
  <c r="W19" i="51"/>
  <c r="W19" i="42"/>
  <c r="V20" i="42"/>
  <c r="W18" i="40"/>
  <c r="V19" i="40"/>
  <c r="V19" i="51"/>
  <c r="W18" i="51"/>
  <c r="V19" i="42"/>
  <c r="W18" i="42"/>
  <c r="W17" i="40"/>
  <c r="V18" i="40"/>
  <c r="V18" i="51"/>
  <c r="W17" i="51"/>
  <c r="W17" i="42"/>
  <c r="V18" i="42"/>
  <c r="V17" i="40"/>
  <c r="W16" i="40"/>
  <c r="V17" i="51"/>
  <c r="W16" i="51"/>
  <c r="V17" i="42"/>
  <c r="W16" i="42"/>
  <c r="V16" i="40"/>
  <c r="W15" i="40"/>
  <c r="W15" i="51"/>
  <c r="V16" i="51"/>
  <c r="W15" i="42"/>
  <c r="V16" i="42"/>
  <c r="V15" i="40"/>
  <c r="W14" i="40"/>
  <c r="V15" i="51"/>
  <c r="W14" i="51"/>
  <c r="W14" i="42"/>
  <c r="V15" i="42"/>
  <c r="W13" i="40"/>
  <c r="V14" i="40"/>
  <c r="W13" i="51"/>
  <c r="V14" i="51"/>
  <c r="W13" i="42"/>
  <c r="V14" i="42"/>
  <c r="V13" i="40"/>
  <c r="W12" i="40"/>
  <c r="V13" i="51"/>
  <c r="W12" i="51"/>
  <c r="V13" i="42"/>
  <c r="W12" i="42"/>
  <c r="W11" i="40"/>
  <c r="V12" i="40"/>
  <c r="V12" i="51"/>
  <c r="W11" i="51"/>
  <c r="V12" i="42"/>
  <c r="W11" i="42"/>
  <c r="W10" i="40"/>
  <c r="V11" i="40"/>
  <c r="V11" i="51"/>
  <c r="W10" i="51"/>
  <c r="V11" i="42"/>
  <c r="W10" i="42"/>
  <c r="V10" i="40"/>
  <c r="W9" i="40"/>
  <c r="V10" i="51"/>
  <c r="W9" i="51"/>
  <c r="W9" i="42"/>
  <c r="V10" i="42"/>
  <c r="V9" i="40"/>
  <c r="W8" i="40"/>
  <c r="W8" i="51"/>
  <c r="V9" i="51"/>
  <c r="W8" i="42"/>
  <c r="V9" i="42"/>
  <c r="W7" i="40"/>
  <c r="V8" i="40"/>
  <c r="W7" i="51"/>
  <c r="V8" i="51"/>
  <c r="W7" i="42"/>
  <c r="V8" i="42"/>
  <c r="V7" i="40"/>
  <c r="W6" i="40"/>
  <c r="W6" i="51"/>
  <c r="V7" i="51"/>
  <c r="V7" i="42"/>
  <c r="W6" i="42"/>
  <c r="V6" i="40"/>
  <c r="W5" i="40"/>
  <c r="V6" i="51"/>
  <c r="W5" i="51"/>
  <c r="V6" i="42"/>
  <c r="W5" i="42"/>
  <c r="V5" i="40"/>
  <c r="W4" i="40"/>
  <c r="V5" i="51"/>
  <c r="W4" i="51"/>
  <c r="V5" i="42"/>
  <c r="W4" i="42"/>
  <c r="V4" i="40"/>
  <c r="W3" i="40"/>
  <c r="V4" i="51"/>
  <c r="W3" i="51"/>
  <c r="W3" i="42"/>
  <c r="V4" i="42"/>
  <c r="H8" i="42"/>
  <c r="H9" i="42"/>
  <c r="H10" i="42"/>
  <c r="V3" i="40"/>
  <c r="H11" i="42"/>
  <c r="H12" i="42"/>
  <c r="H13" i="42"/>
  <c r="V3" i="51"/>
  <c r="H14" i="42"/>
  <c r="V3" i="42"/>
  <c r="H15" i="42"/>
  <c r="J15" i="42"/>
  <c r="I15" i="42"/>
  <c r="J14" i="42"/>
  <c r="I14" i="42"/>
  <c r="J13" i="42"/>
  <c r="I13" i="42"/>
  <c r="J12" i="42"/>
  <c r="I12" i="42"/>
  <c r="J11" i="42"/>
  <c r="I11" i="42"/>
  <c r="J10" i="42"/>
  <c r="I10" i="42"/>
  <c r="J9" i="42"/>
  <c r="I9" i="42"/>
  <c r="J8" i="42"/>
  <c r="I8" i="42"/>
  <c r="J4" i="42"/>
  <c r="J7" i="42"/>
  <c r="J6" i="42"/>
  <c r="J5" i="42"/>
  <c r="J16" i="51"/>
  <c r="J21" i="51"/>
  <c r="J19" i="51"/>
  <c r="J7" i="51"/>
  <c r="J15" i="51"/>
  <c r="J4" i="51"/>
  <c r="J17" i="51"/>
  <c r="J14" i="51"/>
  <c r="J10" i="51"/>
  <c r="J13" i="51"/>
  <c r="J11" i="51"/>
  <c r="J6" i="51"/>
  <c r="J12" i="51"/>
  <c r="J20" i="51"/>
  <c r="J9" i="51"/>
  <c r="J18" i="51"/>
  <c r="J8" i="51"/>
  <c r="J5" i="51"/>
  <c r="J14" i="40"/>
  <c r="J5" i="40"/>
  <c r="J9" i="40"/>
  <c r="J13" i="40"/>
  <c r="J7" i="40"/>
  <c r="J4" i="40"/>
  <c r="J10" i="40"/>
  <c r="J12" i="40"/>
  <c r="J19" i="40"/>
  <c r="J8" i="40"/>
  <c r="J18" i="40"/>
  <c r="J15" i="40"/>
  <c r="J20" i="40"/>
  <c r="J21" i="40"/>
  <c r="J17" i="40"/>
  <c r="J16" i="40"/>
  <c r="J6" i="40"/>
  <c r="J11" i="40"/>
  <c r="J3" i="42"/>
  <c r="I4" i="42"/>
  <c r="I7" i="42"/>
  <c r="I6" i="42"/>
  <c r="I5" i="42"/>
  <c r="G3" i="52"/>
  <c r="I16" i="51"/>
  <c r="I21" i="51"/>
  <c r="I19" i="51"/>
  <c r="I7" i="51"/>
  <c r="I15" i="51"/>
  <c r="I4" i="51"/>
  <c r="I17" i="51"/>
  <c r="I14" i="51"/>
  <c r="I10" i="51"/>
  <c r="I13" i="51"/>
  <c r="I11" i="51"/>
  <c r="I6" i="51"/>
  <c r="I12" i="51"/>
  <c r="I20" i="51"/>
  <c r="J3" i="51"/>
  <c r="I9" i="51"/>
  <c r="I18" i="51"/>
  <c r="I8" i="51"/>
  <c r="I5" i="51"/>
  <c r="G3" i="39"/>
  <c r="G3" i="43"/>
  <c r="I14" i="40"/>
  <c r="I5" i="40"/>
  <c r="I9" i="40"/>
  <c r="I13" i="40"/>
  <c r="I7" i="40"/>
  <c r="I4" i="40"/>
  <c r="I10" i="40"/>
  <c r="I12" i="40"/>
  <c r="I19" i="40"/>
  <c r="I8" i="40"/>
  <c r="J3" i="40"/>
  <c r="I18" i="40"/>
  <c r="I15" i="40"/>
  <c r="I20" i="40"/>
  <c r="I21" i="40"/>
  <c r="I17" i="40"/>
  <c r="I16" i="40"/>
  <c r="I6" i="40"/>
  <c r="I11" i="40"/>
  <c r="I3" i="42"/>
  <c r="F3" i="52"/>
  <c r="I3" i="51"/>
  <c r="F3" i="39"/>
  <c r="F3" i="43"/>
  <c r="I3" i="40"/>
  <c r="V29" i="45"/>
  <c r="S29" i="45"/>
  <c r="U29" i="45"/>
  <c r="H19" i="40"/>
  <c r="G5" i="52"/>
  <c r="L21" i="52"/>
  <c r="P8" i="45"/>
  <c r="L18" i="52"/>
  <c r="H4" i="42"/>
  <c r="L18" i="39"/>
  <c r="L29" i="52"/>
  <c r="L22" i="39"/>
  <c r="H19" i="51"/>
  <c r="L24" i="39"/>
  <c r="U27" i="45"/>
  <c r="P3" i="45"/>
  <c r="K18" i="52"/>
  <c r="G7" i="43"/>
  <c r="G6" i="39"/>
  <c r="L26" i="52"/>
  <c r="H14" i="51"/>
  <c r="P7" i="45"/>
  <c r="G17" i="48"/>
  <c r="F6" i="39"/>
  <c r="L25" i="52"/>
  <c r="H7" i="40"/>
  <c r="L18" i="43"/>
  <c r="H11" i="40"/>
  <c r="H20" i="40"/>
  <c r="K21" i="39"/>
  <c r="L20" i="43"/>
  <c r="H13" i="40"/>
  <c r="K18" i="43"/>
  <c r="F6" i="52"/>
  <c r="U26" i="45"/>
  <c r="L28" i="52"/>
  <c r="V26" i="45"/>
  <c r="L17" i="43"/>
  <c r="F5" i="52"/>
  <c r="H19" i="48"/>
  <c r="V27" i="45"/>
  <c r="K21" i="43"/>
  <c r="P4" i="45"/>
  <c r="G4" i="39"/>
  <c r="K16" i="43"/>
  <c r="F7" i="43"/>
  <c r="Q7" i="45"/>
  <c r="F7" i="52"/>
  <c r="H21" i="51"/>
  <c r="L15" i="43"/>
  <c r="G16" i="48"/>
  <c r="H12" i="40"/>
  <c r="K29" i="52"/>
  <c r="H15" i="48"/>
  <c r="H9" i="40"/>
  <c r="T12" i="45" a="1"/>
  <c r="H4" i="51"/>
  <c r="H15" i="40"/>
  <c r="L24" i="52"/>
  <c r="K28" i="52"/>
  <c r="L16" i="39"/>
  <c r="G19" i="48"/>
  <c r="F7" i="39"/>
  <c r="F4" i="43"/>
  <c r="Q6" i="45"/>
  <c r="S28" i="45"/>
  <c r="H14" i="40"/>
  <c r="K20" i="52"/>
  <c r="Q5" i="45"/>
  <c r="H9" i="51"/>
  <c r="H13" i="51"/>
  <c r="H6" i="51"/>
  <c r="K27" i="52"/>
  <c r="Q9" i="45"/>
  <c r="G4" i="52"/>
  <c r="L15" i="52"/>
  <c r="G4" i="43"/>
  <c r="H6" i="42"/>
  <c r="L19" i="52"/>
  <c r="H16" i="48"/>
  <c r="L16" i="43"/>
  <c r="G7" i="39"/>
  <c r="F6" i="43"/>
  <c r="H10" i="40"/>
  <c r="L17" i="39"/>
  <c r="L20" i="39"/>
  <c r="L17" i="52"/>
  <c r="L15" i="39"/>
  <c r="H5" i="51"/>
  <c r="K23" i="52"/>
  <c r="G6" i="43"/>
  <c r="L19" i="43"/>
  <c r="F5" i="43"/>
  <c r="K22" i="52"/>
  <c r="F4" i="39"/>
  <c r="G6" i="52"/>
  <c r="G5" i="39"/>
  <c r="K26" i="52"/>
  <c r="L16" i="52"/>
  <c r="H5" i="42"/>
  <c r="L22" i="52"/>
  <c r="G5" i="43"/>
  <c r="H18" i="40"/>
  <c r="K15" i="43"/>
  <c r="H17" i="40"/>
  <c r="K22" i="39"/>
  <c r="K15" i="39"/>
  <c r="F5" i="39"/>
  <c r="F4" i="52"/>
  <c r="H5" i="40"/>
  <c r="H10" i="51"/>
  <c r="L21" i="39"/>
  <c r="L23" i="39"/>
  <c r="K16" i="39"/>
  <c r="K19" i="52"/>
  <c r="H16" i="51"/>
  <c r="S26" i="45"/>
  <c r="H18" i="51"/>
  <c r="L30" i="52"/>
  <c r="K30" i="52"/>
  <c r="H11" i="51"/>
  <c r="H20" i="51"/>
  <c r="U28" i="45"/>
  <c r="G7" i="52"/>
  <c r="L21" i="43"/>
  <c r="K17" i="39"/>
  <c r="P6" i="45"/>
  <c r="H6" i="40"/>
  <c r="H7" i="51"/>
  <c r="K19" i="43"/>
  <c r="K20" i="43"/>
  <c r="H15" i="51"/>
  <c r="H18" i="48"/>
  <c r="S27" i="45"/>
  <c r="K24" i="52"/>
  <c r="P5" i="45"/>
  <c r="V28" i="45"/>
  <c r="H21" i="40"/>
  <c r="H8" i="40"/>
  <c r="K23" i="39"/>
  <c r="K17" i="43"/>
  <c r="H16" i="40"/>
  <c r="Q4" i="45"/>
  <c r="H17" i="51"/>
  <c r="L23" i="52"/>
  <c r="H7" i="42"/>
  <c r="P9" i="45"/>
  <c r="K25" i="52"/>
  <c r="G15" i="48"/>
  <c r="H8" i="51"/>
  <c r="K16" i="52"/>
  <c r="K15" i="52"/>
  <c r="K17" i="52"/>
  <c r="K18" i="39"/>
  <c r="H17" i="48"/>
  <c r="K21" i="52"/>
  <c r="K20" i="39"/>
  <c r="G18" i="48"/>
  <c r="K24" i="39"/>
  <c r="L27" i="52"/>
  <c r="L19" i="39"/>
  <c r="H12" i="51"/>
  <c r="Q8" i="45"/>
  <c r="Q13" i="45" s="1" a="1"/>
  <c r="K19" i="39"/>
  <c r="H4" i="40"/>
  <c r="L20" i="52"/>
  <c r="M4" i="40" l="1"/>
  <c r="M19" i="39"/>
  <c r="Q14" i="45"/>
  <c r="Q15" i="45"/>
  <c r="Q19" i="45"/>
  <c r="Q21" i="45"/>
  <c r="Q20" i="45"/>
  <c r="Q16" i="45"/>
  <c r="Q18" i="45"/>
  <c r="Q17" i="45"/>
  <c r="Q13" i="45"/>
  <c r="M12" i="51"/>
  <c r="M24" i="39"/>
  <c r="I18" i="48"/>
  <c r="M20" i="39"/>
  <c r="M21" i="52"/>
  <c r="M18" i="39"/>
  <c r="M17" i="52"/>
  <c r="M15" i="52"/>
  <c r="M16" i="52"/>
  <c r="M8" i="51"/>
  <c r="I15" i="48"/>
  <c r="M25" i="52"/>
  <c r="M17" i="51"/>
  <c r="M16" i="40"/>
  <c r="M17" i="43"/>
  <c r="M23" i="39"/>
  <c r="M8" i="40"/>
  <c r="M21" i="40"/>
  <c r="M24" i="52"/>
  <c r="M15" i="51"/>
  <c r="M20" i="43"/>
  <c r="M19" i="43"/>
  <c r="M7" i="51"/>
  <c r="M6" i="40"/>
  <c r="M17" i="39"/>
  <c r="T28" i="45"/>
  <c r="W28" i="45" s="1"/>
  <c r="F6" i="48" s="1"/>
  <c r="M20" i="51"/>
  <c r="M11" i="51"/>
  <c r="M30" i="52"/>
  <c r="M18" i="51"/>
  <c r="M16" i="51"/>
  <c r="M19" i="52"/>
  <c r="M16" i="39"/>
  <c r="M10" i="51"/>
  <c r="M5" i="40"/>
  <c r="I4" i="52"/>
  <c r="I5" i="39"/>
  <c r="M15" i="39"/>
  <c r="M22" i="39"/>
  <c r="M17" i="40"/>
  <c r="M15" i="43"/>
  <c r="M18" i="40"/>
  <c r="M26" i="52"/>
  <c r="I4" i="39"/>
  <c r="M22" i="52"/>
  <c r="I5" i="43"/>
  <c r="M23" i="52"/>
  <c r="M5" i="51"/>
  <c r="M10" i="40"/>
  <c r="I6" i="43"/>
  <c r="M27" i="52"/>
  <c r="M6" i="51"/>
  <c r="M13" i="51"/>
  <c r="M9" i="51"/>
  <c r="M20" i="52"/>
  <c r="M14" i="40"/>
  <c r="I4" i="43"/>
  <c r="I7" i="39"/>
  <c r="I19" i="48"/>
  <c r="M28" i="52"/>
  <c r="M15" i="40"/>
  <c r="M4" i="51"/>
  <c r="T14" i="45"/>
  <c r="T17" i="45"/>
  <c r="T13" i="45"/>
  <c r="T15" i="45"/>
  <c r="T12" i="45"/>
  <c r="T16" i="45"/>
  <c r="T21" i="45"/>
  <c r="T19" i="45"/>
  <c r="T18" i="45"/>
  <c r="T20" i="45"/>
  <c r="M9" i="40"/>
  <c r="M29" i="52"/>
  <c r="M12" i="40"/>
  <c r="I16" i="48"/>
  <c r="M21" i="51"/>
  <c r="I7" i="52"/>
  <c r="I7" i="43"/>
  <c r="M16" i="43"/>
  <c r="M21" i="43"/>
  <c r="I5" i="52"/>
  <c r="T26" i="45"/>
  <c r="W26" i="45" s="1"/>
  <c r="I6" i="52"/>
  <c r="M18" i="43"/>
  <c r="M13" i="40"/>
  <c r="M21" i="39"/>
  <c r="M20" i="40"/>
  <c r="L20" i="40"/>
  <c r="M11" i="40"/>
  <c r="M7" i="40"/>
  <c r="I6" i="39"/>
  <c r="I17" i="48"/>
  <c r="M14" i="51"/>
  <c r="M18" i="52"/>
  <c r="T27" i="45"/>
  <c r="W27" i="45" s="1"/>
  <c r="F5" i="48" s="1"/>
  <c r="M19" i="51"/>
  <c r="M19" i="40"/>
  <c r="T29" i="45"/>
  <c r="W29" i="45" s="1"/>
  <c r="F7" i="48" s="1"/>
  <c r="K3" i="40"/>
  <c r="I3" i="43"/>
  <c r="I3" i="39"/>
  <c r="K3" i="51"/>
  <c r="I3" i="52"/>
  <c r="K3" i="42"/>
  <c r="K11" i="40"/>
  <c r="P11" i="40" s="1"/>
  <c r="K6" i="40"/>
  <c r="P6" i="40" s="1"/>
  <c r="K16" i="40"/>
  <c r="P16" i="40" s="1"/>
  <c r="K17" i="40"/>
  <c r="P17" i="40" s="1"/>
  <c r="K21" i="40"/>
  <c r="P21" i="40" s="1"/>
  <c r="K20" i="40"/>
  <c r="P20" i="40" s="1"/>
  <c r="K15" i="40"/>
  <c r="P15" i="40" s="1"/>
  <c r="K18" i="40"/>
  <c r="P18" i="40" s="1"/>
  <c r="K8" i="40"/>
  <c r="P8" i="40" s="1"/>
  <c r="K19" i="40"/>
  <c r="P19" i="40" s="1"/>
  <c r="K12" i="40"/>
  <c r="P12" i="40" s="1"/>
  <c r="K10" i="40"/>
  <c r="P10" i="40" s="1"/>
  <c r="K4" i="40"/>
  <c r="P4" i="40" s="1"/>
  <c r="K7" i="40"/>
  <c r="P7" i="40" s="1"/>
  <c r="K13" i="40"/>
  <c r="P13" i="40" s="1"/>
  <c r="K9" i="40"/>
  <c r="P9" i="40" s="1"/>
  <c r="K5" i="40"/>
  <c r="P5" i="40" s="1"/>
  <c r="K14" i="40"/>
  <c r="P14" i="40" s="1"/>
  <c r="K5" i="51"/>
  <c r="L5" i="51" s="1"/>
  <c r="K8" i="51"/>
  <c r="P8" i="51" s="1"/>
  <c r="K18" i="51"/>
  <c r="P18" i="51" s="1"/>
  <c r="K9" i="51"/>
  <c r="L9" i="51" s="1"/>
  <c r="K20" i="51"/>
  <c r="L20" i="51" s="1"/>
  <c r="K12" i="51"/>
  <c r="L12" i="51" s="1"/>
  <c r="K6" i="51"/>
  <c r="L6" i="51" s="1"/>
  <c r="K11" i="51"/>
  <c r="P11" i="51" s="1"/>
  <c r="K13" i="51"/>
  <c r="L13" i="51" s="1"/>
  <c r="K10" i="51"/>
  <c r="P10" i="51" s="1"/>
  <c r="K14" i="51"/>
  <c r="P14" i="51" s="1"/>
  <c r="K17" i="51"/>
  <c r="P17" i="51" s="1"/>
  <c r="K4" i="51"/>
  <c r="P4" i="51" s="1"/>
  <c r="K15" i="51"/>
  <c r="L15" i="51" s="1"/>
  <c r="K7" i="51"/>
  <c r="P7" i="51" s="1"/>
  <c r="K19" i="51"/>
  <c r="P19" i="51" s="1"/>
  <c r="K21" i="51"/>
  <c r="L21" i="51" s="1"/>
  <c r="K16" i="51"/>
  <c r="P16" i="51" s="1"/>
  <c r="K5" i="42"/>
  <c r="P5" i="42" s="1"/>
  <c r="K6" i="42"/>
  <c r="L6" i="42" s="1"/>
  <c r="K7" i="42"/>
  <c r="L7" i="42" s="1"/>
  <c r="K4" i="42"/>
  <c r="P4" i="42" s="1"/>
  <c r="K8" i="42"/>
  <c r="L8" i="42" s="1"/>
  <c r="K9" i="42"/>
  <c r="L9" i="42" s="1"/>
  <c r="K10" i="42"/>
  <c r="P10" i="42" s="1"/>
  <c r="K11" i="42"/>
  <c r="P11" i="42" s="1"/>
  <c r="K12" i="42"/>
  <c r="L12" i="42" s="1"/>
  <c r="K13" i="42"/>
  <c r="L13" i="42" s="1"/>
  <c r="K14" i="42"/>
  <c r="L14" i="42" s="1"/>
  <c r="K15" i="42"/>
  <c r="P15" i="42" s="1"/>
  <c r="X3" i="42"/>
  <c r="X3" i="51"/>
  <c r="X3" i="40"/>
  <c r="X4" i="42"/>
  <c r="X4" i="51"/>
  <c r="X4" i="40"/>
  <c r="X5" i="42"/>
  <c r="X5" i="51"/>
  <c r="X5" i="40"/>
  <c r="X6" i="42"/>
  <c r="X6" i="51"/>
  <c r="X6" i="40"/>
  <c r="X7" i="42"/>
  <c r="X7" i="51"/>
  <c r="X7" i="40"/>
  <c r="X8" i="42"/>
  <c r="X8" i="51"/>
  <c r="X8" i="40"/>
  <c r="X9" i="42"/>
  <c r="X9" i="51"/>
  <c r="X9" i="40"/>
  <c r="X10" i="42"/>
  <c r="X10" i="51"/>
  <c r="X10" i="40"/>
  <c r="X11" i="42"/>
  <c r="X11" i="51"/>
  <c r="X11" i="40"/>
  <c r="X12" i="42"/>
  <c r="X12" i="51"/>
  <c r="X12" i="40"/>
  <c r="X13" i="42"/>
  <c r="X13" i="51"/>
  <c r="X13" i="40"/>
  <c r="X14" i="42"/>
  <c r="X14" i="51"/>
  <c r="X14" i="40"/>
  <c r="X15" i="42"/>
  <c r="X15" i="51"/>
  <c r="X15" i="40"/>
  <c r="X16" i="42"/>
  <c r="X16" i="51"/>
  <c r="X16" i="40"/>
  <c r="X17" i="42"/>
  <c r="X17" i="51"/>
  <c r="X17" i="40"/>
  <c r="X18" i="42"/>
  <c r="X18" i="51"/>
  <c r="X18" i="40"/>
  <c r="X19" i="42"/>
  <c r="X19" i="51"/>
  <c r="X19" i="40"/>
  <c r="X20" i="42"/>
  <c r="X20" i="51"/>
  <c r="X20" i="40"/>
  <c r="X21" i="42"/>
  <c r="X21" i="51"/>
  <c r="X21" i="40"/>
  <c r="X22" i="42"/>
  <c r="X22" i="51"/>
  <c r="X22" i="40"/>
  <c r="X23" i="42"/>
  <c r="X23" i="51"/>
  <c r="X23" i="40"/>
  <c r="X24" i="42"/>
  <c r="X24" i="51"/>
  <c r="X24" i="40"/>
  <c r="X25" i="42"/>
  <c r="X25" i="51"/>
  <c r="X25" i="40"/>
  <c r="X26" i="42"/>
  <c r="X26" i="51"/>
  <c r="X26" i="40"/>
  <c r="X27" i="42"/>
  <c r="X27" i="51"/>
  <c r="X27" i="40"/>
  <c r="X28" i="42"/>
  <c r="X28" i="51"/>
  <c r="X28" i="40"/>
  <c r="X29" i="42"/>
  <c r="X29" i="51"/>
  <c r="X29" i="40"/>
  <c r="X30" i="42"/>
  <c r="X30" i="51"/>
  <c r="X30" i="40"/>
  <c r="X31" i="42"/>
  <c r="X31" i="51"/>
  <c r="X31" i="40"/>
  <c r="X32" i="42"/>
  <c r="X32" i="51"/>
  <c r="X32" i="40"/>
  <c r="X33" i="42"/>
  <c r="X33" i="51"/>
  <c r="X33" i="40"/>
  <c r="X34" i="42"/>
  <c r="X34" i="51"/>
  <c r="X34" i="40"/>
  <c r="X35" i="42"/>
  <c r="X35" i="51"/>
  <c r="X35" i="40"/>
  <c r="X36" i="42"/>
  <c r="X36" i="51"/>
  <c r="X36" i="40"/>
  <c r="X37" i="42"/>
  <c r="X37" i="51"/>
  <c r="X37" i="40"/>
  <c r="X38" i="42"/>
  <c r="X38" i="51"/>
  <c r="X38" i="40"/>
  <c r="X39" i="42"/>
  <c r="X39" i="51"/>
  <c r="X39" i="40"/>
  <c r="X40" i="42"/>
  <c r="X40" i="51"/>
  <c r="X40" i="40"/>
  <c r="X41" i="42"/>
  <c r="X41" i="51"/>
  <c r="X41" i="40"/>
  <c r="X42" i="42"/>
  <c r="X42" i="51"/>
  <c r="X42" i="40"/>
  <c r="X43" i="42"/>
  <c r="X43" i="51"/>
  <c r="X43" i="40"/>
  <c r="X44" i="42"/>
  <c r="X44" i="51"/>
  <c r="X44" i="40"/>
  <c r="X45" i="42"/>
  <c r="X45" i="51"/>
  <c r="X45" i="40"/>
  <c r="X46" i="42"/>
  <c r="X46" i="51"/>
  <c r="X46" i="40"/>
  <c r="X47" i="42"/>
  <c r="X47" i="51"/>
  <c r="X47" i="40"/>
  <c r="X48" i="42"/>
  <c r="X48" i="51"/>
  <c r="X48" i="40"/>
  <c r="X49" i="42"/>
  <c r="X49" i="51"/>
  <c r="X49" i="40"/>
  <c r="X50" i="42"/>
  <c r="X50" i="51"/>
  <c r="X50" i="40"/>
  <c r="X51" i="42"/>
  <c r="X51" i="51"/>
  <c r="X51" i="40"/>
  <c r="X52" i="42"/>
  <c r="X52" i="51"/>
  <c r="X52" i="40"/>
  <c r="X53" i="42"/>
  <c r="X53" i="51"/>
  <c r="X53" i="40"/>
  <c r="X54" i="42"/>
  <c r="X54" i="51"/>
  <c r="X54" i="40"/>
  <c r="X55" i="42"/>
  <c r="X55" i="51"/>
  <c r="X55" i="40"/>
  <c r="X56" i="42"/>
  <c r="X56" i="51"/>
  <c r="X56" i="40"/>
  <c r="X57" i="42"/>
  <c r="X57" i="51"/>
  <c r="X57" i="40"/>
  <c r="X58" i="42"/>
  <c r="X58" i="51"/>
  <c r="X58" i="40"/>
  <c r="X59" i="42"/>
  <c r="X59" i="51"/>
  <c r="X59" i="40"/>
  <c r="X60" i="42"/>
  <c r="X60" i="51"/>
  <c r="X60" i="40"/>
  <c r="X61" i="42"/>
  <c r="X61" i="51"/>
  <c r="X61" i="40"/>
  <c r="X62" i="42"/>
  <c r="X62" i="51"/>
  <c r="X62" i="40"/>
  <c r="X63" i="42"/>
  <c r="X63" i="51"/>
  <c r="X63" i="40"/>
  <c r="X64" i="42"/>
  <c r="X64" i="51"/>
  <c r="X64" i="40"/>
  <c r="X65" i="42"/>
  <c r="X65" i="51"/>
  <c r="X65" i="40"/>
  <c r="X66" i="42"/>
  <c r="X66" i="51"/>
  <c r="X66" i="40"/>
  <c r="X67" i="42"/>
  <c r="X67" i="51"/>
  <c r="X67" i="40"/>
  <c r="X68" i="42"/>
  <c r="X68" i="51"/>
  <c r="X68" i="40"/>
  <c r="X69" i="42"/>
  <c r="X69" i="51"/>
  <c r="X69" i="40"/>
  <c r="X70" i="42"/>
  <c r="X70" i="51"/>
  <c r="X70" i="40"/>
  <c r="X71" i="42"/>
  <c r="X71" i="51"/>
  <c r="X71" i="40"/>
  <c r="X72" i="42"/>
  <c r="X72" i="51"/>
  <c r="X72" i="40"/>
  <c r="X73" i="42"/>
  <c r="X73" i="51"/>
  <c r="X73" i="40"/>
  <c r="X74" i="42"/>
  <c r="X74" i="51"/>
  <c r="X74" i="40"/>
  <c r="X75" i="42"/>
  <c r="X75" i="51"/>
  <c r="X75" i="40"/>
  <c r="X76" i="42"/>
  <c r="X76" i="51"/>
  <c r="X76" i="40"/>
  <c r="X77" i="42"/>
  <c r="X77" i="51"/>
  <c r="X77" i="40"/>
  <c r="X78" i="42"/>
  <c r="X78" i="51"/>
  <c r="X78" i="40"/>
  <c r="X79" i="42"/>
  <c r="X79" i="51"/>
  <c r="X79" i="40"/>
  <c r="X80" i="42"/>
  <c r="X80" i="51"/>
  <c r="X80" i="40"/>
  <c r="X81" i="42"/>
  <c r="X81" i="51"/>
  <c r="X81" i="40"/>
  <c r="X82" i="42"/>
  <c r="X82" i="51"/>
  <c r="X82" i="40"/>
  <c r="X83" i="42"/>
  <c r="X83" i="51"/>
  <c r="X83" i="40"/>
  <c r="X84" i="42"/>
  <c r="X84" i="51"/>
  <c r="X84" i="40"/>
  <c r="X85" i="42"/>
  <c r="X85" i="51"/>
  <c r="X85" i="40"/>
  <c r="X86" i="42"/>
  <c r="X86" i="51"/>
  <c r="X86" i="40"/>
  <c r="X87" i="42"/>
  <c r="X87" i="51"/>
  <c r="X87" i="40"/>
  <c r="X88" i="42"/>
  <c r="X88" i="51"/>
  <c r="X88" i="40"/>
  <c r="X89" i="42"/>
  <c r="X89" i="51"/>
  <c r="X89" i="40"/>
  <c r="X90" i="42"/>
  <c r="X90" i="51"/>
  <c r="X90" i="40"/>
  <c r="X91" i="42"/>
  <c r="X91" i="51"/>
  <c r="X91" i="40"/>
  <c r="X92" i="42"/>
  <c r="X92" i="51"/>
  <c r="X92" i="40"/>
  <c r="X93" i="42"/>
  <c r="X93" i="51"/>
  <c r="X93" i="40"/>
  <c r="X94" i="42"/>
  <c r="X94" i="51"/>
  <c r="X94" i="40"/>
  <c r="X95" i="42"/>
  <c r="X95" i="51"/>
  <c r="X95" i="40"/>
  <c r="X96" i="42"/>
  <c r="X96" i="51"/>
  <c r="X96" i="40"/>
  <c r="X97" i="42"/>
  <c r="X97" i="51"/>
  <c r="X97" i="40"/>
  <c r="X98" i="42"/>
  <c r="X98" i="51"/>
  <c r="X98" i="40"/>
  <c r="X99" i="42"/>
  <c r="X99" i="51"/>
  <c r="X99" i="40"/>
  <c r="X100" i="42"/>
  <c r="X100" i="51"/>
  <c r="X100" i="40"/>
  <c r="X101" i="42"/>
  <c r="X101" i="51"/>
  <c r="X101" i="40"/>
  <c r="X102" i="42"/>
  <c r="X102" i="51"/>
  <c r="X102" i="40"/>
  <c r="X103" i="42"/>
  <c r="X103" i="51"/>
  <c r="X103" i="40"/>
  <c r="X104" i="42"/>
  <c r="X104" i="51"/>
  <c r="X104" i="40"/>
  <c r="X105" i="42"/>
  <c r="X105" i="51"/>
  <c r="X105" i="40"/>
  <c r="X106" i="42"/>
  <c r="X106" i="51"/>
  <c r="X106" i="40"/>
  <c r="X107" i="42"/>
  <c r="X107" i="51"/>
  <c r="X107" i="40"/>
  <c r="X108" i="42"/>
  <c r="X108" i="51"/>
  <c r="X108" i="40"/>
  <c r="X109" i="42"/>
  <c r="X109" i="51"/>
  <c r="X109" i="40"/>
  <c r="X110" i="42"/>
  <c r="X110" i="51"/>
  <c r="X110" i="40"/>
  <c r="X111" i="42"/>
  <c r="X111" i="51"/>
  <c r="X111" i="40"/>
  <c r="X112" i="42"/>
  <c r="X112" i="51"/>
  <c r="X112" i="40"/>
  <c r="X113" i="42"/>
  <c r="X113" i="51"/>
  <c r="X113" i="40"/>
  <c r="X114" i="42"/>
  <c r="X114" i="51"/>
  <c r="X114" i="40"/>
  <c r="X115" i="42"/>
  <c r="X115" i="51"/>
  <c r="X115" i="40"/>
  <c r="X116" i="42"/>
  <c r="X116" i="51"/>
  <c r="X116" i="40"/>
  <c r="X117" i="42"/>
  <c r="X117" i="51"/>
  <c r="X117" i="40"/>
  <c r="X118" i="42"/>
  <c r="X118" i="51"/>
  <c r="X118" i="40"/>
  <c r="X119" i="42"/>
  <c r="X119" i="51"/>
  <c r="X119" i="40"/>
  <c r="X120" i="42"/>
  <c r="X120" i="51"/>
  <c r="X120" i="40"/>
  <c r="X121" i="42"/>
  <c r="X121" i="51"/>
  <c r="X121" i="40"/>
  <c r="X122" i="42"/>
  <c r="X122" i="51"/>
  <c r="X122" i="40"/>
  <c r="X123" i="42"/>
  <c r="X123" i="51"/>
  <c r="X123" i="40"/>
  <c r="X124" i="42"/>
  <c r="X124" i="51"/>
  <c r="X124" i="40"/>
  <c r="X125" i="42"/>
  <c r="X125" i="51"/>
  <c r="X125" i="40"/>
  <c r="X126" i="42"/>
  <c r="X126" i="51"/>
  <c r="X126" i="40"/>
  <c r="X127" i="42"/>
  <c r="X127" i="51"/>
  <c r="X127" i="40"/>
  <c r="X128" i="42"/>
  <c r="X128" i="51"/>
  <c r="X128" i="40"/>
  <c r="X129" i="42"/>
  <c r="X129" i="51"/>
  <c r="X129" i="40"/>
  <c r="X130" i="42"/>
  <c r="X130" i="51"/>
  <c r="X130" i="40"/>
  <c r="X131" i="42"/>
  <c r="X131" i="51"/>
  <c r="X131" i="40"/>
  <c r="X132" i="42"/>
  <c r="X132" i="51"/>
  <c r="X132" i="40"/>
  <c r="X133" i="42"/>
  <c r="X133" i="51"/>
  <c r="X133" i="40"/>
  <c r="X134" i="42"/>
  <c r="X134" i="51"/>
  <c r="X134" i="40"/>
  <c r="X135" i="42"/>
  <c r="X135" i="51"/>
  <c r="X135" i="40"/>
  <c r="X136" i="42"/>
  <c r="X136" i="51"/>
  <c r="X136" i="40"/>
  <c r="X137" i="42"/>
  <c r="X137" i="51"/>
  <c r="X137" i="40"/>
  <c r="X138" i="42"/>
  <c r="X138" i="51"/>
  <c r="X138" i="40"/>
  <c r="X139" i="42"/>
  <c r="X139" i="51"/>
  <c r="X139" i="40"/>
  <c r="X140" i="42"/>
  <c r="X140" i="51"/>
  <c r="X140" i="40"/>
  <c r="X141" i="42"/>
  <c r="X141" i="51"/>
  <c r="X141" i="40"/>
  <c r="X142" i="42"/>
  <c r="X142" i="51"/>
  <c r="X142" i="40"/>
  <c r="X143" i="42"/>
  <c r="X143" i="51"/>
  <c r="X143" i="40"/>
  <c r="X144" i="42"/>
  <c r="X144" i="51"/>
  <c r="X144" i="40"/>
  <c r="X145" i="42"/>
  <c r="X145" i="51"/>
  <c r="X145" i="40"/>
  <c r="X146" i="42"/>
  <c r="X146" i="51"/>
  <c r="X146" i="40"/>
  <c r="X147" i="42"/>
  <c r="X147" i="51"/>
  <c r="X147" i="40"/>
  <c r="X148" i="42"/>
  <c r="X148" i="51"/>
  <c r="X148" i="40"/>
  <c r="X149" i="42"/>
  <c r="X149" i="51"/>
  <c r="X149" i="40"/>
  <c r="X150" i="42"/>
  <c r="X150" i="51"/>
  <c r="X150" i="40"/>
  <c r="X151" i="42"/>
  <c r="X151" i="51"/>
  <c r="X151" i="40"/>
  <c r="X152" i="42"/>
  <c r="X152" i="51"/>
  <c r="X152" i="40"/>
  <c r="X153" i="42"/>
  <c r="X153" i="51"/>
  <c r="X153" i="40"/>
  <c r="X154" i="42"/>
  <c r="X154" i="51"/>
  <c r="X154" i="40"/>
  <c r="X155" i="42"/>
  <c r="X155" i="51"/>
  <c r="X155" i="40"/>
  <c r="X156" i="42"/>
  <c r="X156" i="51"/>
  <c r="X156" i="40"/>
  <c r="X157" i="42"/>
  <c r="X157" i="51"/>
  <c r="X157" i="40"/>
  <c r="X158" i="42"/>
  <c r="X158" i="51"/>
  <c r="X158" i="40"/>
  <c r="X159" i="42"/>
  <c r="X159" i="51"/>
  <c r="X159" i="40"/>
  <c r="X160" i="42"/>
  <c r="X160" i="51"/>
  <c r="X160" i="40"/>
  <c r="X161" i="42"/>
  <c r="X161" i="51"/>
  <c r="X161" i="40"/>
  <c r="X162" i="42"/>
  <c r="X162" i="51"/>
  <c r="X162" i="40"/>
  <c r="X163" i="42"/>
  <c r="X163" i="51"/>
  <c r="X163" i="40"/>
  <c r="X164" i="42"/>
  <c r="X164" i="51"/>
  <c r="X164" i="40"/>
  <c r="X165" i="42"/>
  <c r="X165" i="51"/>
  <c r="X165" i="40"/>
  <c r="X166" i="42"/>
  <c r="X166" i="51"/>
  <c r="X166" i="40"/>
  <c r="X167" i="42"/>
  <c r="X167" i="51"/>
  <c r="X167" i="40"/>
  <c r="X168" i="42"/>
  <c r="X168" i="51"/>
  <c r="X168" i="40"/>
  <c r="X169" i="42"/>
  <c r="X169" i="51"/>
  <c r="X169" i="40"/>
  <c r="X170" i="42"/>
  <c r="X170" i="51"/>
  <c r="X170" i="40"/>
  <c r="X171" i="42"/>
  <c r="X171" i="51"/>
  <c r="X171" i="40"/>
  <c r="X172" i="42"/>
  <c r="X172" i="51"/>
  <c r="X172" i="40"/>
  <c r="X173" i="42"/>
  <c r="X173" i="51"/>
  <c r="X173" i="40"/>
  <c r="X174" i="42"/>
  <c r="X174" i="51"/>
  <c r="X174" i="40"/>
  <c r="X175" i="42"/>
  <c r="X175" i="51"/>
  <c r="X175" i="40"/>
  <c r="X176" i="42"/>
  <c r="X176" i="51"/>
  <c r="X176" i="40"/>
  <c r="X177" i="42"/>
  <c r="X177" i="51"/>
  <c r="X177" i="40"/>
  <c r="X178" i="42"/>
  <c r="X178" i="51"/>
  <c r="X178" i="40"/>
  <c r="X179" i="42"/>
  <c r="X179" i="51"/>
  <c r="X179" i="40"/>
  <c r="X180" i="42"/>
  <c r="X180" i="51"/>
  <c r="X180" i="40"/>
  <c r="X181" i="42"/>
  <c r="X181" i="51"/>
  <c r="X181" i="40"/>
  <c r="X182" i="42"/>
  <c r="X182" i="51"/>
  <c r="X182" i="40"/>
  <c r="X183" i="42"/>
  <c r="X183" i="51"/>
  <c r="X183" i="40"/>
  <c r="X184" i="42"/>
  <c r="X184" i="51"/>
  <c r="X184" i="40"/>
  <c r="X185" i="42"/>
  <c r="X185" i="51"/>
  <c r="X185" i="40"/>
  <c r="X186" i="42"/>
  <c r="X186" i="51"/>
  <c r="X186" i="40"/>
  <c r="X187" i="42"/>
  <c r="X187" i="51"/>
  <c r="X187" i="40"/>
  <c r="X188" i="42"/>
  <c r="X188" i="51"/>
  <c r="X188" i="40"/>
  <c r="X189" i="42"/>
  <c r="X189" i="51"/>
  <c r="X189" i="40"/>
  <c r="X190" i="42"/>
  <c r="X190" i="51"/>
  <c r="X190" i="40"/>
  <c r="X191" i="42"/>
  <c r="X191" i="51"/>
  <c r="X191" i="40"/>
  <c r="X192" i="42"/>
  <c r="X192" i="51"/>
  <c r="X192" i="40"/>
  <c r="X193" i="42"/>
  <c r="X193" i="51"/>
  <c r="X193" i="40"/>
  <c r="X194" i="42"/>
  <c r="X194" i="51"/>
  <c r="X194" i="40"/>
  <c r="X195" i="42"/>
  <c r="X195" i="51"/>
  <c r="X195" i="40"/>
  <c r="X196" i="42"/>
  <c r="X196" i="51"/>
  <c r="X196" i="40"/>
  <c r="X197" i="42"/>
  <c r="X197" i="51"/>
  <c r="X197" i="40"/>
  <c r="X198" i="42"/>
  <c r="X198" i="51"/>
  <c r="X198" i="40"/>
  <c r="X199" i="42"/>
  <c r="X199" i="51"/>
  <c r="X199" i="40"/>
  <c r="X200" i="42"/>
  <c r="X200" i="51"/>
  <c r="X200" i="40"/>
  <c r="X201" i="42"/>
  <c r="X201" i="51"/>
  <c r="X201" i="40"/>
  <c r="X202" i="42"/>
  <c r="X202" i="51"/>
  <c r="X202" i="40"/>
  <c r="X203" i="42"/>
  <c r="X203" i="51"/>
  <c r="X203" i="40"/>
  <c r="X204" i="42"/>
  <c r="X204" i="51"/>
  <c r="X204" i="40"/>
  <c r="X205" i="42"/>
  <c r="X205" i="51"/>
  <c r="X205" i="40"/>
  <c r="X206" i="42"/>
  <c r="X206" i="51"/>
  <c r="X206" i="40"/>
  <c r="X207" i="42"/>
  <c r="X207" i="51"/>
  <c r="X207" i="40"/>
  <c r="X208" i="42"/>
  <c r="X208" i="51"/>
  <c r="X208" i="40"/>
  <c r="X209" i="42"/>
  <c r="X209" i="51"/>
  <c r="X209" i="40"/>
  <c r="X210" i="42"/>
  <c r="X210" i="51"/>
  <c r="X210" i="40"/>
  <c r="X211" i="42"/>
  <c r="X211" i="51"/>
  <c r="X211" i="40"/>
  <c r="X212" i="42"/>
  <c r="X212" i="51"/>
  <c r="X212" i="40"/>
  <c r="X213" i="42"/>
  <c r="X213" i="51"/>
  <c r="X213" i="40"/>
  <c r="X214" i="42"/>
  <c r="X214" i="51"/>
  <c r="X214" i="40"/>
  <c r="X215" i="42"/>
  <c r="X215" i="51"/>
  <c r="X215" i="40"/>
  <c r="X216" i="42"/>
  <c r="X216" i="51"/>
  <c r="X216" i="40"/>
  <c r="X217" i="42"/>
  <c r="X217" i="51"/>
  <c r="X217" i="40"/>
  <c r="X218" i="42"/>
  <c r="X218" i="51"/>
  <c r="X218" i="40"/>
  <c r="X219" i="42"/>
  <c r="X219" i="51"/>
  <c r="X219" i="40"/>
  <c r="X220" i="42"/>
  <c r="X220" i="51"/>
  <c r="X220" i="40"/>
  <c r="X221" i="42"/>
  <c r="X221" i="51"/>
  <c r="X221" i="40"/>
  <c r="X222" i="42"/>
  <c r="X222" i="51"/>
  <c r="X222" i="40"/>
  <c r="X223" i="42"/>
  <c r="X223" i="51"/>
  <c r="X223" i="40"/>
  <c r="X224" i="42"/>
  <c r="X224" i="51"/>
  <c r="X224" i="40"/>
  <c r="X225" i="42"/>
  <c r="X225" i="51"/>
  <c r="X225" i="40"/>
  <c r="X226" i="42"/>
  <c r="X226" i="51"/>
  <c r="X226" i="40"/>
  <c r="X227" i="42"/>
  <c r="X227" i="51"/>
  <c r="X227" i="40"/>
  <c r="X228" i="42"/>
  <c r="X228" i="51"/>
  <c r="X228" i="40"/>
  <c r="X229" i="42"/>
  <c r="X229" i="51"/>
  <c r="X229" i="40"/>
  <c r="X230" i="42"/>
  <c r="X230" i="51"/>
  <c r="X230" i="40"/>
  <c r="X231" i="42"/>
  <c r="X231" i="51"/>
  <c r="X231" i="40"/>
  <c r="X232" i="42"/>
  <c r="X232" i="51"/>
  <c r="X232" i="40"/>
  <c r="X233" i="42"/>
  <c r="X233" i="51"/>
  <c r="X233" i="40"/>
  <c r="X234" i="42"/>
  <c r="X234" i="51"/>
  <c r="X234" i="40"/>
  <c r="X235" i="42"/>
  <c r="X235" i="51"/>
  <c r="X235" i="40"/>
  <c r="X236" i="42"/>
  <c r="X236" i="51"/>
  <c r="X236" i="40"/>
  <c r="X237" i="42"/>
  <c r="X237" i="51"/>
  <c r="X237" i="40"/>
  <c r="X238" i="42"/>
  <c r="X238" i="51"/>
  <c r="X238" i="40"/>
  <c r="X239" i="42"/>
  <c r="X239" i="51"/>
  <c r="X239" i="40"/>
  <c r="X240" i="42"/>
  <c r="X240" i="51"/>
  <c r="X240" i="40"/>
  <c r="X241" i="42"/>
  <c r="X241" i="51"/>
  <c r="X241" i="40"/>
  <c r="X242" i="42"/>
  <c r="X242" i="51"/>
  <c r="X242" i="40"/>
  <c r="X243" i="42"/>
  <c r="X243" i="51"/>
  <c r="X243" i="40"/>
  <c r="X244" i="42"/>
  <c r="X244" i="51"/>
  <c r="X244" i="40"/>
  <c r="X245" i="42"/>
  <c r="X245" i="51"/>
  <c r="X245" i="40"/>
  <c r="X246" i="42"/>
  <c r="X246" i="51"/>
  <c r="X246" i="40"/>
  <c r="X247" i="42"/>
  <c r="X247" i="51"/>
  <c r="X247" i="40"/>
  <c r="X248" i="42"/>
  <c r="X248" i="51"/>
  <c r="X248" i="40"/>
  <c r="X249" i="42"/>
  <c r="X249" i="51"/>
  <c r="X249" i="40"/>
  <c r="X250" i="42"/>
  <c r="X250" i="51"/>
  <c r="X250" i="40"/>
  <c r="X251" i="42"/>
  <c r="X251" i="51"/>
  <c r="X251" i="40"/>
  <c r="X252" i="42"/>
  <c r="X252" i="51"/>
  <c r="X252" i="40"/>
  <c r="X253" i="42"/>
  <c r="X253" i="51"/>
  <c r="X253" i="40"/>
  <c r="X254" i="42"/>
  <c r="X254" i="51"/>
  <c r="X254" i="40"/>
  <c r="X255" i="42"/>
  <c r="X255" i="51"/>
  <c r="X255" i="40"/>
  <c r="X256" i="42"/>
  <c r="X256" i="51"/>
  <c r="X256" i="40"/>
  <c r="X257" i="42"/>
  <c r="X257" i="51"/>
  <c r="X257" i="40"/>
  <c r="X258" i="42"/>
  <c r="X258" i="51"/>
  <c r="X258" i="40"/>
  <c r="X259" i="42"/>
  <c r="X259" i="51"/>
  <c r="X259" i="40"/>
  <c r="X260" i="42"/>
  <c r="X260" i="51"/>
  <c r="X260" i="40"/>
  <c r="X261" i="42"/>
  <c r="X261" i="51"/>
  <c r="X261" i="40"/>
  <c r="X262" i="51"/>
  <c r="X262" i="40"/>
  <c r="AA10" i="39"/>
  <c r="AB10" i="39"/>
  <c r="AB9" i="39"/>
  <c r="AA9" i="39"/>
  <c r="AB10" i="52"/>
  <c r="AA10" i="52"/>
  <c r="AA9" i="52"/>
  <c r="AB9" i="52"/>
  <c r="AA3" i="52"/>
  <c r="AB3" i="52"/>
  <c r="AB5" i="52"/>
  <c r="AC5" i="52"/>
  <c r="AA5" i="52"/>
  <c r="AB4" i="52"/>
  <c r="AC4" i="52"/>
  <c r="AC3" i="52"/>
  <c r="AA4" i="52"/>
  <c r="AB5" i="43"/>
  <c r="AA5" i="43"/>
  <c r="AC3" i="43"/>
  <c r="AC5" i="43"/>
  <c r="AB4" i="43"/>
  <c r="AA4" i="43"/>
  <c r="AB3" i="43"/>
  <c r="AA3" i="43"/>
  <c r="AC4" i="43"/>
  <c r="X4" i="48"/>
  <c r="W3" i="48"/>
  <c r="W4" i="48"/>
  <c r="Y4" i="48"/>
  <c r="Y5" i="48"/>
  <c r="Y3" i="48"/>
  <c r="W5" i="48"/>
  <c r="X5" i="48"/>
  <c r="X3" i="48"/>
  <c r="AA9" i="43"/>
  <c r="AB10" i="43"/>
  <c r="AB9" i="43"/>
  <c r="AA10" i="43"/>
  <c r="AA3" i="39"/>
  <c r="AC4" i="39"/>
  <c r="AB5" i="39"/>
  <c r="AB3" i="39"/>
  <c r="AA4" i="39"/>
  <c r="AC3" i="39"/>
  <c r="AB4" i="39"/>
  <c r="AC5" i="39"/>
  <c r="AA5" i="39"/>
  <c r="P6" i="42" l="1"/>
  <c r="L4" i="51"/>
  <c r="P14" i="42"/>
  <c r="L15" i="40"/>
  <c r="P9" i="51"/>
  <c r="L15" i="42"/>
  <c r="P21" i="51"/>
  <c r="L14" i="40"/>
  <c r="L16" i="40"/>
  <c r="P8" i="42"/>
  <c r="L5" i="40"/>
  <c r="P12" i="51"/>
  <c r="L17" i="51"/>
  <c r="P13" i="42"/>
  <c r="P6" i="51"/>
  <c r="L11" i="40"/>
  <c r="L18" i="40"/>
  <c r="P9" i="42"/>
  <c r="P5" i="51"/>
  <c r="P15" i="51"/>
  <c r="L6" i="40"/>
  <c r="P7" i="42"/>
  <c r="L8" i="51"/>
  <c r="L18" i="51"/>
  <c r="L14" i="51"/>
  <c r="L21" i="40"/>
  <c r="L7" i="51"/>
  <c r="F3" i="48"/>
  <c r="F4" i="48"/>
  <c r="L12" i="40"/>
  <c r="L17" i="40"/>
  <c r="L11" i="51"/>
  <c r="P3" i="42"/>
  <c r="J3" i="43" s="1"/>
  <c r="L3" i="42"/>
  <c r="L8" i="40"/>
  <c r="L10" i="51"/>
  <c r="L10" i="42"/>
  <c r="L19" i="40"/>
  <c r="L11" i="42"/>
  <c r="L4" i="42"/>
  <c r="L13" i="40"/>
  <c r="L9" i="40"/>
  <c r="L10" i="40"/>
  <c r="P20" i="51"/>
  <c r="L4" i="40"/>
  <c r="L3" i="40"/>
  <c r="P3" i="40"/>
  <c r="J3" i="39" s="1"/>
  <c r="P12" i="42"/>
  <c r="P3" i="51"/>
  <c r="J3" i="52" s="1"/>
  <c r="L3" i="51"/>
  <c r="L19" i="51"/>
  <c r="L7" i="40"/>
  <c r="P13" i="51"/>
  <c r="L5" i="42"/>
  <c r="L16" i="51"/>
  <c r="U9" i="48" a="1"/>
  <c r="U13" i="48" a="1"/>
  <c r="P13" i="45" a="1"/>
  <c r="N1" i="51"/>
  <c r="U106" i="51"/>
  <c r="U78" i="51"/>
  <c r="U112" i="51"/>
  <c r="U123" i="51"/>
  <c r="J7" i="52"/>
  <c r="N6" i="51"/>
  <c r="U158" i="51"/>
  <c r="U222" i="51"/>
  <c r="J6" i="52"/>
  <c r="U236" i="51"/>
  <c r="U57" i="51"/>
  <c r="U46" i="51"/>
  <c r="U137" i="51"/>
  <c r="U48" i="51"/>
  <c r="U184" i="51"/>
  <c r="U37" i="51"/>
  <c r="U213" i="51"/>
  <c r="U244" i="51"/>
  <c r="U182" i="51"/>
  <c r="U157" i="51"/>
  <c r="U3" i="48" a="1"/>
  <c r="U176" i="51"/>
  <c r="U20" i="51"/>
  <c r="U203" i="51"/>
  <c r="U173" i="51"/>
  <c r="U14" i="51"/>
  <c r="U214" i="51"/>
  <c r="U91" i="51"/>
  <c r="U181" i="51"/>
  <c r="U96" i="51"/>
  <c r="U35" i="51"/>
  <c r="U259" i="51"/>
  <c r="U147" i="51"/>
  <c r="U226" i="51"/>
  <c r="U170" i="51"/>
  <c r="N8" i="51"/>
  <c r="U193" i="51"/>
  <c r="U59" i="51"/>
  <c r="U127" i="51"/>
  <c r="U86" i="51"/>
  <c r="U149" i="51"/>
  <c r="U4" i="51"/>
  <c r="U74" i="51"/>
  <c r="U261" i="51"/>
  <c r="U100" i="51"/>
  <c r="U216" i="51"/>
  <c r="U163" i="51"/>
  <c r="U141" i="51"/>
  <c r="U70" i="51"/>
  <c r="N1" i="40"/>
  <c r="U86" i="40"/>
  <c r="U32" i="51"/>
  <c r="U251" i="40"/>
  <c r="U3" i="40"/>
  <c r="N18" i="51"/>
  <c r="U9" i="40"/>
  <c r="U197" i="51"/>
  <c r="U238" i="51"/>
  <c r="U92" i="51"/>
  <c r="U116" i="51"/>
  <c r="U163" i="40"/>
  <c r="U35" i="40"/>
  <c r="U84" i="40"/>
  <c r="U134" i="51"/>
  <c r="U229" i="51"/>
  <c r="U47" i="51"/>
  <c r="U140" i="51"/>
  <c r="U240" i="51"/>
  <c r="U54" i="51"/>
  <c r="U214" i="40"/>
  <c r="U128" i="51"/>
  <c r="U172" i="51"/>
  <c r="U80" i="51"/>
  <c r="U205" i="40"/>
  <c r="U135" i="51"/>
  <c r="U6" i="51"/>
  <c r="N16" i="40"/>
  <c r="U16" i="51"/>
  <c r="U206" i="51"/>
  <c r="U18" i="51"/>
  <c r="U257" i="51"/>
  <c r="U139" i="40"/>
  <c r="U75" i="51"/>
  <c r="U180" i="51"/>
  <c r="U183" i="40"/>
  <c r="U80" i="40"/>
  <c r="U101" i="40"/>
  <c r="U48" i="40"/>
  <c r="U213" i="40"/>
  <c r="U169" i="51"/>
  <c r="U150" i="51"/>
  <c r="U195" i="51"/>
  <c r="U63" i="40"/>
  <c r="U243" i="51"/>
  <c r="N20" i="40"/>
  <c r="U121" i="40"/>
  <c r="N1" i="42"/>
  <c r="U120" i="51"/>
  <c r="N20" i="51"/>
  <c r="U200" i="51"/>
  <c r="U65" i="42"/>
  <c r="U121" i="42"/>
  <c r="U19" i="42"/>
  <c r="U149" i="42"/>
  <c r="U163" i="42"/>
  <c r="U25" i="42"/>
  <c r="U209" i="40"/>
  <c r="U174" i="40"/>
  <c r="U185" i="51"/>
  <c r="N21" i="51"/>
  <c r="U178" i="51"/>
  <c r="U13" i="40"/>
  <c r="N9" i="51"/>
  <c r="N18" i="40"/>
  <c r="U237" i="51"/>
  <c r="U246" i="42"/>
  <c r="U32" i="40"/>
  <c r="U52" i="51"/>
  <c r="U12" i="51"/>
  <c r="U177" i="51"/>
  <c r="U92" i="42"/>
  <c r="U33" i="42"/>
  <c r="U174" i="42"/>
  <c r="U37" i="42"/>
  <c r="U68" i="42"/>
  <c r="U164" i="42"/>
  <c r="U260" i="40"/>
  <c r="U204" i="51"/>
  <c r="U247" i="40"/>
  <c r="U211" i="40"/>
  <c r="U131" i="51"/>
  <c r="U124" i="51"/>
  <c r="U109" i="51"/>
  <c r="U99" i="42"/>
  <c r="U51" i="40"/>
  <c r="U255" i="51"/>
  <c r="U225" i="51"/>
  <c r="U130" i="51"/>
  <c r="U237" i="42"/>
  <c r="U43" i="42"/>
  <c r="N10" i="42"/>
  <c r="U194" i="42"/>
  <c r="U118" i="42"/>
  <c r="U228" i="40"/>
  <c r="U208" i="40"/>
  <c r="U194" i="51"/>
  <c r="U99" i="51"/>
  <c r="N5" i="42"/>
  <c r="U156" i="42"/>
  <c r="U137" i="42"/>
  <c r="U38" i="42"/>
  <c r="U221" i="42"/>
  <c r="U168" i="40"/>
  <c r="U218" i="51"/>
  <c r="U143" i="42"/>
  <c r="U234" i="40"/>
  <c r="N10" i="40"/>
  <c r="U146" i="51"/>
  <c r="U58" i="40"/>
  <c r="U78" i="40"/>
  <c r="U216" i="40"/>
  <c r="U215" i="51"/>
  <c r="U142" i="42"/>
  <c r="U250" i="42"/>
  <c r="U181" i="42"/>
  <c r="U14" i="42"/>
  <c r="U62" i="40"/>
  <c r="U238" i="42"/>
  <c r="U190" i="51"/>
  <c r="U153" i="51"/>
  <c r="U67" i="40"/>
  <c r="U23" i="42"/>
  <c r="U3" i="51"/>
  <c r="U259" i="42"/>
  <c r="U167" i="42"/>
  <c r="N19" i="51"/>
  <c r="U5" i="40"/>
  <c r="U224" i="40"/>
  <c r="J6" i="39"/>
  <c r="U62" i="51"/>
  <c r="U84" i="42"/>
  <c r="U223" i="51"/>
  <c r="U25" i="51"/>
  <c r="U251" i="51"/>
  <c r="U192" i="51"/>
  <c r="N10" i="51"/>
  <c r="U33" i="51"/>
  <c r="U198" i="51"/>
  <c r="U56" i="51"/>
  <c r="U102" i="51"/>
  <c r="U58" i="51"/>
  <c r="U156" i="51"/>
  <c r="U41" i="51"/>
  <c r="U258" i="51"/>
  <c r="U69" i="51"/>
  <c r="N15" i="51"/>
  <c r="U239" i="51"/>
  <c r="N17" i="51"/>
  <c r="U118" i="51"/>
  <c r="U161" i="51"/>
  <c r="U65" i="51"/>
  <c r="U28" i="51"/>
  <c r="U145" i="51"/>
  <c r="U168" i="51"/>
  <c r="U138" i="51"/>
  <c r="U227" i="51"/>
  <c r="N12" i="51"/>
  <c r="U22" i="51"/>
  <c r="U7" i="51"/>
  <c r="U103" i="51"/>
  <c r="U87" i="51"/>
  <c r="U151" i="51"/>
  <c r="U88" i="51"/>
  <c r="U30" i="51"/>
  <c r="U95" i="51"/>
  <c r="U107" i="51"/>
  <c r="U133" i="51"/>
  <c r="U209" i="51"/>
  <c r="U76" i="51"/>
  <c r="U51" i="51"/>
  <c r="U38" i="51"/>
  <c r="U247" i="51"/>
  <c r="U143" i="51"/>
  <c r="U111" i="51"/>
  <c r="U139" i="51"/>
  <c r="U85" i="51"/>
  <c r="U82" i="51"/>
  <c r="U262" i="51"/>
  <c r="U60" i="51"/>
  <c r="U159" i="51"/>
  <c r="N3" i="51"/>
  <c r="U132" i="51"/>
  <c r="U187" i="51"/>
  <c r="U121" i="51"/>
  <c r="U217" i="51"/>
  <c r="U248" i="51"/>
  <c r="U40" i="51"/>
  <c r="U27" i="51"/>
  <c r="U8" i="51"/>
  <c r="U64" i="51"/>
  <c r="U67" i="51"/>
  <c r="U179" i="51"/>
  <c r="U165" i="51"/>
  <c r="U160" i="51"/>
  <c r="U72" i="51"/>
  <c r="U148" i="51"/>
  <c r="U219" i="51"/>
  <c r="U191" i="51"/>
  <c r="U50" i="51"/>
  <c r="U15" i="51"/>
  <c r="U220" i="51"/>
  <c r="U21" i="51"/>
  <c r="U104" i="51"/>
  <c r="U122" i="51"/>
  <c r="U68" i="51"/>
  <c r="U73" i="51"/>
  <c r="U29" i="51"/>
  <c r="U53" i="51"/>
  <c r="U101" i="51"/>
  <c r="U9" i="51"/>
  <c r="U89" i="51"/>
  <c r="U175" i="51"/>
  <c r="U119" i="51"/>
  <c r="U260" i="51"/>
  <c r="U26" i="51"/>
  <c r="U49" i="51"/>
  <c r="U117" i="51"/>
  <c r="U108" i="51"/>
  <c r="U142" i="51"/>
  <c r="U66" i="51"/>
  <c r="U212" i="51"/>
  <c r="J5" i="52"/>
  <c r="U83" i="51"/>
  <c r="U234" i="51"/>
  <c r="U207" i="51"/>
  <c r="U94" i="51"/>
  <c r="U211" i="51"/>
  <c r="U155" i="51"/>
  <c r="U129" i="51"/>
  <c r="U235" i="51"/>
  <c r="U250" i="51"/>
  <c r="U39" i="51"/>
  <c r="U249" i="51"/>
  <c r="U199" i="51"/>
  <c r="U232" i="51"/>
  <c r="U171" i="51"/>
  <c r="N5" i="51"/>
  <c r="U221" i="51"/>
  <c r="U31" i="51"/>
  <c r="U36" i="51"/>
  <c r="U19" i="51"/>
  <c r="U17" i="51"/>
  <c r="U186" i="51"/>
  <c r="U43" i="51"/>
  <c r="U188" i="51"/>
  <c r="U144" i="51"/>
  <c r="U202" i="51"/>
  <c r="U228" i="51"/>
  <c r="U154" i="51"/>
  <c r="U174" i="51"/>
  <c r="U253" i="51"/>
  <c r="U23" i="51"/>
  <c r="U81" i="51"/>
  <c r="U71" i="51"/>
  <c r="J4" i="52"/>
  <c r="U113" i="51"/>
  <c r="U196" i="51"/>
  <c r="U210" i="51"/>
  <c r="U126" i="51"/>
  <c r="U245" i="51"/>
  <c r="U166" i="51"/>
  <c r="U201" i="51"/>
  <c r="N14" i="51"/>
  <c r="U77" i="51"/>
  <c r="U205" i="51"/>
  <c r="U125" i="51"/>
  <c r="U224" i="51"/>
  <c r="N13" i="51"/>
  <c r="N7" i="51"/>
  <c r="U13" i="51"/>
  <c r="U24" i="51"/>
  <c r="U79" i="51"/>
  <c r="U233" i="51"/>
  <c r="N4" i="51"/>
  <c r="U241" i="51"/>
  <c r="N11" i="51"/>
  <c r="U115" i="51"/>
  <c r="U114" i="51"/>
  <c r="U254" i="51"/>
  <c r="U93" i="51"/>
  <c r="U63" i="51"/>
  <c r="U162" i="51"/>
  <c r="U90" i="51"/>
  <c r="U110" i="51"/>
  <c r="U34" i="51"/>
  <c r="U167" i="51"/>
  <c r="U45" i="51"/>
  <c r="U5" i="51"/>
  <c r="U152" i="51"/>
  <c r="U105" i="51"/>
  <c r="U189" i="51"/>
  <c r="U230" i="51"/>
  <c r="U164" i="51"/>
  <c r="N16" i="51"/>
  <c r="U208" i="51"/>
  <c r="U252" i="51"/>
  <c r="U55" i="51"/>
  <c r="U61" i="51"/>
  <c r="U44" i="51"/>
  <c r="U10" i="51"/>
  <c r="U231" i="51"/>
  <c r="U242" i="51"/>
  <c r="U84" i="51"/>
  <c r="U97" i="51"/>
  <c r="U256" i="51"/>
  <c r="U183" i="51"/>
  <c r="U11" i="51"/>
  <c r="U136" i="51"/>
  <c r="U246" i="51"/>
  <c r="U98" i="51"/>
  <c r="U42" i="51"/>
  <c r="U34" i="40"/>
  <c r="U42" i="40"/>
  <c r="U15" i="40"/>
  <c r="U190" i="40"/>
  <c r="U180" i="40"/>
  <c r="U66" i="40"/>
  <c r="U184" i="40"/>
  <c r="U241" i="40"/>
  <c r="U259" i="40"/>
  <c r="U148" i="40"/>
  <c r="J4" i="39"/>
  <c r="U230" i="40"/>
  <c r="U145" i="40"/>
  <c r="N4" i="40"/>
  <c r="U75" i="40"/>
  <c r="U159" i="40"/>
  <c r="U203" i="40"/>
  <c r="U122" i="40"/>
  <c r="U57" i="40"/>
  <c r="U33" i="40"/>
  <c r="U65" i="40"/>
  <c r="U68" i="40"/>
  <c r="N15" i="40"/>
  <c r="U60" i="40"/>
  <c r="U256" i="40"/>
  <c r="U204" i="40"/>
  <c r="U189" i="40"/>
  <c r="U10" i="40"/>
  <c r="U49" i="40"/>
  <c r="U244" i="40"/>
  <c r="U252" i="40"/>
  <c r="U74" i="40"/>
  <c r="U28" i="40"/>
  <c r="U197" i="40"/>
  <c r="U193" i="40"/>
  <c r="U257" i="40"/>
  <c r="U19" i="40"/>
  <c r="U134" i="40"/>
  <c r="U232" i="40"/>
  <c r="U226" i="40"/>
  <c r="U237" i="40"/>
  <c r="U53" i="40"/>
  <c r="U71" i="40"/>
  <c r="U199" i="40"/>
  <c r="U132" i="40"/>
  <c r="U133" i="40"/>
  <c r="N9" i="40"/>
  <c r="U73" i="40"/>
  <c r="U173" i="40"/>
  <c r="U175" i="40"/>
  <c r="U220" i="40"/>
  <c r="U258" i="40"/>
  <c r="U195" i="40"/>
  <c r="U85" i="40"/>
  <c r="U50" i="40"/>
  <c r="U158" i="40"/>
  <c r="U31" i="40"/>
  <c r="U17" i="40"/>
  <c r="U198" i="40"/>
  <c r="U72" i="40"/>
  <c r="U255" i="40"/>
  <c r="U149" i="40"/>
  <c r="U135" i="40"/>
  <c r="U160" i="40"/>
  <c r="U79" i="40"/>
  <c r="U147" i="40"/>
  <c r="U37" i="40"/>
  <c r="U261" i="40"/>
  <c r="U235" i="40"/>
  <c r="U12" i="40"/>
  <c r="U21" i="40"/>
  <c r="U202" i="40"/>
  <c r="U69" i="40"/>
  <c r="U153" i="40"/>
  <c r="U54" i="40"/>
  <c r="U96" i="40"/>
  <c r="N11" i="40"/>
  <c r="U229" i="40"/>
  <c r="U118" i="40"/>
  <c r="U178" i="40"/>
  <c r="U200" i="40"/>
  <c r="U14" i="40"/>
  <c r="U6" i="40"/>
  <c r="U106" i="40"/>
  <c r="U191" i="40"/>
  <c r="U24" i="40"/>
  <c r="U110" i="40"/>
  <c r="U4" i="40"/>
  <c r="U113" i="40"/>
  <c r="U137" i="40"/>
  <c r="U111" i="40"/>
  <c r="U169" i="40"/>
  <c r="N17" i="40"/>
  <c r="U64" i="40"/>
  <c r="U103" i="40"/>
  <c r="U99" i="40"/>
  <c r="U131" i="40"/>
  <c r="U222" i="40"/>
  <c r="U16" i="40"/>
  <c r="U157" i="40"/>
  <c r="U59" i="40"/>
  <c r="U161" i="40"/>
  <c r="U91" i="40"/>
  <c r="U76" i="40"/>
  <c r="U142" i="40"/>
  <c r="U97" i="40"/>
  <c r="U126" i="40"/>
  <c r="U129" i="40"/>
  <c r="U187" i="40"/>
  <c r="U150" i="40"/>
  <c r="U89" i="40"/>
  <c r="U185" i="40"/>
  <c r="U116" i="40"/>
  <c r="N8" i="40"/>
  <c r="U61" i="40"/>
  <c r="U165" i="40"/>
  <c r="U8" i="40"/>
  <c r="U212" i="40"/>
  <c r="U102" i="40"/>
  <c r="U217" i="40"/>
  <c r="U242" i="40"/>
  <c r="U44" i="40"/>
  <c r="U92" i="40"/>
  <c r="U56" i="40"/>
  <c r="U127" i="40"/>
  <c r="U254" i="40"/>
  <c r="N3" i="40"/>
  <c r="U152" i="40"/>
  <c r="U47" i="40"/>
  <c r="U154" i="40"/>
  <c r="N5" i="40"/>
  <c r="U182" i="40"/>
  <c r="U162" i="40"/>
  <c r="U141" i="40"/>
  <c r="U117" i="40"/>
  <c r="U192" i="40"/>
  <c r="U130" i="40"/>
  <c r="U94" i="40"/>
  <c r="U223" i="40"/>
  <c r="U125" i="40"/>
  <c r="J7" i="39"/>
  <c r="U172" i="40"/>
  <c r="U114" i="40"/>
  <c r="U239" i="40"/>
  <c r="U46" i="40"/>
  <c r="U27" i="40"/>
  <c r="U249" i="40"/>
  <c r="U105" i="40"/>
  <c r="U164" i="40"/>
  <c r="U82" i="40"/>
  <c r="U236" i="40"/>
  <c r="U120" i="40"/>
  <c r="U128" i="40"/>
  <c r="N14" i="40"/>
  <c r="U7" i="40"/>
  <c r="U166" i="40"/>
  <c r="N21" i="40"/>
  <c r="U253" i="40"/>
  <c r="U81" i="40"/>
  <c r="U18" i="40"/>
  <c r="U98" i="40"/>
  <c r="U93" i="40"/>
  <c r="U194" i="40"/>
  <c r="U207" i="40"/>
  <c r="U250" i="40"/>
  <c r="U206" i="40"/>
  <c r="U115" i="40"/>
  <c r="U29" i="40"/>
  <c r="U227" i="40"/>
  <c r="U221" i="40"/>
  <c r="U246" i="40"/>
  <c r="U181" i="40"/>
  <c r="U40" i="40"/>
  <c r="U179" i="40"/>
  <c r="U262" i="40"/>
  <c r="U167" i="40"/>
  <c r="U196" i="40"/>
  <c r="N13" i="40"/>
  <c r="U107" i="40"/>
  <c r="U112" i="40"/>
  <c r="U146" i="40"/>
  <c r="U36" i="40"/>
  <c r="U124" i="40"/>
  <c r="U23" i="40"/>
  <c r="U45" i="40"/>
  <c r="U177" i="40"/>
  <c r="U225" i="40"/>
  <c r="U38" i="40"/>
  <c r="U243" i="40"/>
  <c r="U26" i="40"/>
  <c r="U30" i="40"/>
  <c r="U238" i="40"/>
  <c r="U201" i="40"/>
  <c r="U151" i="40"/>
  <c r="U231" i="40"/>
  <c r="N7" i="40"/>
  <c r="N19" i="40"/>
  <c r="U210" i="40"/>
  <c r="U52" i="40"/>
  <c r="N12" i="40"/>
  <c r="U245" i="40"/>
  <c r="U41" i="40"/>
  <c r="U188" i="40"/>
  <c r="U87" i="40"/>
  <c r="U233" i="40"/>
  <c r="U240" i="40"/>
  <c r="U248" i="40"/>
  <c r="U156" i="40"/>
  <c r="U170" i="40"/>
  <c r="U155" i="40"/>
  <c r="U144" i="40"/>
  <c r="U88" i="40"/>
  <c r="U215" i="40"/>
  <c r="U123" i="40"/>
  <c r="U95" i="40"/>
  <c r="U176" i="40"/>
  <c r="U186" i="40"/>
  <c r="U219" i="40"/>
  <c r="U104" i="40"/>
  <c r="U171" i="40"/>
  <c r="U90" i="40"/>
  <c r="U39" i="40"/>
  <c r="U43" i="40"/>
  <c r="U70" i="40"/>
  <c r="U20" i="40"/>
  <c r="U77" i="40"/>
  <c r="U22" i="40"/>
  <c r="U108" i="40"/>
  <c r="U218" i="40"/>
  <c r="N6" i="40"/>
  <c r="U143" i="40"/>
  <c r="U55" i="40"/>
  <c r="J5" i="39"/>
  <c r="U140" i="40"/>
  <c r="U109" i="40"/>
  <c r="U138" i="40"/>
  <c r="U136" i="40"/>
  <c r="U11" i="40"/>
  <c r="U119" i="40"/>
  <c r="U100" i="40"/>
  <c r="U83" i="40"/>
  <c r="U25" i="40"/>
  <c r="U48" i="42"/>
  <c r="U47" i="42"/>
  <c r="U244" i="42"/>
  <c r="U29" i="42"/>
  <c r="U136" i="42"/>
  <c r="U87" i="42"/>
  <c r="U209" i="42"/>
  <c r="U58" i="42"/>
  <c r="U54" i="42"/>
  <c r="U162" i="42"/>
  <c r="U133" i="42"/>
  <c r="U18" i="42"/>
  <c r="U129" i="42"/>
  <c r="U145" i="42"/>
  <c r="U171" i="42"/>
  <c r="U45" i="42"/>
  <c r="U208" i="42"/>
  <c r="N9" i="42"/>
  <c r="U62" i="42"/>
  <c r="U95" i="42"/>
  <c r="U130" i="42"/>
  <c r="U120" i="42"/>
  <c r="U112" i="42"/>
  <c r="U132" i="42"/>
  <c r="U22" i="42"/>
  <c r="U61" i="42"/>
  <c r="U191" i="42"/>
  <c r="U31" i="42"/>
  <c r="U44" i="42"/>
  <c r="U127" i="42"/>
  <c r="U110" i="42"/>
  <c r="U186" i="42"/>
  <c r="U182" i="42"/>
  <c r="U220" i="42"/>
  <c r="N4" i="42"/>
  <c r="U35" i="42"/>
  <c r="U251" i="42"/>
  <c r="U126" i="42"/>
  <c r="U169" i="42"/>
  <c r="U17" i="42"/>
  <c r="U16" i="42"/>
  <c r="U205" i="42"/>
  <c r="U159" i="42"/>
  <c r="U214" i="42"/>
  <c r="U212" i="42"/>
  <c r="U70" i="42"/>
  <c r="U224" i="42"/>
  <c r="U117" i="42"/>
  <c r="U155" i="42"/>
  <c r="U75" i="42"/>
  <c r="U88" i="42"/>
  <c r="U63" i="42"/>
  <c r="U115" i="42"/>
  <c r="U113" i="42"/>
  <c r="U83" i="42"/>
  <c r="U196" i="42"/>
  <c r="U253" i="42"/>
  <c r="U258" i="42"/>
  <c r="U94" i="42"/>
  <c r="N6" i="42"/>
  <c r="U103" i="42"/>
  <c r="U49" i="42"/>
  <c r="U247" i="42"/>
  <c r="U27" i="42"/>
  <c r="U184" i="42"/>
  <c r="U151" i="42"/>
  <c r="U260" i="42"/>
  <c r="U161" i="42"/>
  <c r="U236" i="42"/>
  <c r="U188" i="42"/>
  <c r="U173" i="42"/>
  <c r="U90" i="42"/>
  <c r="U89" i="42"/>
  <c r="U177" i="42"/>
  <c r="U56" i="42"/>
  <c r="U101" i="42"/>
  <c r="U3" i="42"/>
  <c r="U34" i="42"/>
  <c r="N12" i="42"/>
  <c r="U185" i="42"/>
  <c r="U100" i="42"/>
  <c r="U230" i="42"/>
  <c r="U210" i="42"/>
  <c r="U91" i="42"/>
  <c r="U139" i="42"/>
  <c r="U245" i="42"/>
  <c r="U227" i="42"/>
  <c r="U217" i="42"/>
  <c r="U116" i="42"/>
  <c r="U248" i="42"/>
  <c r="U240" i="42"/>
  <c r="U252" i="42"/>
  <c r="U73" i="42"/>
  <c r="U7" i="42"/>
  <c r="U257" i="42"/>
  <c r="U82" i="42"/>
  <c r="U170" i="42"/>
  <c r="U187" i="42"/>
  <c r="N11" i="42"/>
  <c r="U107" i="42"/>
  <c r="U193" i="42"/>
  <c r="U254" i="42"/>
  <c r="U9" i="42"/>
  <c r="U215" i="42"/>
  <c r="U198" i="42"/>
  <c r="U134" i="42"/>
  <c r="U150" i="42"/>
  <c r="U219" i="42"/>
  <c r="U85" i="42"/>
  <c r="U152" i="42"/>
  <c r="U223" i="42"/>
  <c r="U243" i="42"/>
  <c r="U109" i="42"/>
  <c r="U42" i="42"/>
  <c r="U226" i="42"/>
  <c r="U199" i="42"/>
  <c r="U106" i="42"/>
  <c r="U211" i="42"/>
  <c r="U52" i="42"/>
  <c r="U256" i="42"/>
  <c r="U41" i="42"/>
  <c r="N8" i="42"/>
  <c r="U179" i="42"/>
  <c r="U13" i="42"/>
  <c r="U51" i="42"/>
  <c r="U261" i="42"/>
  <c r="U241" i="42"/>
  <c r="U222" i="42"/>
  <c r="U178" i="42"/>
  <c r="U138" i="42"/>
  <c r="U200" i="42"/>
  <c r="U165" i="42"/>
  <c r="U57" i="42"/>
  <c r="U28" i="42"/>
  <c r="U147" i="42"/>
  <c r="U21" i="42"/>
  <c r="U10" i="42"/>
  <c r="J6" i="43"/>
  <c r="U104" i="42"/>
  <c r="J4" i="43"/>
  <c r="N7" i="42"/>
  <c r="U69" i="42"/>
  <c r="U119" i="42"/>
  <c r="U183" i="42"/>
  <c r="U157" i="42"/>
  <c r="U207" i="42"/>
  <c r="U46" i="42"/>
  <c r="U24" i="42"/>
  <c r="U40" i="42"/>
  <c r="U172" i="42"/>
  <c r="U122" i="42"/>
  <c r="U66" i="42"/>
  <c r="U144" i="42"/>
  <c r="U148" i="42"/>
  <c r="U74" i="42"/>
  <c r="N3" i="42"/>
  <c r="U77" i="42"/>
  <c r="U81" i="42"/>
  <c r="U189" i="42"/>
  <c r="U32" i="42"/>
  <c r="U124" i="42"/>
  <c r="U160" i="42"/>
  <c r="U213" i="42"/>
  <c r="U123" i="42"/>
  <c r="U80" i="42"/>
  <c r="U30" i="42"/>
  <c r="U216" i="42"/>
  <c r="U97" i="42"/>
  <c r="U195" i="42"/>
  <c r="U180" i="42"/>
  <c r="U76" i="42"/>
  <c r="U15" i="42"/>
  <c r="U55" i="42"/>
  <c r="U249" i="42"/>
  <c r="U229" i="42"/>
  <c r="U50" i="42"/>
  <c r="N13" i="42"/>
  <c r="U53" i="42"/>
  <c r="U234" i="42"/>
  <c r="U59" i="42"/>
  <c r="U140" i="42"/>
  <c r="U202" i="42"/>
  <c r="U125" i="42"/>
  <c r="U231" i="42"/>
  <c r="U197" i="42"/>
  <c r="U98" i="42"/>
  <c r="U11" i="42"/>
  <c r="U131" i="42"/>
  <c r="U168" i="42"/>
  <c r="U141" i="42"/>
  <c r="U79" i="42"/>
  <c r="U72" i="42"/>
  <c r="U154" i="42"/>
  <c r="U36" i="42"/>
  <c r="U192" i="42"/>
  <c r="U228" i="42"/>
  <c r="U203" i="42"/>
  <c r="U204" i="42"/>
  <c r="U60" i="42"/>
  <c r="U12" i="42"/>
  <c r="U239" i="42"/>
  <c r="N14" i="42"/>
  <c r="U114" i="42"/>
  <c r="U26" i="42"/>
  <c r="U232" i="42"/>
  <c r="U235" i="42"/>
  <c r="U93" i="42"/>
  <c r="U111" i="42"/>
  <c r="U105" i="42"/>
  <c r="U78" i="42"/>
  <c r="U242" i="42"/>
  <c r="J7" i="43"/>
  <c r="U102" i="42"/>
  <c r="U86" i="42"/>
  <c r="U225" i="42"/>
  <c r="U4" i="42"/>
  <c r="U5" i="42"/>
  <c r="U176" i="42"/>
  <c r="U8" i="42"/>
  <c r="U175" i="42"/>
  <c r="U158" i="42"/>
  <c r="U128" i="42"/>
  <c r="U201" i="42"/>
  <c r="U255" i="42"/>
  <c r="J5" i="43"/>
  <c r="U39" i="42"/>
  <c r="U6" i="42"/>
  <c r="U233" i="42"/>
  <c r="U190" i="42"/>
  <c r="U67" i="42"/>
  <c r="U153" i="42"/>
  <c r="N15" i="42"/>
  <c r="U135" i="42"/>
  <c r="U146" i="42"/>
  <c r="U20" i="42"/>
  <c r="U96" i="42"/>
  <c r="U206" i="42"/>
  <c r="U166" i="42"/>
  <c r="U71" i="42"/>
  <c r="U108" i="42"/>
  <c r="U218" i="42"/>
  <c r="U64" i="42"/>
  <c r="Y13" i="52" a="1"/>
  <c r="Y3" i="52" a="1"/>
  <c r="Y9" i="52" a="1"/>
  <c r="Y13" i="39" a="1"/>
  <c r="Y9" i="39" a="1"/>
  <c r="Y3" i="39" a="1"/>
  <c r="Y3" i="43" a="1"/>
  <c r="Y13" i="43" a="1"/>
  <c r="Y9" i="43" a="1"/>
  <c r="Y9" i="43"/>
  <c r="Y4" i="39"/>
  <c r="Y4" i="52"/>
  <c r="Y96" i="42"/>
  <c r="Y6" i="42"/>
  <c r="Y176" i="42"/>
  <c r="Y105" i="42"/>
  <c r="Y12" i="42"/>
  <c r="Y72" i="42"/>
  <c r="Y231" i="42"/>
  <c r="Y50" i="42"/>
  <c r="Y97" i="42"/>
  <c r="Y32" i="42"/>
  <c r="Y122" i="42"/>
  <c r="Y119" i="42"/>
  <c r="Y165" i="42"/>
  <c r="Y13" i="42"/>
  <c r="Y199" i="42"/>
  <c r="Y219" i="42"/>
  <c r="Y107" i="42"/>
  <c r="Y240" i="42"/>
  <c r="Y210" i="42"/>
  <c r="Y177" i="42"/>
  <c r="Y151" i="42"/>
  <c r="Y253" i="42"/>
  <c r="Y155" i="42"/>
  <c r="Y16" i="42"/>
  <c r="Y186" i="42"/>
  <c r="Y132" i="42"/>
  <c r="Y171" i="42"/>
  <c r="Y209" i="42"/>
  <c r="Y83" i="40"/>
  <c r="Y55" i="40"/>
  <c r="Y43" i="40"/>
  <c r="Y95" i="40"/>
  <c r="Y248" i="40"/>
  <c r="Y52" i="40"/>
  <c r="Y243" i="40"/>
  <c r="Y146" i="40"/>
  <c r="Y181" i="40"/>
  <c r="Y207" i="40"/>
  <c r="Y7" i="40"/>
  <c r="Y27" i="40"/>
  <c r="Y130" i="40"/>
  <c r="Y152" i="40"/>
  <c r="Y102" i="40"/>
  <c r="Y150" i="40"/>
  <c r="Y161" i="40"/>
  <c r="Y64" i="40"/>
  <c r="Y191" i="40"/>
  <c r="Y96" i="40"/>
  <c r="Y261" i="40"/>
  <c r="Y72" i="40"/>
  <c r="Y258" i="40"/>
  <c r="Y71" i="40"/>
  <c r="Y193" i="40"/>
  <c r="Y189" i="40"/>
  <c r="Y122" i="40"/>
  <c r="Y241" i="40"/>
  <c r="Y42" i="51"/>
  <c r="Y84" i="51"/>
  <c r="Y208" i="51"/>
  <c r="Y167" i="51"/>
  <c r="Y114" i="51"/>
  <c r="Y125" i="51"/>
  <c r="Y196" i="51"/>
  <c r="Y228" i="51"/>
  <c r="Y36" i="51"/>
  <c r="Y39" i="51"/>
  <c r="Y234" i="51"/>
  <c r="Y26" i="51"/>
  <c r="Y29" i="51"/>
  <c r="Y50" i="51"/>
  <c r="Y67" i="51"/>
  <c r="Y187" i="51"/>
  <c r="Y111" i="51"/>
  <c r="Y107" i="51"/>
  <c r="Y22" i="51"/>
  <c r="Y118" i="51"/>
  <c r="Y102" i="51"/>
  <c r="Y84" i="42"/>
  <c r="Y67" i="40"/>
  <c r="Y142" i="42"/>
  <c r="Y218" i="51"/>
  <c r="Y208" i="40"/>
  <c r="Y255" i="51"/>
  <c r="Y204" i="51"/>
  <c r="Y177" i="51"/>
  <c r="Y185" i="51"/>
  <c r="Y65" i="42"/>
  <c r="Y169" i="51"/>
  <c r="Y139" i="40"/>
  <c r="Y80" i="51"/>
  <c r="Y229" i="51"/>
  <c r="Y197" i="51"/>
  <c r="Y163" i="51"/>
  <c r="Y127" i="51"/>
  <c r="Y96" i="51"/>
  <c r="Y176" i="51"/>
  <c r="Y37" i="51"/>
  <c r="Y158" i="51"/>
  <c r="P21" i="45"/>
  <c r="U9" i="48"/>
  <c r="Y175" i="40"/>
  <c r="Y221" i="51"/>
  <c r="Y119" i="51"/>
  <c r="Y8" i="51"/>
  <c r="Y247" i="51"/>
  <c r="Y138" i="51"/>
  <c r="Y224" i="40"/>
  <c r="Y216" i="40"/>
  <c r="Y118" i="42"/>
  <c r="Y164" i="42"/>
  <c r="Y10" i="43"/>
  <c r="Y10" i="39"/>
  <c r="Y13" i="52"/>
  <c r="W13" i="52" s="1"/>
  <c r="AH156" i="52" s="1"/>
  <c r="Y20" i="42"/>
  <c r="Y39" i="42"/>
  <c r="Y5" i="42"/>
  <c r="Y111" i="42"/>
  <c r="Y60" i="42"/>
  <c r="Y79" i="42"/>
  <c r="Y125" i="42"/>
  <c r="Y229" i="42"/>
  <c r="Y216" i="42"/>
  <c r="Y189" i="42"/>
  <c r="Y172" i="42"/>
  <c r="Y69" i="42"/>
  <c r="Y200" i="42"/>
  <c r="Y179" i="42"/>
  <c r="Y226" i="42"/>
  <c r="Y150" i="42"/>
  <c r="Y187" i="42"/>
  <c r="Y248" i="42"/>
  <c r="Y230" i="42"/>
  <c r="Y89" i="42"/>
  <c r="Y184" i="42"/>
  <c r="Y196" i="42"/>
  <c r="Y117" i="42"/>
  <c r="Y17" i="42"/>
  <c r="Y110" i="42"/>
  <c r="Y112" i="42"/>
  <c r="Y145" i="42"/>
  <c r="Y87" i="42"/>
  <c r="Y100" i="40"/>
  <c r="Y143" i="40"/>
  <c r="Y39" i="40"/>
  <c r="Y123" i="40"/>
  <c r="Y240" i="40"/>
  <c r="Y210" i="40"/>
  <c r="Y38" i="40"/>
  <c r="Y112" i="40"/>
  <c r="Y246" i="40"/>
  <c r="Y194" i="40"/>
  <c r="Y128" i="40"/>
  <c r="Y46" i="40"/>
  <c r="Y192" i="40"/>
  <c r="Y254" i="40"/>
  <c r="Y212" i="40"/>
  <c r="Y187" i="40"/>
  <c r="Y59" i="40"/>
  <c r="Y169" i="40"/>
  <c r="Y106" i="40"/>
  <c r="Y54" i="40"/>
  <c r="Y37" i="40"/>
  <c r="Y198" i="40"/>
  <c r="Y220" i="40"/>
  <c r="Y53" i="40"/>
  <c r="Y197" i="40"/>
  <c r="Y204" i="40"/>
  <c r="Y203" i="40"/>
  <c r="Y184" i="40"/>
  <c r="Y98" i="51"/>
  <c r="Y242" i="51"/>
  <c r="Y164" i="51"/>
  <c r="Y34" i="51"/>
  <c r="Y115" i="51"/>
  <c r="Y205" i="51"/>
  <c r="Y113" i="51"/>
  <c r="Y202" i="51"/>
  <c r="Y31" i="51"/>
  <c r="Y250" i="51"/>
  <c r="Y83" i="51"/>
  <c r="Y260" i="51"/>
  <c r="Y73" i="51"/>
  <c r="Y191" i="51"/>
  <c r="Y64" i="51"/>
  <c r="Y132" i="51"/>
  <c r="Y143" i="51"/>
  <c r="Y95" i="51"/>
  <c r="Y227" i="51"/>
  <c r="Y239" i="51"/>
  <c r="Y56" i="51"/>
  <c r="Y62" i="51"/>
  <c r="Y153" i="51"/>
  <c r="Y215" i="51"/>
  <c r="Y168" i="40"/>
  <c r="Y228" i="40"/>
  <c r="Y51" i="40"/>
  <c r="Y260" i="40"/>
  <c r="Y12" i="51"/>
  <c r="Y174" i="40"/>
  <c r="Y200" i="51"/>
  <c r="Y213" i="40"/>
  <c r="Y257" i="51"/>
  <c r="Y172" i="51"/>
  <c r="Y134" i="51"/>
  <c r="Y9" i="40"/>
  <c r="Y216" i="51"/>
  <c r="Y59" i="51"/>
  <c r="Y181" i="51"/>
  <c r="U3" i="48"/>
  <c r="Y184" i="51"/>
  <c r="Y123" i="51"/>
  <c r="P14" i="45"/>
  <c r="Y237" i="40"/>
  <c r="Y235" i="51"/>
  <c r="Y68" i="51"/>
  <c r="Y159" i="51"/>
  <c r="Y30" i="51"/>
  <c r="Y198" i="51"/>
  <c r="Y190" i="51"/>
  <c r="Y221" i="42"/>
  <c r="Y99" i="42"/>
  <c r="Y13" i="43"/>
  <c r="W13" i="43"/>
  <c r="AH57" i="43" s="1"/>
  <c r="AH16" i="43"/>
  <c r="AH42" i="43"/>
  <c r="AH10" i="43"/>
  <c r="AH43" i="43"/>
  <c r="Y9" i="39"/>
  <c r="Y64" i="42"/>
  <c r="Y146" i="42"/>
  <c r="Y255" i="42"/>
  <c r="Y4" i="42"/>
  <c r="Y93" i="42"/>
  <c r="Y204" i="42"/>
  <c r="Y141" i="42"/>
  <c r="Y202" i="42"/>
  <c r="Y249" i="42"/>
  <c r="Y30" i="42"/>
  <c r="Y81" i="42"/>
  <c r="Y40" i="42"/>
  <c r="Y104" i="42"/>
  <c r="Y138" i="42"/>
  <c r="Y42" i="42"/>
  <c r="Y134" i="42"/>
  <c r="Y170" i="42"/>
  <c r="Y116" i="42"/>
  <c r="Y100" i="42"/>
  <c r="Y90" i="42"/>
  <c r="Y27" i="42"/>
  <c r="Y83" i="42"/>
  <c r="Y224" i="42"/>
  <c r="Y169" i="42"/>
  <c r="Y127" i="42"/>
  <c r="Y120" i="42"/>
  <c r="Y129" i="42"/>
  <c r="Y136" i="42"/>
  <c r="Y119" i="40"/>
  <c r="Y218" i="40"/>
  <c r="Y90" i="40"/>
  <c r="Y215" i="40"/>
  <c r="Y233" i="40"/>
  <c r="Y231" i="40"/>
  <c r="Y225" i="40"/>
  <c r="Y107" i="40"/>
  <c r="Y221" i="40"/>
  <c r="Y93" i="40"/>
  <c r="Y120" i="40"/>
  <c r="Y239" i="40"/>
  <c r="Y117" i="40"/>
  <c r="Y127" i="40"/>
  <c r="Y8" i="40"/>
  <c r="Y129" i="40"/>
  <c r="Y157" i="40"/>
  <c r="Y111" i="40"/>
  <c r="Y6" i="40"/>
  <c r="Y153" i="40"/>
  <c r="Y147" i="40"/>
  <c r="Y17" i="40"/>
  <c r="Y28" i="40"/>
  <c r="Y256" i="40"/>
  <c r="Y159" i="40"/>
  <c r="Y66" i="40"/>
  <c r="Y246" i="51"/>
  <c r="Y231" i="51"/>
  <c r="Y230" i="51"/>
  <c r="Y110" i="51"/>
  <c r="Y241" i="51"/>
  <c r="Y77" i="51"/>
  <c r="Y71" i="51"/>
  <c r="Y144" i="51"/>
  <c r="Y212" i="51"/>
  <c r="Y219" i="51"/>
  <c r="Y4" i="43"/>
  <c r="Y3" i="52"/>
  <c r="Y153" i="42"/>
  <c r="Y8" i="42"/>
  <c r="Y26" i="42"/>
  <c r="Y168" i="42"/>
  <c r="Y53" i="42"/>
  <c r="Y123" i="42"/>
  <c r="Y66" i="42"/>
  <c r="Y147" i="42"/>
  <c r="Y41" i="42"/>
  <c r="Y152" i="42"/>
  <c r="Y257" i="42"/>
  <c r="Y91" i="42"/>
  <c r="Y236" i="42"/>
  <c r="Y113" i="42"/>
  <c r="Y159" i="42"/>
  <c r="Y31" i="42"/>
  <c r="Y45" i="42"/>
  <c r="Y47" i="42"/>
  <c r="Y108" i="40"/>
  <c r="Y186" i="40"/>
  <c r="Y188" i="40"/>
  <c r="Y26" i="40"/>
  <c r="Y262" i="40"/>
  <c r="Y98" i="40"/>
  <c r="Y105" i="40"/>
  <c r="Y162" i="40"/>
  <c r="Y217" i="40"/>
  <c r="Y142" i="40"/>
  <c r="Y137" i="40"/>
  <c r="Y118" i="40"/>
  <c r="Y160" i="40"/>
  <c r="Y195" i="40"/>
  <c r="Y134" i="40"/>
  <c r="Y60" i="40"/>
  <c r="Y148" i="40"/>
  <c r="Y11" i="51"/>
  <c r="Y252" i="51"/>
  <c r="Y63" i="51"/>
  <c r="Y201" i="51"/>
  <c r="Y174" i="51"/>
  <c r="Y171" i="51"/>
  <c r="Y207" i="51"/>
  <c r="Y9" i="51"/>
  <c r="Y148" i="51"/>
  <c r="Y217" i="51"/>
  <c r="Y51" i="51"/>
  <c r="Y7" i="51"/>
  <c r="Y41" i="51"/>
  <c r="Y5" i="40"/>
  <c r="Y181" i="42"/>
  <c r="Y137" i="42"/>
  <c r="Y225" i="51"/>
  <c r="Y174" i="42"/>
  <c r="Y178" i="51"/>
  <c r="Y121" i="40"/>
  <c r="Y183" i="40"/>
  <c r="Y205" i="40"/>
  <c r="Y35" i="40"/>
  <c r="Y86" i="40"/>
  <c r="Y86" i="51"/>
  <c r="Y214" i="51"/>
  <c r="Y182" i="51"/>
  <c r="Y222" i="51"/>
  <c r="P17" i="45"/>
  <c r="AH45" i="43"/>
  <c r="Y7" i="42"/>
  <c r="Y41" i="40"/>
  <c r="Y179" i="40"/>
  <c r="Y18" i="40"/>
  <c r="Y249" i="40"/>
  <c r="Y165" i="40"/>
  <c r="Y76" i="40"/>
  <c r="Y113" i="40"/>
  <c r="Y229" i="40"/>
  <c r="Y173" i="40"/>
  <c r="Y19" i="40"/>
  <c r="Y68" i="40"/>
  <c r="Y259" i="40"/>
  <c r="Y183" i="51"/>
  <c r="Y189" i="51"/>
  <c r="Y166" i="51"/>
  <c r="Y154" i="51"/>
  <c r="Y232" i="51"/>
  <c r="Y66" i="51"/>
  <c r="Y101" i="51"/>
  <c r="Y72" i="51"/>
  <c r="Y121" i="51"/>
  <c r="Y76" i="51"/>
  <c r="Y168" i="51"/>
  <c r="Y156" i="51"/>
  <c r="Y250" i="42"/>
  <c r="Y156" i="42"/>
  <c r="Y109" i="51"/>
  <c r="Y33" i="42"/>
  <c r="Y209" i="40"/>
  <c r="Y243" i="51"/>
  <c r="Y180" i="51"/>
  <c r="Y128" i="51"/>
  <c r="Y163" i="40"/>
  <c r="Y70" i="51"/>
  <c r="Y193" i="51"/>
  <c r="Y14" i="51"/>
  <c r="Y112" i="51"/>
  <c r="P20" i="45"/>
  <c r="Y5" i="43"/>
  <c r="Y218" i="42"/>
  <c r="Y190" i="42"/>
  <c r="Y86" i="42"/>
  <c r="Y239" i="42"/>
  <c r="Y55" i="42"/>
  <c r="Y160" i="42"/>
  <c r="Y46" i="42"/>
  <c r="Y57" i="42"/>
  <c r="Y52" i="42"/>
  <c r="Y198" i="42"/>
  <c r="Y73" i="42"/>
  <c r="Y34" i="42"/>
  <c r="Y260" i="42"/>
  <c r="Y63" i="42"/>
  <c r="Y126" i="42"/>
  <c r="Y61" i="42"/>
  <c r="Y133" i="42"/>
  <c r="Y25" i="40"/>
  <c r="Y77" i="40"/>
  <c r="Y88" i="40"/>
  <c r="Y245" i="40"/>
  <c r="Y45" i="40"/>
  <c r="Y40" i="40"/>
  <c r="Y81" i="40"/>
  <c r="Y114" i="40"/>
  <c r="Y154" i="40"/>
  <c r="Y61" i="40"/>
  <c r="Y91" i="40"/>
  <c r="Y4" i="40"/>
  <c r="Y69" i="40"/>
  <c r="Y149" i="40"/>
  <c r="Y73" i="40"/>
  <c r="Y257" i="40"/>
  <c r="Y65" i="40"/>
  <c r="Y180" i="40"/>
  <c r="Y256" i="51"/>
  <c r="Y105" i="51"/>
  <c r="Y254" i="51"/>
  <c r="Y245" i="51"/>
  <c r="Y188" i="51"/>
  <c r="Y199" i="51"/>
  <c r="Y142" i="51"/>
  <c r="Y53" i="51"/>
  <c r="Y160" i="51"/>
  <c r="Y60" i="51"/>
  <c r="Y209" i="51"/>
  <c r="Y145" i="51"/>
  <c r="Y58" i="51"/>
  <c r="Y259" i="42"/>
  <c r="Y78" i="40"/>
  <c r="Y99" i="51"/>
  <c r="Y124" i="51"/>
  <c r="Y92" i="42"/>
  <c r="Y25" i="42"/>
  <c r="Y63" i="40"/>
  <c r="Y75" i="51"/>
  <c r="Y116" i="51"/>
  <c r="Y141" i="51"/>
  <c r="Y170" i="51"/>
  <c r="Y173" i="51"/>
  <c r="Y213" i="51"/>
  <c r="Y78" i="51"/>
  <c r="P19" i="45"/>
  <c r="AH20" i="43"/>
  <c r="AH38" i="43"/>
  <c r="Y3" i="39"/>
  <c r="Y233" i="42"/>
  <c r="Y102" i="42"/>
  <c r="Y203" i="42"/>
  <c r="Y98" i="42"/>
  <c r="Y15" i="42"/>
  <c r="Y124" i="42"/>
  <c r="Y207" i="42"/>
  <c r="Y178" i="42"/>
  <c r="Y211" i="42"/>
  <c r="Y215" i="42"/>
  <c r="Y252" i="42"/>
  <c r="Y3" i="42"/>
  <c r="Y247" i="42"/>
  <c r="Y88" i="42"/>
  <c r="Y251" i="42"/>
  <c r="Y22" i="42"/>
  <c r="Y162" i="42"/>
  <c r="Y11" i="40"/>
  <c r="Y20" i="40"/>
  <c r="Y144" i="40"/>
  <c r="Y23" i="40"/>
  <c r="Y227" i="40"/>
  <c r="Y253" i="40"/>
  <c r="Y172" i="40"/>
  <c r="Y47" i="40"/>
  <c r="Y116" i="40"/>
  <c r="Y16" i="40"/>
  <c r="Y110" i="40"/>
  <c r="Y202" i="40"/>
  <c r="Y255" i="40"/>
  <c r="Y133" i="40"/>
  <c r="Y74" i="40"/>
  <c r="Y33" i="40"/>
  <c r="Y190" i="40"/>
  <c r="Y97" i="51"/>
  <c r="Y152" i="51"/>
  <c r="Y233" i="51"/>
  <c r="Y126" i="51"/>
  <c r="Y43" i="51"/>
  <c r="Y249" i="51"/>
  <c r="Y108" i="51"/>
  <c r="Y122" i="51"/>
  <c r="Y165" i="51"/>
  <c r="Y3" i="43"/>
  <c r="Y5" i="52"/>
  <c r="Y67" i="42"/>
  <c r="Y225" i="42"/>
  <c r="Y114" i="42"/>
  <c r="Y131" i="42"/>
  <c r="Y213" i="42"/>
  <c r="Y24" i="42"/>
  <c r="Y28" i="42"/>
  <c r="Y256" i="42"/>
  <c r="Y85" i="42"/>
  <c r="Y185" i="42"/>
  <c r="Y161" i="42"/>
  <c r="Y115" i="42"/>
  <c r="Y205" i="42"/>
  <c r="Y191" i="42"/>
  <c r="Y18" i="42"/>
  <c r="Y48" i="42"/>
  <c r="Y22" i="40"/>
  <c r="Y176" i="40"/>
  <c r="Y177" i="40"/>
  <c r="Y182" i="40"/>
  <c r="Y135" i="40"/>
  <c r="Y93" i="51"/>
  <c r="Y167" i="42"/>
  <c r="Y244" i="51"/>
  <c r="Y11" i="42"/>
  <c r="Y214" i="40"/>
  <c r="Y5" i="39"/>
  <c r="Y135" i="42"/>
  <c r="Y232" i="42"/>
  <c r="Y234" i="42"/>
  <c r="Y144" i="42"/>
  <c r="Y51" i="42"/>
  <c r="Y82" i="42"/>
  <c r="Y188" i="42"/>
  <c r="Y214" i="42"/>
  <c r="Y208" i="42"/>
  <c r="Y140" i="40"/>
  <c r="Y87" i="40"/>
  <c r="Y167" i="40"/>
  <c r="Y164" i="40"/>
  <c r="Y242" i="40"/>
  <c r="Y103" i="40"/>
  <c r="Y79" i="40"/>
  <c r="Y232" i="40"/>
  <c r="Y230" i="40"/>
  <c r="Y55" i="51"/>
  <c r="Y224" i="51"/>
  <c r="Y89" i="51"/>
  <c r="Y248" i="51"/>
  <c r="Y151" i="51"/>
  <c r="Y33" i="51"/>
  <c r="Y62" i="40"/>
  <c r="Y194" i="42"/>
  <c r="Y37" i="42"/>
  <c r="Y19" i="42"/>
  <c r="Y18" i="51"/>
  <c r="Y47" i="51"/>
  <c r="Y261" i="51"/>
  <c r="Y91" i="51"/>
  <c r="Y46" i="51"/>
  <c r="U13" i="48"/>
  <c r="S13" i="48" s="1"/>
  <c r="Y13" i="39"/>
  <c r="W13" i="39" s="1"/>
  <c r="AH33" i="39" s="1"/>
  <c r="Y201" i="42"/>
  <c r="Y228" i="42"/>
  <c r="Y76" i="42"/>
  <c r="Y157" i="42"/>
  <c r="Y106" i="42"/>
  <c r="Y217" i="42"/>
  <c r="Y49" i="42"/>
  <c r="Y35" i="42"/>
  <c r="Y54" i="42"/>
  <c r="Y70" i="40"/>
  <c r="Y151" i="40"/>
  <c r="Y29" i="40"/>
  <c r="Y125" i="40"/>
  <c r="Y185" i="40"/>
  <c r="Y24" i="40"/>
  <c r="Y31" i="40"/>
  <c r="Y252" i="40"/>
  <c r="Y15" i="40"/>
  <c r="Y5" i="51"/>
  <c r="Y210" i="51"/>
  <c r="Y129" i="51"/>
  <c r="Y104" i="51"/>
  <c r="Y262" i="51"/>
  <c r="Y87" i="51"/>
  <c r="Y192" i="51"/>
  <c r="Y14" i="42"/>
  <c r="Y43" i="42"/>
  <c r="Y52" i="51"/>
  <c r="Y121" i="42"/>
  <c r="Y206" i="51"/>
  <c r="Y84" i="40"/>
  <c r="Y74" i="51"/>
  <c r="Y203" i="51"/>
  <c r="Y57" i="51"/>
  <c r="U10" i="48"/>
  <c r="Y10" i="52"/>
  <c r="Y128" i="42"/>
  <c r="Y192" i="42"/>
  <c r="Y180" i="42"/>
  <c r="Y183" i="42"/>
  <c r="Y109" i="42"/>
  <c r="Y227" i="42"/>
  <c r="Y103" i="42"/>
  <c r="Y220" i="42"/>
  <c r="Y58" i="42"/>
  <c r="Y171" i="40"/>
  <c r="Y201" i="40"/>
  <c r="Y115" i="40"/>
  <c r="Y223" i="40"/>
  <c r="Y89" i="40"/>
  <c r="Y14" i="40"/>
  <c r="Y158" i="40"/>
  <c r="Y244" i="40"/>
  <c r="Y42" i="40"/>
  <c r="Y45" i="51"/>
  <c r="Y81" i="51"/>
  <c r="Y155" i="51"/>
  <c r="Y21" i="51"/>
  <c r="Y82" i="51"/>
  <c r="Y103" i="51"/>
  <c r="Y251" i="51"/>
  <c r="Y58" i="40"/>
  <c r="Y237" i="42"/>
  <c r="Y32" i="40"/>
  <c r="Y120" i="51"/>
  <c r="Y16" i="51"/>
  <c r="Y92" i="51"/>
  <c r="Y4" i="51"/>
  <c r="Y20" i="51"/>
  <c r="Y236" i="51"/>
  <c r="AH19" i="43"/>
  <c r="Y9" i="52"/>
  <c r="Y158" i="42"/>
  <c r="Y36" i="42"/>
  <c r="Y195" i="42"/>
  <c r="Y10" i="42"/>
  <c r="Y243" i="42"/>
  <c r="Y245" i="42"/>
  <c r="Y94" i="42"/>
  <c r="Y182" i="42"/>
  <c r="Y29" i="42"/>
  <c r="Y104" i="40"/>
  <c r="Y238" i="40"/>
  <c r="Y206" i="40"/>
  <c r="Y94" i="40"/>
  <c r="Y126" i="40"/>
  <c r="Y200" i="40"/>
  <c r="Y50" i="40"/>
  <c r="Y49" i="40"/>
  <c r="Y34" i="40"/>
  <c r="Y90" i="51"/>
  <c r="Y23" i="51"/>
  <c r="Y211" i="51"/>
  <c r="Y220" i="51"/>
  <c r="Y85" i="51"/>
  <c r="Y28" i="51"/>
  <c r="Y25" i="51"/>
  <c r="Y146" i="51"/>
  <c r="Y130" i="51"/>
  <c r="Y246" i="42"/>
  <c r="Y195" i="51"/>
  <c r="Y6" i="51"/>
  <c r="Y238" i="51"/>
  <c r="Y149" i="51"/>
  <c r="U4" i="48"/>
  <c r="Y106" i="51"/>
  <c r="Y175" i="42"/>
  <c r="Y154" i="42"/>
  <c r="Y80" i="42"/>
  <c r="Y21" i="42"/>
  <c r="Y223" i="42"/>
  <c r="Y139" i="42"/>
  <c r="Y258" i="42"/>
  <c r="Y44" i="42"/>
  <c r="Y244" i="42"/>
  <c r="Y219" i="40"/>
  <c r="Y30" i="40"/>
  <c r="Y250" i="40"/>
  <c r="Y141" i="40"/>
  <c r="Y97" i="40"/>
  <c r="Y178" i="40"/>
  <c r="Y85" i="40"/>
  <c r="Y10" i="40"/>
  <c r="Y136" i="51"/>
  <c r="Y162" i="51"/>
  <c r="Y94" i="51"/>
  <c r="Y15" i="51"/>
  <c r="Y139" i="51"/>
  <c r="Y65" i="51"/>
  <c r="Y234" i="40"/>
  <c r="Y131" i="51"/>
  <c r="Y150" i="51"/>
  <c r="Y135" i="51"/>
  <c r="Y226" i="51"/>
  <c r="U5" i="48"/>
  <c r="P13" i="45"/>
  <c r="Y71" i="42"/>
  <c r="Y197" i="42"/>
  <c r="Y77" i="42"/>
  <c r="Y222" i="42"/>
  <c r="Y9" i="42"/>
  <c r="Y101" i="42"/>
  <c r="Y75" i="42"/>
  <c r="Y130" i="42"/>
  <c r="Y136" i="40"/>
  <c r="Y155" i="40"/>
  <c r="Y124" i="40"/>
  <c r="Y166" i="40"/>
  <c r="Y56" i="40"/>
  <c r="Y222" i="40"/>
  <c r="Y21" i="40"/>
  <c r="Y132" i="40"/>
  <c r="Y57" i="40"/>
  <c r="Y10" i="51"/>
  <c r="Y79" i="51"/>
  <c r="Y117" i="51"/>
  <c r="Y179" i="51"/>
  <c r="Y38" i="51"/>
  <c r="Y161" i="51"/>
  <c r="Y143" i="42"/>
  <c r="Y211" i="40"/>
  <c r="Y13" i="40"/>
  <c r="Y54" i="51"/>
  <c r="Y251" i="40"/>
  <c r="Y157" i="51"/>
  <c r="Y166" i="42"/>
  <c r="Y140" i="42"/>
  <c r="Y74" i="42"/>
  <c r="Y241" i="42"/>
  <c r="Y254" i="42"/>
  <c r="Y56" i="42"/>
  <c r="Y70" i="42"/>
  <c r="Y95" i="42"/>
  <c r="Y138" i="40"/>
  <c r="Y170" i="40"/>
  <c r="Y36" i="40"/>
  <c r="Y236" i="40"/>
  <c r="Y92" i="40"/>
  <c r="Y131" i="40"/>
  <c r="Y12" i="40"/>
  <c r="Y199" i="40"/>
  <c r="Y75" i="40"/>
  <c r="Y44" i="51"/>
  <c r="Y24" i="51"/>
  <c r="Y17" i="51"/>
  <c r="Y49" i="51"/>
  <c r="Y27" i="51"/>
  <c r="Y69" i="51"/>
  <c r="Y23" i="42"/>
  <c r="Y38" i="42"/>
  <c r="Y247" i="40"/>
  <c r="Y101" i="40"/>
  <c r="Y240" i="51"/>
  <c r="Y32" i="51"/>
  <c r="Y48" i="51"/>
  <c r="P16" i="45"/>
  <c r="AH29" i="43"/>
  <c r="AH32" i="43"/>
  <c r="Y206" i="42"/>
  <c r="Y59" i="42"/>
  <c r="Y148" i="42"/>
  <c r="Y261" i="42"/>
  <c r="Y193" i="42"/>
  <c r="Y173" i="42"/>
  <c r="Y212" i="42"/>
  <c r="Y62" i="42"/>
  <c r="Y109" i="40"/>
  <c r="Y156" i="40"/>
  <c r="Y196" i="40"/>
  <c r="Y82" i="40"/>
  <c r="Y44" i="40"/>
  <c r="Y99" i="40"/>
  <c r="Y235" i="40"/>
  <c r="Y226" i="40"/>
  <c r="Y145" i="40"/>
  <c r="Y61" i="51"/>
  <c r="Y19" i="51"/>
  <c r="Y175" i="51"/>
  <c r="Y40" i="51"/>
  <c r="Y88" i="51"/>
  <c r="Y238" i="42"/>
  <c r="Y194" i="51"/>
  <c r="Y149" i="42"/>
  <c r="Y80" i="40"/>
  <c r="Y100" i="51"/>
  <c r="Y137" i="51"/>
  <c r="Y108" i="42"/>
  <c r="Y253" i="51"/>
  <c r="Y223" i="51"/>
  <c r="Y237" i="51"/>
  <c r="Y3" i="40"/>
  <c r="Y242" i="42"/>
  <c r="Y186" i="51"/>
  <c r="Y3" i="51"/>
  <c r="Y48" i="40"/>
  <c r="Y147" i="51"/>
  <c r="P15" i="45"/>
  <c r="Y78" i="42"/>
  <c r="Y133" i="51"/>
  <c r="Y163" i="42"/>
  <c r="Y259" i="51"/>
  <c r="Y235" i="42"/>
  <c r="Y13" i="51"/>
  <c r="Y258" i="51"/>
  <c r="Y68" i="42"/>
  <c r="Y140" i="51"/>
  <c r="Y35" i="51"/>
  <c r="P18" i="45"/>
  <c r="O9" i="51"/>
  <c r="O6" i="42"/>
  <c r="O13" i="42"/>
  <c r="W9" i="43" a="1"/>
  <c r="W9" i="43" s="1"/>
  <c r="O15" i="40"/>
  <c r="O15" i="42"/>
  <c r="O20" i="40"/>
  <c r="O9" i="42"/>
  <c r="O4" i="51"/>
  <c r="O21" i="51"/>
  <c r="O20" i="51"/>
  <c r="O7" i="42"/>
  <c r="O14" i="42"/>
  <c r="O6" i="51"/>
  <c r="O8" i="42"/>
  <c r="O14" i="40"/>
  <c r="O11" i="40"/>
  <c r="O12" i="51"/>
  <c r="O15" i="51"/>
  <c r="O5" i="51"/>
  <c r="O16" i="40"/>
  <c r="O17" i="51"/>
  <c r="O6" i="40"/>
  <c r="O13" i="51"/>
  <c r="O5" i="40"/>
  <c r="O18" i="40"/>
  <c r="O12" i="42"/>
  <c r="O21" i="40"/>
  <c r="AH104" i="39" l="1"/>
  <c r="AH4" i="52"/>
  <c r="AH6" i="43"/>
  <c r="AH36" i="43"/>
  <c r="AH26" i="43"/>
  <c r="AD4" i="48"/>
  <c r="AD6" i="48"/>
  <c r="AH150" i="52"/>
  <c r="AH27" i="43"/>
  <c r="AH90" i="39"/>
  <c r="AH47" i="52"/>
  <c r="AH94" i="39"/>
  <c r="AH165" i="52"/>
  <c r="AH39" i="52"/>
  <c r="AH7" i="43"/>
  <c r="W9" i="39" a="1"/>
  <c r="W9" i="39" s="1"/>
  <c r="AH59" i="43"/>
  <c r="AH25" i="43"/>
  <c r="AH4" i="43"/>
  <c r="AH8" i="43"/>
  <c r="AH50" i="43"/>
  <c r="AH14" i="43"/>
  <c r="AD18" i="48"/>
  <c r="AH151" i="52"/>
  <c r="AH64" i="43"/>
  <c r="AH49" i="43"/>
  <c r="AH224" i="52"/>
  <c r="AH60" i="43"/>
  <c r="AH24" i="43"/>
  <c r="AH58" i="43"/>
  <c r="AD9" i="48"/>
  <c r="AD15" i="48"/>
  <c r="AH31" i="43"/>
  <c r="AH49" i="52"/>
  <c r="AH35" i="43"/>
  <c r="S9" i="48" a="1"/>
  <c r="S10" i="48" s="1"/>
  <c r="AH92" i="39"/>
  <c r="AH19" i="39"/>
  <c r="AH48" i="43"/>
  <c r="AH53" i="43"/>
  <c r="AH55" i="43"/>
  <c r="AH30" i="43"/>
  <c r="AD7" i="48"/>
  <c r="AD5" i="48"/>
  <c r="AD26" i="48"/>
  <c r="AD21" i="48"/>
  <c r="J18" i="48"/>
  <c r="AD20" i="48"/>
  <c r="AD13" i="48"/>
  <c r="S3" i="48" a="1"/>
  <c r="S4" i="48" s="1"/>
  <c r="N18" i="43"/>
  <c r="W10" i="43"/>
  <c r="AI24" i="43" s="1"/>
  <c r="AD3" i="48"/>
  <c r="AD8" i="48"/>
  <c r="W9" i="52" a="1"/>
  <c r="W10" i="52" s="1"/>
  <c r="AH39" i="43"/>
  <c r="AH33" i="43"/>
  <c r="AH22" i="43"/>
  <c r="AH12" i="43"/>
  <c r="AH52" i="43"/>
  <c r="AH88" i="39"/>
  <c r="AH53" i="39"/>
  <c r="AH103" i="39"/>
  <c r="AH78" i="39"/>
  <c r="AH49" i="39"/>
  <c r="AH85" i="39"/>
  <c r="AH96" i="39"/>
  <c r="AH11" i="39"/>
  <c r="AH68" i="39"/>
  <c r="AH9" i="39"/>
  <c r="AH99" i="39"/>
  <c r="AH46" i="39"/>
  <c r="AH89" i="39"/>
  <c r="AH10" i="39"/>
  <c r="AH30" i="39"/>
  <c r="AH80" i="39"/>
  <c r="AH79" i="39"/>
  <c r="AH125" i="39"/>
  <c r="AH25" i="39"/>
  <c r="AH63" i="39"/>
  <c r="AH127" i="39"/>
  <c r="AH23" i="39"/>
  <c r="AH54" i="39"/>
  <c r="AH16" i="39"/>
  <c r="AH86" i="39"/>
  <c r="AH74" i="39"/>
  <c r="AH111" i="39"/>
  <c r="AH108" i="39"/>
  <c r="AH21" i="39"/>
  <c r="AH45" i="39"/>
  <c r="AH61" i="43"/>
  <c r="AH17" i="39"/>
  <c r="AH3" i="39"/>
  <c r="AH56" i="39"/>
  <c r="AH130" i="39"/>
  <c r="AH128" i="39"/>
  <c r="AH58" i="39"/>
  <c r="AH121" i="39"/>
  <c r="AH29" i="39"/>
  <c r="AH36" i="39"/>
  <c r="AH15" i="43"/>
  <c r="W3" i="52" a="1"/>
  <c r="W5" i="52" s="1"/>
  <c r="AH40" i="43"/>
  <c r="AH113" i="39"/>
  <c r="AH52" i="39"/>
  <c r="AH8" i="39"/>
  <c r="AH105" i="39"/>
  <c r="AH18" i="39"/>
  <c r="AH116" i="39"/>
  <c r="AH82" i="39"/>
  <c r="AH15" i="39"/>
  <c r="AH51" i="39"/>
  <c r="AH60" i="39"/>
  <c r="AH129" i="39"/>
  <c r="AH24" i="39"/>
  <c r="AH114" i="39"/>
  <c r="AH7" i="39"/>
  <c r="AH83" i="39"/>
  <c r="AH31" i="39"/>
  <c r="AH197" i="52"/>
  <c r="AH13" i="39"/>
  <c r="AH14" i="39"/>
  <c r="AH97" i="39"/>
  <c r="AH39" i="39"/>
  <c r="AH67" i="39"/>
  <c r="AH62" i="43"/>
  <c r="AH46" i="43"/>
  <c r="AH119" i="52"/>
  <c r="AH93" i="39"/>
  <c r="AH13" i="43"/>
  <c r="AH61" i="39"/>
  <c r="AH75" i="39"/>
  <c r="AH91" i="39"/>
  <c r="AH119" i="39"/>
  <c r="AH5" i="39"/>
  <c r="AH109" i="39"/>
  <c r="AH34" i="43"/>
  <c r="W3" i="43" a="1"/>
  <c r="W5" i="43" s="1"/>
  <c r="AH37" i="43"/>
  <c r="W3" i="39" a="1"/>
  <c r="W3" i="39" s="1"/>
  <c r="AH37" i="52"/>
  <c r="AH98" i="39"/>
  <c r="AH120" i="39"/>
  <c r="AH62" i="39"/>
  <c r="AH107" i="39"/>
  <c r="AH110" i="39"/>
  <c r="AH42" i="39"/>
  <c r="AH241" i="52"/>
  <c r="AH10" i="52"/>
  <c r="AH123" i="39"/>
  <c r="AH132" i="39"/>
  <c r="AH147" i="52"/>
  <c r="AH40" i="39"/>
  <c r="AH32" i="39"/>
  <c r="AH65" i="43"/>
  <c r="AH9" i="43"/>
  <c r="AH20" i="39"/>
  <c r="AH23" i="43"/>
  <c r="AH69" i="39"/>
  <c r="AH17" i="43"/>
  <c r="AH57" i="39"/>
  <c r="AH55" i="39"/>
  <c r="AH118" i="39"/>
  <c r="AH43" i="39"/>
  <c r="AH66" i="39"/>
  <c r="AH28" i="39"/>
  <c r="AH158" i="52"/>
  <c r="AH25" i="52"/>
  <c r="AH3" i="43"/>
  <c r="AH18" i="43"/>
  <c r="AH51" i="43"/>
  <c r="AH76" i="39"/>
  <c r="AD12" i="48"/>
  <c r="AD16" i="48"/>
  <c r="AD24" i="48"/>
  <c r="AD17" i="48"/>
  <c r="AD23" i="48"/>
  <c r="AH5" i="43"/>
  <c r="AH117" i="39"/>
  <c r="AH112" i="39"/>
  <c r="AH63" i="43"/>
  <c r="AH34" i="39"/>
  <c r="AH28" i="43"/>
  <c r="AH203" i="52"/>
  <c r="AH142" i="52"/>
  <c r="AH71" i="39"/>
  <c r="AH4" i="39"/>
  <c r="AH77" i="39"/>
  <c r="AH95" i="39"/>
  <c r="AH48" i="39"/>
  <c r="AH44" i="43"/>
  <c r="AH41" i="43"/>
  <c r="AH56" i="43"/>
  <c r="AH11" i="43"/>
  <c r="AH214" i="52"/>
  <c r="AH94" i="52"/>
  <c r="AH104" i="52"/>
  <c r="AH226" i="52"/>
  <c r="AH116" i="52"/>
  <c r="AH18" i="52"/>
  <c r="AH79" i="52"/>
  <c r="AH240" i="52"/>
  <c r="AH21" i="52"/>
  <c r="AH58" i="52"/>
  <c r="AH145" i="52"/>
  <c r="AH17" i="52"/>
  <c r="AH96" i="52"/>
  <c r="AH44" i="52"/>
  <c r="AH159" i="52"/>
  <c r="AH176" i="52"/>
  <c r="AH54" i="52"/>
  <c r="AH112" i="52"/>
  <c r="AH95" i="52"/>
  <c r="AH42" i="52"/>
  <c r="AH129" i="52"/>
  <c r="AH213" i="52"/>
  <c r="AH217" i="52"/>
  <c r="AH216" i="52"/>
  <c r="AH250" i="52"/>
  <c r="AH227" i="52"/>
  <c r="AH3" i="52"/>
  <c r="AH136" i="52"/>
  <c r="AH70" i="52"/>
  <c r="AH133" i="52"/>
  <c r="AH236" i="52"/>
  <c r="AH22" i="52"/>
  <c r="AH74" i="52"/>
  <c r="AH134" i="52"/>
  <c r="AH131" i="52"/>
  <c r="AH89" i="52"/>
  <c r="AH65" i="52"/>
  <c r="AH177" i="52"/>
  <c r="AH141" i="52"/>
  <c r="AH135" i="52"/>
  <c r="AH88" i="52"/>
  <c r="AH194" i="52"/>
  <c r="AH66" i="52"/>
  <c r="AH109" i="52"/>
  <c r="AH210" i="52"/>
  <c r="AH121" i="52"/>
  <c r="AH51" i="52"/>
  <c r="AH190" i="52"/>
  <c r="AH229" i="52"/>
  <c r="AH196" i="52"/>
  <c r="AH19" i="52"/>
  <c r="AH38" i="52"/>
  <c r="AH238" i="52"/>
  <c r="AH173" i="52"/>
  <c r="AH204" i="52"/>
  <c r="AH187" i="52"/>
  <c r="AH13" i="52"/>
  <c r="AH163" i="52"/>
  <c r="AH102" i="52"/>
  <c r="AH130" i="52"/>
  <c r="AH178" i="52"/>
  <c r="AH20" i="52"/>
  <c r="AH76" i="52"/>
  <c r="AH181" i="52"/>
  <c r="AH101" i="52"/>
  <c r="AH155" i="52"/>
  <c r="AH31" i="52"/>
  <c r="AH87" i="52"/>
  <c r="AH188" i="52"/>
  <c r="AH43" i="52"/>
  <c r="AH117" i="52"/>
  <c r="AH128" i="52"/>
  <c r="AH185" i="52"/>
  <c r="AH148" i="52"/>
  <c r="AH36" i="52"/>
  <c r="AH75" i="52"/>
  <c r="AH60" i="52"/>
  <c r="AH252" i="52"/>
  <c r="AH192" i="52"/>
  <c r="AH233" i="52"/>
  <c r="AH182" i="52"/>
  <c r="AH219" i="52"/>
  <c r="AH40" i="52"/>
  <c r="AH164" i="52"/>
  <c r="AH105" i="52"/>
  <c r="AH200" i="52"/>
  <c r="AH8" i="52"/>
  <c r="AH143" i="52"/>
  <c r="AH46" i="52"/>
  <c r="AH111" i="52"/>
  <c r="AH12" i="52"/>
  <c r="AH161" i="52"/>
  <c r="AH160" i="52"/>
  <c r="AH56" i="52"/>
  <c r="AH153" i="52"/>
  <c r="AH127" i="52"/>
  <c r="AH91" i="52"/>
  <c r="AH149" i="52"/>
  <c r="AH107" i="52"/>
  <c r="AH193" i="52"/>
  <c r="AH81" i="52"/>
  <c r="AH231" i="52"/>
  <c r="AH230" i="52"/>
  <c r="AH237" i="52"/>
  <c r="AH251" i="52"/>
  <c r="AH83" i="52"/>
  <c r="AH157" i="52"/>
  <c r="AH24" i="52"/>
  <c r="AH14" i="52"/>
  <c r="AH115" i="52"/>
  <c r="AH183" i="52"/>
  <c r="AH72" i="52"/>
  <c r="AH98" i="52"/>
  <c r="AH184" i="52"/>
  <c r="AH27" i="52"/>
  <c r="AH48" i="52"/>
  <c r="AH239" i="52"/>
  <c r="AH84" i="52"/>
  <c r="AH5" i="52"/>
  <c r="AH228" i="52"/>
  <c r="AH15" i="52"/>
  <c r="AH175" i="52"/>
  <c r="AH35" i="52"/>
  <c r="AH167" i="52"/>
  <c r="AH90" i="52"/>
  <c r="AH6" i="52"/>
  <c r="AH201" i="52"/>
  <c r="AH67" i="52"/>
  <c r="AH99" i="52"/>
  <c r="AH45" i="52"/>
  <c r="AH171" i="52"/>
  <c r="AH26" i="52"/>
  <c r="AH169" i="52"/>
  <c r="AH9" i="52"/>
  <c r="AH223" i="52"/>
  <c r="AH124" i="52"/>
  <c r="AH63" i="52"/>
  <c r="AH68" i="52"/>
  <c r="AH232" i="52"/>
  <c r="AH55" i="52"/>
  <c r="AH106" i="52"/>
  <c r="AH253" i="52"/>
  <c r="AH103" i="52"/>
  <c r="AH166" i="52"/>
  <c r="AH34" i="52"/>
  <c r="AH140" i="52"/>
  <c r="AH126" i="52"/>
  <c r="AH7" i="52"/>
  <c r="AH235" i="52"/>
  <c r="AH242" i="52"/>
  <c r="AH92" i="52"/>
  <c r="AH62" i="52"/>
  <c r="AH243" i="52"/>
  <c r="AH139" i="52"/>
  <c r="AH206" i="52"/>
  <c r="AH59" i="52"/>
  <c r="AH108" i="52"/>
  <c r="AH64" i="52"/>
  <c r="AH123" i="52"/>
  <c r="AH209" i="52"/>
  <c r="AH11" i="52"/>
  <c r="AH234" i="52"/>
  <c r="AH211" i="52"/>
  <c r="AH248" i="52"/>
  <c r="AH247" i="52"/>
  <c r="AH137" i="52"/>
  <c r="AH225" i="52"/>
  <c r="AH50" i="52"/>
  <c r="AH113" i="52"/>
  <c r="AH69" i="52"/>
  <c r="AH208" i="52"/>
  <c r="AH29" i="52"/>
  <c r="AH30" i="52"/>
  <c r="AH179" i="52"/>
  <c r="AH120" i="52"/>
  <c r="AH86" i="52"/>
  <c r="AH41" i="52"/>
  <c r="AH57" i="52"/>
  <c r="AH33" i="52"/>
  <c r="AH152" i="52"/>
  <c r="AH221" i="52"/>
  <c r="AH82" i="52"/>
  <c r="AH215" i="52"/>
  <c r="AH174" i="52"/>
  <c r="AH212" i="52"/>
  <c r="AH125" i="52"/>
  <c r="N15" i="52"/>
  <c r="AH97" i="52"/>
  <c r="AH118" i="52"/>
  <c r="AH61" i="52"/>
  <c r="AH80" i="52"/>
  <c r="AH205" i="52"/>
  <c r="AH16" i="52"/>
  <c r="AH23" i="52"/>
  <c r="AH189" i="52"/>
  <c r="AH172" i="52"/>
  <c r="AH32" i="52"/>
  <c r="AH93" i="52"/>
  <c r="AH100" i="52"/>
  <c r="AH222" i="52"/>
  <c r="AH249" i="52"/>
  <c r="AH202" i="52"/>
  <c r="AH138" i="52"/>
  <c r="AH191" i="52"/>
  <c r="AH132" i="52"/>
  <c r="AH78" i="52"/>
  <c r="AH114" i="52"/>
  <c r="AH162" i="52"/>
  <c r="AH28" i="52"/>
  <c r="AH207" i="52"/>
  <c r="AH122" i="52"/>
  <c r="AH85" i="52"/>
  <c r="AH220" i="52"/>
  <c r="AH218" i="52"/>
  <c r="AH146" i="52"/>
  <c r="AH195" i="52"/>
  <c r="AH180" i="52"/>
  <c r="AH199" i="52"/>
  <c r="AH144" i="52"/>
  <c r="AH246" i="52"/>
  <c r="AH198" i="52"/>
  <c r="AH73" i="52"/>
  <c r="AH53" i="52"/>
  <c r="AH71" i="52"/>
  <c r="AH154" i="52"/>
  <c r="AH77" i="52"/>
  <c r="AH170" i="52"/>
  <c r="AH168" i="52"/>
  <c r="AH244" i="52"/>
  <c r="AH245" i="52"/>
  <c r="AH110" i="52"/>
  <c r="AH186" i="52"/>
  <c r="AH52" i="52"/>
  <c r="AD25" i="48"/>
  <c r="AD22" i="48"/>
  <c r="AD14" i="48"/>
  <c r="AD19" i="48"/>
  <c r="AD10" i="48"/>
  <c r="AD11" i="48"/>
  <c r="AH50" i="39"/>
  <c r="AH44" i="39"/>
  <c r="AH26" i="39"/>
  <c r="AH22" i="39"/>
  <c r="AH106" i="39"/>
  <c r="AH81" i="39"/>
  <c r="AH35" i="39"/>
  <c r="AH64" i="39"/>
  <c r="AH70" i="39"/>
  <c r="AH115" i="39"/>
  <c r="AH27" i="39"/>
  <c r="AH59" i="39"/>
  <c r="AH37" i="39"/>
  <c r="AH100" i="39"/>
  <c r="AH41" i="39"/>
  <c r="AH47" i="39"/>
  <c r="AH102" i="39"/>
  <c r="AH131" i="39"/>
  <c r="AH6" i="39"/>
  <c r="AH87" i="39"/>
  <c r="AH122" i="39"/>
  <c r="AH126" i="39"/>
  <c r="AH72" i="39"/>
  <c r="AH101" i="39"/>
  <c r="AH65" i="39"/>
  <c r="AH38" i="39"/>
  <c r="AH12" i="39"/>
  <c r="AH124" i="39"/>
  <c r="AH73" i="39"/>
  <c r="AH84" i="39"/>
  <c r="AH54" i="43"/>
  <c r="AH47" i="43"/>
  <c r="AH21" i="43"/>
  <c r="N22" i="39"/>
  <c r="S9" i="48" l="1"/>
  <c r="S3" i="48"/>
  <c r="S5" i="48"/>
  <c r="AI32" i="43"/>
  <c r="AI49" i="43"/>
  <c r="AI53" i="43"/>
  <c r="AI8" i="43"/>
  <c r="AI60" i="43"/>
  <c r="AI61" i="43"/>
  <c r="AI13" i="43"/>
  <c r="AI9" i="43"/>
  <c r="AI45" i="43"/>
  <c r="AI18" i="43"/>
  <c r="AI62" i="43"/>
  <c r="AI43" i="43"/>
  <c r="W10" i="39"/>
  <c r="AI126" i="39" s="1"/>
  <c r="AI31" i="43"/>
  <c r="AI57" i="43"/>
  <c r="AI35" i="43"/>
  <c r="AI11" i="43"/>
  <c r="AI47" i="43"/>
  <c r="AI64" i="43"/>
  <c r="AI26" i="43"/>
  <c r="AI12" i="43"/>
  <c r="AI30" i="43"/>
  <c r="AI7" i="43"/>
  <c r="AI56" i="43"/>
  <c r="AI65" i="43"/>
  <c r="AI39" i="43"/>
  <c r="AI51" i="43"/>
  <c r="AI42" i="43"/>
  <c r="AI5" i="43"/>
  <c r="AI20" i="43"/>
  <c r="AI15" i="43"/>
  <c r="AI54" i="43"/>
  <c r="AI27" i="43"/>
  <c r="AI19" i="43"/>
  <c r="AI59" i="43"/>
  <c r="AI29" i="43"/>
  <c r="W5" i="39"/>
  <c r="AI37" i="43"/>
  <c r="W4" i="52"/>
  <c r="W3" i="52"/>
  <c r="AI58" i="43"/>
  <c r="AI48" i="43"/>
  <c r="AI3" i="43"/>
  <c r="AI36" i="43"/>
  <c r="AI4" i="43"/>
  <c r="AI25" i="43"/>
  <c r="AI52" i="43"/>
  <c r="AI21" i="43"/>
  <c r="AI14" i="43"/>
  <c r="AI28" i="43"/>
  <c r="AI46" i="43"/>
  <c r="AI38" i="43"/>
  <c r="AI17" i="43"/>
  <c r="AI22" i="43"/>
  <c r="AI23" i="43"/>
  <c r="AI55" i="43"/>
  <c r="AI50" i="43"/>
  <c r="AI33" i="43"/>
  <c r="AI6" i="43"/>
  <c r="AI10" i="43"/>
  <c r="AI44" i="43"/>
  <c r="AI34" i="43"/>
  <c r="AI16" i="43"/>
  <c r="AI63" i="43"/>
  <c r="AI40" i="43"/>
  <c r="AI41" i="43"/>
  <c r="W9" i="52"/>
  <c r="AI90" i="52" s="1"/>
  <c r="W3" i="43"/>
  <c r="W4" i="43"/>
  <c r="W4" i="39"/>
  <c r="AE23" i="48"/>
  <c r="AE20" i="48"/>
  <c r="AE17" i="48"/>
  <c r="AE19" i="48"/>
  <c r="AE24" i="48"/>
  <c r="AE4" i="48"/>
  <c r="AE21" i="48"/>
  <c r="AE7" i="48"/>
  <c r="K16" i="48"/>
  <c r="AE8" i="48"/>
  <c r="AE18" i="48"/>
  <c r="AE25" i="48"/>
  <c r="AE11" i="48"/>
  <c r="AE10" i="48"/>
  <c r="AE3" i="48"/>
  <c r="AE6" i="48"/>
  <c r="AE12" i="48"/>
  <c r="AE26" i="48"/>
  <c r="AE14" i="48"/>
  <c r="AE9" i="48"/>
  <c r="AE22" i="48"/>
  <c r="AE13" i="48"/>
  <c r="AE16" i="48"/>
  <c r="AE5" i="48"/>
  <c r="AE15" i="48"/>
  <c r="AF8" i="48"/>
  <c r="AF10" i="48"/>
  <c r="AF6" i="48"/>
  <c r="AF7" i="48"/>
  <c r="AF16" i="48"/>
  <c r="AF12" i="48" l="1"/>
  <c r="AF24" i="48"/>
  <c r="AF9" i="48"/>
  <c r="AJ49" i="52"/>
  <c r="AF23" i="48"/>
  <c r="AF22" i="48"/>
  <c r="AF18" i="48"/>
  <c r="AF5" i="48"/>
  <c r="AF19" i="48"/>
  <c r="AF3" i="48"/>
  <c r="AF21" i="48"/>
  <c r="AF14" i="48"/>
  <c r="AF17" i="48"/>
  <c r="AF4" i="48"/>
  <c r="AF20" i="48"/>
  <c r="AI91" i="39"/>
  <c r="AF26" i="48"/>
  <c r="AF13" i="48"/>
  <c r="AF15" i="48"/>
  <c r="AJ113" i="52"/>
  <c r="AF25" i="48"/>
  <c r="AF11" i="48"/>
  <c r="AJ57" i="43"/>
  <c r="AI67" i="39"/>
  <c r="AI96" i="39"/>
  <c r="AI132" i="39"/>
  <c r="AI42" i="39"/>
  <c r="AI84" i="39"/>
  <c r="AI109" i="39"/>
  <c r="AI103" i="39"/>
  <c r="AI9" i="39"/>
  <c r="AI27" i="39"/>
  <c r="AI90" i="39"/>
  <c r="AI120" i="39"/>
  <c r="AI59" i="39"/>
  <c r="AI123" i="39"/>
  <c r="AI98" i="39"/>
  <c r="AI77" i="39"/>
  <c r="AI97" i="39"/>
  <c r="AI119" i="39"/>
  <c r="AI106" i="39"/>
  <c r="AI49" i="39"/>
  <c r="AI100" i="39"/>
  <c r="AI60" i="39"/>
  <c r="AI52" i="39"/>
  <c r="AI28" i="39"/>
  <c r="AI18" i="39"/>
  <c r="AI17" i="39"/>
  <c r="AI73" i="39"/>
  <c r="AI38" i="39"/>
  <c r="AI110" i="39"/>
  <c r="AI99" i="39"/>
  <c r="AI12" i="39"/>
  <c r="AI83" i="39"/>
  <c r="AI107" i="39"/>
  <c r="AI102" i="39"/>
  <c r="AJ132" i="52"/>
  <c r="AI57" i="39"/>
  <c r="AI61" i="39"/>
  <c r="AI63" i="39"/>
  <c r="AI36" i="39"/>
  <c r="AI24" i="39"/>
  <c r="AI40" i="39"/>
  <c r="AI31" i="39"/>
  <c r="AI58" i="39"/>
  <c r="AI14" i="39"/>
  <c r="AI81" i="39"/>
  <c r="AI16" i="39"/>
  <c r="AI11" i="39"/>
  <c r="AI71" i="39"/>
  <c r="AI39" i="39"/>
  <c r="AI35" i="39"/>
  <c r="AI82" i="39"/>
  <c r="AI46" i="39"/>
  <c r="AI15" i="39"/>
  <c r="AI30" i="39"/>
  <c r="AI29" i="39"/>
  <c r="AI22" i="39"/>
  <c r="AI50" i="39"/>
  <c r="AI68" i="39"/>
  <c r="AI37" i="39"/>
  <c r="AI115" i="39"/>
  <c r="AI78" i="39"/>
  <c r="AI3" i="39"/>
  <c r="AI124" i="39"/>
  <c r="AI26" i="39"/>
  <c r="AI74" i="39"/>
  <c r="P19" i="39"/>
  <c r="C32" i="39" s="1"/>
  <c r="H19" i="33" s="1"/>
  <c r="L19" i="33" s="1"/>
  <c r="AJ143" i="52"/>
  <c r="AJ181" i="52"/>
  <c r="AJ116" i="52"/>
  <c r="AJ217" i="52"/>
  <c r="AI4" i="39"/>
  <c r="AI121" i="39"/>
  <c r="AI114" i="39"/>
  <c r="AI79" i="39"/>
  <c r="AI55" i="39"/>
  <c r="AI92" i="39"/>
  <c r="AI21" i="39"/>
  <c r="AI34" i="39"/>
  <c r="AI86" i="39"/>
  <c r="AI112" i="39"/>
  <c r="AI19" i="39"/>
  <c r="AI89" i="39"/>
  <c r="AI7" i="39"/>
  <c r="AI130" i="39"/>
  <c r="AI128" i="39"/>
  <c r="AI47" i="39"/>
  <c r="AJ236" i="52"/>
  <c r="AI111" i="39"/>
  <c r="AI8" i="39"/>
  <c r="AI32" i="39"/>
  <c r="AI6" i="39"/>
  <c r="AI80" i="39"/>
  <c r="AI108" i="39"/>
  <c r="AI62" i="39"/>
  <c r="AI87" i="39"/>
  <c r="AI113" i="39"/>
  <c r="AI95" i="39"/>
  <c r="AI56" i="39"/>
  <c r="AI13" i="39"/>
  <c r="AI23" i="39"/>
  <c r="AI25" i="39"/>
  <c r="AI20" i="39"/>
  <c r="AI72" i="39"/>
  <c r="AI105" i="39"/>
  <c r="AI125" i="39"/>
  <c r="AI76" i="39"/>
  <c r="AI51" i="39"/>
  <c r="AI45" i="39"/>
  <c r="AI104" i="39"/>
  <c r="AI131" i="39"/>
  <c r="AI43" i="39"/>
  <c r="AI44" i="39"/>
  <c r="AI117" i="39"/>
  <c r="AI10" i="39"/>
  <c r="AI129" i="39"/>
  <c r="AI33" i="39"/>
  <c r="AI48" i="39"/>
  <c r="AI54" i="39"/>
  <c r="AI64" i="39"/>
  <c r="AI66" i="39"/>
  <c r="AI122" i="39"/>
  <c r="AI75" i="39"/>
  <c r="AI69" i="39"/>
  <c r="AI94" i="39"/>
  <c r="AI118" i="39"/>
  <c r="AI5" i="39"/>
  <c r="AI65" i="39"/>
  <c r="AI41" i="39"/>
  <c r="AI101" i="39"/>
  <c r="AI70" i="39"/>
  <c r="AI85" i="39"/>
  <c r="AI93" i="39"/>
  <c r="AI88" i="39"/>
  <c r="AI127" i="39"/>
  <c r="AI116" i="39"/>
  <c r="AI53" i="39"/>
  <c r="AI94" i="52"/>
  <c r="AI128" i="52"/>
  <c r="AI33" i="52"/>
  <c r="AJ21" i="52"/>
  <c r="AJ123" i="52"/>
  <c r="AJ136" i="52"/>
  <c r="AJ82" i="52"/>
  <c r="AJ4" i="43"/>
  <c r="AJ252" i="52"/>
  <c r="AI70" i="52"/>
  <c r="AI219" i="52"/>
  <c r="AI212" i="52"/>
  <c r="AI17" i="52"/>
  <c r="AI87" i="52"/>
  <c r="AI125" i="52"/>
  <c r="AI75" i="52"/>
  <c r="AJ126" i="39"/>
  <c r="AI107" i="52"/>
  <c r="AI146" i="52"/>
  <c r="AI242" i="52"/>
  <c r="AJ47" i="52"/>
  <c r="AJ19" i="52"/>
  <c r="AI214" i="52"/>
  <c r="AI244" i="52"/>
  <c r="AI168" i="52"/>
  <c r="AI66" i="52"/>
  <c r="AI162" i="52"/>
  <c r="AI204" i="52"/>
  <c r="AI150" i="52"/>
  <c r="AJ253" i="52"/>
  <c r="AI60" i="52"/>
  <c r="AI163" i="52"/>
  <c r="AI225" i="52"/>
  <c r="AJ114" i="52"/>
  <c r="AJ158" i="52"/>
  <c r="AJ201" i="52"/>
  <c r="AI185" i="52"/>
  <c r="AI194" i="52"/>
  <c r="AI82" i="52"/>
  <c r="AI38" i="52"/>
  <c r="AI153" i="52"/>
  <c r="AJ62" i="52"/>
  <c r="AJ130" i="52"/>
  <c r="AJ210" i="52"/>
  <c r="AI200" i="52"/>
  <c r="AI160" i="52"/>
  <c r="AI99" i="52"/>
  <c r="AI100" i="52"/>
  <c r="AJ188" i="52"/>
  <c r="AJ100" i="52"/>
  <c r="AJ214" i="52"/>
  <c r="AI133" i="52"/>
  <c r="AI192" i="52"/>
  <c r="AI134" i="52"/>
  <c r="AJ54" i="43"/>
  <c r="AJ175" i="52"/>
  <c r="AJ65" i="52"/>
  <c r="AJ166" i="52"/>
  <c r="AJ190" i="52"/>
  <c r="AJ76" i="52"/>
  <c r="AJ126" i="52"/>
  <c r="AJ241" i="52"/>
  <c r="AJ48" i="52"/>
  <c r="AJ209" i="52"/>
  <c r="AJ100" i="39"/>
  <c r="AJ74" i="52"/>
  <c r="AJ8" i="52"/>
  <c r="AJ213" i="52"/>
  <c r="AJ221" i="52"/>
  <c r="AJ172" i="52"/>
  <c r="AJ115" i="52"/>
  <c r="AJ127" i="52"/>
  <c r="AJ224" i="52"/>
  <c r="AJ191" i="52"/>
  <c r="P18" i="52"/>
  <c r="AJ104" i="52"/>
  <c r="AJ151" i="52"/>
  <c r="AJ250" i="52"/>
  <c r="AJ237" i="52"/>
  <c r="AJ195" i="52"/>
  <c r="AJ35" i="52"/>
  <c r="AJ155" i="52"/>
  <c r="AJ46" i="39"/>
  <c r="AJ110" i="52"/>
  <c r="AJ232" i="52"/>
  <c r="AJ92" i="52"/>
  <c r="AJ119" i="52"/>
  <c r="AJ212" i="52"/>
  <c r="AJ67" i="52"/>
  <c r="AJ246" i="52"/>
  <c r="AJ222" i="52"/>
  <c r="AJ101" i="52"/>
  <c r="AJ40" i="52"/>
  <c r="AJ86" i="52"/>
  <c r="AJ124" i="52"/>
  <c r="AJ97" i="39"/>
  <c r="AJ105" i="52"/>
  <c r="AJ242" i="52"/>
  <c r="AJ3" i="52"/>
  <c r="AJ97" i="52"/>
  <c r="AJ7" i="52"/>
  <c r="AJ15" i="52"/>
  <c r="AJ180" i="52"/>
  <c r="AJ142" i="52"/>
  <c r="AJ131" i="52"/>
  <c r="AJ140" i="52"/>
  <c r="AJ153" i="52"/>
  <c r="AJ223" i="52"/>
  <c r="AJ39" i="52"/>
  <c r="AJ93" i="52"/>
  <c r="AJ174" i="52"/>
  <c r="AJ33" i="52"/>
  <c r="AJ183" i="52"/>
  <c r="AJ137" i="52"/>
  <c r="AJ18" i="52"/>
  <c r="AJ24" i="52"/>
  <c r="AJ12" i="52"/>
  <c r="AJ128" i="52"/>
  <c r="AJ17" i="52"/>
  <c r="AJ177" i="52"/>
  <c r="AJ167" i="52"/>
  <c r="AJ157" i="52"/>
  <c r="AJ227" i="52"/>
  <c r="AJ173" i="52"/>
  <c r="AJ233" i="52"/>
  <c r="AJ108" i="52"/>
  <c r="AJ27" i="52"/>
  <c r="AJ14" i="52"/>
  <c r="AJ148" i="52"/>
  <c r="AJ144" i="52"/>
  <c r="AJ216" i="52"/>
  <c r="AJ186" i="52"/>
  <c r="AJ84" i="52"/>
  <c r="AJ42" i="52"/>
  <c r="AJ199" i="52"/>
  <c r="AJ41" i="52"/>
  <c r="AJ120" i="52"/>
  <c r="AJ251" i="52"/>
  <c r="AJ46" i="52"/>
  <c r="AJ154" i="52"/>
  <c r="AJ22" i="52"/>
  <c r="AJ149" i="52"/>
  <c r="AJ182" i="52"/>
  <c r="AJ235" i="52"/>
  <c r="AJ25" i="52"/>
  <c r="AJ184" i="52"/>
  <c r="AJ58" i="52"/>
  <c r="AJ90" i="52"/>
  <c r="AJ239" i="52"/>
  <c r="AJ208" i="52"/>
  <c r="AJ160" i="52"/>
  <c r="AJ230" i="52"/>
  <c r="AJ187" i="52"/>
  <c r="AJ95" i="52"/>
  <c r="AJ205" i="52"/>
  <c r="AJ162" i="52"/>
  <c r="AJ156" i="52"/>
  <c r="AJ83" i="52"/>
  <c r="AJ170" i="52"/>
  <c r="AJ69" i="52"/>
  <c r="AJ176" i="52"/>
  <c r="AJ141" i="52"/>
  <c r="AJ152" i="52"/>
  <c r="AJ107" i="52"/>
  <c r="AJ23" i="52"/>
  <c r="AJ72" i="52"/>
  <c r="AJ200" i="52"/>
  <c r="AJ61" i="52"/>
  <c r="AJ185" i="52"/>
  <c r="AJ51" i="52"/>
  <c r="AJ215" i="52"/>
  <c r="AJ71" i="52"/>
  <c r="AJ207" i="52"/>
  <c r="AJ68" i="52"/>
  <c r="AJ38" i="52"/>
  <c r="AJ125" i="52"/>
  <c r="AJ56" i="52"/>
  <c r="AJ79" i="52"/>
  <c r="AJ10" i="52"/>
  <c r="AJ66" i="52"/>
  <c r="AJ135" i="52"/>
  <c r="AJ247" i="52"/>
  <c r="AJ89" i="52"/>
  <c r="AJ133" i="52"/>
  <c r="AJ99" i="52"/>
  <c r="AJ225" i="52"/>
  <c r="AJ121" i="52"/>
  <c r="AJ145" i="52"/>
  <c r="AJ164" i="52"/>
  <c r="AJ204" i="52"/>
  <c r="AJ198" i="52"/>
  <c r="AJ98" i="52"/>
  <c r="AJ75" i="39"/>
  <c r="AJ37" i="39"/>
  <c r="AJ108" i="39"/>
  <c r="AJ131" i="39"/>
  <c r="AJ52" i="52"/>
  <c r="AJ228" i="52"/>
  <c r="AJ87" i="52"/>
  <c r="AJ171" i="52"/>
  <c r="AJ103" i="52"/>
  <c r="AJ13" i="52"/>
  <c r="AJ70" i="52"/>
  <c r="AJ150" i="52"/>
  <c r="AJ43" i="52"/>
  <c r="AJ229" i="52"/>
  <c r="AJ189" i="52"/>
  <c r="AJ146" i="52"/>
  <c r="AJ57" i="52"/>
  <c r="AJ161" i="52"/>
  <c r="AJ106" i="52"/>
  <c r="AJ117" i="52"/>
  <c r="AJ44" i="52"/>
  <c r="AJ231" i="52"/>
  <c r="AJ45" i="52"/>
  <c r="AJ11" i="52"/>
  <c r="AJ138" i="52"/>
  <c r="AJ26" i="52"/>
  <c r="AJ88" i="52"/>
  <c r="AJ37" i="52"/>
  <c r="AJ69" i="39"/>
  <c r="AJ63" i="43"/>
  <c r="AI83" i="52"/>
  <c r="AI25" i="52"/>
  <c r="AI177" i="52"/>
  <c r="AI61" i="52"/>
  <c r="AI98" i="52"/>
  <c r="AI215" i="52"/>
  <c r="AI68" i="52"/>
  <c r="AI180" i="52"/>
  <c r="AI71" i="52"/>
  <c r="AI169" i="52"/>
  <c r="AI53" i="52"/>
  <c r="AI139" i="52"/>
  <c r="AI237" i="52"/>
  <c r="AI141" i="52"/>
  <c r="AI51" i="52"/>
  <c r="AI137" i="52"/>
  <c r="AI6" i="52"/>
  <c r="AI74" i="52"/>
  <c r="AI148" i="52"/>
  <c r="AI186" i="52"/>
  <c r="AI179" i="52"/>
  <c r="AI85" i="52"/>
  <c r="AI49" i="52"/>
  <c r="AI27" i="52"/>
  <c r="AI116" i="52"/>
  <c r="AI114" i="52"/>
  <c r="AI199" i="52"/>
  <c r="AI231" i="52"/>
  <c r="AI55" i="52"/>
  <c r="AI59" i="52"/>
  <c r="AI115" i="52"/>
  <c r="AJ77" i="52"/>
  <c r="AJ122" i="52"/>
  <c r="AJ220" i="52"/>
  <c r="AJ219" i="52"/>
  <c r="AJ94" i="52"/>
  <c r="AJ196" i="52"/>
  <c r="AJ192" i="52"/>
  <c r="AJ249" i="52"/>
  <c r="AJ193" i="52"/>
  <c r="AJ29" i="52"/>
  <c r="AJ34" i="52"/>
  <c r="AJ179" i="52"/>
  <c r="AJ102" i="52"/>
  <c r="AJ244" i="52"/>
  <c r="AJ218" i="52"/>
  <c r="AJ129" i="52"/>
  <c r="AJ16" i="52"/>
  <c r="AJ31" i="52"/>
  <c r="AJ203" i="52"/>
  <c r="AJ32" i="52"/>
  <c r="AJ147" i="52"/>
  <c r="AJ54" i="52"/>
  <c r="AJ30" i="52"/>
  <c r="AJ80" i="52"/>
  <c r="AJ34" i="39"/>
  <c r="AJ31" i="43"/>
  <c r="AI132" i="52"/>
  <c r="AI223" i="52"/>
  <c r="AI30" i="52"/>
  <c r="AI73" i="52"/>
  <c r="AI149" i="52"/>
  <c r="AI121" i="52"/>
  <c r="AI67" i="52"/>
  <c r="AI232" i="52"/>
  <c r="AJ139" i="52"/>
  <c r="AJ159" i="52"/>
  <c r="AJ238" i="52"/>
  <c r="AJ194" i="52"/>
  <c r="AJ112" i="52"/>
  <c r="AJ59" i="52"/>
  <c r="AJ81" i="52"/>
  <c r="AJ20" i="52"/>
  <c r="AJ53" i="52"/>
  <c r="AJ206" i="52"/>
  <c r="P16" i="52"/>
  <c r="AJ243" i="52"/>
  <c r="AJ169" i="52"/>
  <c r="AJ211" i="52"/>
  <c r="AJ6" i="52"/>
  <c r="AJ163" i="52"/>
  <c r="AJ73" i="52"/>
  <c r="AJ248" i="52"/>
  <c r="AJ60" i="52"/>
  <c r="AJ111" i="52"/>
  <c r="AJ134" i="52"/>
  <c r="AJ245" i="52"/>
  <c r="AJ36" i="52"/>
  <c r="AJ125" i="39"/>
  <c r="AJ5" i="39"/>
  <c r="AJ51" i="43"/>
  <c r="AI110" i="52"/>
  <c r="AI4" i="52"/>
  <c r="AI138" i="52"/>
  <c r="AI122" i="52"/>
  <c r="AI174" i="52"/>
  <c r="AI249" i="52"/>
  <c r="AJ50" i="52"/>
  <c r="AJ118" i="52"/>
  <c r="AJ28" i="52"/>
  <c r="AJ178" i="52"/>
  <c r="AJ5" i="52"/>
  <c r="AJ202" i="52"/>
  <c r="AJ78" i="52"/>
  <c r="AJ9" i="52"/>
  <c r="AJ4" i="52"/>
  <c r="AJ64" i="52"/>
  <c r="AJ165" i="52"/>
  <c r="AJ55" i="52"/>
  <c r="AJ63" i="52"/>
  <c r="AJ96" i="52"/>
  <c r="AJ168" i="52"/>
  <c r="AJ85" i="52"/>
  <c r="AJ109" i="52"/>
  <c r="AJ91" i="52"/>
  <c r="AJ197" i="52"/>
  <c r="AJ240" i="52"/>
  <c r="AJ226" i="52"/>
  <c r="AJ234" i="52"/>
  <c r="AJ75" i="52"/>
  <c r="AJ85" i="39"/>
  <c r="AJ48" i="39"/>
  <c r="AJ12" i="43"/>
  <c r="AI248" i="52"/>
  <c r="AI96" i="52"/>
  <c r="AI79" i="52"/>
  <c r="AI253" i="52"/>
  <c r="AI69" i="52"/>
  <c r="AI193" i="52"/>
  <c r="AI92" i="52"/>
  <c r="AJ44" i="43"/>
  <c r="AJ15" i="43"/>
  <c r="AJ11" i="43"/>
  <c r="AJ33" i="43"/>
  <c r="AJ20" i="43"/>
  <c r="AJ52" i="43"/>
  <c r="AJ36" i="43"/>
  <c r="AJ3" i="43"/>
  <c r="AJ42" i="43"/>
  <c r="AJ40" i="43"/>
  <c r="AJ8" i="43"/>
  <c r="AJ46" i="43"/>
  <c r="AI165" i="52"/>
  <c r="AI155" i="52"/>
  <c r="AI182" i="52"/>
  <c r="AI23" i="52"/>
  <c r="AI191" i="52"/>
  <c r="AI176" i="52"/>
  <c r="AI102" i="52"/>
  <c r="AI228" i="52"/>
  <c r="AI172" i="52"/>
  <c r="AI236" i="52"/>
  <c r="AI47" i="52"/>
  <c r="AI62" i="52"/>
  <c r="AI195" i="52"/>
  <c r="AI166" i="52"/>
  <c r="AI40" i="52"/>
  <c r="AI12" i="52"/>
  <c r="AI167" i="52"/>
  <c r="AI211" i="52"/>
  <c r="AI142" i="52"/>
  <c r="AI22" i="52"/>
  <c r="AI203" i="52"/>
  <c r="AI8" i="52"/>
  <c r="AI126" i="52"/>
  <c r="AI21" i="52"/>
  <c r="AI145" i="52"/>
  <c r="AI109" i="52"/>
  <c r="AI48" i="52"/>
  <c r="AI91" i="52"/>
  <c r="AI9" i="52"/>
  <c r="AI16" i="52"/>
  <c r="AJ16" i="43"/>
  <c r="AJ28" i="43"/>
  <c r="AJ24" i="43"/>
  <c r="AJ48" i="43"/>
  <c r="AJ56" i="43"/>
  <c r="AJ7" i="43"/>
  <c r="AJ38" i="43"/>
  <c r="AI34" i="52"/>
  <c r="AI216" i="52"/>
  <c r="AI37" i="52"/>
  <c r="AI157" i="52"/>
  <c r="AI129" i="52"/>
  <c r="AI123" i="52"/>
  <c r="AJ101" i="39"/>
  <c r="AJ102" i="39"/>
  <c r="AJ59" i="43"/>
  <c r="AJ23" i="43"/>
  <c r="AJ25" i="43"/>
  <c r="AJ50" i="43"/>
  <c r="AJ60" i="43"/>
  <c r="AI81" i="52"/>
  <c r="AI210" i="52"/>
  <c r="AI56" i="52"/>
  <c r="AI217" i="52"/>
  <c r="AI89" i="52"/>
  <c r="AI208" i="52"/>
  <c r="AI189" i="52"/>
  <c r="AI222" i="52"/>
  <c r="AI238" i="52"/>
  <c r="AI235" i="52"/>
  <c r="AI86" i="52"/>
  <c r="AI88" i="52"/>
  <c r="AI140" i="52"/>
  <c r="AI20" i="52"/>
  <c r="AI45" i="52"/>
  <c r="AI117" i="52"/>
  <c r="AI175" i="52"/>
  <c r="AJ118" i="39"/>
  <c r="AJ39" i="39"/>
  <c r="AJ6" i="43"/>
  <c r="AJ26" i="43"/>
  <c r="AJ55" i="43"/>
  <c r="AJ17" i="43"/>
  <c r="AJ18" i="43"/>
  <c r="AJ47" i="43"/>
  <c r="AI50" i="52"/>
  <c r="AI44" i="52"/>
  <c r="AI64" i="52"/>
  <c r="AI15" i="52"/>
  <c r="AI39" i="52"/>
  <c r="AI7" i="52"/>
  <c r="AI233" i="52"/>
  <c r="AI19" i="52"/>
  <c r="AI156" i="52"/>
  <c r="AI5" i="52"/>
  <c r="AI173" i="52"/>
  <c r="AI205" i="52"/>
  <c r="AI18" i="52"/>
  <c r="AI72" i="52"/>
  <c r="AI95" i="52"/>
  <c r="AI97" i="52"/>
  <c r="AI111" i="52"/>
  <c r="AI226" i="52"/>
  <c r="AI234" i="52"/>
  <c r="AI13" i="52"/>
  <c r="AI151" i="52"/>
  <c r="AI190" i="52"/>
  <c r="AI147" i="52"/>
  <c r="AI251" i="52"/>
  <c r="AI239" i="52"/>
  <c r="AI54" i="52"/>
  <c r="AI170" i="52"/>
  <c r="AI57" i="52"/>
  <c r="AI124" i="52"/>
  <c r="AI26" i="52"/>
  <c r="AI80" i="52"/>
  <c r="AJ14" i="43"/>
  <c r="AJ61" i="43"/>
  <c r="AJ65" i="43"/>
  <c r="AJ27" i="43"/>
  <c r="AJ34" i="43"/>
  <c r="AJ5" i="43"/>
  <c r="AJ123" i="39"/>
  <c r="AJ22" i="43"/>
  <c r="AJ49" i="43"/>
  <c r="AJ37" i="43"/>
  <c r="AI105" i="52"/>
  <c r="AI52" i="52"/>
  <c r="AI224" i="52"/>
  <c r="AI229" i="52"/>
  <c r="AI188" i="52"/>
  <c r="AI11" i="52"/>
  <c r="AI3" i="52"/>
  <c r="AI113" i="52"/>
  <c r="AI152" i="52"/>
  <c r="AI181" i="52"/>
  <c r="AI119" i="52"/>
  <c r="AI118" i="52"/>
  <c r="AI245" i="52"/>
  <c r="AI103" i="52"/>
  <c r="AI78" i="52"/>
  <c r="O18" i="52"/>
  <c r="C37" i="52" s="1"/>
  <c r="H28" i="33" s="1"/>
  <c r="L28" i="33" s="1"/>
  <c r="AJ70" i="39"/>
  <c r="AJ129" i="39"/>
  <c r="AJ10" i="43"/>
  <c r="AJ45" i="43"/>
  <c r="AI197" i="52"/>
  <c r="AJ82" i="39"/>
  <c r="AJ19" i="43"/>
  <c r="AJ9" i="43"/>
  <c r="AJ30" i="43"/>
  <c r="AJ43" i="43"/>
  <c r="AJ13" i="43"/>
  <c r="AJ58" i="43"/>
  <c r="AJ64" i="43"/>
  <c r="AJ39" i="43"/>
  <c r="AI198" i="52"/>
  <c r="AI252" i="52"/>
  <c r="AI29" i="52"/>
  <c r="AI112" i="52"/>
  <c r="AI63" i="52"/>
  <c r="AI144" i="52"/>
  <c r="AI209" i="52"/>
  <c r="AI131" i="52"/>
  <c r="AI41" i="52"/>
  <c r="AI101" i="52"/>
  <c r="AI247" i="52"/>
  <c r="AI31" i="52"/>
  <c r="AI183" i="52"/>
  <c r="AI184" i="52"/>
  <c r="AI120" i="52"/>
  <c r="AI76" i="52"/>
  <c r="AI230" i="52"/>
  <c r="AI154" i="52"/>
  <c r="AI240" i="52"/>
  <c r="AI32" i="52"/>
  <c r="AI43" i="52"/>
  <c r="AI58" i="52"/>
  <c r="AI93" i="52"/>
  <c r="AI241" i="52"/>
  <c r="AI42" i="52"/>
  <c r="AI220" i="52"/>
  <c r="AI28" i="52"/>
  <c r="AI201" i="52"/>
  <c r="AI196" i="52"/>
  <c r="AI207" i="52"/>
  <c r="AI127" i="52"/>
  <c r="AJ11" i="39"/>
  <c r="AJ56" i="39"/>
  <c r="AJ121" i="39"/>
  <c r="AI35" i="52"/>
  <c r="AJ4" i="39"/>
  <c r="AJ51" i="39"/>
  <c r="AJ116" i="39"/>
  <c r="AJ21" i="43"/>
  <c r="AJ62" i="43"/>
  <c r="AJ29" i="43"/>
  <c r="AJ53" i="43"/>
  <c r="AJ32" i="43"/>
  <c r="AJ41" i="43"/>
  <c r="AJ35" i="43"/>
  <c r="AI77" i="52"/>
  <c r="AI246" i="52"/>
  <c r="AI10" i="52"/>
  <c r="AI65" i="52"/>
  <c r="AI213" i="52"/>
  <c r="AI135" i="52"/>
  <c r="AI14" i="52"/>
  <c r="AI218" i="52"/>
  <c r="AI206" i="52"/>
  <c r="AI187" i="52"/>
  <c r="AI164" i="52"/>
  <c r="AI171" i="52"/>
  <c r="AI227" i="52"/>
  <c r="AI243" i="52"/>
  <c r="AI143" i="52"/>
  <c r="AI250" i="52"/>
  <c r="AI104" i="52"/>
  <c r="AI161" i="52"/>
  <c r="AI202" i="52"/>
  <c r="AI136" i="52"/>
  <c r="AI108" i="52"/>
  <c r="AI84" i="52"/>
  <c r="AI159" i="52"/>
  <c r="AI130" i="52"/>
  <c r="AI46" i="52"/>
  <c r="AI106" i="52"/>
  <c r="AI158" i="52"/>
  <c r="AI36" i="52"/>
  <c r="AI221" i="52"/>
  <c r="AI24" i="52"/>
  <c r="AI178" i="52"/>
  <c r="AJ109" i="39"/>
  <c r="AJ9" i="39"/>
  <c r="AJ60" i="39"/>
  <c r="AJ41" i="39"/>
  <c r="AJ67" i="39"/>
  <c r="AJ14" i="39"/>
  <c r="AJ106" i="39"/>
  <c r="AJ50" i="39"/>
  <c r="AJ3" i="39"/>
  <c r="AJ103" i="39"/>
  <c r="AJ120" i="39"/>
  <c r="AJ28" i="39"/>
  <c r="AJ84" i="39"/>
  <c r="AJ117" i="39"/>
  <c r="AJ90" i="39"/>
  <c r="AJ79" i="39"/>
  <c r="AJ19" i="39"/>
  <c r="AJ10" i="39"/>
  <c r="AJ107" i="39"/>
  <c r="AJ45" i="39"/>
  <c r="AJ6" i="39"/>
  <c r="AJ128" i="39"/>
  <c r="AJ25" i="39"/>
  <c r="AJ24" i="39"/>
  <c r="AJ72" i="39"/>
  <c r="AJ17" i="39"/>
  <c r="AJ132" i="39"/>
  <c r="AJ83" i="39"/>
  <c r="AJ89" i="39"/>
  <c r="AJ114" i="39"/>
  <c r="AJ65" i="39"/>
  <c r="AJ76" i="39"/>
  <c r="AJ18" i="39"/>
  <c r="AJ112" i="39"/>
  <c r="AJ54" i="39"/>
  <c r="AJ71" i="39"/>
  <c r="AJ66" i="39"/>
  <c r="AJ38" i="39"/>
  <c r="AJ113" i="39"/>
  <c r="AJ63" i="39"/>
  <c r="AJ122" i="39"/>
  <c r="AJ92" i="39"/>
  <c r="AJ62" i="39"/>
  <c r="AJ27" i="39"/>
  <c r="AJ16" i="39"/>
  <c r="AJ49" i="39"/>
  <c r="AJ31" i="39"/>
  <c r="AJ23" i="39"/>
  <c r="AJ86" i="39"/>
  <c r="AJ110" i="39"/>
  <c r="AJ55" i="39"/>
  <c r="AJ87" i="39"/>
  <c r="AJ13" i="39"/>
  <c r="AJ64" i="39"/>
  <c r="AJ40" i="39"/>
  <c r="AJ80" i="39"/>
  <c r="AJ12" i="39"/>
  <c r="AJ68" i="39"/>
  <c r="AJ124" i="39"/>
  <c r="AJ91" i="39"/>
  <c r="AJ20" i="39"/>
  <c r="AJ8" i="39"/>
  <c r="P21" i="39"/>
  <c r="C34" i="39" s="1"/>
  <c r="H21" i="33" s="1"/>
  <c r="L21" i="33" s="1"/>
  <c r="AJ93" i="39"/>
  <c r="AJ42" i="39"/>
  <c r="AJ15" i="39"/>
  <c r="AJ43" i="39"/>
  <c r="AJ57" i="39"/>
  <c r="AJ111" i="39"/>
  <c r="AJ53" i="39"/>
  <c r="AJ47" i="39"/>
  <c r="AJ119" i="39"/>
  <c r="AJ32" i="39"/>
  <c r="AJ96" i="39"/>
  <c r="AJ99" i="39"/>
  <c r="AJ95" i="39"/>
  <c r="AJ36" i="39"/>
  <c r="AJ30" i="39"/>
  <c r="AJ105" i="39"/>
  <c r="AJ52" i="39"/>
  <c r="AJ73" i="39"/>
  <c r="AJ127" i="39"/>
  <c r="AJ130" i="39"/>
  <c r="AJ35" i="39"/>
  <c r="AJ58" i="39"/>
  <c r="AJ22" i="39"/>
  <c r="AJ33" i="39"/>
  <c r="AJ29" i="39"/>
  <c r="AJ74" i="39"/>
  <c r="AJ98" i="39"/>
  <c r="AJ21" i="39"/>
  <c r="AJ7" i="39"/>
  <c r="AJ88" i="39"/>
  <c r="AJ77" i="39"/>
  <c r="AJ81" i="39"/>
  <c r="AJ78" i="39"/>
  <c r="AJ26" i="39"/>
  <c r="AJ94" i="39"/>
  <c r="AJ115" i="39"/>
  <c r="AJ61" i="39"/>
  <c r="AJ104" i="39"/>
  <c r="AJ59" i="39"/>
  <c r="AJ44" i="39"/>
  <c r="O4" i="42"/>
  <c r="O26" i="52"/>
  <c r="C45" i="52" s="1"/>
  <c r="H36" i="33" s="1"/>
  <c r="L36" i="33" s="1"/>
  <c r="M19" i="33"/>
  <c r="M28" i="33"/>
  <c r="M21" i="33"/>
  <c r="M36" i="33"/>
  <c r="O21" i="52"/>
  <c r="C40" i="52" s="1"/>
  <c r="H31" i="33" s="1"/>
  <c r="L31" i="33" s="1"/>
  <c r="M31" i="33"/>
  <c r="O30" i="52"/>
  <c r="N20" i="52"/>
  <c r="O7" i="40"/>
  <c r="O20" i="43"/>
  <c r="P20" i="39"/>
  <c r="C33" i="39"/>
  <c r="H20" i="33" s="1"/>
  <c r="L20" i="33" s="1"/>
  <c r="M20" i="33"/>
  <c r="P18" i="43"/>
  <c r="C28" i="43" s="1"/>
  <c r="H11" i="33" s="1"/>
  <c r="L11" i="33" s="1"/>
  <c r="M11" i="33"/>
  <c r="K18" i="48"/>
  <c r="P15" i="43"/>
  <c r="C25" i="43" s="1"/>
  <c r="H8" i="33" s="1"/>
  <c r="L8" i="33" s="1"/>
  <c r="M8" i="33"/>
  <c r="O7" i="51"/>
  <c r="O16" i="52"/>
  <c r="C35" i="52" s="1"/>
  <c r="H26" i="33" s="1"/>
  <c r="L26" i="33" s="1"/>
  <c r="M26" i="33"/>
  <c r="O15" i="52"/>
  <c r="C34" i="52" s="1"/>
  <c r="H25" i="33" s="1"/>
  <c r="L25" i="33" s="1"/>
  <c r="M25" i="33"/>
  <c r="O21" i="39"/>
  <c r="O16" i="39"/>
  <c r="N19" i="39"/>
  <c r="O10" i="51"/>
  <c r="O13" i="40"/>
  <c r="N26" i="52"/>
  <c r="N19" i="43"/>
  <c r="N21" i="52"/>
  <c r="N30" i="52"/>
  <c r="N22" i="52"/>
  <c r="L19" i="48"/>
  <c r="C27" i="48"/>
  <c r="H7" i="33" s="1"/>
  <c r="L7" i="33" s="1"/>
  <c r="M7" i="33"/>
  <c r="P20" i="43"/>
  <c r="C30" i="43" s="1"/>
  <c r="H13" i="33" s="1"/>
  <c r="L13" i="33" s="1"/>
  <c r="M13" i="33"/>
  <c r="N20" i="39"/>
  <c r="O18" i="43"/>
  <c r="O18" i="51"/>
  <c r="N15" i="43"/>
  <c r="P17" i="52"/>
  <c r="O12" i="40"/>
  <c r="O11" i="51"/>
  <c r="N21" i="39"/>
  <c r="P16" i="39"/>
  <c r="C29" i="39" s="1"/>
  <c r="H16" i="33" s="1"/>
  <c r="L16" i="33" s="1"/>
  <c r="M16" i="33"/>
  <c r="O19" i="39"/>
  <c r="O10" i="42"/>
  <c r="O9" i="40"/>
  <c r="N15" i="39"/>
  <c r="O19" i="43"/>
  <c r="O4" i="40"/>
  <c r="P30" i="52"/>
  <c r="C49" i="52"/>
  <c r="H40" i="33" s="1"/>
  <c r="L40" i="33" s="1"/>
  <c r="M40" i="33"/>
  <c r="O22" i="52"/>
  <c r="J19" i="48"/>
  <c r="P23" i="39"/>
  <c r="C36" i="39" s="1"/>
  <c r="H23" i="33" s="1"/>
  <c r="L23" i="33" s="1"/>
  <c r="M23" i="33"/>
  <c r="O20" i="39"/>
  <c r="O17" i="43"/>
  <c r="O17" i="39"/>
  <c r="O15" i="43"/>
  <c r="O17" i="52"/>
  <c r="C36" i="52" s="1"/>
  <c r="H27" i="33" s="1"/>
  <c r="L27" i="33" s="1"/>
  <c r="M27" i="33"/>
  <c r="O27" i="52"/>
  <c r="P29" i="52"/>
  <c r="N16" i="39"/>
  <c r="N24" i="39"/>
  <c r="O19" i="40"/>
  <c r="N28" i="52"/>
  <c r="P15" i="39"/>
  <c r="C28" i="39" s="1"/>
  <c r="H15" i="33" s="1"/>
  <c r="L15" i="33" s="1"/>
  <c r="M15" i="33"/>
  <c r="P19" i="43"/>
  <c r="C29" i="43" s="1"/>
  <c r="H12" i="33" s="1"/>
  <c r="L12" i="33" s="1"/>
  <c r="M12" i="33"/>
  <c r="O3" i="40"/>
  <c r="P21" i="43"/>
  <c r="C31" i="43" s="1"/>
  <c r="H14" i="33" s="1"/>
  <c r="L14" i="33" s="1"/>
  <c r="M14" i="33"/>
  <c r="P22" i="52"/>
  <c r="C41" i="52"/>
  <c r="H32" i="33"/>
  <c r="L32" i="33" s="1"/>
  <c r="M32" i="33"/>
  <c r="K19" i="48"/>
  <c r="N23" i="39"/>
  <c r="P17" i="43"/>
  <c r="C27" i="43" s="1"/>
  <c r="H10" i="33" s="1"/>
  <c r="L10" i="33" s="1"/>
  <c r="M10" i="33"/>
  <c r="P17" i="39"/>
  <c r="C30" i="39" s="1"/>
  <c r="H17" i="33" s="1"/>
  <c r="L17" i="33" s="1"/>
  <c r="M17" i="33"/>
  <c r="P18" i="39"/>
  <c r="C31" i="39" s="1"/>
  <c r="H18" i="33" s="1"/>
  <c r="L18" i="33" s="1"/>
  <c r="M18" i="33"/>
  <c r="P22" i="39"/>
  <c r="C35" i="39" s="1"/>
  <c r="H22" i="33" s="1"/>
  <c r="L22" i="33" s="1"/>
  <c r="M22" i="33"/>
  <c r="P24" i="39"/>
  <c r="C37" i="39" s="1"/>
  <c r="H24" i="33" s="1"/>
  <c r="L24" i="33" s="1"/>
  <c r="M24" i="33"/>
  <c r="N15" i="33"/>
  <c r="O24" i="52"/>
  <c r="N17" i="52"/>
  <c r="N27" i="52"/>
  <c r="O3" i="42"/>
  <c r="N29" i="52"/>
  <c r="O8" i="40"/>
  <c r="P16" i="43"/>
  <c r="C26" i="43" s="1"/>
  <c r="H9" i="33" s="1"/>
  <c r="L9" i="33" s="1"/>
  <c r="M9" i="33"/>
  <c r="P28" i="52"/>
  <c r="O15" i="39"/>
  <c r="P25" i="52"/>
  <c r="N21" i="43"/>
  <c r="O23" i="39"/>
  <c r="N17" i="43"/>
  <c r="N17" i="39"/>
  <c r="N24" i="52"/>
  <c r="P27" i="52"/>
  <c r="C46" i="52"/>
  <c r="H37" i="33" s="1"/>
  <c r="L37" i="33" s="1"/>
  <c r="M37" i="33"/>
  <c r="J17" i="48"/>
  <c r="O29" i="52"/>
  <c r="C48" i="52" s="1"/>
  <c r="H39" i="33" s="1"/>
  <c r="L39" i="33" s="1"/>
  <c r="M39" i="33"/>
  <c r="N18" i="39"/>
  <c r="O24" i="39"/>
  <c r="N16" i="43"/>
  <c r="O28" i="52"/>
  <c r="C47" i="52" s="1"/>
  <c r="H38" i="33" s="1"/>
  <c r="L38" i="33" s="1"/>
  <c r="M38" i="33"/>
  <c r="P19" i="52"/>
  <c r="O25" i="52"/>
  <c r="C44" i="52"/>
  <c r="H35" i="33" s="1"/>
  <c r="L35" i="33" s="1"/>
  <c r="M35" i="33"/>
  <c r="O19" i="52"/>
  <c r="C38" i="52" s="1"/>
  <c r="H29" i="33" s="1"/>
  <c r="L29" i="33" s="1"/>
  <c r="M29" i="33"/>
  <c r="O20" i="52"/>
  <c r="C39" i="52" s="1"/>
  <c r="H30" i="33" s="1"/>
  <c r="L30" i="33" s="1"/>
  <c r="M30" i="33"/>
  <c r="O23" i="52"/>
  <c r="C42" i="52" s="1"/>
  <c r="H33" i="33" s="1"/>
  <c r="L33" i="33" s="1"/>
  <c r="M33" i="33"/>
  <c r="C43" i="52"/>
  <c r="H34" i="33" s="1"/>
  <c r="L34" i="33" s="1"/>
  <c r="M34" i="33"/>
  <c r="N25" i="33"/>
  <c r="P23" i="52"/>
  <c r="O21" i="43"/>
  <c r="O5" i="42"/>
  <c r="L15" i="48"/>
  <c r="C23" i="48" s="1"/>
  <c r="H3" i="33" s="1"/>
  <c r="L3" i="33" s="1"/>
  <c r="M3" i="33"/>
  <c r="O8" i="51"/>
  <c r="J16" i="48"/>
  <c r="P24" i="52"/>
  <c r="O17" i="40"/>
  <c r="L17" i="48"/>
  <c r="C25" i="48" s="1"/>
  <c r="H5" i="33" s="1"/>
  <c r="L5" i="33" s="1"/>
  <c r="M5" i="33"/>
  <c r="N18" i="52"/>
  <c r="O16" i="43"/>
  <c r="O10" i="40"/>
  <c r="N25" i="52"/>
  <c r="N23" i="52"/>
  <c r="O3" i="51"/>
  <c r="O16" i="51"/>
  <c r="J15" i="48"/>
  <c r="L18" i="48"/>
  <c r="C26" i="48" s="1"/>
  <c r="H6" i="33" s="1"/>
  <c r="L6" i="33" s="1"/>
  <c r="M6" i="33"/>
  <c r="L16" i="48"/>
  <c r="C24" i="48" s="1"/>
  <c r="H4" i="33" s="1"/>
  <c r="L4" i="33" s="1"/>
  <c r="M4" i="33"/>
  <c r="O14" i="51"/>
  <c r="N16" i="52"/>
  <c r="P15" i="52"/>
  <c r="K17" i="48"/>
  <c r="O22" i="39"/>
  <c r="O18" i="39"/>
  <c r="O11" i="42"/>
  <c r="P26" i="52"/>
  <c r="N19" i="52"/>
  <c r="P21" i="52"/>
  <c r="P20" i="52"/>
  <c r="O19" i="51"/>
  <c r="N20" i="43"/>
  <c r="K15" i="48"/>
  <c r="N2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<sst xmlns="http://schemas.openxmlformats.org/spreadsheetml/2006/main" count="676" uniqueCount="199">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</sst>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3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178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5.6377828377346254E-4</c:v>
                </c:pt>
                <c:pt idx="1">
                  <c:v>5.6377828377346254E-4</c:v>
                </c:pt>
                <c:pt idx="2">
                  <c:v>5.6377828377346254E-4</c:v>
                </c:pt>
                <c:pt idx="3">
                  <c:v>5.6377828377346254E-4</c:v>
                </c:pt>
                <c:pt idx="4">
                  <c:v>5.6377828377346254E-4</c:v>
                </c:pt>
                <c:pt idx="5">
                  <c:v>5.6377828377346254E-4</c:v>
                </c:pt>
                <c:pt idx="6">
                  <c:v>5.6377828377346254E-4</c:v>
                </c:pt>
                <c:pt idx="7">
                  <c:v>5.6377828377346254E-4</c:v>
                </c:pt>
                <c:pt idx="8">
                  <c:v>5.6377828377346254E-4</c:v>
                </c:pt>
                <c:pt idx="9">
                  <c:v>5.6377828377346254E-4</c:v>
                </c:pt>
                <c:pt idx="10">
                  <c:v>5.6377828377346254E-4</c:v>
                </c:pt>
                <c:pt idx="11">
                  <c:v>5.6377828377346254E-4</c:v>
                </c:pt>
                <c:pt idx="12">
                  <c:v>5.6377828377346254E-4</c:v>
                </c:pt>
                <c:pt idx="13">
                  <c:v>5.6377828377346254E-4</c:v>
                </c:pt>
                <c:pt idx="14">
                  <c:v>5.6377828377346254E-4</c:v>
                </c:pt>
                <c:pt idx="15">
                  <c:v>5.6377828377346254E-4</c:v>
                </c:pt>
                <c:pt idx="16">
                  <c:v>5.6377828377346254E-4</c:v>
                </c:pt>
                <c:pt idx="17">
                  <c:v>5.6377828377346254E-4</c:v>
                </c:pt>
                <c:pt idx="18">
                  <c:v>5.6377828377346254E-4</c:v>
                </c:pt>
                <c:pt idx="19">
                  <c:v>5.6377828377346254E-4</c:v>
                </c:pt>
                <c:pt idx="20">
                  <c:v>5.6377828377346254E-4</c:v>
                </c:pt>
                <c:pt idx="21">
                  <c:v>5.6377828377346254E-4</c:v>
                </c:pt>
                <c:pt idx="22">
                  <c:v>5.6377828377346254E-4</c:v>
                </c:pt>
                <c:pt idx="23">
                  <c:v>5.6377828377346254E-4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5.6642723575115058E-4</c:v>
                </c:pt>
                <c:pt idx="1">
                  <c:v>5.66250638952638E-4</c:v>
                </c:pt>
                <c:pt idx="2">
                  <c:v>5.6607404215412553E-4</c:v>
                </c:pt>
                <c:pt idx="3">
                  <c:v>5.6536765496007532E-4</c:v>
                </c:pt>
                <c:pt idx="4">
                  <c:v>5.6519105816156274E-4</c:v>
                </c:pt>
                <c:pt idx="5">
                  <c:v>5.6501446136305027E-4</c:v>
                </c:pt>
                <c:pt idx="6">
                  <c:v>5.6483786456453769E-4</c:v>
                </c:pt>
                <c:pt idx="7">
                  <c:v>5.6430807416900006E-4</c:v>
                </c:pt>
                <c:pt idx="8">
                  <c:v>5.6413147737048748E-4</c:v>
                </c:pt>
                <c:pt idx="9">
                  <c:v>5.6395488057197501E-4</c:v>
                </c:pt>
                <c:pt idx="10">
                  <c:v>5.6377828377346243E-4</c:v>
                </c:pt>
                <c:pt idx="11">
                  <c:v>5.6360168697494985E-4</c:v>
                </c:pt>
                <c:pt idx="12">
                  <c:v>5.6307189657941222E-4</c:v>
                </c:pt>
                <c:pt idx="13">
                  <c:v>5.6289529978089975E-4</c:v>
                </c:pt>
                <c:pt idx="14">
                  <c:v>5.6271870298238717E-4</c:v>
                </c:pt>
                <c:pt idx="15">
                  <c:v>5.625421061838746E-4</c:v>
                </c:pt>
                <c:pt idx="16">
                  <c:v>5.6236550938536212E-4</c:v>
                </c:pt>
                <c:pt idx="17">
                  <c:v>5.6165912219131192E-4</c:v>
                </c:pt>
                <c:pt idx="18">
                  <c:v>5.6148252539279934E-4</c:v>
                </c:pt>
                <c:pt idx="19">
                  <c:v>5.6130592859428687E-4</c:v>
                </c:pt>
                <c:pt idx="20">
                  <c:v>5.6112933179577429E-4</c:v>
                </c:pt>
                <c:pt idx="21">
                  <c:v>5.6059954140023666E-4</c:v>
                </c:pt>
                <c:pt idx="22">
                  <c:v>5.6042294460172408E-4</c:v>
                </c:pt>
                <c:pt idx="23">
                  <c:v>5.6024634780321161E-4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5.6659342582225224E-4</c:v>
                </c:pt>
                <c:pt idx="1">
                  <c:v>5.6640065676413255E-4</c:v>
                </c:pt>
                <c:pt idx="2">
                  <c:v>5.6620842380301635E-4</c:v>
                </c:pt>
                <c:pt idx="3">
                  <c:v>5.6544485292858715E-4</c:v>
                </c:pt>
                <c:pt idx="4">
                  <c:v>5.652553004524887E-4</c:v>
                </c:pt>
                <c:pt idx="5">
                  <c:v>5.6506628407339385E-4</c:v>
                </c:pt>
                <c:pt idx="6">
                  <c:v>5.6487780379130248E-4</c:v>
                </c:pt>
                <c:pt idx="7">
                  <c:v>5.6431557952704985E-4</c:v>
                </c:pt>
                <c:pt idx="8">
                  <c:v>5.6412924363297286E-4</c:v>
                </c:pt>
                <c:pt idx="9">
                  <c:v>5.6394344383589926E-4</c:v>
                </c:pt>
                <c:pt idx="10">
                  <c:v>5.6375818013582935E-4</c:v>
                </c:pt>
                <c:pt idx="11">
                  <c:v>5.6357345253276283E-4</c:v>
                </c:pt>
                <c:pt idx="12">
                  <c:v>5.6302248630558493E-4</c:v>
                </c:pt>
                <c:pt idx="13">
                  <c:v>5.6283990309053268E-4</c:v>
                </c:pt>
                <c:pt idx="14">
                  <c:v>5.6265785597248402E-4</c:v>
                </c:pt>
                <c:pt idx="15">
                  <c:v>5.6247634495143885E-4</c:v>
                </c:pt>
                <c:pt idx="16">
                  <c:v>5.6229537002739738E-4</c:v>
                </c:pt>
                <c:pt idx="17">
                  <c:v>5.6157683130126658E-4</c:v>
                </c:pt>
                <c:pt idx="18">
                  <c:v>5.6139853686224287E-4</c:v>
                </c:pt>
                <c:pt idx="19">
                  <c:v>5.6122077852022265E-4</c:v>
                </c:pt>
                <c:pt idx="20">
                  <c:v>5.6104355627520591E-4</c:v>
                </c:pt>
                <c:pt idx="21">
                  <c:v>5.6051510612217716E-4</c:v>
                </c:pt>
                <c:pt idx="22">
                  <c:v>5.603400282651747E-4</c:v>
                </c:pt>
                <c:pt idx="23">
                  <c:v>5.6016548650517572E-4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081216"/>
        <c:axId val="461095296"/>
      </c:lineChart>
      <c:dateAx>
        <c:axId val="4610812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61095296"/>
        <c:crosses val="autoZero"/>
        <c:auto val="1"/>
        <c:lblOffset val="100"/>
        <c:baseTimeUnit val="days"/>
      </c:dateAx>
      <c:valAx>
        <c:axId val="461095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1081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1.4892301912218426E-3</c:v>
                </c:pt>
                <c:pt idx="1">
                  <c:v>1.4892301912218426E-3</c:v>
                </c:pt>
                <c:pt idx="2">
                  <c:v>1.4892301912218426E-3</c:v>
                </c:pt>
                <c:pt idx="3">
                  <c:v>1.4892301912218426E-3</c:v>
                </c:pt>
                <c:pt idx="4">
                  <c:v>1.4892301912218426E-3</c:v>
                </c:pt>
                <c:pt idx="5">
                  <c:v>1.4892301912218426E-3</c:v>
                </c:pt>
                <c:pt idx="6">
                  <c:v>1.4892301912218426E-3</c:v>
                </c:pt>
                <c:pt idx="7">
                  <c:v>1.4892301912218426E-3</c:v>
                </c:pt>
                <c:pt idx="8">
                  <c:v>1.4892301912218426E-3</c:v>
                </c:pt>
                <c:pt idx="9">
                  <c:v>1.4892301912218426E-3</c:v>
                </c:pt>
                <c:pt idx="10">
                  <c:v>1.4892301912218426E-3</c:v>
                </c:pt>
                <c:pt idx="11">
                  <c:v>1.4892301912218426E-3</c:v>
                </c:pt>
                <c:pt idx="12">
                  <c:v>1.4892301912218426E-3</c:v>
                </c:pt>
                <c:pt idx="13">
                  <c:v>1.4892301912218426E-3</c:v>
                </c:pt>
                <c:pt idx="14">
                  <c:v>1.4892301912218426E-3</c:v>
                </c:pt>
                <c:pt idx="15">
                  <c:v>1.4892301912218426E-3</c:v>
                </c:pt>
                <c:pt idx="16">
                  <c:v>1.4892301912218426E-3</c:v>
                </c:pt>
                <c:pt idx="17">
                  <c:v>1.4892301912218426E-3</c:v>
                </c:pt>
                <c:pt idx="18">
                  <c:v>1.4892301912218426E-3</c:v>
                </c:pt>
                <c:pt idx="19">
                  <c:v>1.4892301912218426E-3</c:v>
                </c:pt>
                <c:pt idx="20">
                  <c:v>1.4892301912218426E-3</c:v>
                </c:pt>
                <c:pt idx="21">
                  <c:v>1.4892301912218426E-3</c:v>
                </c:pt>
                <c:pt idx="22">
                  <c:v>1.4892301912218426E-3</c:v>
                </c:pt>
                <c:pt idx="23">
                  <c:v>1.4892301912218426E-3</c:v>
                </c:pt>
                <c:pt idx="24">
                  <c:v>1.4892301912218426E-3</c:v>
                </c:pt>
                <c:pt idx="25">
                  <c:v>1.4892301912218426E-3</c:v>
                </c:pt>
                <c:pt idx="26">
                  <c:v>1.4892301912218426E-3</c:v>
                </c:pt>
                <c:pt idx="27">
                  <c:v>1.4892301912218426E-3</c:v>
                </c:pt>
                <c:pt idx="28">
                  <c:v>1.4892301912218426E-3</c:v>
                </c:pt>
                <c:pt idx="29">
                  <c:v>1.4892301912218426E-3</c:v>
                </c:pt>
                <c:pt idx="30">
                  <c:v>1.4892301912218426E-3</c:v>
                </c:pt>
                <c:pt idx="31">
                  <c:v>1.4892301912218426E-3</c:v>
                </c:pt>
                <c:pt idx="32">
                  <c:v>1.4892301912218426E-3</c:v>
                </c:pt>
                <c:pt idx="33">
                  <c:v>1.4892301912218426E-3</c:v>
                </c:pt>
                <c:pt idx="34">
                  <c:v>1.4892301912218426E-3</c:v>
                </c:pt>
                <c:pt idx="35">
                  <c:v>1.4892301912218426E-3</c:v>
                </c:pt>
                <c:pt idx="36">
                  <c:v>1.4892301912218426E-3</c:v>
                </c:pt>
                <c:pt idx="37">
                  <c:v>1.4892301912218426E-3</c:v>
                </c:pt>
                <c:pt idx="38">
                  <c:v>1.4892301912218426E-3</c:v>
                </c:pt>
                <c:pt idx="39">
                  <c:v>1.4892301912218426E-3</c:v>
                </c:pt>
                <c:pt idx="40">
                  <c:v>1.4892301912218426E-3</c:v>
                </c:pt>
                <c:pt idx="41">
                  <c:v>1.4892301912218426E-3</c:v>
                </c:pt>
                <c:pt idx="42">
                  <c:v>1.4892301912218426E-3</c:v>
                </c:pt>
                <c:pt idx="43">
                  <c:v>1.4892301912218426E-3</c:v>
                </c:pt>
                <c:pt idx="44">
                  <c:v>1.4892301912218426E-3</c:v>
                </c:pt>
                <c:pt idx="45">
                  <c:v>1.4892301912218426E-3</c:v>
                </c:pt>
                <c:pt idx="46">
                  <c:v>1.4892301912218426E-3</c:v>
                </c:pt>
                <c:pt idx="47">
                  <c:v>1.4892301912218426E-3</c:v>
                </c:pt>
                <c:pt idx="48">
                  <c:v>1.4892301912218426E-3</c:v>
                </c:pt>
                <c:pt idx="49">
                  <c:v>1.4892301912218426E-3</c:v>
                </c:pt>
                <c:pt idx="50">
                  <c:v>1.4892301912218426E-3</c:v>
                </c:pt>
                <c:pt idx="51">
                  <c:v>1.4892301912218426E-3</c:v>
                </c:pt>
                <c:pt idx="52">
                  <c:v>1.4892301912218426E-3</c:v>
                </c:pt>
                <c:pt idx="53">
                  <c:v>1.4892301912218426E-3</c:v>
                </c:pt>
                <c:pt idx="54">
                  <c:v>1.4892301912218426E-3</c:v>
                </c:pt>
                <c:pt idx="55">
                  <c:v>1.4892301912218426E-3</c:v>
                </c:pt>
                <c:pt idx="56">
                  <c:v>1.4892301912218426E-3</c:v>
                </c:pt>
                <c:pt idx="57">
                  <c:v>1.4892301912218426E-3</c:v>
                </c:pt>
                <c:pt idx="58">
                  <c:v>1.4892301912218426E-3</c:v>
                </c:pt>
                <c:pt idx="59">
                  <c:v>1.4892301912218426E-3</c:v>
                </c:pt>
                <c:pt idx="60">
                  <c:v>1.4892301912218426E-3</c:v>
                </c:pt>
                <c:pt idx="61">
                  <c:v>1.4892301912218426E-3</c:v>
                </c:pt>
                <c:pt idx="62">
                  <c:v>1.4892301912218426E-3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1.432334203730175E-3</c:v>
                </c:pt>
                <c:pt idx="1">
                  <c:v>1.4335846649937282E-3</c:v>
                </c:pt>
                <c:pt idx="2">
                  <c:v>1.4348351262572813E-3</c:v>
                </c:pt>
                <c:pt idx="3">
                  <c:v>1.4398369713114938E-3</c:v>
                </c:pt>
                <c:pt idx="4">
                  <c:v>1.4410874325750469E-3</c:v>
                </c:pt>
                <c:pt idx="5">
                  <c:v>1.4423378938386003E-3</c:v>
                </c:pt>
                <c:pt idx="6">
                  <c:v>1.4435883551021534E-3</c:v>
                </c:pt>
                <c:pt idx="7">
                  <c:v>1.4473397388928128E-3</c:v>
                </c:pt>
                <c:pt idx="8">
                  <c:v>1.4485902001563659E-3</c:v>
                </c:pt>
                <c:pt idx="9">
                  <c:v>1.449840661419919E-3</c:v>
                </c:pt>
                <c:pt idx="10">
                  <c:v>1.4510911226834722E-3</c:v>
                </c:pt>
                <c:pt idx="11">
                  <c:v>1.4523415839470253E-3</c:v>
                </c:pt>
                <c:pt idx="12">
                  <c:v>1.4560929677376847E-3</c:v>
                </c:pt>
                <c:pt idx="13">
                  <c:v>1.4573434290012378E-3</c:v>
                </c:pt>
                <c:pt idx="14">
                  <c:v>1.4585938902647909E-3</c:v>
                </c:pt>
                <c:pt idx="15">
                  <c:v>1.459844351528344E-3</c:v>
                </c:pt>
                <c:pt idx="16">
                  <c:v>1.4610948127918974E-3</c:v>
                </c:pt>
                <c:pt idx="17">
                  <c:v>1.4660966578461099E-3</c:v>
                </c:pt>
                <c:pt idx="18">
                  <c:v>1.467347119109663E-3</c:v>
                </c:pt>
                <c:pt idx="19">
                  <c:v>1.4685975803732162E-3</c:v>
                </c:pt>
                <c:pt idx="20">
                  <c:v>1.4698480416367693E-3</c:v>
                </c:pt>
                <c:pt idx="21">
                  <c:v>1.4735994254274287E-3</c:v>
                </c:pt>
                <c:pt idx="22">
                  <c:v>1.4748498866909818E-3</c:v>
                </c:pt>
                <c:pt idx="23">
                  <c:v>1.4761003479545349E-3</c:v>
                </c:pt>
                <c:pt idx="24">
                  <c:v>1.477350809218088E-3</c:v>
                </c:pt>
                <c:pt idx="25">
                  <c:v>1.4786012704816412E-3</c:v>
                </c:pt>
                <c:pt idx="26">
                  <c:v>1.4823526542723008E-3</c:v>
                </c:pt>
                <c:pt idx="27">
                  <c:v>1.4836031155358539E-3</c:v>
                </c:pt>
                <c:pt idx="28">
                  <c:v>1.484853576799407E-3</c:v>
                </c:pt>
                <c:pt idx="29">
                  <c:v>1.4861040380629601E-3</c:v>
                </c:pt>
                <c:pt idx="30">
                  <c:v>1.4873544993265133E-3</c:v>
                </c:pt>
                <c:pt idx="31">
                  <c:v>1.4911058831171727E-3</c:v>
                </c:pt>
                <c:pt idx="32">
                  <c:v>1.4923563443807258E-3</c:v>
                </c:pt>
                <c:pt idx="33">
                  <c:v>1.4936068056442789E-3</c:v>
                </c:pt>
                <c:pt idx="34">
                  <c:v>1.494857266907832E-3</c:v>
                </c:pt>
                <c:pt idx="35">
                  <c:v>1.4961077281713852E-3</c:v>
                </c:pt>
                <c:pt idx="36">
                  <c:v>1.4998591119620448E-3</c:v>
                </c:pt>
                <c:pt idx="37">
                  <c:v>1.5011095732255979E-3</c:v>
                </c:pt>
                <c:pt idx="38">
                  <c:v>1.502360034489151E-3</c:v>
                </c:pt>
                <c:pt idx="39">
                  <c:v>1.5036104957527041E-3</c:v>
                </c:pt>
                <c:pt idx="40">
                  <c:v>1.5048609570162573E-3</c:v>
                </c:pt>
                <c:pt idx="41">
                  <c:v>1.5086123408069166E-3</c:v>
                </c:pt>
                <c:pt idx="42">
                  <c:v>1.5098628020704698E-3</c:v>
                </c:pt>
                <c:pt idx="43">
                  <c:v>1.5111132633340229E-3</c:v>
                </c:pt>
                <c:pt idx="44">
                  <c:v>1.512363724597576E-3</c:v>
                </c:pt>
                <c:pt idx="45">
                  <c:v>1.5136141858611292E-3</c:v>
                </c:pt>
                <c:pt idx="46">
                  <c:v>1.5173655696517885E-3</c:v>
                </c:pt>
                <c:pt idx="47">
                  <c:v>1.5186160309153419E-3</c:v>
                </c:pt>
                <c:pt idx="48">
                  <c:v>1.519866492178895E-3</c:v>
                </c:pt>
                <c:pt idx="49">
                  <c:v>1.5211169534424481E-3</c:v>
                </c:pt>
                <c:pt idx="50">
                  <c:v>1.5223674147060013E-3</c:v>
                </c:pt>
                <c:pt idx="51">
                  <c:v>1.5261187984966606E-3</c:v>
                </c:pt>
                <c:pt idx="52">
                  <c:v>1.5273692597602138E-3</c:v>
                </c:pt>
                <c:pt idx="53">
                  <c:v>1.5286197210237669E-3</c:v>
                </c:pt>
                <c:pt idx="54">
                  <c:v>1.52987018228732E-3</c:v>
                </c:pt>
                <c:pt idx="55">
                  <c:v>1.5311206435508731E-3</c:v>
                </c:pt>
                <c:pt idx="56">
                  <c:v>1.5348720273415325E-3</c:v>
                </c:pt>
                <c:pt idx="57">
                  <c:v>1.5361224886050859E-3</c:v>
                </c:pt>
                <c:pt idx="58">
                  <c:v>1.537372949868639E-3</c:v>
                </c:pt>
                <c:pt idx="59">
                  <c:v>1.5386234111321921E-3</c:v>
                </c:pt>
                <c:pt idx="60">
                  <c:v>1.5398738723957453E-3</c:v>
                </c:pt>
                <c:pt idx="61">
                  <c:v>1.5436252561864046E-3</c:v>
                </c:pt>
                <c:pt idx="62">
                  <c:v>1.5448757174499578E-3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1.4173102994304632E-3</c:v>
                </c:pt>
                <c:pt idx="1">
                  <c:v>1.4192175035205473E-3</c:v>
                </c:pt>
                <c:pt idx="2">
                  <c:v>1.4211137618968558E-3</c:v>
                </c:pt>
                <c:pt idx="3">
                  <c:v>1.428589338264335E-3</c:v>
                </c:pt>
                <c:pt idx="4">
                  <c:v>1.4304308680717661E-3</c:v>
                </c:pt>
                <c:pt idx="5">
                  <c:v>1.4322614521654216E-3</c:v>
                </c:pt>
                <c:pt idx="6">
                  <c:v>1.4340810905453015E-3</c:v>
                </c:pt>
                <c:pt idx="7">
                  <c:v>1.4394743314022885E-3</c:v>
                </c:pt>
                <c:pt idx="8">
                  <c:v>1.4412501869270661E-3</c:v>
                </c:pt>
                <c:pt idx="9">
                  <c:v>1.4430150967380687E-3</c:v>
                </c:pt>
                <c:pt idx="10">
                  <c:v>1.4447690608352954E-3</c:v>
                </c:pt>
                <c:pt idx="11">
                  <c:v>1.4465120792187469E-3</c:v>
                </c:pt>
                <c:pt idx="12">
                  <c:v>1.4516754600864478E-3</c:v>
                </c:pt>
                <c:pt idx="13">
                  <c:v>1.4533746956147972E-3</c:v>
                </c:pt>
                <c:pt idx="14">
                  <c:v>1.4550629854293709E-3</c:v>
                </c:pt>
                <c:pt idx="15">
                  <c:v>1.4567403295301692E-3</c:v>
                </c:pt>
                <c:pt idx="16">
                  <c:v>1.4584067279171918E-3</c:v>
                </c:pt>
                <c:pt idx="17">
                  <c:v>1.4649628643275277E-3</c:v>
                </c:pt>
                <c:pt idx="18">
                  <c:v>1.466574534145673E-3</c:v>
                </c:pt>
                <c:pt idx="19">
                  <c:v>1.4681752582500424E-3</c:v>
                </c:pt>
                <c:pt idx="20">
                  <c:v>1.4697650366406368E-3</c:v>
                </c:pt>
                <c:pt idx="21">
                  <c:v>1.474468697529766E-3</c:v>
                </c:pt>
                <c:pt idx="22">
                  <c:v>1.4760146930652581E-3</c:v>
                </c:pt>
                <c:pt idx="23">
                  <c:v>1.4775497428869745E-3</c:v>
                </c:pt>
                <c:pt idx="24">
                  <c:v>1.4790738469949156E-3</c:v>
                </c:pt>
                <c:pt idx="25">
                  <c:v>1.4805870053890811E-3</c:v>
                </c:pt>
                <c:pt idx="26">
                  <c:v>1.4850608062889246E-3</c:v>
                </c:pt>
                <c:pt idx="27">
                  <c:v>1.486530181827988E-3</c:v>
                </c:pt>
                <c:pt idx="28">
                  <c:v>1.487988611653276E-3</c:v>
                </c:pt>
                <c:pt idx="29">
                  <c:v>1.4894360957647885E-3</c:v>
                </c:pt>
                <c:pt idx="30">
                  <c:v>1.4908726341625253E-3</c:v>
                </c:pt>
                <c:pt idx="31">
                  <c:v>1.4951165750730828E-3</c:v>
                </c:pt>
                <c:pt idx="32">
                  <c:v>1.4965093306157176E-3</c:v>
                </c:pt>
                <c:pt idx="33">
                  <c:v>1.4978911404445771E-3</c:v>
                </c:pt>
                <c:pt idx="34">
                  <c:v>1.4992620045596607E-3</c:v>
                </c:pt>
                <c:pt idx="35">
                  <c:v>1.5006219229609691E-3</c:v>
                </c:pt>
                <c:pt idx="36">
                  <c:v>1.5046360038822408E-3</c:v>
                </c:pt>
                <c:pt idx="37">
                  <c:v>1.5059521394284472E-3</c:v>
                </c:pt>
                <c:pt idx="38">
                  <c:v>1.5072573292608778E-3</c:v>
                </c:pt>
                <c:pt idx="39">
                  <c:v>1.508551573379533E-3</c:v>
                </c:pt>
                <c:pt idx="40">
                  <c:v>1.5098348717844127E-3</c:v>
                </c:pt>
                <c:pt idx="41">
                  <c:v>1.5136190927163987E-3</c:v>
                </c:pt>
                <c:pt idx="42">
                  <c:v>1.5148586082661761E-3</c:v>
                </c:pt>
                <c:pt idx="43">
                  <c:v>1.5160871781021784E-3</c:v>
                </c:pt>
                <c:pt idx="44">
                  <c:v>1.5173048022244049E-3</c:v>
                </c:pt>
                <c:pt idx="45">
                  <c:v>1.5185114806328562E-3</c:v>
                </c:pt>
                <c:pt idx="46">
                  <c:v>1.5220658415755562E-3</c:v>
                </c:pt>
                <c:pt idx="47">
                  <c:v>1.5232287371289052E-3</c:v>
                </c:pt>
                <c:pt idx="48">
                  <c:v>1.5243806869684785E-3</c:v>
                </c:pt>
                <c:pt idx="49">
                  <c:v>1.5255216910942766E-3</c:v>
                </c:pt>
                <c:pt idx="50">
                  <c:v>1.526651749506299E-3</c:v>
                </c:pt>
                <c:pt idx="51">
                  <c:v>1.5299762504597135E-3</c:v>
                </c:pt>
                <c:pt idx="52">
                  <c:v>1.5310625260166336E-3</c:v>
                </c:pt>
                <c:pt idx="53">
                  <c:v>1.5321378558597787E-3</c:v>
                </c:pt>
                <c:pt idx="54">
                  <c:v>1.5332022399891479E-3</c:v>
                </c:pt>
                <c:pt idx="55">
                  <c:v>1.5342556784047419E-3</c:v>
                </c:pt>
                <c:pt idx="56">
                  <c:v>1.5373503193688702E-3</c:v>
                </c:pt>
                <c:pt idx="57">
                  <c:v>1.5383599749293621E-3</c:v>
                </c:pt>
                <c:pt idx="58">
                  <c:v>1.5393586847760783E-3</c:v>
                </c:pt>
                <c:pt idx="59">
                  <c:v>1.5403464489090191E-3</c:v>
                </c:pt>
                <c:pt idx="60">
                  <c:v>1.5413232673281842E-3</c:v>
                </c:pt>
                <c:pt idx="61">
                  <c:v>1.5441880483030269E-3</c:v>
                </c:pt>
                <c:pt idx="62">
                  <c:v>1.5451210838670899E-3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179136"/>
        <c:axId val="461180928"/>
      </c:lineChart>
      <c:dateAx>
        <c:axId val="4611791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61180928"/>
        <c:crosses val="autoZero"/>
        <c:auto val="1"/>
        <c:lblOffset val="100"/>
        <c:baseTimeUnit val="days"/>
      </c:dateAx>
      <c:valAx>
        <c:axId val="4611809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1179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2.4554311567807708E-3</c:v>
                </c:pt>
                <c:pt idx="1">
                  <c:v>2.4554311567807708E-3</c:v>
                </c:pt>
                <c:pt idx="2">
                  <c:v>2.4554311567807708E-3</c:v>
                </c:pt>
                <c:pt idx="3">
                  <c:v>2.4554311567807708E-3</c:v>
                </c:pt>
                <c:pt idx="4">
                  <c:v>2.4554311567807708E-3</c:v>
                </c:pt>
                <c:pt idx="5">
                  <c:v>2.4554311567807708E-3</c:v>
                </c:pt>
                <c:pt idx="6">
                  <c:v>2.4554311567807708E-3</c:v>
                </c:pt>
                <c:pt idx="7">
                  <c:v>2.4554311567807708E-3</c:v>
                </c:pt>
                <c:pt idx="8">
                  <c:v>2.4554311567807708E-3</c:v>
                </c:pt>
                <c:pt idx="9">
                  <c:v>2.4554311567807708E-3</c:v>
                </c:pt>
                <c:pt idx="10">
                  <c:v>2.4554311567807708E-3</c:v>
                </c:pt>
                <c:pt idx="11">
                  <c:v>2.4554311567807708E-3</c:v>
                </c:pt>
                <c:pt idx="12">
                  <c:v>2.4554311567807708E-3</c:v>
                </c:pt>
                <c:pt idx="13">
                  <c:v>2.4554311567807708E-3</c:v>
                </c:pt>
                <c:pt idx="14">
                  <c:v>2.4554311567807708E-3</c:v>
                </c:pt>
                <c:pt idx="15">
                  <c:v>2.4554311567807708E-3</c:v>
                </c:pt>
                <c:pt idx="16">
                  <c:v>2.4554311567807708E-3</c:v>
                </c:pt>
                <c:pt idx="17">
                  <c:v>2.4554311567807708E-3</c:v>
                </c:pt>
                <c:pt idx="18">
                  <c:v>2.4554311567807708E-3</c:v>
                </c:pt>
                <c:pt idx="19">
                  <c:v>2.4554311567807708E-3</c:v>
                </c:pt>
                <c:pt idx="20">
                  <c:v>2.4554311567807708E-3</c:v>
                </c:pt>
                <c:pt idx="21">
                  <c:v>2.4554311567807708E-3</c:v>
                </c:pt>
                <c:pt idx="22">
                  <c:v>2.4554311567807708E-3</c:v>
                </c:pt>
                <c:pt idx="23">
                  <c:v>2.4554311567807708E-3</c:v>
                </c:pt>
                <c:pt idx="24">
                  <c:v>2.4554311567807708E-3</c:v>
                </c:pt>
                <c:pt idx="25">
                  <c:v>2.4554311567807708E-3</c:v>
                </c:pt>
                <c:pt idx="26">
                  <c:v>2.4554311567807708E-3</c:v>
                </c:pt>
                <c:pt idx="27">
                  <c:v>2.4554311567807708E-3</c:v>
                </c:pt>
                <c:pt idx="28">
                  <c:v>2.4554311567807708E-3</c:v>
                </c:pt>
                <c:pt idx="29">
                  <c:v>2.4554311567807708E-3</c:v>
                </c:pt>
                <c:pt idx="30">
                  <c:v>2.4554311567807708E-3</c:v>
                </c:pt>
                <c:pt idx="31">
                  <c:v>2.4554311567807708E-3</c:v>
                </c:pt>
                <c:pt idx="32">
                  <c:v>2.4554311567807708E-3</c:v>
                </c:pt>
                <c:pt idx="33">
                  <c:v>2.4554311567807708E-3</c:v>
                </c:pt>
                <c:pt idx="34">
                  <c:v>2.4554311567807708E-3</c:v>
                </c:pt>
                <c:pt idx="35">
                  <c:v>2.4554311567807708E-3</c:v>
                </c:pt>
                <c:pt idx="36">
                  <c:v>2.4554311567807708E-3</c:v>
                </c:pt>
                <c:pt idx="37">
                  <c:v>2.4554311567807708E-3</c:v>
                </c:pt>
                <c:pt idx="38">
                  <c:v>2.4554311567807708E-3</c:v>
                </c:pt>
                <c:pt idx="39">
                  <c:v>2.4554311567807708E-3</c:v>
                </c:pt>
                <c:pt idx="40">
                  <c:v>2.4554311567807708E-3</c:v>
                </c:pt>
                <c:pt idx="41">
                  <c:v>2.4554311567807708E-3</c:v>
                </c:pt>
                <c:pt idx="42">
                  <c:v>2.4554311567807708E-3</c:v>
                </c:pt>
                <c:pt idx="43">
                  <c:v>2.4554311567807708E-3</c:v>
                </c:pt>
                <c:pt idx="44">
                  <c:v>2.4554311567807708E-3</c:v>
                </c:pt>
                <c:pt idx="45">
                  <c:v>2.4554311567807708E-3</c:v>
                </c:pt>
                <c:pt idx="46">
                  <c:v>2.4554311567807708E-3</c:v>
                </c:pt>
                <c:pt idx="47">
                  <c:v>2.4554311567807708E-3</c:v>
                </c:pt>
                <c:pt idx="48">
                  <c:v>2.4554311567807708E-3</c:v>
                </c:pt>
                <c:pt idx="49">
                  <c:v>2.4554311567807708E-3</c:v>
                </c:pt>
                <c:pt idx="50">
                  <c:v>2.4554311567807708E-3</c:v>
                </c:pt>
                <c:pt idx="51">
                  <c:v>2.4554311567807708E-3</c:v>
                </c:pt>
                <c:pt idx="52">
                  <c:v>2.4554311567807708E-3</c:v>
                </c:pt>
                <c:pt idx="53">
                  <c:v>2.4554311567807708E-3</c:v>
                </c:pt>
                <c:pt idx="54">
                  <c:v>2.4554311567807708E-3</c:v>
                </c:pt>
                <c:pt idx="55">
                  <c:v>2.4554311567807708E-3</c:v>
                </c:pt>
                <c:pt idx="56">
                  <c:v>2.4554311567807708E-3</c:v>
                </c:pt>
                <c:pt idx="57">
                  <c:v>2.4554311567807708E-3</c:v>
                </c:pt>
                <c:pt idx="58">
                  <c:v>2.4554311567807708E-3</c:v>
                </c:pt>
                <c:pt idx="59">
                  <c:v>2.4554311567807708E-3</c:v>
                </c:pt>
                <c:pt idx="60">
                  <c:v>2.4554311567807708E-3</c:v>
                </c:pt>
                <c:pt idx="61">
                  <c:v>2.4554311567807708E-3</c:v>
                </c:pt>
                <c:pt idx="62">
                  <c:v>2.4554311567807708E-3</c:v>
                </c:pt>
                <c:pt idx="63">
                  <c:v>2.4554311567807708E-3</c:v>
                </c:pt>
                <c:pt idx="64">
                  <c:v>2.4554311567807708E-3</c:v>
                </c:pt>
                <c:pt idx="65">
                  <c:v>2.4554311567807708E-3</c:v>
                </c:pt>
                <c:pt idx="66">
                  <c:v>2.4554311567807708E-3</c:v>
                </c:pt>
                <c:pt idx="67">
                  <c:v>2.4554311567807708E-3</c:v>
                </c:pt>
                <c:pt idx="68">
                  <c:v>2.4554311567807708E-3</c:v>
                </c:pt>
                <c:pt idx="69">
                  <c:v>2.4554311567807708E-3</c:v>
                </c:pt>
                <c:pt idx="70">
                  <c:v>2.4554311567807708E-3</c:v>
                </c:pt>
                <c:pt idx="71">
                  <c:v>2.4554311567807708E-3</c:v>
                </c:pt>
                <c:pt idx="72">
                  <c:v>2.4554311567807708E-3</c:v>
                </c:pt>
                <c:pt idx="73">
                  <c:v>2.4554311567807708E-3</c:v>
                </c:pt>
                <c:pt idx="74">
                  <c:v>2.4554311567807708E-3</c:v>
                </c:pt>
                <c:pt idx="75">
                  <c:v>2.4554311567807708E-3</c:v>
                </c:pt>
                <c:pt idx="76">
                  <c:v>2.4554311567807708E-3</c:v>
                </c:pt>
                <c:pt idx="77">
                  <c:v>2.4554311567807708E-3</c:v>
                </c:pt>
                <c:pt idx="78">
                  <c:v>2.4554311567807708E-3</c:v>
                </c:pt>
                <c:pt idx="79">
                  <c:v>2.4554311567807708E-3</c:v>
                </c:pt>
                <c:pt idx="80">
                  <c:v>2.4554311567807708E-3</c:v>
                </c:pt>
                <c:pt idx="81">
                  <c:v>2.4554311567807708E-3</c:v>
                </c:pt>
                <c:pt idx="82">
                  <c:v>2.4554311567807708E-3</c:v>
                </c:pt>
                <c:pt idx="83">
                  <c:v>2.4554311567807708E-3</c:v>
                </c:pt>
                <c:pt idx="84">
                  <c:v>2.4554311567807708E-3</c:v>
                </c:pt>
                <c:pt idx="85">
                  <c:v>2.4554311567807708E-3</c:v>
                </c:pt>
                <c:pt idx="86">
                  <c:v>2.4554311567807708E-3</c:v>
                </c:pt>
                <c:pt idx="87">
                  <c:v>2.4554311567807708E-3</c:v>
                </c:pt>
                <c:pt idx="88">
                  <c:v>2.4554311567807708E-3</c:v>
                </c:pt>
                <c:pt idx="89">
                  <c:v>2.4554311567807708E-3</c:v>
                </c:pt>
                <c:pt idx="90">
                  <c:v>2.4554311567807708E-3</c:v>
                </c:pt>
                <c:pt idx="91">
                  <c:v>2.4554311567807708E-3</c:v>
                </c:pt>
                <c:pt idx="92">
                  <c:v>2.4554311567807708E-3</c:v>
                </c:pt>
                <c:pt idx="93">
                  <c:v>2.4554311567807708E-3</c:v>
                </c:pt>
                <c:pt idx="94">
                  <c:v>2.4554311567807708E-3</c:v>
                </c:pt>
                <c:pt idx="95">
                  <c:v>2.4554311567807708E-3</c:v>
                </c:pt>
                <c:pt idx="96">
                  <c:v>2.4554311567807708E-3</c:v>
                </c:pt>
                <c:pt idx="97">
                  <c:v>2.4554311567807708E-3</c:v>
                </c:pt>
                <c:pt idx="98">
                  <c:v>2.4554311567807708E-3</c:v>
                </c:pt>
                <c:pt idx="99">
                  <c:v>2.4554311567807708E-3</c:v>
                </c:pt>
                <c:pt idx="100">
                  <c:v>2.4554311567807708E-3</c:v>
                </c:pt>
                <c:pt idx="101">
                  <c:v>2.4554311567807708E-3</c:v>
                </c:pt>
                <c:pt idx="102">
                  <c:v>2.4554311567807708E-3</c:v>
                </c:pt>
                <c:pt idx="103">
                  <c:v>2.4554311567807708E-3</c:v>
                </c:pt>
                <c:pt idx="104">
                  <c:v>2.4554311567807708E-3</c:v>
                </c:pt>
                <c:pt idx="105">
                  <c:v>2.4554311567807708E-3</c:v>
                </c:pt>
                <c:pt idx="106">
                  <c:v>2.4554311567807708E-3</c:v>
                </c:pt>
                <c:pt idx="107">
                  <c:v>2.4554311567807708E-3</c:v>
                </c:pt>
                <c:pt idx="108">
                  <c:v>2.4554311567807708E-3</c:v>
                </c:pt>
                <c:pt idx="109">
                  <c:v>2.4554311567807708E-3</c:v>
                </c:pt>
                <c:pt idx="110">
                  <c:v>2.4554311567807708E-3</c:v>
                </c:pt>
                <c:pt idx="111">
                  <c:v>2.4554311567807708E-3</c:v>
                </c:pt>
                <c:pt idx="112">
                  <c:v>2.4554311567807708E-3</c:v>
                </c:pt>
                <c:pt idx="113">
                  <c:v>2.4554311567807708E-3</c:v>
                </c:pt>
                <c:pt idx="114">
                  <c:v>2.4554311567807708E-3</c:v>
                </c:pt>
                <c:pt idx="115">
                  <c:v>2.4554311567807708E-3</c:v>
                </c:pt>
                <c:pt idx="116">
                  <c:v>2.4554311567807708E-3</c:v>
                </c:pt>
                <c:pt idx="117">
                  <c:v>2.4554311567807708E-3</c:v>
                </c:pt>
                <c:pt idx="118">
                  <c:v>2.4554311567807708E-3</c:v>
                </c:pt>
                <c:pt idx="119">
                  <c:v>2.4554311567807708E-3</c:v>
                </c:pt>
                <c:pt idx="120">
                  <c:v>2.4554311567807708E-3</c:v>
                </c:pt>
                <c:pt idx="121">
                  <c:v>2.4554311567807708E-3</c:v>
                </c:pt>
                <c:pt idx="122">
                  <c:v>2.4554311567807708E-3</c:v>
                </c:pt>
                <c:pt idx="123">
                  <c:v>2.4554311567807708E-3</c:v>
                </c:pt>
                <c:pt idx="124">
                  <c:v>2.4554311567807708E-3</c:v>
                </c:pt>
                <c:pt idx="125">
                  <c:v>2.4554311567807708E-3</c:v>
                </c:pt>
                <c:pt idx="126">
                  <c:v>2.4554311567807708E-3</c:v>
                </c:pt>
                <c:pt idx="127">
                  <c:v>2.4554311567807708E-3</c:v>
                </c:pt>
                <c:pt idx="128">
                  <c:v>2.4554311567807708E-3</c:v>
                </c:pt>
                <c:pt idx="129">
                  <c:v>2.4554311567807708E-3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2.8386239969391755E-3</c:v>
                </c:pt>
                <c:pt idx="1">
                  <c:v>2.834436097046734E-3</c:v>
                </c:pt>
                <c:pt idx="2">
                  <c:v>2.8302481971542925E-3</c:v>
                </c:pt>
                <c:pt idx="3">
                  <c:v>2.8134965975845261E-3</c:v>
                </c:pt>
                <c:pt idx="4">
                  <c:v>2.8093086976920842E-3</c:v>
                </c:pt>
                <c:pt idx="5">
                  <c:v>2.8051207977996427E-3</c:v>
                </c:pt>
                <c:pt idx="6">
                  <c:v>2.8009328979072012E-3</c:v>
                </c:pt>
                <c:pt idx="7">
                  <c:v>2.7883691982298763E-3</c:v>
                </c:pt>
                <c:pt idx="8">
                  <c:v>2.7841812983374348E-3</c:v>
                </c:pt>
                <c:pt idx="9">
                  <c:v>2.7799933984449933E-3</c:v>
                </c:pt>
                <c:pt idx="10">
                  <c:v>2.7758054985525518E-3</c:v>
                </c:pt>
                <c:pt idx="11">
                  <c:v>2.7716175986601099E-3</c:v>
                </c:pt>
                <c:pt idx="12">
                  <c:v>2.7590538989827854E-3</c:v>
                </c:pt>
                <c:pt idx="13">
                  <c:v>2.7548659990903439E-3</c:v>
                </c:pt>
                <c:pt idx="14">
                  <c:v>2.750678099197902E-3</c:v>
                </c:pt>
                <c:pt idx="15">
                  <c:v>2.7464901993054605E-3</c:v>
                </c:pt>
                <c:pt idx="16">
                  <c:v>2.742302299413019E-3</c:v>
                </c:pt>
                <c:pt idx="17">
                  <c:v>2.7255506998432526E-3</c:v>
                </c:pt>
                <c:pt idx="18">
                  <c:v>2.7213627999508111E-3</c:v>
                </c:pt>
                <c:pt idx="19">
                  <c:v>2.7171749000583696E-3</c:v>
                </c:pt>
                <c:pt idx="20">
                  <c:v>2.7129870001659276E-3</c:v>
                </c:pt>
                <c:pt idx="21">
                  <c:v>2.7004233004886032E-3</c:v>
                </c:pt>
                <c:pt idx="22">
                  <c:v>2.6962354005961612E-3</c:v>
                </c:pt>
                <c:pt idx="23">
                  <c:v>2.6920475007037197E-3</c:v>
                </c:pt>
                <c:pt idx="24">
                  <c:v>2.6878596008112782E-3</c:v>
                </c:pt>
                <c:pt idx="25">
                  <c:v>2.6836717009188367E-3</c:v>
                </c:pt>
                <c:pt idx="26">
                  <c:v>2.6711080012415118E-3</c:v>
                </c:pt>
                <c:pt idx="27">
                  <c:v>2.6669201013490703E-3</c:v>
                </c:pt>
                <c:pt idx="28">
                  <c:v>2.6627322014566288E-3</c:v>
                </c:pt>
                <c:pt idx="29">
                  <c:v>2.6585443015641869E-3</c:v>
                </c:pt>
                <c:pt idx="30">
                  <c:v>2.6543564016717454E-3</c:v>
                </c:pt>
                <c:pt idx="31">
                  <c:v>2.6417927019944205E-3</c:v>
                </c:pt>
                <c:pt idx="32">
                  <c:v>2.637604802101979E-3</c:v>
                </c:pt>
                <c:pt idx="33">
                  <c:v>2.6334169022095375E-3</c:v>
                </c:pt>
                <c:pt idx="34">
                  <c:v>2.629229002317096E-3</c:v>
                </c:pt>
                <c:pt idx="35">
                  <c:v>2.6250411024246545E-3</c:v>
                </c:pt>
                <c:pt idx="36">
                  <c:v>2.6124774027473296E-3</c:v>
                </c:pt>
                <c:pt idx="37">
                  <c:v>2.6082895028548881E-3</c:v>
                </c:pt>
                <c:pt idx="38">
                  <c:v>2.6041016029624466E-3</c:v>
                </c:pt>
                <c:pt idx="39">
                  <c:v>2.5999137030700047E-3</c:v>
                </c:pt>
                <c:pt idx="40">
                  <c:v>2.5957258031775632E-3</c:v>
                </c:pt>
                <c:pt idx="41">
                  <c:v>2.5831621035002383E-3</c:v>
                </c:pt>
                <c:pt idx="42">
                  <c:v>2.5789742036077968E-3</c:v>
                </c:pt>
                <c:pt idx="43">
                  <c:v>2.5747863037153553E-3</c:v>
                </c:pt>
                <c:pt idx="44">
                  <c:v>2.5705984038229138E-3</c:v>
                </c:pt>
                <c:pt idx="45">
                  <c:v>2.5664105039304723E-3</c:v>
                </c:pt>
                <c:pt idx="46">
                  <c:v>2.5538468042531474E-3</c:v>
                </c:pt>
                <c:pt idx="47">
                  <c:v>2.5496589043607059E-3</c:v>
                </c:pt>
                <c:pt idx="48">
                  <c:v>2.545471004468264E-3</c:v>
                </c:pt>
                <c:pt idx="49">
                  <c:v>2.5412831045758225E-3</c:v>
                </c:pt>
                <c:pt idx="50">
                  <c:v>2.537095204683381E-3</c:v>
                </c:pt>
                <c:pt idx="51">
                  <c:v>2.5245315050060561E-3</c:v>
                </c:pt>
                <c:pt idx="52">
                  <c:v>2.5203436051136146E-3</c:v>
                </c:pt>
                <c:pt idx="53">
                  <c:v>2.5161557052211731E-3</c:v>
                </c:pt>
                <c:pt idx="54">
                  <c:v>2.5119678053287316E-3</c:v>
                </c:pt>
                <c:pt idx="55">
                  <c:v>2.5077799054362901E-3</c:v>
                </c:pt>
                <c:pt idx="56">
                  <c:v>2.4952162057589652E-3</c:v>
                </c:pt>
                <c:pt idx="57">
                  <c:v>2.4910283058665232E-3</c:v>
                </c:pt>
                <c:pt idx="58">
                  <c:v>2.4868404059740818E-3</c:v>
                </c:pt>
                <c:pt idx="59">
                  <c:v>2.4826525060816403E-3</c:v>
                </c:pt>
                <c:pt idx="60">
                  <c:v>2.4784646061891988E-3</c:v>
                </c:pt>
                <c:pt idx="61">
                  <c:v>2.4659009065118738E-3</c:v>
                </c:pt>
                <c:pt idx="62">
                  <c:v>2.4617130066194324E-3</c:v>
                </c:pt>
                <c:pt idx="63">
                  <c:v>2.4575251067269909E-3</c:v>
                </c:pt>
                <c:pt idx="64">
                  <c:v>2.4533372068345494E-3</c:v>
                </c:pt>
                <c:pt idx="65">
                  <c:v>2.4491493069421074E-3</c:v>
                </c:pt>
                <c:pt idx="66">
                  <c:v>2.436585607264783E-3</c:v>
                </c:pt>
                <c:pt idx="67">
                  <c:v>2.4323977073723415E-3</c:v>
                </c:pt>
                <c:pt idx="68">
                  <c:v>2.4282098074798995E-3</c:v>
                </c:pt>
                <c:pt idx="69">
                  <c:v>2.424021907587458E-3</c:v>
                </c:pt>
                <c:pt idx="70">
                  <c:v>2.4198340076950165E-3</c:v>
                </c:pt>
                <c:pt idx="71">
                  <c:v>2.4072703080176916E-3</c:v>
                </c:pt>
                <c:pt idx="72">
                  <c:v>2.4030824081252501E-3</c:v>
                </c:pt>
                <c:pt idx="73">
                  <c:v>2.3988945082328086E-3</c:v>
                </c:pt>
                <c:pt idx="74">
                  <c:v>2.3947066083403667E-3</c:v>
                </c:pt>
                <c:pt idx="75">
                  <c:v>2.3905187084479252E-3</c:v>
                </c:pt>
                <c:pt idx="76">
                  <c:v>2.3779550087706007E-3</c:v>
                </c:pt>
                <c:pt idx="77">
                  <c:v>2.3737671088781588E-3</c:v>
                </c:pt>
                <c:pt idx="78">
                  <c:v>2.3695792089857173E-3</c:v>
                </c:pt>
                <c:pt idx="79">
                  <c:v>2.3653913090932758E-3</c:v>
                </c:pt>
                <c:pt idx="80">
                  <c:v>2.3612034092008343E-3</c:v>
                </c:pt>
                <c:pt idx="81">
                  <c:v>2.3486397095235094E-3</c:v>
                </c:pt>
                <c:pt idx="82">
                  <c:v>2.3444518096310679E-3</c:v>
                </c:pt>
                <c:pt idx="83">
                  <c:v>2.340263909738626E-3</c:v>
                </c:pt>
                <c:pt idx="84">
                  <c:v>2.3360760098461849E-3</c:v>
                </c:pt>
                <c:pt idx="85">
                  <c:v>2.331888109953743E-3</c:v>
                </c:pt>
                <c:pt idx="86">
                  <c:v>2.3151365103839766E-3</c:v>
                </c:pt>
                <c:pt idx="87">
                  <c:v>2.3109486104915351E-3</c:v>
                </c:pt>
                <c:pt idx="88">
                  <c:v>2.3067607105990936E-3</c:v>
                </c:pt>
                <c:pt idx="89">
                  <c:v>2.3025728107066521E-3</c:v>
                </c:pt>
                <c:pt idx="90">
                  <c:v>2.2900091110293272E-3</c:v>
                </c:pt>
                <c:pt idx="91">
                  <c:v>2.2858212111368857E-3</c:v>
                </c:pt>
                <c:pt idx="92">
                  <c:v>2.2816333112444442E-3</c:v>
                </c:pt>
                <c:pt idx="93">
                  <c:v>2.2774454113520023E-3</c:v>
                </c:pt>
                <c:pt idx="94">
                  <c:v>2.2732575114595608E-3</c:v>
                </c:pt>
                <c:pt idx="95">
                  <c:v>2.2606938117822359E-3</c:v>
                </c:pt>
                <c:pt idx="96">
                  <c:v>2.2565059118897944E-3</c:v>
                </c:pt>
                <c:pt idx="97">
                  <c:v>2.2523180119973529E-3</c:v>
                </c:pt>
                <c:pt idx="98">
                  <c:v>2.2481301121049114E-3</c:v>
                </c:pt>
                <c:pt idx="99">
                  <c:v>2.2439422122124695E-3</c:v>
                </c:pt>
                <c:pt idx="100">
                  <c:v>2.231378512535145E-3</c:v>
                </c:pt>
                <c:pt idx="101">
                  <c:v>2.2271906126427035E-3</c:v>
                </c:pt>
                <c:pt idx="102">
                  <c:v>2.2230027127502616E-3</c:v>
                </c:pt>
                <c:pt idx="103">
                  <c:v>2.2188148128578201E-3</c:v>
                </c:pt>
                <c:pt idx="104">
                  <c:v>2.2146269129653786E-3</c:v>
                </c:pt>
                <c:pt idx="105">
                  <c:v>2.2020632132880536E-3</c:v>
                </c:pt>
                <c:pt idx="106">
                  <c:v>2.1978753133956122E-3</c:v>
                </c:pt>
                <c:pt idx="107">
                  <c:v>2.1936874135031707E-3</c:v>
                </c:pt>
                <c:pt idx="108">
                  <c:v>2.1894995136107287E-3</c:v>
                </c:pt>
                <c:pt idx="109">
                  <c:v>2.1853116137182872E-3</c:v>
                </c:pt>
                <c:pt idx="110">
                  <c:v>2.1727479140409628E-3</c:v>
                </c:pt>
                <c:pt idx="111">
                  <c:v>2.1685600141485208E-3</c:v>
                </c:pt>
                <c:pt idx="112">
                  <c:v>2.1643721142560793E-3</c:v>
                </c:pt>
                <c:pt idx="113">
                  <c:v>2.1601842143636378E-3</c:v>
                </c:pt>
                <c:pt idx="114">
                  <c:v>2.1559963144711963E-3</c:v>
                </c:pt>
                <c:pt idx="115">
                  <c:v>2.1434326147938714E-3</c:v>
                </c:pt>
                <c:pt idx="116">
                  <c:v>2.1392447149014299E-3</c:v>
                </c:pt>
                <c:pt idx="117">
                  <c:v>2.1350568150089884E-3</c:v>
                </c:pt>
                <c:pt idx="118">
                  <c:v>2.1308689151165469E-3</c:v>
                </c:pt>
                <c:pt idx="119">
                  <c:v>2.126681015224105E-3</c:v>
                </c:pt>
                <c:pt idx="120">
                  <c:v>2.1141173155467801E-3</c:v>
                </c:pt>
                <c:pt idx="121">
                  <c:v>2.1099294156543386E-3</c:v>
                </c:pt>
                <c:pt idx="122">
                  <c:v>2.1057415157618971E-3</c:v>
                </c:pt>
                <c:pt idx="123">
                  <c:v>2.1015536158694556E-3</c:v>
                </c:pt>
                <c:pt idx="124">
                  <c:v>2.0973657159770141E-3</c:v>
                </c:pt>
                <c:pt idx="125">
                  <c:v>2.0848020162996892E-3</c:v>
                </c:pt>
                <c:pt idx="126">
                  <c:v>2.0806141164072477E-3</c:v>
                </c:pt>
                <c:pt idx="127">
                  <c:v>2.0764262165148062E-3</c:v>
                </c:pt>
                <c:pt idx="128">
                  <c:v>2.0722383166223643E-3</c:v>
                </c:pt>
                <c:pt idx="129">
                  <c:v>2.0680504167299228E-3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3.5420036075888058E-3</c:v>
                </c:pt>
                <c:pt idx="1">
                  <c:v>3.5202309975442864E-3</c:v>
                </c:pt>
                <c:pt idx="2">
                  <c:v>3.4986219825624536E-3</c:v>
                </c:pt>
                <c:pt idx="3">
                  <c:v>3.413821873261984E-3</c:v>
                </c:pt>
                <c:pt idx="4">
                  <c:v>3.3930308335935822E-3</c:v>
                </c:pt>
                <c:pt idx="5">
                  <c:v>3.372403388987867E-3</c:v>
                </c:pt>
                <c:pt idx="6">
                  <c:v>3.3519395394448377E-3</c:v>
                </c:pt>
                <c:pt idx="7">
                  <c:v>3.2915295611918678E-3</c:v>
                </c:pt>
                <c:pt idx="8">
                  <c:v>3.2717200918995835E-3</c:v>
                </c:pt>
                <c:pt idx="9">
                  <c:v>3.252074217669986E-3</c:v>
                </c:pt>
                <c:pt idx="10">
                  <c:v>3.2325919385030742E-3</c:v>
                </c:pt>
                <c:pt idx="11">
                  <c:v>3.2132732543988488E-3</c:v>
                </c:pt>
                <c:pt idx="12">
                  <c:v>3.1562987724622904E-3</c:v>
                </c:pt>
                <c:pt idx="13">
                  <c:v>3.13763446860881E-3</c:v>
                </c:pt>
                <c:pt idx="14">
                  <c:v>3.1191337598180163E-3</c:v>
                </c:pt>
                <c:pt idx="15">
                  <c:v>3.1007966460899084E-3</c:v>
                </c:pt>
                <c:pt idx="16">
                  <c:v>3.0826231274244868E-3</c:v>
                </c:pt>
                <c:pt idx="17">
                  <c:v>3.0115650033896635E-3</c:v>
                </c:pt>
                <c:pt idx="18">
                  <c:v>2.9942094600376732E-3</c:v>
                </c:pt>
                <c:pt idx="19">
                  <c:v>2.9770175117483691E-3</c:v>
                </c:pt>
                <c:pt idx="20">
                  <c:v>2.9599891585217518E-3</c:v>
                </c:pt>
                <c:pt idx="21">
                  <c:v>2.9098856692180161E-3</c:v>
                </c:pt>
                <c:pt idx="22">
                  <c:v>2.8935116962421435E-3</c:v>
                </c:pt>
                <c:pt idx="23">
                  <c:v>2.8773013183289575E-3</c:v>
                </c:pt>
                <c:pt idx="24">
                  <c:v>2.8612545354784569E-3</c:v>
                </c:pt>
                <c:pt idx="25">
                  <c:v>2.845371347690643E-3</c:v>
                </c:pt>
                <c:pt idx="26">
                  <c:v>2.7987033547033193E-3</c:v>
                </c:pt>
                <c:pt idx="27">
                  <c:v>2.7834745471662509E-3</c:v>
                </c:pt>
                <c:pt idx="28">
                  <c:v>2.7684093346918683E-3</c:v>
                </c:pt>
                <c:pt idx="29">
                  <c:v>2.7535077172801715E-3</c:v>
                </c:pt>
                <c:pt idx="30">
                  <c:v>2.7387696949311619E-3</c:v>
                </c:pt>
                <c:pt idx="31">
                  <c:v>2.6955371982602498E-3</c:v>
                </c:pt>
                <c:pt idx="32">
                  <c:v>2.6814535561619844E-3</c:v>
                </c:pt>
                <c:pt idx="33">
                  <c:v>2.6675335091264061E-3</c:v>
                </c:pt>
                <c:pt idx="34">
                  <c:v>2.6537770571535132E-3</c:v>
                </c:pt>
                <c:pt idx="35">
                  <c:v>2.6401842002433075E-3</c:v>
                </c:pt>
                <c:pt idx="36">
                  <c:v>2.6003871998888069E-3</c:v>
                </c:pt>
                <c:pt idx="37">
                  <c:v>2.5874487232293453E-3</c:v>
                </c:pt>
                <c:pt idx="38">
                  <c:v>2.5746738416325705E-3</c:v>
                </c:pt>
                <c:pt idx="39">
                  <c:v>2.5620625550984819E-3</c:v>
                </c:pt>
                <c:pt idx="40">
                  <c:v>2.54961486362708E-3</c:v>
                </c:pt>
                <c:pt idx="41">
                  <c:v>2.5132533595889905E-3</c:v>
                </c:pt>
                <c:pt idx="42">
                  <c:v>2.5014600483683328E-3</c:v>
                </c:pt>
                <c:pt idx="43">
                  <c:v>2.4898303322103627E-3</c:v>
                </c:pt>
                <c:pt idx="44">
                  <c:v>2.4783642111150775E-3</c:v>
                </c:pt>
                <c:pt idx="45">
                  <c:v>2.467061685082479E-3</c:v>
                </c:pt>
                <c:pt idx="46">
                  <c:v>2.4341356773608016E-3</c:v>
                </c:pt>
                <c:pt idx="47">
                  <c:v>2.4234875315789477E-3</c:v>
                </c:pt>
                <c:pt idx="48">
                  <c:v>2.4130029808597806E-3</c:v>
                </c:pt>
                <c:pt idx="49">
                  <c:v>2.4026820252032997E-3</c:v>
                </c:pt>
                <c:pt idx="50">
                  <c:v>2.3925246646095051E-3</c:v>
                </c:pt>
                <c:pt idx="51">
                  <c:v>2.3630341532042388E-3</c:v>
                </c:pt>
                <c:pt idx="52">
                  <c:v>2.3535311728611892E-3</c:v>
                </c:pt>
                <c:pt idx="53">
                  <c:v>2.3441917875808259E-3</c:v>
                </c:pt>
                <c:pt idx="54">
                  <c:v>2.3350159973631488E-3</c:v>
                </c:pt>
                <c:pt idx="55">
                  <c:v>2.3260038022081585E-3</c:v>
                </c:pt>
                <c:pt idx="56">
                  <c:v>2.2999487871193033E-3</c:v>
                </c:pt>
                <c:pt idx="57">
                  <c:v>2.2915909722150576E-3</c:v>
                </c:pt>
                <c:pt idx="58">
                  <c:v>2.2833967523734986E-3</c:v>
                </c:pt>
                <c:pt idx="59">
                  <c:v>2.275366127594625E-3</c:v>
                </c:pt>
                <c:pt idx="60">
                  <c:v>2.2674990978784381E-3</c:v>
                </c:pt>
                <c:pt idx="61">
                  <c:v>2.2448795791059949E-3</c:v>
                </c:pt>
                <c:pt idx="62">
                  <c:v>2.237666929640553E-3</c:v>
                </c:pt>
                <c:pt idx="63">
                  <c:v>2.2306178752377974E-3</c:v>
                </c:pt>
                <c:pt idx="64">
                  <c:v>2.2237324158977281E-3</c:v>
                </c:pt>
                <c:pt idx="65">
                  <c:v>2.217010551620345E-3</c:v>
                </c:pt>
                <c:pt idx="66">
                  <c:v>2.197826529164313E-3</c:v>
                </c:pt>
                <c:pt idx="67">
                  <c:v>2.191759045137675E-3</c:v>
                </c:pt>
                <c:pt idx="68">
                  <c:v>2.1858551561737237E-3</c:v>
                </c:pt>
                <c:pt idx="69">
                  <c:v>2.1801148622724578E-3</c:v>
                </c:pt>
                <c:pt idx="70">
                  <c:v>2.1745381634338786E-3</c:v>
                </c:pt>
                <c:pt idx="71">
                  <c:v>2.1587896372942585E-3</c:v>
                </c:pt>
                <c:pt idx="72">
                  <c:v>2.1538673187064244E-3</c:v>
                </c:pt>
                <c:pt idx="73">
                  <c:v>2.1491085951812761E-3</c:v>
                </c:pt>
                <c:pt idx="74">
                  <c:v>2.1445134667188144E-3</c:v>
                </c:pt>
                <c:pt idx="75">
                  <c:v>2.1400819333190391E-3</c:v>
                </c:pt>
                <c:pt idx="76">
                  <c:v>2.1277689034958306E-3</c:v>
                </c:pt>
                <c:pt idx="77">
                  <c:v>2.1239917503467999E-3</c:v>
                </c:pt>
                <c:pt idx="78">
                  <c:v>2.1203781922604558E-3</c:v>
                </c:pt>
                <c:pt idx="79">
                  <c:v>2.1169282292367985E-3</c:v>
                </c:pt>
                <c:pt idx="80">
                  <c:v>2.113641861275827E-3</c:v>
                </c:pt>
                <c:pt idx="81">
                  <c:v>2.1047643277690301E-3</c:v>
                </c:pt>
                <c:pt idx="82">
                  <c:v>2.1021323400588032E-3</c:v>
                </c:pt>
                <c:pt idx="83">
                  <c:v>2.099663947411263E-3</c:v>
                </c:pt>
                <c:pt idx="84">
                  <c:v>2.0973591498264091E-3</c:v>
                </c:pt>
                <c:pt idx="85">
                  <c:v>2.095217947304241E-3</c:v>
                </c:pt>
                <c:pt idx="86">
                  <c:v>2.0882890878424331E-3</c:v>
                </c:pt>
                <c:pt idx="87">
                  <c:v>2.0869658606336968E-3</c:v>
                </c:pt>
                <c:pt idx="88">
                  <c:v>2.0858062284876463E-3</c:v>
                </c:pt>
                <c:pt idx="89">
                  <c:v>2.0848101914042825E-3</c:v>
                </c:pt>
                <c:pt idx="90">
                  <c:v>2.0828036505303083E-3</c:v>
                </c:pt>
                <c:pt idx="91">
                  <c:v>2.0824619936976891E-3</c:v>
                </c:pt>
                <c:pt idx="92">
                  <c:v>2.0822839319277571E-3</c:v>
                </c:pt>
                <c:pt idx="93">
                  <c:v>2.0822694652205104E-3</c:v>
                </c:pt>
                <c:pt idx="94">
                  <c:v>2.0824185935759505E-3</c:v>
                </c:pt>
                <c:pt idx="95">
                  <c:v>2.0838475490183878E-3</c:v>
                </c:pt>
                <c:pt idx="96">
                  <c:v>2.0846510576245725E-3</c:v>
                </c:pt>
                <c:pt idx="97">
                  <c:v>2.0856181612934439E-3</c:v>
                </c:pt>
                <c:pt idx="98">
                  <c:v>2.086748860025002E-3</c:v>
                </c:pt>
                <c:pt idx="99">
                  <c:v>2.0880431538192455E-3</c:v>
                </c:pt>
                <c:pt idx="100">
                  <c:v>2.0929076055780944E-3</c:v>
                </c:pt>
                <c:pt idx="101">
                  <c:v>2.0948562796230833E-3</c:v>
                </c:pt>
                <c:pt idx="102">
                  <c:v>2.0969685487307582E-3</c:v>
                </c:pt>
                <c:pt idx="103">
                  <c:v>2.0992444129011197E-3</c:v>
                </c:pt>
                <c:pt idx="104">
                  <c:v>2.101683872134167E-3</c:v>
                </c:pt>
                <c:pt idx="105">
                  <c:v>2.1099838202094275E-3</c:v>
                </c:pt>
                <c:pt idx="106">
                  <c:v>2.1130776596932203E-3</c:v>
                </c:pt>
                <c:pt idx="107">
                  <c:v>2.1163350942396994E-3</c:v>
                </c:pt>
                <c:pt idx="108">
                  <c:v>2.1197561238488647E-3</c:v>
                </c:pt>
                <c:pt idx="109">
                  <c:v>2.1233407485207159E-3</c:v>
                </c:pt>
                <c:pt idx="110">
                  <c:v>2.1350761929123884E-3</c:v>
                </c:pt>
                <c:pt idx="111">
                  <c:v>2.1393151978349851E-3</c:v>
                </c:pt>
                <c:pt idx="112">
                  <c:v>2.1437177978202676E-3</c:v>
                </c:pt>
                <c:pt idx="113">
                  <c:v>2.1482839928682368E-3</c:v>
                </c:pt>
                <c:pt idx="114">
                  <c:v>2.1530137829788923E-3</c:v>
                </c:pt>
                <c:pt idx="115">
                  <c:v>2.1681847236869754E-3</c:v>
                </c:pt>
                <c:pt idx="116">
                  <c:v>2.173568894048376E-3</c:v>
                </c:pt>
                <c:pt idx="117">
                  <c:v>2.1791166594724628E-3</c:v>
                </c:pt>
                <c:pt idx="118">
                  <c:v>2.1848280199592354E-3</c:v>
                </c:pt>
                <c:pt idx="119">
                  <c:v>2.1907029755086948E-3</c:v>
                </c:pt>
                <c:pt idx="120">
                  <c:v>2.2093094125331895E-3</c:v>
                </c:pt>
                <c:pt idx="121">
                  <c:v>2.2158387483333939E-3</c:v>
                </c:pt>
                <c:pt idx="122">
                  <c:v>2.2225316791962841E-3</c:v>
                </c:pt>
                <c:pt idx="123">
                  <c:v>2.229388205121861E-3</c:v>
                </c:pt>
                <c:pt idx="124">
                  <c:v>2.2364083261101242E-3</c:v>
                </c:pt>
                <c:pt idx="125">
                  <c:v>2.2584502594510305E-3</c:v>
                </c:pt>
                <c:pt idx="126">
                  <c:v>2.2661247606900387E-3</c:v>
                </c:pt>
                <c:pt idx="127">
                  <c:v>2.2739628569917324E-3</c:v>
                </c:pt>
                <c:pt idx="128">
                  <c:v>2.281964548356114E-3</c:v>
                </c:pt>
                <c:pt idx="129">
                  <c:v>2.2901298347831798E-3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239808"/>
        <c:axId val="461241344"/>
      </c:lineChart>
      <c:dateAx>
        <c:axId val="4612398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61241344"/>
        <c:crosses val="autoZero"/>
        <c:auto val="1"/>
        <c:lblOffset val="100"/>
        <c:baseTimeUnit val="days"/>
      </c:dateAx>
      <c:valAx>
        <c:axId val="4612413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1239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  <c:pt idx="130">
                  <c:v>42310</c:v>
                </c:pt>
                <c:pt idx="131">
                  <c:v>42311</c:v>
                </c:pt>
                <c:pt idx="132">
                  <c:v>42312</c:v>
                </c:pt>
                <c:pt idx="133">
                  <c:v>42313</c:v>
                </c:pt>
                <c:pt idx="134">
                  <c:v>42314</c:v>
                </c:pt>
                <c:pt idx="135">
                  <c:v>42317</c:v>
                </c:pt>
                <c:pt idx="136">
                  <c:v>42318</c:v>
                </c:pt>
                <c:pt idx="137">
                  <c:v>42319</c:v>
                </c:pt>
                <c:pt idx="138">
                  <c:v>42320</c:v>
                </c:pt>
                <c:pt idx="139">
                  <c:v>42321</c:v>
                </c:pt>
                <c:pt idx="140">
                  <c:v>42324</c:v>
                </c:pt>
                <c:pt idx="141">
                  <c:v>42325</c:v>
                </c:pt>
                <c:pt idx="142">
                  <c:v>42326</c:v>
                </c:pt>
                <c:pt idx="143">
                  <c:v>42327</c:v>
                </c:pt>
                <c:pt idx="144">
                  <c:v>42328</c:v>
                </c:pt>
                <c:pt idx="145">
                  <c:v>42331</c:v>
                </c:pt>
                <c:pt idx="146">
                  <c:v>42332</c:v>
                </c:pt>
                <c:pt idx="147">
                  <c:v>42333</c:v>
                </c:pt>
                <c:pt idx="148">
                  <c:v>42334</c:v>
                </c:pt>
                <c:pt idx="149">
                  <c:v>42335</c:v>
                </c:pt>
                <c:pt idx="150">
                  <c:v>42338</c:v>
                </c:pt>
                <c:pt idx="151">
                  <c:v>42339</c:v>
                </c:pt>
                <c:pt idx="152">
                  <c:v>42340</c:v>
                </c:pt>
                <c:pt idx="153">
                  <c:v>42341</c:v>
                </c:pt>
                <c:pt idx="154">
                  <c:v>42342</c:v>
                </c:pt>
                <c:pt idx="155">
                  <c:v>42345</c:v>
                </c:pt>
                <c:pt idx="156">
                  <c:v>42346</c:v>
                </c:pt>
                <c:pt idx="157">
                  <c:v>42347</c:v>
                </c:pt>
                <c:pt idx="158">
                  <c:v>42348</c:v>
                </c:pt>
                <c:pt idx="159">
                  <c:v>42349</c:v>
                </c:pt>
                <c:pt idx="160">
                  <c:v>42352</c:v>
                </c:pt>
                <c:pt idx="161">
                  <c:v>42353</c:v>
                </c:pt>
                <c:pt idx="162">
                  <c:v>42354</c:v>
                </c:pt>
                <c:pt idx="163">
                  <c:v>42355</c:v>
                </c:pt>
                <c:pt idx="164">
                  <c:v>42356</c:v>
                </c:pt>
                <c:pt idx="165">
                  <c:v>42359</c:v>
                </c:pt>
                <c:pt idx="166">
                  <c:v>42360</c:v>
                </c:pt>
                <c:pt idx="167">
                  <c:v>42361</c:v>
                </c:pt>
                <c:pt idx="168">
                  <c:v>42362</c:v>
                </c:pt>
                <c:pt idx="169">
                  <c:v>42367</c:v>
                </c:pt>
                <c:pt idx="170">
                  <c:v>42368</c:v>
                </c:pt>
                <c:pt idx="171">
                  <c:v>42369</c:v>
                </c:pt>
                <c:pt idx="172">
                  <c:v>42373</c:v>
                </c:pt>
                <c:pt idx="173">
                  <c:v>42374</c:v>
                </c:pt>
                <c:pt idx="174">
                  <c:v>42375</c:v>
                </c:pt>
                <c:pt idx="175">
                  <c:v>42376</c:v>
                </c:pt>
                <c:pt idx="176">
                  <c:v>42377</c:v>
                </c:pt>
                <c:pt idx="177">
                  <c:v>42380</c:v>
                </c:pt>
                <c:pt idx="178">
                  <c:v>42381</c:v>
                </c:pt>
                <c:pt idx="179">
                  <c:v>42382</c:v>
                </c:pt>
                <c:pt idx="180">
                  <c:v>42383</c:v>
                </c:pt>
                <c:pt idx="181">
                  <c:v>42384</c:v>
                </c:pt>
                <c:pt idx="182">
                  <c:v>42387</c:v>
                </c:pt>
                <c:pt idx="183">
                  <c:v>42388</c:v>
                </c:pt>
                <c:pt idx="184">
                  <c:v>42389</c:v>
                </c:pt>
                <c:pt idx="185">
                  <c:v>42390</c:v>
                </c:pt>
                <c:pt idx="186">
                  <c:v>42391</c:v>
                </c:pt>
                <c:pt idx="187">
                  <c:v>42394</c:v>
                </c:pt>
                <c:pt idx="188">
                  <c:v>42395</c:v>
                </c:pt>
                <c:pt idx="189">
                  <c:v>42396</c:v>
                </c:pt>
                <c:pt idx="190">
                  <c:v>42397</c:v>
                </c:pt>
                <c:pt idx="191">
                  <c:v>42398</c:v>
                </c:pt>
                <c:pt idx="192">
                  <c:v>42401</c:v>
                </c:pt>
                <c:pt idx="193">
                  <c:v>42402</c:v>
                </c:pt>
                <c:pt idx="194">
                  <c:v>42403</c:v>
                </c:pt>
                <c:pt idx="195">
                  <c:v>42404</c:v>
                </c:pt>
                <c:pt idx="196">
                  <c:v>42405</c:v>
                </c:pt>
                <c:pt idx="197">
                  <c:v>42408</c:v>
                </c:pt>
                <c:pt idx="198">
                  <c:v>42409</c:v>
                </c:pt>
                <c:pt idx="199">
                  <c:v>42410</c:v>
                </c:pt>
                <c:pt idx="200">
                  <c:v>42411</c:v>
                </c:pt>
                <c:pt idx="201">
                  <c:v>42412</c:v>
                </c:pt>
                <c:pt idx="202">
                  <c:v>42415</c:v>
                </c:pt>
                <c:pt idx="203">
                  <c:v>42416</c:v>
                </c:pt>
                <c:pt idx="204">
                  <c:v>42417</c:v>
                </c:pt>
                <c:pt idx="205">
                  <c:v>42418</c:v>
                </c:pt>
                <c:pt idx="206">
                  <c:v>42419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42429</c:v>
                </c:pt>
                <c:pt idx="213">
                  <c:v>42430</c:v>
                </c:pt>
                <c:pt idx="214">
                  <c:v>42431</c:v>
                </c:pt>
                <c:pt idx="215">
                  <c:v>42432</c:v>
                </c:pt>
                <c:pt idx="216">
                  <c:v>42433</c:v>
                </c:pt>
                <c:pt idx="217">
                  <c:v>42436</c:v>
                </c:pt>
                <c:pt idx="218">
                  <c:v>42437</c:v>
                </c:pt>
                <c:pt idx="219">
                  <c:v>42438</c:v>
                </c:pt>
                <c:pt idx="220">
                  <c:v>42439</c:v>
                </c:pt>
                <c:pt idx="221">
                  <c:v>42440</c:v>
                </c:pt>
                <c:pt idx="222">
                  <c:v>42443</c:v>
                </c:pt>
                <c:pt idx="223">
                  <c:v>42444</c:v>
                </c:pt>
                <c:pt idx="224">
                  <c:v>42445</c:v>
                </c:pt>
                <c:pt idx="225">
                  <c:v>42446</c:v>
                </c:pt>
                <c:pt idx="226">
                  <c:v>42447</c:v>
                </c:pt>
                <c:pt idx="227">
                  <c:v>42450</c:v>
                </c:pt>
                <c:pt idx="228">
                  <c:v>42451</c:v>
                </c:pt>
                <c:pt idx="229">
                  <c:v>42452</c:v>
                </c:pt>
                <c:pt idx="230">
                  <c:v>42453</c:v>
                </c:pt>
                <c:pt idx="231">
                  <c:v>42458</c:v>
                </c:pt>
                <c:pt idx="232">
                  <c:v>42459</c:v>
                </c:pt>
                <c:pt idx="233">
                  <c:v>42460</c:v>
                </c:pt>
                <c:pt idx="234">
                  <c:v>42461</c:v>
                </c:pt>
                <c:pt idx="235">
                  <c:v>42464</c:v>
                </c:pt>
                <c:pt idx="236">
                  <c:v>42465</c:v>
                </c:pt>
                <c:pt idx="237">
                  <c:v>42466</c:v>
                </c:pt>
                <c:pt idx="238">
                  <c:v>42467</c:v>
                </c:pt>
                <c:pt idx="239">
                  <c:v>42468</c:v>
                </c:pt>
                <c:pt idx="240">
                  <c:v>42471</c:v>
                </c:pt>
                <c:pt idx="241">
                  <c:v>42472</c:v>
                </c:pt>
                <c:pt idx="242">
                  <c:v>42473</c:v>
                </c:pt>
                <c:pt idx="243">
                  <c:v>42474</c:v>
                </c:pt>
                <c:pt idx="244">
                  <c:v>42475</c:v>
                </c:pt>
                <c:pt idx="245">
                  <c:v>42478</c:v>
                </c:pt>
                <c:pt idx="246">
                  <c:v>42479</c:v>
                </c:pt>
                <c:pt idx="247">
                  <c:v>42480</c:v>
                </c:pt>
                <c:pt idx="248">
                  <c:v>42481</c:v>
                </c:pt>
                <c:pt idx="249">
                  <c:v>42482</c:v>
                </c:pt>
                <c:pt idx="250">
                  <c:v>42485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4.2204145166255241E-3</c:v>
                </c:pt>
                <c:pt idx="1">
                  <c:v>4.2204145166255241E-3</c:v>
                </c:pt>
                <c:pt idx="2">
                  <c:v>4.2204145166255241E-3</c:v>
                </c:pt>
                <c:pt idx="3">
                  <c:v>4.2204145166255241E-3</c:v>
                </c:pt>
                <c:pt idx="4">
                  <c:v>4.2204145166255241E-3</c:v>
                </c:pt>
                <c:pt idx="5">
                  <c:v>4.2204145166255241E-3</c:v>
                </c:pt>
                <c:pt idx="6">
                  <c:v>4.2204145166255241E-3</c:v>
                </c:pt>
                <c:pt idx="7">
                  <c:v>4.2204145166255241E-3</c:v>
                </c:pt>
                <c:pt idx="8">
                  <c:v>4.2204145166255241E-3</c:v>
                </c:pt>
                <c:pt idx="9">
                  <c:v>4.2204145166255241E-3</c:v>
                </c:pt>
                <c:pt idx="10">
                  <c:v>4.2204145166255241E-3</c:v>
                </c:pt>
                <c:pt idx="11">
                  <c:v>4.2204145166255241E-3</c:v>
                </c:pt>
                <c:pt idx="12">
                  <c:v>4.2204145166255241E-3</c:v>
                </c:pt>
                <c:pt idx="13">
                  <c:v>4.2204145166255241E-3</c:v>
                </c:pt>
                <c:pt idx="14">
                  <c:v>4.2204145166255241E-3</c:v>
                </c:pt>
                <c:pt idx="15">
                  <c:v>4.2204145166255241E-3</c:v>
                </c:pt>
                <c:pt idx="16">
                  <c:v>4.2204145166255241E-3</c:v>
                </c:pt>
                <c:pt idx="17">
                  <c:v>4.2204145166255241E-3</c:v>
                </c:pt>
                <c:pt idx="18">
                  <c:v>4.2204145166255241E-3</c:v>
                </c:pt>
                <c:pt idx="19">
                  <c:v>4.2204145166255241E-3</c:v>
                </c:pt>
                <c:pt idx="20">
                  <c:v>4.2204145166255241E-3</c:v>
                </c:pt>
                <c:pt idx="21">
                  <c:v>4.2204145166255241E-3</c:v>
                </c:pt>
                <c:pt idx="22">
                  <c:v>4.2204145166255241E-3</c:v>
                </c:pt>
                <c:pt idx="23">
                  <c:v>4.2204145166255241E-3</c:v>
                </c:pt>
                <c:pt idx="24">
                  <c:v>4.2204145166255241E-3</c:v>
                </c:pt>
                <c:pt idx="25">
                  <c:v>4.2204145166255241E-3</c:v>
                </c:pt>
                <c:pt idx="26">
                  <c:v>4.2204145166255241E-3</c:v>
                </c:pt>
                <c:pt idx="27">
                  <c:v>4.2204145166255241E-3</c:v>
                </c:pt>
                <c:pt idx="28">
                  <c:v>4.2204145166255241E-3</c:v>
                </c:pt>
                <c:pt idx="29">
                  <c:v>4.2204145166255241E-3</c:v>
                </c:pt>
                <c:pt idx="30">
                  <c:v>4.2204145166255241E-3</c:v>
                </c:pt>
                <c:pt idx="31">
                  <c:v>4.2204145166255241E-3</c:v>
                </c:pt>
                <c:pt idx="32">
                  <c:v>4.2204145166255241E-3</c:v>
                </c:pt>
                <c:pt idx="33">
                  <c:v>4.2204145166255241E-3</c:v>
                </c:pt>
                <c:pt idx="34">
                  <c:v>4.2204145166255241E-3</c:v>
                </c:pt>
                <c:pt idx="35">
                  <c:v>4.2204145166255241E-3</c:v>
                </c:pt>
                <c:pt idx="36">
                  <c:v>4.2204145166255241E-3</c:v>
                </c:pt>
                <c:pt idx="37">
                  <c:v>4.2204145166255241E-3</c:v>
                </c:pt>
                <c:pt idx="38">
                  <c:v>4.2204145166255241E-3</c:v>
                </c:pt>
                <c:pt idx="39">
                  <c:v>4.2204145166255241E-3</c:v>
                </c:pt>
                <c:pt idx="40">
                  <c:v>4.2204145166255241E-3</c:v>
                </c:pt>
                <c:pt idx="41">
                  <c:v>4.2204145166255241E-3</c:v>
                </c:pt>
                <c:pt idx="42">
                  <c:v>4.2204145166255241E-3</c:v>
                </c:pt>
                <c:pt idx="43">
                  <c:v>4.2204145166255241E-3</c:v>
                </c:pt>
                <c:pt idx="44">
                  <c:v>4.2204145166255241E-3</c:v>
                </c:pt>
                <c:pt idx="45">
                  <c:v>4.2204145166255241E-3</c:v>
                </c:pt>
                <c:pt idx="46">
                  <c:v>4.2204145166255241E-3</c:v>
                </c:pt>
                <c:pt idx="47">
                  <c:v>4.2204145166255241E-3</c:v>
                </c:pt>
                <c:pt idx="48">
                  <c:v>4.2204145166255241E-3</c:v>
                </c:pt>
                <c:pt idx="49">
                  <c:v>4.2204145166255241E-3</c:v>
                </c:pt>
                <c:pt idx="50">
                  <c:v>4.2204145166255241E-3</c:v>
                </c:pt>
                <c:pt idx="51">
                  <c:v>4.2204145166255241E-3</c:v>
                </c:pt>
                <c:pt idx="52">
                  <c:v>4.2204145166255241E-3</c:v>
                </c:pt>
                <c:pt idx="53">
                  <c:v>4.2204145166255241E-3</c:v>
                </c:pt>
                <c:pt idx="54">
                  <c:v>4.2204145166255241E-3</c:v>
                </c:pt>
                <c:pt idx="55">
                  <c:v>4.2204145166255241E-3</c:v>
                </c:pt>
                <c:pt idx="56">
                  <c:v>4.2204145166255241E-3</c:v>
                </c:pt>
                <c:pt idx="57">
                  <c:v>4.2204145166255241E-3</c:v>
                </c:pt>
                <c:pt idx="58">
                  <c:v>4.2204145166255241E-3</c:v>
                </c:pt>
                <c:pt idx="59">
                  <c:v>4.2204145166255241E-3</c:v>
                </c:pt>
                <c:pt idx="60">
                  <c:v>4.2204145166255241E-3</c:v>
                </c:pt>
                <c:pt idx="61">
                  <c:v>4.2204145166255241E-3</c:v>
                </c:pt>
                <c:pt idx="62">
                  <c:v>4.2204145166255241E-3</c:v>
                </c:pt>
                <c:pt idx="63">
                  <c:v>4.2204145166255241E-3</c:v>
                </c:pt>
                <c:pt idx="64">
                  <c:v>4.2204145166255241E-3</c:v>
                </c:pt>
                <c:pt idx="65">
                  <c:v>4.2204145166255241E-3</c:v>
                </c:pt>
                <c:pt idx="66">
                  <c:v>4.2204145166255241E-3</c:v>
                </c:pt>
                <c:pt idx="67">
                  <c:v>4.2204145166255241E-3</c:v>
                </c:pt>
                <c:pt idx="68">
                  <c:v>4.2204145166255241E-3</c:v>
                </c:pt>
                <c:pt idx="69">
                  <c:v>4.2204145166255241E-3</c:v>
                </c:pt>
                <c:pt idx="70">
                  <c:v>4.2204145166255241E-3</c:v>
                </c:pt>
                <c:pt idx="71">
                  <c:v>4.2204145166255241E-3</c:v>
                </c:pt>
                <c:pt idx="72">
                  <c:v>4.2204145166255241E-3</c:v>
                </c:pt>
                <c:pt idx="73">
                  <c:v>4.2204145166255241E-3</c:v>
                </c:pt>
                <c:pt idx="74">
                  <c:v>4.2204145166255241E-3</c:v>
                </c:pt>
                <c:pt idx="75">
                  <c:v>4.2204145166255241E-3</c:v>
                </c:pt>
                <c:pt idx="76">
                  <c:v>4.2204145166255241E-3</c:v>
                </c:pt>
                <c:pt idx="77">
                  <c:v>4.2204145166255241E-3</c:v>
                </c:pt>
                <c:pt idx="78">
                  <c:v>4.2204145166255241E-3</c:v>
                </c:pt>
                <c:pt idx="79">
                  <c:v>4.2204145166255241E-3</c:v>
                </c:pt>
                <c:pt idx="80">
                  <c:v>4.2204145166255241E-3</c:v>
                </c:pt>
                <c:pt idx="81">
                  <c:v>4.2204145166255241E-3</c:v>
                </c:pt>
                <c:pt idx="82">
                  <c:v>4.2204145166255241E-3</c:v>
                </c:pt>
                <c:pt idx="83">
                  <c:v>4.2204145166255241E-3</c:v>
                </c:pt>
                <c:pt idx="84">
                  <c:v>4.2204145166255241E-3</c:v>
                </c:pt>
                <c:pt idx="85">
                  <c:v>4.2204145166255241E-3</c:v>
                </c:pt>
                <c:pt idx="86">
                  <c:v>4.2204145166255241E-3</c:v>
                </c:pt>
                <c:pt idx="87">
                  <c:v>4.2204145166255241E-3</c:v>
                </c:pt>
                <c:pt idx="88">
                  <c:v>4.2204145166255241E-3</c:v>
                </c:pt>
                <c:pt idx="89">
                  <c:v>4.2204145166255241E-3</c:v>
                </c:pt>
                <c:pt idx="90">
                  <c:v>4.2204145166255241E-3</c:v>
                </c:pt>
                <c:pt idx="91">
                  <c:v>4.2204145166255241E-3</c:v>
                </c:pt>
                <c:pt idx="92">
                  <c:v>4.2204145166255241E-3</c:v>
                </c:pt>
                <c:pt idx="93">
                  <c:v>4.2204145166255241E-3</c:v>
                </c:pt>
                <c:pt idx="94">
                  <c:v>4.2204145166255241E-3</c:v>
                </c:pt>
                <c:pt idx="95">
                  <c:v>4.2204145166255241E-3</c:v>
                </c:pt>
                <c:pt idx="96">
                  <c:v>4.2204145166255241E-3</c:v>
                </c:pt>
                <c:pt idx="97">
                  <c:v>4.2204145166255241E-3</c:v>
                </c:pt>
                <c:pt idx="98">
                  <c:v>4.2204145166255241E-3</c:v>
                </c:pt>
                <c:pt idx="99">
                  <c:v>4.2204145166255241E-3</c:v>
                </c:pt>
                <c:pt idx="100">
                  <c:v>4.2204145166255241E-3</c:v>
                </c:pt>
                <c:pt idx="101">
                  <c:v>4.2204145166255241E-3</c:v>
                </c:pt>
                <c:pt idx="102">
                  <c:v>4.2204145166255241E-3</c:v>
                </c:pt>
                <c:pt idx="103">
                  <c:v>4.2204145166255241E-3</c:v>
                </c:pt>
                <c:pt idx="104">
                  <c:v>4.2204145166255241E-3</c:v>
                </c:pt>
                <c:pt idx="105">
                  <c:v>4.2204145166255241E-3</c:v>
                </c:pt>
                <c:pt idx="106">
                  <c:v>4.2204145166255241E-3</c:v>
                </c:pt>
                <c:pt idx="107">
                  <c:v>4.2204145166255241E-3</c:v>
                </c:pt>
                <c:pt idx="108">
                  <c:v>4.2204145166255241E-3</c:v>
                </c:pt>
                <c:pt idx="109">
                  <c:v>4.2204145166255241E-3</c:v>
                </c:pt>
                <c:pt idx="110">
                  <c:v>4.2204145166255241E-3</c:v>
                </c:pt>
                <c:pt idx="111">
                  <c:v>4.2204145166255241E-3</c:v>
                </c:pt>
                <c:pt idx="112">
                  <c:v>4.2204145166255241E-3</c:v>
                </c:pt>
                <c:pt idx="113">
                  <c:v>4.2204145166255241E-3</c:v>
                </c:pt>
                <c:pt idx="114">
                  <c:v>4.2204145166255241E-3</c:v>
                </c:pt>
                <c:pt idx="115">
                  <c:v>4.2204145166255241E-3</c:v>
                </c:pt>
                <c:pt idx="116">
                  <c:v>4.2204145166255241E-3</c:v>
                </c:pt>
                <c:pt idx="117">
                  <c:v>4.2204145166255241E-3</c:v>
                </c:pt>
                <c:pt idx="118">
                  <c:v>4.2204145166255241E-3</c:v>
                </c:pt>
                <c:pt idx="119">
                  <c:v>4.2204145166255241E-3</c:v>
                </c:pt>
                <c:pt idx="120">
                  <c:v>4.2204145166255241E-3</c:v>
                </c:pt>
                <c:pt idx="121">
                  <c:v>4.2204145166255241E-3</c:v>
                </c:pt>
                <c:pt idx="122">
                  <c:v>4.2204145166255241E-3</c:v>
                </c:pt>
                <c:pt idx="123">
                  <c:v>4.2204145166255241E-3</c:v>
                </c:pt>
                <c:pt idx="124">
                  <c:v>4.2204145166255241E-3</c:v>
                </c:pt>
                <c:pt idx="125">
                  <c:v>4.2204145166255241E-3</c:v>
                </c:pt>
                <c:pt idx="126">
                  <c:v>4.2204145166255241E-3</c:v>
                </c:pt>
                <c:pt idx="127">
                  <c:v>4.2204145166255241E-3</c:v>
                </c:pt>
                <c:pt idx="128">
                  <c:v>4.2204145166255241E-3</c:v>
                </c:pt>
                <c:pt idx="129">
                  <c:v>4.2204145166255241E-3</c:v>
                </c:pt>
                <c:pt idx="130">
                  <c:v>4.2204145166255241E-3</c:v>
                </c:pt>
                <c:pt idx="131">
                  <c:v>4.2204145166255241E-3</c:v>
                </c:pt>
                <c:pt idx="132">
                  <c:v>4.2204145166255241E-3</c:v>
                </c:pt>
                <c:pt idx="133">
                  <c:v>4.2204145166255241E-3</c:v>
                </c:pt>
                <c:pt idx="134">
                  <c:v>4.2204145166255241E-3</c:v>
                </c:pt>
                <c:pt idx="135">
                  <c:v>4.2204145166255241E-3</c:v>
                </c:pt>
                <c:pt idx="136">
                  <c:v>4.2204145166255241E-3</c:v>
                </c:pt>
                <c:pt idx="137">
                  <c:v>4.2204145166255241E-3</c:v>
                </c:pt>
                <c:pt idx="138">
                  <c:v>4.2204145166255241E-3</c:v>
                </c:pt>
                <c:pt idx="139">
                  <c:v>4.2204145166255241E-3</c:v>
                </c:pt>
                <c:pt idx="140">
                  <c:v>4.2204145166255241E-3</c:v>
                </c:pt>
                <c:pt idx="141">
                  <c:v>4.2204145166255241E-3</c:v>
                </c:pt>
                <c:pt idx="142">
                  <c:v>4.2204145166255241E-3</c:v>
                </c:pt>
                <c:pt idx="143">
                  <c:v>4.2204145166255241E-3</c:v>
                </c:pt>
                <c:pt idx="144">
                  <c:v>4.2204145166255241E-3</c:v>
                </c:pt>
                <c:pt idx="145">
                  <c:v>4.2204145166255241E-3</c:v>
                </c:pt>
                <c:pt idx="146">
                  <c:v>4.2204145166255241E-3</c:v>
                </c:pt>
                <c:pt idx="147">
                  <c:v>4.2204145166255241E-3</c:v>
                </c:pt>
                <c:pt idx="148">
                  <c:v>4.2204145166255241E-3</c:v>
                </c:pt>
                <c:pt idx="149">
                  <c:v>4.2204145166255241E-3</c:v>
                </c:pt>
                <c:pt idx="150">
                  <c:v>4.2204145166255241E-3</c:v>
                </c:pt>
                <c:pt idx="151">
                  <c:v>4.2204145166255241E-3</c:v>
                </c:pt>
                <c:pt idx="152">
                  <c:v>4.2204145166255241E-3</c:v>
                </c:pt>
                <c:pt idx="153">
                  <c:v>4.2204145166255241E-3</c:v>
                </c:pt>
                <c:pt idx="154">
                  <c:v>4.2204145166255241E-3</c:v>
                </c:pt>
                <c:pt idx="155">
                  <c:v>4.2204145166255241E-3</c:v>
                </c:pt>
                <c:pt idx="156">
                  <c:v>4.2204145166255241E-3</c:v>
                </c:pt>
                <c:pt idx="157">
                  <c:v>4.2204145166255241E-3</c:v>
                </c:pt>
                <c:pt idx="158">
                  <c:v>4.2204145166255241E-3</c:v>
                </c:pt>
                <c:pt idx="159">
                  <c:v>4.2204145166255241E-3</c:v>
                </c:pt>
                <c:pt idx="160">
                  <c:v>4.2204145166255241E-3</c:v>
                </c:pt>
                <c:pt idx="161">
                  <c:v>4.2204145166255241E-3</c:v>
                </c:pt>
                <c:pt idx="162">
                  <c:v>4.2204145166255241E-3</c:v>
                </c:pt>
                <c:pt idx="163">
                  <c:v>4.2204145166255241E-3</c:v>
                </c:pt>
                <c:pt idx="164">
                  <c:v>4.2204145166255241E-3</c:v>
                </c:pt>
                <c:pt idx="165">
                  <c:v>4.2204145166255241E-3</c:v>
                </c:pt>
                <c:pt idx="166">
                  <c:v>4.2204145166255241E-3</c:v>
                </c:pt>
                <c:pt idx="167">
                  <c:v>4.2204145166255241E-3</c:v>
                </c:pt>
                <c:pt idx="168">
                  <c:v>4.2204145166255241E-3</c:v>
                </c:pt>
                <c:pt idx="169">
                  <c:v>4.2204145166255241E-3</c:v>
                </c:pt>
                <c:pt idx="170">
                  <c:v>4.2204145166255241E-3</c:v>
                </c:pt>
                <c:pt idx="171">
                  <c:v>4.2204145166255241E-3</c:v>
                </c:pt>
                <c:pt idx="172">
                  <c:v>4.2204145166255241E-3</c:v>
                </c:pt>
                <c:pt idx="173">
                  <c:v>4.2204145166255241E-3</c:v>
                </c:pt>
                <c:pt idx="174">
                  <c:v>4.2204145166255241E-3</c:v>
                </c:pt>
                <c:pt idx="175">
                  <c:v>4.2204145166255241E-3</c:v>
                </c:pt>
                <c:pt idx="176">
                  <c:v>4.2204145166255241E-3</c:v>
                </c:pt>
                <c:pt idx="177">
                  <c:v>4.2204145166255241E-3</c:v>
                </c:pt>
                <c:pt idx="178">
                  <c:v>4.2204145166255241E-3</c:v>
                </c:pt>
                <c:pt idx="179">
                  <c:v>4.2204145166255241E-3</c:v>
                </c:pt>
                <c:pt idx="180">
                  <c:v>4.2204145166255241E-3</c:v>
                </c:pt>
                <c:pt idx="181">
                  <c:v>4.2204145166255241E-3</c:v>
                </c:pt>
                <c:pt idx="182">
                  <c:v>4.2204145166255241E-3</c:v>
                </c:pt>
                <c:pt idx="183">
                  <c:v>4.2204145166255241E-3</c:v>
                </c:pt>
                <c:pt idx="184">
                  <c:v>4.2204145166255241E-3</c:v>
                </c:pt>
                <c:pt idx="185">
                  <c:v>4.2204145166255241E-3</c:v>
                </c:pt>
                <c:pt idx="186">
                  <c:v>4.2204145166255241E-3</c:v>
                </c:pt>
                <c:pt idx="187">
                  <c:v>4.2204145166255241E-3</c:v>
                </c:pt>
                <c:pt idx="188">
                  <c:v>4.2204145166255241E-3</c:v>
                </c:pt>
                <c:pt idx="189">
                  <c:v>4.2204145166255241E-3</c:v>
                </c:pt>
                <c:pt idx="190">
                  <c:v>4.2204145166255241E-3</c:v>
                </c:pt>
                <c:pt idx="191">
                  <c:v>4.2204145166255241E-3</c:v>
                </c:pt>
                <c:pt idx="192">
                  <c:v>4.2204145166255241E-3</c:v>
                </c:pt>
                <c:pt idx="193">
                  <c:v>4.2204145166255241E-3</c:v>
                </c:pt>
                <c:pt idx="194">
                  <c:v>4.2204145166255241E-3</c:v>
                </c:pt>
                <c:pt idx="195">
                  <c:v>4.2204145166255241E-3</c:v>
                </c:pt>
                <c:pt idx="196">
                  <c:v>4.2204145166255241E-3</c:v>
                </c:pt>
                <c:pt idx="197">
                  <c:v>4.2204145166255241E-3</c:v>
                </c:pt>
                <c:pt idx="198">
                  <c:v>4.2204145166255241E-3</c:v>
                </c:pt>
                <c:pt idx="199">
                  <c:v>4.2204145166255241E-3</c:v>
                </c:pt>
                <c:pt idx="200">
                  <c:v>4.2204145166255241E-3</c:v>
                </c:pt>
                <c:pt idx="201">
                  <c:v>4.2204145166255241E-3</c:v>
                </c:pt>
                <c:pt idx="202">
                  <c:v>4.2204145166255241E-3</c:v>
                </c:pt>
                <c:pt idx="203">
                  <c:v>4.2204145166255241E-3</c:v>
                </c:pt>
                <c:pt idx="204">
                  <c:v>4.2204145166255241E-3</c:v>
                </c:pt>
                <c:pt idx="205">
                  <c:v>4.2204145166255241E-3</c:v>
                </c:pt>
                <c:pt idx="206">
                  <c:v>4.2204145166255241E-3</c:v>
                </c:pt>
                <c:pt idx="207">
                  <c:v>4.2204145166255241E-3</c:v>
                </c:pt>
                <c:pt idx="208">
                  <c:v>4.2204145166255241E-3</c:v>
                </c:pt>
                <c:pt idx="209">
                  <c:v>4.2204145166255241E-3</c:v>
                </c:pt>
                <c:pt idx="210">
                  <c:v>4.2204145166255241E-3</c:v>
                </c:pt>
                <c:pt idx="211">
                  <c:v>4.2204145166255241E-3</c:v>
                </c:pt>
                <c:pt idx="212">
                  <c:v>4.2204145166255241E-3</c:v>
                </c:pt>
                <c:pt idx="213">
                  <c:v>4.2204145166255241E-3</c:v>
                </c:pt>
                <c:pt idx="214">
                  <c:v>4.2204145166255241E-3</c:v>
                </c:pt>
                <c:pt idx="215">
                  <c:v>4.2204145166255241E-3</c:v>
                </c:pt>
                <c:pt idx="216">
                  <c:v>4.2204145166255241E-3</c:v>
                </c:pt>
                <c:pt idx="217">
                  <c:v>4.2204145166255241E-3</c:v>
                </c:pt>
                <c:pt idx="218">
                  <c:v>4.2204145166255241E-3</c:v>
                </c:pt>
                <c:pt idx="219">
                  <c:v>4.2204145166255241E-3</c:v>
                </c:pt>
                <c:pt idx="220">
                  <c:v>4.2204145166255241E-3</c:v>
                </c:pt>
                <c:pt idx="221">
                  <c:v>4.2204145166255241E-3</c:v>
                </c:pt>
                <c:pt idx="222">
                  <c:v>4.2204145166255241E-3</c:v>
                </c:pt>
                <c:pt idx="223">
                  <c:v>4.2204145166255241E-3</c:v>
                </c:pt>
                <c:pt idx="224">
                  <c:v>4.2204145166255241E-3</c:v>
                </c:pt>
                <c:pt idx="225">
                  <c:v>4.2204145166255241E-3</c:v>
                </c:pt>
                <c:pt idx="226">
                  <c:v>4.2204145166255241E-3</c:v>
                </c:pt>
                <c:pt idx="227">
                  <c:v>4.2204145166255241E-3</c:v>
                </c:pt>
                <c:pt idx="228">
                  <c:v>4.2204145166255241E-3</c:v>
                </c:pt>
                <c:pt idx="229">
                  <c:v>4.2204145166255241E-3</c:v>
                </c:pt>
                <c:pt idx="230">
                  <c:v>4.2204145166255241E-3</c:v>
                </c:pt>
                <c:pt idx="231">
                  <c:v>4.2204145166255241E-3</c:v>
                </c:pt>
                <c:pt idx="232">
                  <c:v>4.2204145166255241E-3</c:v>
                </c:pt>
                <c:pt idx="233">
                  <c:v>4.2204145166255241E-3</c:v>
                </c:pt>
                <c:pt idx="234">
                  <c:v>4.2204145166255241E-3</c:v>
                </c:pt>
                <c:pt idx="235">
                  <c:v>4.2204145166255241E-3</c:v>
                </c:pt>
                <c:pt idx="236">
                  <c:v>4.2204145166255241E-3</c:v>
                </c:pt>
                <c:pt idx="237">
                  <c:v>4.2204145166255241E-3</c:v>
                </c:pt>
                <c:pt idx="238">
                  <c:v>4.2204145166255241E-3</c:v>
                </c:pt>
                <c:pt idx="239">
                  <c:v>4.2204145166255241E-3</c:v>
                </c:pt>
                <c:pt idx="240">
                  <c:v>4.2204145166255241E-3</c:v>
                </c:pt>
                <c:pt idx="241">
                  <c:v>4.2204145166255241E-3</c:v>
                </c:pt>
                <c:pt idx="242">
                  <c:v>4.2204145166255241E-3</c:v>
                </c:pt>
                <c:pt idx="243">
                  <c:v>4.2204145166255241E-3</c:v>
                </c:pt>
                <c:pt idx="244">
                  <c:v>4.2204145166255241E-3</c:v>
                </c:pt>
                <c:pt idx="245">
                  <c:v>4.2204145166255241E-3</c:v>
                </c:pt>
                <c:pt idx="246">
                  <c:v>4.2204145166255241E-3</c:v>
                </c:pt>
                <c:pt idx="247">
                  <c:v>4.2204145166255241E-3</c:v>
                </c:pt>
                <c:pt idx="248">
                  <c:v>4.2204145166255241E-3</c:v>
                </c:pt>
                <c:pt idx="249">
                  <c:v>4.2204145166255241E-3</c:v>
                </c:pt>
                <c:pt idx="250">
                  <c:v>4.2204145166255241E-3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  <c:pt idx="130">
                  <c:v>42310</c:v>
                </c:pt>
                <c:pt idx="131">
                  <c:v>42311</c:v>
                </c:pt>
                <c:pt idx="132">
                  <c:v>42312</c:v>
                </c:pt>
                <c:pt idx="133">
                  <c:v>42313</c:v>
                </c:pt>
                <c:pt idx="134">
                  <c:v>42314</c:v>
                </c:pt>
                <c:pt idx="135">
                  <c:v>42317</c:v>
                </c:pt>
                <c:pt idx="136">
                  <c:v>42318</c:v>
                </c:pt>
                <c:pt idx="137">
                  <c:v>42319</c:v>
                </c:pt>
                <c:pt idx="138">
                  <c:v>42320</c:v>
                </c:pt>
                <c:pt idx="139">
                  <c:v>42321</c:v>
                </c:pt>
                <c:pt idx="140">
                  <c:v>42324</c:v>
                </c:pt>
                <c:pt idx="141">
                  <c:v>42325</c:v>
                </c:pt>
                <c:pt idx="142">
                  <c:v>42326</c:v>
                </c:pt>
                <c:pt idx="143">
                  <c:v>42327</c:v>
                </c:pt>
                <c:pt idx="144">
                  <c:v>42328</c:v>
                </c:pt>
                <c:pt idx="145">
                  <c:v>42331</c:v>
                </c:pt>
                <c:pt idx="146">
                  <c:v>42332</c:v>
                </c:pt>
                <c:pt idx="147">
                  <c:v>42333</c:v>
                </c:pt>
                <c:pt idx="148">
                  <c:v>42334</c:v>
                </c:pt>
                <c:pt idx="149">
                  <c:v>42335</c:v>
                </c:pt>
                <c:pt idx="150">
                  <c:v>42338</c:v>
                </c:pt>
                <c:pt idx="151">
                  <c:v>42339</c:v>
                </c:pt>
                <c:pt idx="152">
                  <c:v>42340</c:v>
                </c:pt>
                <c:pt idx="153">
                  <c:v>42341</c:v>
                </c:pt>
                <c:pt idx="154">
                  <c:v>42342</c:v>
                </c:pt>
                <c:pt idx="155">
                  <c:v>42345</c:v>
                </c:pt>
                <c:pt idx="156">
                  <c:v>42346</c:v>
                </c:pt>
                <c:pt idx="157">
                  <c:v>42347</c:v>
                </c:pt>
                <c:pt idx="158">
                  <c:v>42348</c:v>
                </c:pt>
                <c:pt idx="159">
                  <c:v>42349</c:v>
                </c:pt>
                <c:pt idx="160">
                  <c:v>42352</c:v>
                </c:pt>
                <c:pt idx="161">
                  <c:v>42353</c:v>
                </c:pt>
                <c:pt idx="162">
                  <c:v>42354</c:v>
                </c:pt>
                <c:pt idx="163">
                  <c:v>42355</c:v>
                </c:pt>
                <c:pt idx="164">
                  <c:v>42356</c:v>
                </c:pt>
                <c:pt idx="165">
                  <c:v>42359</c:v>
                </c:pt>
                <c:pt idx="166">
                  <c:v>42360</c:v>
                </c:pt>
                <c:pt idx="167">
                  <c:v>42361</c:v>
                </c:pt>
                <c:pt idx="168">
                  <c:v>42362</c:v>
                </c:pt>
                <c:pt idx="169">
                  <c:v>42367</c:v>
                </c:pt>
                <c:pt idx="170">
                  <c:v>42368</c:v>
                </c:pt>
                <c:pt idx="171">
                  <c:v>42369</c:v>
                </c:pt>
                <c:pt idx="172">
                  <c:v>42373</c:v>
                </c:pt>
                <c:pt idx="173">
                  <c:v>42374</c:v>
                </c:pt>
                <c:pt idx="174">
                  <c:v>42375</c:v>
                </c:pt>
                <c:pt idx="175">
                  <c:v>42376</c:v>
                </c:pt>
                <c:pt idx="176">
                  <c:v>42377</c:v>
                </c:pt>
                <c:pt idx="177">
                  <c:v>42380</c:v>
                </c:pt>
                <c:pt idx="178">
                  <c:v>42381</c:v>
                </c:pt>
                <c:pt idx="179">
                  <c:v>42382</c:v>
                </c:pt>
                <c:pt idx="180">
                  <c:v>42383</c:v>
                </c:pt>
                <c:pt idx="181">
                  <c:v>42384</c:v>
                </c:pt>
                <c:pt idx="182">
                  <c:v>42387</c:v>
                </c:pt>
                <c:pt idx="183">
                  <c:v>42388</c:v>
                </c:pt>
                <c:pt idx="184">
                  <c:v>42389</c:v>
                </c:pt>
                <c:pt idx="185">
                  <c:v>42390</c:v>
                </c:pt>
                <c:pt idx="186">
                  <c:v>42391</c:v>
                </c:pt>
                <c:pt idx="187">
                  <c:v>42394</c:v>
                </c:pt>
                <c:pt idx="188">
                  <c:v>42395</c:v>
                </c:pt>
                <c:pt idx="189">
                  <c:v>42396</c:v>
                </c:pt>
                <c:pt idx="190">
                  <c:v>42397</c:v>
                </c:pt>
                <c:pt idx="191">
                  <c:v>42398</c:v>
                </c:pt>
                <c:pt idx="192">
                  <c:v>42401</c:v>
                </c:pt>
                <c:pt idx="193">
                  <c:v>42402</c:v>
                </c:pt>
                <c:pt idx="194">
                  <c:v>42403</c:v>
                </c:pt>
                <c:pt idx="195">
                  <c:v>42404</c:v>
                </c:pt>
                <c:pt idx="196">
                  <c:v>42405</c:v>
                </c:pt>
                <c:pt idx="197">
                  <c:v>42408</c:v>
                </c:pt>
                <c:pt idx="198">
                  <c:v>42409</c:v>
                </c:pt>
                <c:pt idx="199">
                  <c:v>42410</c:v>
                </c:pt>
                <c:pt idx="200">
                  <c:v>42411</c:v>
                </c:pt>
                <c:pt idx="201">
                  <c:v>42412</c:v>
                </c:pt>
                <c:pt idx="202">
                  <c:v>42415</c:v>
                </c:pt>
                <c:pt idx="203">
                  <c:v>42416</c:v>
                </c:pt>
                <c:pt idx="204">
                  <c:v>42417</c:v>
                </c:pt>
                <c:pt idx="205">
                  <c:v>42418</c:v>
                </c:pt>
                <c:pt idx="206">
                  <c:v>42419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42429</c:v>
                </c:pt>
                <c:pt idx="213">
                  <c:v>42430</c:v>
                </c:pt>
                <c:pt idx="214">
                  <c:v>42431</c:v>
                </c:pt>
                <c:pt idx="215">
                  <c:v>42432</c:v>
                </c:pt>
                <c:pt idx="216">
                  <c:v>42433</c:v>
                </c:pt>
                <c:pt idx="217">
                  <c:v>42436</c:v>
                </c:pt>
                <c:pt idx="218">
                  <c:v>42437</c:v>
                </c:pt>
                <c:pt idx="219">
                  <c:v>42438</c:v>
                </c:pt>
                <c:pt idx="220">
                  <c:v>42439</c:v>
                </c:pt>
                <c:pt idx="221">
                  <c:v>42440</c:v>
                </c:pt>
                <c:pt idx="222">
                  <c:v>42443</c:v>
                </c:pt>
                <c:pt idx="223">
                  <c:v>42444</c:v>
                </c:pt>
                <c:pt idx="224">
                  <c:v>42445</c:v>
                </c:pt>
                <c:pt idx="225">
                  <c:v>42446</c:v>
                </c:pt>
                <c:pt idx="226">
                  <c:v>42447</c:v>
                </c:pt>
                <c:pt idx="227">
                  <c:v>42450</c:v>
                </c:pt>
                <c:pt idx="228">
                  <c:v>42451</c:v>
                </c:pt>
                <c:pt idx="229">
                  <c:v>42452</c:v>
                </c:pt>
                <c:pt idx="230">
                  <c:v>42453</c:v>
                </c:pt>
                <c:pt idx="231">
                  <c:v>42458</c:v>
                </c:pt>
                <c:pt idx="232">
                  <c:v>42459</c:v>
                </c:pt>
                <c:pt idx="233">
                  <c:v>42460</c:v>
                </c:pt>
                <c:pt idx="234">
                  <c:v>42461</c:v>
                </c:pt>
                <c:pt idx="235">
                  <c:v>42464</c:v>
                </c:pt>
                <c:pt idx="236">
                  <c:v>42465</c:v>
                </c:pt>
                <c:pt idx="237">
                  <c:v>42466</c:v>
                </c:pt>
                <c:pt idx="238">
                  <c:v>42467</c:v>
                </c:pt>
                <c:pt idx="239">
                  <c:v>42468</c:v>
                </c:pt>
                <c:pt idx="240">
                  <c:v>42471</c:v>
                </c:pt>
                <c:pt idx="241">
                  <c:v>42472</c:v>
                </c:pt>
                <c:pt idx="242">
                  <c:v>42473</c:v>
                </c:pt>
                <c:pt idx="243">
                  <c:v>42474</c:v>
                </c:pt>
                <c:pt idx="244">
                  <c:v>42475</c:v>
                </c:pt>
                <c:pt idx="245">
                  <c:v>42478</c:v>
                </c:pt>
                <c:pt idx="246">
                  <c:v>42479</c:v>
                </c:pt>
                <c:pt idx="247">
                  <c:v>42480</c:v>
                </c:pt>
                <c:pt idx="248">
                  <c:v>42481</c:v>
                </c:pt>
                <c:pt idx="249">
                  <c:v>42482</c:v>
                </c:pt>
                <c:pt idx="250">
                  <c:v>42485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4.8599337840945431E-3</c:v>
                </c:pt>
                <c:pt idx="1">
                  <c:v>4.8564391432887018E-3</c:v>
                </c:pt>
                <c:pt idx="2">
                  <c:v>4.8529445024828597E-3</c:v>
                </c:pt>
                <c:pt idx="3">
                  <c:v>4.8389659392594929E-3</c:v>
                </c:pt>
                <c:pt idx="4">
                  <c:v>4.8354712984536516E-3</c:v>
                </c:pt>
                <c:pt idx="5">
                  <c:v>4.8319766576478095E-3</c:v>
                </c:pt>
                <c:pt idx="6">
                  <c:v>4.8284820168419682E-3</c:v>
                </c:pt>
                <c:pt idx="7">
                  <c:v>4.8179980944244435E-3</c:v>
                </c:pt>
                <c:pt idx="8">
                  <c:v>4.8145034536186014E-3</c:v>
                </c:pt>
                <c:pt idx="9">
                  <c:v>4.8110088128127601E-3</c:v>
                </c:pt>
                <c:pt idx="10">
                  <c:v>4.807514172006918E-3</c:v>
                </c:pt>
                <c:pt idx="11">
                  <c:v>4.8040195312010767E-3</c:v>
                </c:pt>
                <c:pt idx="12">
                  <c:v>4.793535608783552E-3</c:v>
                </c:pt>
                <c:pt idx="13">
                  <c:v>4.7900409679777099E-3</c:v>
                </c:pt>
                <c:pt idx="14">
                  <c:v>4.7865463271718686E-3</c:v>
                </c:pt>
                <c:pt idx="15">
                  <c:v>4.7830516863660265E-3</c:v>
                </c:pt>
                <c:pt idx="16">
                  <c:v>4.7795570455601852E-3</c:v>
                </c:pt>
                <c:pt idx="17">
                  <c:v>4.7655784823368184E-3</c:v>
                </c:pt>
                <c:pt idx="18">
                  <c:v>4.7620838415309771E-3</c:v>
                </c:pt>
                <c:pt idx="19">
                  <c:v>4.758589200725135E-3</c:v>
                </c:pt>
                <c:pt idx="20">
                  <c:v>4.7550945599192937E-3</c:v>
                </c:pt>
                <c:pt idx="21">
                  <c:v>4.7446106375017682E-3</c:v>
                </c:pt>
                <c:pt idx="22">
                  <c:v>4.7411159966959269E-3</c:v>
                </c:pt>
                <c:pt idx="23">
                  <c:v>4.7376213558900848E-3</c:v>
                </c:pt>
                <c:pt idx="24">
                  <c:v>4.7341267150842435E-3</c:v>
                </c:pt>
                <c:pt idx="25">
                  <c:v>4.7306320742784022E-3</c:v>
                </c:pt>
                <c:pt idx="26">
                  <c:v>4.7201481518608767E-3</c:v>
                </c:pt>
                <c:pt idx="27">
                  <c:v>4.7166535110550354E-3</c:v>
                </c:pt>
                <c:pt idx="28">
                  <c:v>4.7131588702491933E-3</c:v>
                </c:pt>
                <c:pt idx="29">
                  <c:v>4.709664229443352E-3</c:v>
                </c:pt>
                <c:pt idx="30">
                  <c:v>4.7061695886375099E-3</c:v>
                </c:pt>
                <c:pt idx="31">
                  <c:v>4.6956856662199852E-3</c:v>
                </c:pt>
                <c:pt idx="32">
                  <c:v>4.6921910254141439E-3</c:v>
                </c:pt>
                <c:pt idx="33">
                  <c:v>4.6886963846083018E-3</c:v>
                </c:pt>
                <c:pt idx="34">
                  <c:v>4.6852017438024605E-3</c:v>
                </c:pt>
                <c:pt idx="35">
                  <c:v>4.6817071029966184E-3</c:v>
                </c:pt>
                <c:pt idx="36">
                  <c:v>4.6712231805790937E-3</c:v>
                </c:pt>
                <c:pt idx="37">
                  <c:v>4.6677285397732525E-3</c:v>
                </c:pt>
                <c:pt idx="38">
                  <c:v>4.6642338989674103E-3</c:v>
                </c:pt>
                <c:pt idx="39">
                  <c:v>4.6607392581615691E-3</c:v>
                </c:pt>
                <c:pt idx="40">
                  <c:v>4.6572446173557269E-3</c:v>
                </c:pt>
                <c:pt idx="41">
                  <c:v>4.6467606949382022E-3</c:v>
                </c:pt>
                <c:pt idx="42">
                  <c:v>4.6432660541323601E-3</c:v>
                </c:pt>
                <c:pt idx="43">
                  <c:v>4.6397714133265188E-3</c:v>
                </c:pt>
                <c:pt idx="44">
                  <c:v>4.6362767725206776E-3</c:v>
                </c:pt>
                <c:pt idx="45">
                  <c:v>4.6327821317148354E-3</c:v>
                </c:pt>
                <c:pt idx="46">
                  <c:v>4.6222982092973108E-3</c:v>
                </c:pt>
                <c:pt idx="47">
                  <c:v>4.6188035684914686E-3</c:v>
                </c:pt>
                <c:pt idx="48">
                  <c:v>4.6153089276856274E-3</c:v>
                </c:pt>
                <c:pt idx="49">
                  <c:v>4.6118142868797852E-3</c:v>
                </c:pt>
                <c:pt idx="50">
                  <c:v>4.608319646073944E-3</c:v>
                </c:pt>
                <c:pt idx="51">
                  <c:v>4.5978357236564193E-3</c:v>
                </c:pt>
                <c:pt idx="52">
                  <c:v>4.5943410828505771E-3</c:v>
                </c:pt>
                <c:pt idx="53">
                  <c:v>4.5908464420447359E-3</c:v>
                </c:pt>
                <c:pt idx="54">
                  <c:v>4.5873518012388937E-3</c:v>
                </c:pt>
                <c:pt idx="55">
                  <c:v>4.5838571604330525E-3</c:v>
                </c:pt>
                <c:pt idx="56">
                  <c:v>4.5733732380155278E-3</c:v>
                </c:pt>
                <c:pt idx="57">
                  <c:v>4.5698785972096857E-3</c:v>
                </c:pt>
                <c:pt idx="58">
                  <c:v>4.5663839564038444E-3</c:v>
                </c:pt>
                <c:pt idx="59">
                  <c:v>4.5628893155980023E-3</c:v>
                </c:pt>
                <c:pt idx="60">
                  <c:v>4.559394674792161E-3</c:v>
                </c:pt>
                <c:pt idx="61">
                  <c:v>4.5489107523746354E-3</c:v>
                </c:pt>
                <c:pt idx="62">
                  <c:v>4.5454161115687942E-3</c:v>
                </c:pt>
                <c:pt idx="63">
                  <c:v>4.5419214707629529E-3</c:v>
                </c:pt>
                <c:pt idx="64">
                  <c:v>4.5384268299571108E-3</c:v>
                </c:pt>
                <c:pt idx="65">
                  <c:v>4.5349321891512695E-3</c:v>
                </c:pt>
                <c:pt idx="66">
                  <c:v>4.524448266733744E-3</c:v>
                </c:pt>
                <c:pt idx="67">
                  <c:v>4.5209536259279027E-3</c:v>
                </c:pt>
                <c:pt idx="68">
                  <c:v>4.5174589851220606E-3</c:v>
                </c:pt>
                <c:pt idx="69">
                  <c:v>4.5139643443162193E-3</c:v>
                </c:pt>
                <c:pt idx="70">
                  <c:v>4.510469703510378E-3</c:v>
                </c:pt>
                <c:pt idx="71">
                  <c:v>4.4999857810928525E-3</c:v>
                </c:pt>
                <c:pt idx="72">
                  <c:v>4.4964911402870112E-3</c:v>
                </c:pt>
                <c:pt idx="73">
                  <c:v>4.4929964994811691E-3</c:v>
                </c:pt>
                <c:pt idx="74">
                  <c:v>4.4895018586753278E-3</c:v>
                </c:pt>
                <c:pt idx="75">
                  <c:v>4.4860072178694857E-3</c:v>
                </c:pt>
                <c:pt idx="76">
                  <c:v>4.475523295451961E-3</c:v>
                </c:pt>
                <c:pt idx="77">
                  <c:v>4.4720286546461197E-3</c:v>
                </c:pt>
                <c:pt idx="78">
                  <c:v>4.4685340138402776E-3</c:v>
                </c:pt>
                <c:pt idx="79">
                  <c:v>4.4650393730344363E-3</c:v>
                </c:pt>
                <c:pt idx="80">
                  <c:v>4.4615447322285942E-3</c:v>
                </c:pt>
                <c:pt idx="81">
                  <c:v>4.4510608098110695E-3</c:v>
                </c:pt>
                <c:pt idx="82">
                  <c:v>4.4475661690052282E-3</c:v>
                </c:pt>
                <c:pt idx="83">
                  <c:v>4.4440715281993861E-3</c:v>
                </c:pt>
                <c:pt idx="84">
                  <c:v>4.4405768873935448E-3</c:v>
                </c:pt>
                <c:pt idx="85">
                  <c:v>4.4370822465877027E-3</c:v>
                </c:pt>
                <c:pt idx="86">
                  <c:v>4.4231036833643359E-3</c:v>
                </c:pt>
                <c:pt idx="87">
                  <c:v>4.4196090425584946E-3</c:v>
                </c:pt>
                <c:pt idx="88">
                  <c:v>4.4161144017526525E-3</c:v>
                </c:pt>
                <c:pt idx="89">
                  <c:v>4.4126197609468112E-3</c:v>
                </c:pt>
                <c:pt idx="90">
                  <c:v>4.4021358385292865E-3</c:v>
                </c:pt>
                <c:pt idx="91">
                  <c:v>4.3986411977234444E-3</c:v>
                </c:pt>
                <c:pt idx="92">
                  <c:v>4.3951465569176031E-3</c:v>
                </c:pt>
                <c:pt idx="93">
                  <c:v>4.391651916111761E-3</c:v>
                </c:pt>
                <c:pt idx="94">
                  <c:v>4.3881572753059197E-3</c:v>
                </c:pt>
                <c:pt idx="95">
                  <c:v>4.377673352888395E-3</c:v>
                </c:pt>
                <c:pt idx="96">
                  <c:v>4.3741787120825529E-3</c:v>
                </c:pt>
                <c:pt idx="97">
                  <c:v>4.3706840712767116E-3</c:v>
                </c:pt>
                <c:pt idx="98">
                  <c:v>4.3671894304708695E-3</c:v>
                </c:pt>
                <c:pt idx="99">
                  <c:v>4.3636947896650282E-3</c:v>
                </c:pt>
                <c:pt idx="100">
                  <c:v>4.3532108672475027E-3</c:v>
                </c:pt>
                <c:pt idx="101">
                  <c:v>4.3497162264416614E-3</c:v>
                </c:pt>
                <c:pt idx="102">
                  <c:v>4.3462215856358202E-3</c:v>
                </c:pt>
                <c:pt idx="103">
                  <c:v>4.342726944829978E-3</c:v>
                </c:pt>
                <c:pt idx="104">
                  <c:v>4.3392323040241368E-3</c:v>
                </c:pt>
                <c:pt idx="105">
                  <c:v>4.3287483816066112E-3</c:v>
                </c:pt>
                <c:pt idx="106">
                  <c:v>4.3252537408007699E-3</c:v>
                </c:pt>
                <c:pt idx="107">
                  <c:v>4.3217590999949287E-3</c:v>
                </c:pt>
                <c:pt idx="108">
                  <c:v>4.3182644591890865E-3</c:v>
                </c:pt>
                <c:pt idx="109">
                  <c:v>4.3147698183832453E-3</c:v>
                </c:pt>
                <c:pt idx="110">
                  <c:v>4.3042858959657197E-3</c:v>
                </c:pt>
                <c:pt idx="111">
                  <c:v>4.3007912551598785E-3</c:v>
                </c:pt>
                <c:pt idx="112">
                  <c:v>4.2972966143540363E-3</c:v>
                </c:pt>
                <c:pt idx="113">
                  <c:v>4.2938019735481951E-3</c:v>
                </c:pt>
                <c:pt idx="114">
                  <c:v>4.2903073327423529E-3</c:v>
                </c:pt>
                <c:pt idx="115">
                  <c:v>4.2798234103248282E-3</c:v>
                </c:pt>
                <c:pt idx="116">
                  <c:v>4.276328769518987E-3</c:v>
                </c:pt>
                <c:pt idx="117">
                  <c:v>4.2728341287131448E-3</c:v>
                </c:pt>
                <c:pt idx="118">
                  <c:v>4.2693394879073036E-3</c:v>
                </c:pt>
                <c:pt idx="119">
                  <c:v>4.2658448471014614E-3</c:v>
                </c:pt>
                <c:pt idx="120">
                  <c:v>4.2553609246839368E-3</c:v>
                </c:pt>
                <c:pt idx="121">
                  <c:v>4.2518662838780955E-3</c:v>
                </c:pt>
                <c:pt idx="122">
                  <c:v>4.2483716430722534E-3</c:v>
                </c:pt>
                <c:pt idx="123">
                  <c:v>4.2448770022664121E-3</c:v>
                </c:pt>
                <c:pt idx="124">
                  <c:v>4.2413823614605699E-3</c:v>
                </c:pt>
                <c:pt idx="125">
                  <c:v>4.2308984390430453E-3</c:v>
                </c:pt>
                <c:pt idx="126">
                  <c:v>4.227403798237204E-3</c:v>
                </c:pt>
                <c:pt idx="127">
                  <c:v>4.2239091574313619E-3</c:v>
                </c:pt>
                <c:pt idx="128">
                  <c:v>4.2204145166255206E-3</c:v>
                </c:pt>
                <c:pt idx="129">
                  <c:v>4.2169198758196785E-3</c:v>
                </c:pt>
                <c:pt idx="130">
                  <c:v>4.2064359534021538E-3</c:v>
                </c:pt>
                <c:pt idx="131">
                  <c:v>4.2029413125963117E-3</c:v>
                </c:pt>
                <c:pt idx="132">
                  <c:v>4.1994466717904704E-3</c:v>
                </c:pt>
                <c:pt idx="133">
                  <c:v>4.1959520309846291E-3</c:v>
                </c:pt>
                <c:pt idx="134">
                  <c:v>4.192457390178787E-3</c:v>
                </c:pt>
                <c:pt idx="135">
                  <c:v>4.1819734677612623E-3</c:v>
                </c:pt>
                <c:pt idx="136">
                  <c:v>4.1784788269554202E-3</c:v>
                </c:pt>
                <c:pt idx="137">
                  <c:v>4.1749841861495789E-3</c:v>
                </c:pt>
                <c:pt idx="138">
                  <c:v>4.1714895453437368E-3</c:v>
                </c:pt>
                <c:pt idx="139">
                  <c:v>4.1679949045378955E-3</c:v>
                </c:pt>
                <c:pt idx="140">
                  <c:v>4.1575109821203708E-3</c:v>
                </c:pt>
                <c:pt idx="141">
                  <c:v>4.1540163413145287E-3</c:v>
                </c:pt>
                <c:pt idx="142">
                  <c:v>4.1505217005086874E-3</c:v>
                </c:pt>
                <c:pt idx="143">
                  <c:v>4.1470270597028453E-3</c:v>
                </c:pt>
                <c:pt idx="144">
                  <c:v>4.143532418897004E-3</c:v>
                </c:pt>
                <c:pt idx="145">
                  <c:v>4.1330484964794793E-3</c:v>
                </c:pt>
                <c:pt idx="146">
                  <c:v>4.1295538556736372E-3</c:v>
                </c:pt>
                <c:pt idx="147">
                  <c:v>4.1260592148677959E-3</c:v>
                </c:pt>
                <c:pt idx="148">
                  <c:v>4.1225645740619538E-3</c:v>
                </c:pt>
                <c:pt idx="149">
                  <c:v>4.1190699332561125E-3</c:v>
                </c:pt>
                <c:pt idx="150">
                  <c:v>4.1085860108385878E-3</c:v>
                </c:pt>
                <c:pt idx="151">
                  <c:v>4.1050913700327457E-3</c:v>
                </c:pt>
                <c:pt idx="152">
                  <c:v>4.1015967292269044E-3</c:v>
                </c:pt>
                <c:pt idx="153">
                  <c:v>4.0981020884210623E-3</c:v>
                </c:pt>
                <c:pt idx="154">
                  <c:v>4.094607447615221E-3</c:v>
                </c:pt>
                <c:pt idx="155">
                  <c:v>4.0841235251976955E-3</c:v>
                </c:pt>
                <c:pt idx="156">
                  <c:v>4.0806288843918542E-3</c:v>
                </c:pt>
                <c:pt idx="157">
                  <c:v>4.0771342435860121E-3</c:v>
                </c:pt>
                <c:pt idx="158">
                  <c:v>4.0736396027801708E-3</c:v>
                </c:pt>
                <c:pt idx="159">
                  <c:v>4.0701449619743296E-3</c:v>
                </c:pt>
                <c:pt idx="160">
                  <c:v>4.059661039556804E-3</c:v>
                </c:pt>
                <c:pt idx="161">
                  <c:v>4.0561663987509627E-3</c:v>
                </c:pt>
                <c:pt idx="162">
                  <c:v>4.0526717579451206E-3</c:v>
                </c:pt>
                <c:pt idx="163">
                  <c:v>4.0491771171392793E-3</c:v>
                </c:pt>
                <c:pt idx="164">
                  <c:v>4.0456824763334372E-3</c:v>
                </c:pt>
                <c:pt idx="165">
                  <c:v>4.0351985539159125E-3</c:v>
                </c:pt>
                <c:pt idx="166">
                  <c:v>4.0317039131100713E-3</c:v>
                </c:pt>
                <c:pt idx="167">
                  <c:v>4.0282092723042291E-3</c:v>
                </c:pt>
                <c:pt idx="168">
                  <c:v>4.0247146314983879E-3</c:v>
                </c:pt>
                <c:pt idx="169">
                  <c:v>4.0072414274691798E-3</c:v>
                </c:pt>
                <c:pt idx="170">
                  <c:v>4.0037467866633376E-3</c:v>
                </c:pt>
                <c:pt idx="171">
                  <c:v>4.0002521458574964E-3</c:v>
                </c:pt>
                <c:pt idx="172">
                  <c:v>3.9862735826341296E-3</c:v>
                </c:pt>
                <c:pt idx="173">
                  <c:v>3.9827789418282883E-3</c:v>
                </c:pt>
                <c:pt idx="174">
                  <c:v>3.9792843010224462E-3</c:v>
                </c:pt>
                <c:pt idx="175">
                  <c:v>3.9757896602166049E-3</c:v>
                </c:pt>
                <c:pt idx="176">
                  <c:v>3.9722950194107627E-3</c:v>
                </c:pt>
                <c:pt idx="177">
                  <c:v>3.9618110969932381E-3</c:v>
                </c:pt>
                <c:pt idx="178">
                  <c:v>3.9583164561873959E-3</c:v>
                </c:pt>
                <c:pt idx="179">
                  <c:v>3.9548218153815547E-3</c:v>
                </c:pt>
                <c:pt idx="180">
                  <c:v>3.9513271745757125E-3</c:v>
                </c:pt>
                <c:pt idx="181">
                  <c:v>3.9478325337698713E-3</c:v>
                </c:pt>
                <c:pt idx="182">
                  <c:v>3.9373486113523466E-3</c:v>
                </c:pt>
                <c:pt idx="183">
                  <c:v>3.9338539705465045E-3</c:v>
                </c:pt>
                <c:pt idx="184">
                  <c:v>3.9303593297406632E-3</c:v>
                </c:pt>
                <c:pt idx="185">
                  <c:v>3.926864688934821E-3</c:v>
                </c:pt>
                <c:pt idx="186">
                  <c:v>3.9233700481289798E-3</c:v>
                </c:pt>
                <c:pt idx="187">
                  <c:v>3.9128861257114551E-3</c:v>
                </c:pt>
                <c:pt idx="188">
                  <c:v>3.909391484905613E-3</c:v>
                </c:pt>
                <c:pt idx="189">
                  <c:v>3.9058968440997717E-3</c:v>
                </c:pt>
                <c:pt idx="190">
                  <c:v>3.9024022032939296E-3</c:v>
                </c:pt>
                <c:pt idx="191">
                  <c:v>3.8989075624880883E-3</c:v>
                </c:pt>
                <c:pt idx="192">
                  <c:v>3.8884236400705632E-3</c:v>
                </c:pt>
                <c:pt idx="193">
                  <c:v>3.8849289992647215E-3</c:v>
                </c:pt>
                <c:pt idx="194">
                  <c:v>3.8814343584588798E-3</c:v>
                </c:pt>
                <c:pt idx="195">
                  <c:v>3.8779397176530381E-3</c:v>
                </c:pt>
                <c:pt idx="196">
                  <c:v>3.8744450768471968E-3</c:v>
                </c:pt>
                <c:pt idx="197">
                  <c:v>3.8639611544296717E-3</c:v>
                </c:pt>
                <c:pt idx="198">
                  <c:v>3.86046651362383E-3</c:v>
                </c:pt>
                <c:pt idx="199">
                  <c:v>3.8569718728179879E-3</c:v>
                </c:pt>
                <c:pt idx="200">
                  <c:v>3.8534772320121466E-3</c:v>
                </c:pt>
                <c:pt idx="201">
                  <c:v>3.8499825912063049E-3</c:v>
                </c:pt>
                <c:pt idx="202">
                  <c:v>3.8394986687887798E-3</c:v>
                </c:pt>
                <c:pt idx="203">
                  <c:v>3.8360040279829385E-3</c:v>
                </c:pt>
                <c:pt idx="204">
                  <c:v>3.8325093871770964E-3</c:v>
                </c:pt>
                <c:pt idx="205">
                  <c:v>3.8290147463712551E-3</c:v>
                </c:pt>
                <c:pt idx="206">
                  <c:v>3.8255201055654134E-3</c:v>
                </c:pt>
                <c:pt idx="207">
                  <c:v>3.8150361831478883E-3</c:v>
                </c:pt>
                <c:pt idx="208">
                  <c:v>3.8115415423420466E-3</c:v>
                </c:pt>
                <c:pt idx="209">
                  <c:v>3.8080469015362049E-3</c:v>
                </c:pt>
                <c:pt idx="210">
                  <c:v>3.8045522607303636E-3</c:v>
                </c:pt>
                <c:pt idx="211">
                  <c:v>3.8010576199245215E-3</c:v>
                </c:pt>
                <c:pt idx="212">
                  <c:v>3.7905736975069968E-3</c:v>
                </c:pt>
                <c:pt idx="213">
                  <c:v>3.7870790567011551E-3</c:v>
                </c:pt>
                <c:pt idx="214">
                  <c:v>3.7835844158953134E-3</c:v>
                </c:pt>
                <c:pt idx="215">
                  <c:v>3.7800897750894721E-3</c:v>
                </c:pt>
                <c:pt idx="216">
                  <c:v>3.77659513428363E-3</c:v>
                </c:pt>
                <c:pt idx="217">
                  <c:v>3.7661112118661053E-3</c:v>
                </c:pt>
                <c:pt idx="218">
                  <c:v>3.7626165710602636E-3</c:v>
                </c:pt>
                <c:pt idx="219">
                  <c:v>3.7591219302544219E-3</c:v>
                </c:pt>
                <c:pt idx="220">
                  <c:v>3.7556272894485802E-3</c:v>
                </c:pt>
                <c:pt idx="221">
                  <c:v>3.7521326486427385E-3</c:v>
                </c:pt>
                <c:pt idx="222">
                  <c:v>3.7416487262252138E-3</c:v>
                </c:pt>
                <c:pt idx="223">
                  <c:v>3.7381540854193717E-3</c:v>
                </c:pt>
                <c:pt idx="224">
                  <c:v>3.7346594446135304E-3</c:v>
                </c:pt>
                <c:pt idx="225">
                  <c:v>3.7311648038076887E-3</c:v>
                </c:pt>
                <c:pt idx="226">
                  <c:v>3.727670163001847E-3</c:v>
                </c:pt>
                <c:pt idx="227">
                  <c:v>3.7171862405843224E-3</c:v>
                </c:pt>
                <c:pt idx="228">
                  <c:v>3.7136915997784802E-3</c:v>
                </c:pt>
                <c:pt idx="229">
                  <c:v>3.710196958972639E-3</c:v>
                </c:pt>
                <c:pt idx="230">
                  <c:v>3.7067023181667972E-3</c:v>
                </c:pt>
                <c:pt idx="231">
                  <c:v>3.6892291141375887E-3</c:v>
                </c:pt>
                <c:pt idx="232">
                  <c:v>3.6857344733317475E-3</c:v>
                </c:pt>
                <c:pt idx="233">
                  <c:v>3.6822398325259053E-3</c:v>
                </c:pt>
                <c:pt idx="234">
                  <c:v>3.6787451917200641E-3</c:v>
                </c:pt>
                <c:pt idx="235">
                  <c:v>3.668261269302539E-3</c:v>
                </c:pt>
                <c:pt idx="236">
                  <c:v>3.6647666284966973E-3</c:v>
                </c:pt>
                <c:pt idx="237">
                  <c:v>3.661271987690856E-3</c:v>
                </c:pt>
                <c:pt idx="238">
                  <c:v>3.6577773468850138E-3</c:v>
                </c:pt>
                <c:pt idx="239">
                  <c:v>3.6542827060791721E-3</c:v>
                </c:pt>
                <c:pt idx="240">
                  <c:v>3.643798783661647E-3</c:v>
                </c:pt>
                <c:pt idx="241">
                  <c:v>3.6403041428558058E-3</c:v>
                </c:pt>
                <c:pt idx="242">
                  <c:v>3.6368095020499641E-3</c:v>
                </c:pt>
                <c:pt idx="243">
                  <c:v>3.6333148612441224E-3</c:v>
                </c:pt>
                <c:pt idx="244">
                  <c:v>3.6298202204382807E-3</c:v>
                </c:pt>
                <c:pt idx="245">
                  <c:v>3.6193362980207556E-3</c:v>
                </c:pt>
                <c:pt idx="246">
                  <c:v>3.6158416572149143E-3</c:v>
                </c:pt>
                <c:pt idx="247">
                  <c:v>3.6123470164090721E-3</c:v>
                </c:pt>
                <c:pt idx="248">
                  <c:v>3.6088523756032309E-3</c:v>
                </c:pt>
                <c:pt idx="249">
                  <c:v>3.6053577347973892E-3</c:v>
                </c:pt>
                <c:pt idx="250">
                  <c:v>3.5948738123798641E-3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  <c:pt idx="130">
                  <c:v>42310</c:v>
                </c:pt>
                <c:pt idx="131">
                  <c:v>42311</c:v>
                </c:pt>
                <c:pt idx="132">
                  <c:v>42312</c:v>
                </c:pt>
                <c:pt idx="133">
                  <c:v>42313</c:v>
                </c:pt>
                <c:pt idx="134">
                  <c:v>42314</c:v>
                </c:pt>
                <c:pt idx="135">
                  <c:v>42317</c:v>
                </c:pt>
                <c:pt idx="136">
                  <c:v>42318</c:v>
                </c:pt>
                <c:pt idx="137">
                  <c:v>42319</c:v>
                </c:pt>
                <c:pt idx="138">
                  <c:v>42320</c:v>
                </c:pt>
                <c:pt idx="139">
                  <c:v>42321</c:v>
                </c:pt>
                <c:pt idx="140">
                  <c:v>42324</c:v>
                </c:pt>
                <c:pt idx="141">
                  <c:v>42325</c:v>
                </c:pt>
                <c:pt idx="142">
                  <c:v>42326</c:v>
                </c:pt>
                <c:pt idx="143">
                  <c:v>42327</c:v>
                </c:pt>
                <c:pt idx="144">
                  <c:v>42328</c:v>
                </c:pt>
                <c:pt idx="145">
                  <c:v>42331</c:v>
                </c:pt>
                <c:pt idx="146">
                  <c:v>42332</c:v>
                </c:pt>
                <c:pt idx="147">
                  <c:v>42333</c:v>
                </c:pt>
                <c:pt idx="148">
                  <c:v>42334</c:v>
                </c:pt>
                <c:pt idx="149">
                  <c:v>42335</c:v>
                </c:pt>
                <c:pt idx="150">
                  <c:v>42338</c:v>
                </c:pt>
                <c:pt idx="151">
                  <c:v>42339</c:v>
                </c:pt>
                <c:pt idx="152">
                  <c:v>42340</c:v>
                </c:pt>
                <c:pt idx="153">
                  <c:v>42341</c:v>
                </c:pt>
                <c:pt idx="154">
                  <c:v>42342</c:v>
                </c:pt>
                <c:pt idx="155">
                  <c:v>42345</c:v>
                </c:pt>
                <c:pt idx="156">
                  <c:v>42346</c:v>
                </c:pt>
                <c:pt idx="157">
                  <c:v>42347</c:v>
                </c:pt>
                <c:pt idx="158">
                  <c:v>42348</c:v>
                </c:pt>
                <c:pt idx="159">
                  <c:v>42349</c:v>
                </c:pt>
                <c:pt idx="160">
                  <c:v>42352</c:v>
                </c:pt>
                <c:pt idx="161">
                  <c:v>42353</c:v>
                </c:pt>
                <c:pt idx="162">
                  <c:v>42354</c:v>
                </c:pt>
                <c:pt idx="163">
                  <c:v>42355</c:v>
                </c:pt>
                <c:pt idx="164">
                  <c:v>42356</c:v>
                </c:pt>
                <c:pt idx="165">
                  <c:v>42359</c:v>
                </c:pt>
                <c:pt idx="166">
                  <c:v>42360</c:v>
                </c:pt>
                <c:pt idx="167">
                  <c:v>42361</c:v>
                </c:pt>
                <c:pt idx="168">
                  <c:v>42362</c:v>
                </c:pt>
                <c:pt idx="169">
                  <c:v>42367</c:v>
                </c:pt>
                <c:pt idx="170">
                  <c:v>42368</c:v>
                </c:pt>
                <c:pt idx="171">
                  <c:v>42369</c:v>
                </c:pt>
                <c:pt idx="172">
                  <c:v>42373</c:v>
                </c:pt>
                <c:pt idx="173">
                  <c:v>42374</c:v>
                </c:pt>
                <c:pt idx="174">
                  <c:v>42375</c:v>
                </c:pt>
                <c:pt idx="175">
                  <c:v>42376</c:v>
                </c:pt>
                <c:pt idx="176">
                  <c:v>42377</c:v>
                </c:pt>
                <c:pt idx="177">
                  <c:v>42380</c:v>
                </c:pt>
                <c:pt idx="178">
                  <c:v>42381</c:v>
                </c:pt>
                <c:pt idx="179">
                  <c:v>42382</c:v>
                </c:pt>
                <c:pt idx="180">
                  <c:v>42383</c:v>
                </c:pt>
                <c:pt idx="181">
                  <c:v>42384</c:v>
                </c:pt>
                <c:pt idx="182">
                  <c:v>42387</c:v>
                </c:pt>
                <c:pt idx="183">
                  <c:v>42388</c:v>
                </c:pt>
                <c:pt idx="184">
                  <c:v>42389</c:v>
                </c:pt>
                <c:pt idx="185">
                  <c:v>42390</c:v>
                </c:pt>
                <c:pt idx="186">
                  <c:v>42391</c:v>
                </c:pt>
                <c:pt idx="187">
                  <c:v>42394</c:v>
                </c:pt>
                <c:pt idx="188">
                  <c:v>42395</c:v>
                </c:pt>
                <c:pt idx="189">
                  <c:v>42396</c:v>
                </c:pt>
                <c:pt idx="190">
                  <c:v>42397</c:v>
                </c:pt>
                <c:pt idx="191">
                  <c:v>42398</c:v>
                </c:pt>
                <c:pt idx="192">
                  <c:v>42401</c:v>
                </c:pt>
                <c:pt idx="193">
                  <c:v>42402</c:v>
                </c:pt>
                <c:pt idx="194">
                  <c:v>42403</c:v>
                </c:pt>
                <c:pt idx="195">
                  <c:v>42404</c:v>
                </c:pt>
                <c:pt idx="196">
                  <c:v>42405</c:v>
                </c:pt>
                <c:pt idx="197">
                  <c:v>42408</c:v>
                </c:pt>
                <c:pt idx="198">
                  <c:v>42409</c:v>
                </c:pt>
                <c:pt idx="199">
                  <c:v>42410</c:v>
                </c:pt>
                <c:pt idx="200">
                  <c:v>42411</c:v>
                </c:pt>
                <c:pt idx="201">
                  <c:v>42412</c:v>
                </c:pt>
                <c:pt idx="202">
                  <c:v>42415</c:v>
                </c:pt>
                <c:pt idx="203">
                  <c:v>42416</c:v>
                </c:pt>
                <c:pt idx="204">
                  <c:v>42417</c:v>
                </c:pt>
                <c:pt idx="205">
                  <c:v>42418</c:v>
                </c:pt>
                <c:pt idx="206">
                  <c:v>42419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42429</c:v>
                </c:pt>
                <c:pt idx="213">
                  <c:v>42430</c:v>
                </c:pt>
                <c:pt idx="214">
                  <c:v>42431</c:v>
                </c:pt>
                <c:pt idx="215">
                  <c:v>42432</c:v>
                </c:pt>
                <c:pt idx="216">
                  <c:v>42433</c:v>
                </c:pt>
                <c:pt idx="217">
                  <c:v>42436</c:v>
                </c:pt>
                <c:pt idx="218">
                  <c:v>42437</c:v>
                </c:pt>
                <c:pt idx="219">
                  <c:v>42438</c:v>
                </c:pt>
                <c:pt idx="220">
                  <c:v>42439</c:v>
                </c:pt>
                <c:pt idx="221">
                  <c:v>42440</c:v>
                </c:pt>
                <c:pt idx="222">
                  <c:v>42443</c:v>
                </c:pt>
                <c:pt idx="223">
                  <c:v>42444</c:v>
                </c:pt>
                <c:pt idx="224">
                  <c:v>42445</c:v>
                </c:pt>
                <c:pt idx="225">
                  <c:v>42446</c:v>
                </c:pt>
                <c:pt idx="226">
                  <c:v>42447</c:v>
                </c:pt>
                <c:pt idx="227">
                  <c:v>42450</c:v>
                </c:pt>
                <c:pt idx="228">
                  <c:v>42451</c:v>
                </c:pt>
                <c:pt idx="229">
                  <c:v>42452</c:v>
                </c:pt>
                <c:pt idx="230">
                  <c:v>42453</c:v>
                </c:pt>
                <c:pt idx="231">
                  <c:v>42458</c:v>
                </c:pt>
                <c:pt idx="232">
                  <c:v>42459</c:v>
                </c:pt>
                <c:pt idx="233">
                  <c:v>42460</c:v>
                </c:pt>
                <c:pt idx="234">
                  <c:v>42461</c:v>
                </c:pt>
                <c:pt idx="235">
                  <c:v>42464</c:v>
                </c:pt>
                <c:pt idx="236">
                  <c:v>42465</c:v>
                </c:pt>
                <c:pt idx="237">
                  <c:v>42466</c:v>
                </c:pt>
                <c:pt idx="238">
                  <c:v>42467</c:v>
                </c:pt>
                <c:pt idx="239">
                  <c:v>42468</c:v>
                </c:pt>
                <c:pt idx="240">
                  <c:v>42471</c:v>
                </c:pt>
                <c:pt idx="241">
                  <c:v>42472</c:v>
                </c:pt>
                <c:pt idx="242">
                  <c:v>42473</c:v>
                </c:pt>
                <c:pt idx="243">
                  <c:v>42474</c:v>
                </c:pt>
                <c:pt idx="244">
                  <c:v>42475</c:v>
                </c:pt>
                <c:pt idx="245">
                  <c:v>42478</c:v>
                </c:pt>
                <c:pt idx="246">
                  <c:v>42479</c:v>
                </c:pt>
                <c:pt idx="247">
                  <c:v>42480</c:v>
                </c:pt>
                <c:pt idx="248">
                  <c:v>42481</c:v>
                </c:pt>
                <c:pt idx="249">
                  <c:v>42482</c:v>
                </c:pt>
                <c:pt idx="250">
                  <c:v>42485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6.6728735459263833E-3</c:v>
                </c:pt>
                <c:pt idx="1">
                  <c:v>6.6441334623084025E-3</c:v>
                </c:pt>
                <c:pt idx="2">
                  <c:v>6.6155196228727866E-3</c:v>
                </c:pt>
                <c:pt idx="3">
                  <c:v>6.5023267069539703E-3</c:v>
                </c:pt>
                <c:pt idx="4">
                  <c:v>6.4743440884301789E-3</c:v>
                </c:pt>
                <c:pt idx="5">
                  <c:v>6.4464877140887524E-3</c:v>
                </c:pt>
                <c:pt idx="6">
                  <c:v>6.4187575839296891E-3</c:v>
                </c:pt>
                <c:pt idx="7">
                  <c:v>6.3363246585466902E-3</c:v>
                </c:pt>
                <c:pt idx="8">
                  <c:v>6.3090995051170874E-3</c:v>
                </c:pt>
                <c:pt idx="9">
                  <c:v>6.2820005958698485E-3</c:v>
                </c:pt>
                <c:pt idx="10">
                  <c:v>6.2550279308049746E-3</c:v>
                </c:pt>
                <c:pt idx="11">
                  <c:v>6.2281815099224655E-3</c:v>
                </c:pt>
                <c:pt idx="12">
                  <c:v>6.1483997123691278E-3</c:v>
                </c:pt>
                <c:pt idx="13">
                  <c:v>6.1220582682160775E-3</c:v>
                </c:pt>
                <c:pt idx="14">
                  <c:v>6.0958430682453921E-3</c:v>
                </c:pt>
                <c:pt idx="15">
                  <c:v>6.0697541124570716E-3</c:v>
                </c:pt>
                <c:pt idx="16">
                  <c:v>6.0437914008511168E-3</c:v>
                </c:pt>
                <c:pt idx="17">
                  <c:v>5.9412029962509416E-3</c:v>
                </c:pt>
                <c:pt idx="18">
                  <c:v>5.9158715055568105E-3</c:v>
                </c:pt>
                <c:pt idx="19">
                  <c:v>5.8906662590450434E-3</c:v>
                </c:pt>
                <c:pt idx="20">
                  <c:v>5.8655872567156412E-3</c:v>
                </c:pt>
                <c:pt idx="21">
                  <c:v>5.791107714821624E-3</c:v>
                </c:pt>
                <c:pt idx="22">
                  <c:v>5.7665336892216805E-3</c:v>
                </c:pt>
                <c:pt idx="23">
                  <c:v>5.7420859078041019E-3</c:v>
                </c:pt>
                <c:pt idx="24">
                  <c:v>5.7177643705688883E-3</c:v>
                </c:pt>
                <c:pt idx="25">
                  <c:v>5.6935690775160395E-3</c:v>
                </c:pt>
                <c:pt idx="26">
                  <c:v>5.6217406634516826E-3</c:v>
                </c:pt>
                <c:pt idx="27">
                  <c:v>5.5980503471282925E-3</c:v>
                </c:pt>
                <c:pt idx="28">
                  <c:v>5.5744862749872674E-3</c:v>
                </c:pt>
                <c:pt idx="29">
                  <c:v>5.551048447028608E-3</c:v>
                </c:pt>
                <c:pt idx="30">
                  <c:v>5.5277368632523126E-3</c:v>
                </c:pt>
                <c:pt idx="31">
                  <c:v>5.4585595770176151E-3</c:v>
                </c:pt>
                <c:pt idx="32">
                  <c:v>5.4357529699707793E-3</c:v>
                </c:pt>
                <c:pt idx="33">
                  <c:v>5.4130726071063085E-3</c:v>
                </c:pt>
                <c:pt idx="34">
                  <c:v>5.3905184884242016E-3</c:v>
                </c:pt>
                <c:pt idx="35">
                  <c:v>5.3680906139244597E-3</c:v>
                </c:pt>
                <c:pt idx="36">
                  <c:v>5.3015644555194225E-3</c:v>
                </c:pt>
                <c:pt idx="37">
                  <c:v>5.2796415577491401E-3</c:v>
                </c:pt>
                <c:pt idx="38">
                  <c:v>5.2578449041612218E-3</c:v>
                </c:pt>
                <c:pt idx="39">
                  <c:v>5.2361744947556684E-3</c:v>
                </c:pt>
                <c:pt idx="40">
                  <c:v>5.2146303295324808E-3</c:v>
                </c:pt>
                <c:pt idx="41">
                  <c:v>5.1507552989571038E-3</c:v>
                </c:pt>
                <c:pt idx="42">
                  <c:v>5.129716110463374E-3</c:v>
                </c:pt>
                <c:pt idx="43">
                  <c:v>5.1088031661520109E-3</c:v>
                </c:pt>
                <c:pt idx="44">
                  <c:v>5.0880164660230109E-3</c:v>
                </c:pt>
                <c:pt idx="45">
                  <c:v>5.0673560100763758E-3</c:v>
                </c:pt>
                <c:pt idx="46">
                  <c:v>5.0061321073306599E-3</c:v>
                </c:pt>
                <c:pt idx="47">
                  <c:v>4.9859766281134827E-3</c:v>
                </c:pt>
                <c:pt idx="48">
                  <c:v>4.9659473930786721E-3</c:v>
                </c:pt>
                <c:pt idx="49">
                  <c:v>4.9460444022262264E-3</c:v>
                </c:pt>
                <c:pt idx="50">
                  <c:v>4.9262676555561448E-3</c:v>
                </c:pt>
                <c:pt idx="51">
                  <c:v>4.8676948806400892E-3</c:v>
                </c:pt>
                <c:pt idx="52">
                  <c:v>4.8484231106994662E-3</c:v>
                </c:pt>
                <c:pt idx="53">
                  <c:v>4.8292775849412082E-3</c:v>
                </c:pt>
                <c:pt idx="54">
                  <c:v>4.8102583033653159E-3</c:v>
                </c:pt>
                <c:pt idx="55">
                  <c:v>4.7913652659717877E-3</c:v>
                </c:pt>
                <c:pt idx="56">
                  <c:v>4.7354436188853915E-3</c:v>
                </c:pt>
                <c:pt idx="57">
                  <c:v>4.7170555582213237E-3</c:v>
                </c:pt>
                <c:pt idx="58">
                  <c:v>4.6987937417396191E-3</c:v>
                </c:pt>
                <c:pt idx="59">
                  <c:v>4.6806581694402794E-3</c:v>
                </c:pt>
                <c:pt idx="60">
                  <c:v>4.6626488413233046E-3</c:v>
                </c:pt>
                <c:pt idx="61">
                  <c:v>4.6093783220665695E-3</c:v>
                </c:pt>
                <c:pt idx="62">
                  <c:v>4.5918739706790543E-3</c:v>
                </c:pt>
                <c:pt idx="63">
                  <c:v>4.574495863473904E-3</c:v>
                </c:pt>
                <c:pt idx="64">
                  <c:v>4.5572440004511168E-3</c:v>
                </c:pt>
                <c:pt idx="65">
                  <c:v>4.5401183816106971E-3</c:v>
                </c:pt>
                <c:pt idx="66">
                  <c:v>4.4894989901836215E-3</c:v>
                </c:pt>
                <c:pt idx="67">
                  <c:v>4.4728783480726597E-3</c:v>
                </c:pt>
                <c:pt idx="68">
                  <c:v>4.4563839501440619E-3</c:v>
                </c:pt>
                <c:pt idx="69">
                  <c:v>4.440015796397829E-3</c:v>
                </c:pt>
                <c:pt idx="70">
                  <c:v>4.4237738868339619E-3</c:v>
                </c:pt>
                <c:pt idx="71">
                  <c:v>4.3758056232365474E-3</c:v>
                </c:pt>
                <c:pt idx="72">
                  <c:v>4.3600686904021382E-3</c:v>
                </c:pt>
                <c:pt idx="73">
                  <c:v>4.3444580017500947E-3</c:v>
                </c:pt>
                <c:pt idx="74">
                  <c:v>4.3289735572804152E-3</c:v>
                </c:pt>
                <c:pt idx="75">
                  <c:v>4.3136153569931016E-3</c:v>
                </c:pt>
                <c:pt idx="76">
                  <c:v>4.2682982212253464E-3</c:v>
                </c:pt>
                <c:pt idx="77">
                  <c:v>4.2534449976674915E-3</c:v>
                </c:pt>
                <c:pt idx="78">
                  <c:v>4.2387180182920014E-3</c:v>
                </c:pt>
                <c:pt idx="79">
                  <c:v>4.2241172830988754E-3</c:v>
                </c:pt>
                <c:pt idx="80">
                  <c:v>4.2096427920881151E-3</c:v>
                </c:pt>
                <c:pt idx="81">
                  <c:v>4.1669767841500211E-3</c:v>
                </c:pt>
                <c:pt idx="82">
                  <c:v>4.1530072698687187E-3</c:v>
                </c:pt>
                <c:pt idx="83">
                  <c:v>4.1391639997697821E-3</c:v>
                </c:pt>
                <c:pt idx="84">
                  <c:v>4.1254469738532095E-3</c:v>
                </c:pt>
                <c:pt idx="85">
                  <c:v>4.1118561921190018E-3</c:v>
                </c:pt>
                <c:pt idx="86">
                  <c:v>4.05875550700582E-3</c:v>
                </c:pt>
                <c:pt idx="87">
                  <c:v>4.0457959461834368E-3</c:v>
                </c:pt>
                <c:pt idx="88">
                  <c:v>4.0329626295434176E-3</c:v>
                </c:pt>
                <c:pt idx="89">
                  <c:v>4.0202555570857642E-3</c:v>
                </c:pt>
                <c:pt idx="90">
                  <c:v>3.9828918048069907E-3</c:v>
                </c:pt>
                <c:pt idx="91">
                  <c:v>3.9706897090787951E-3</c:v>
                </c:pt>
                <c:pt idx="92">
                  <c:v>3.9586138575329654E-3</c:v>
                </c:pt>
                <c:pt idx="93">
                  <c:v>3.9466642501695005E-3</c:v>
                </c:pt>
                <c:pt idx="94">
                  <c:v>3.9348408869883996E-3</c:v>
                </c:pt>
                <c:pt idx="95">
                  <c:v>3.9001282625392864E-3</c:v>
                </c:pt>
                <c:pt idx="96">
                  <c:v>3.8888098760876452E-3</c:v>
                </c:pt>
                <c:pt idx="97">
                  <c:v>3.8776177338183688E-3</c:v>
                </c:pt>
                <c:pt idx="98">
                  <c:v>3.8665518357314565E-3</c:v>
                </c:pt>
                <c:pt idx="99">
                  <c:v>3.8556121818269099E-3</c:v>
                </c:pt>
                <c:pt idx="100">
                  <c:v>3.823550685207457E-3</c:v>
                </c:pt>
                <c:pt idx="101">
                  <c:v>3.8131160080323682E-3</c:v>
                </c:pt>
                <c:pt idx="102">
                  <c:v>3.8028075750396453E-3</c:v>
                </c:pt>
                <c:pt idx="103">
                  <c:v>3.7926253862292873E-3</c:v>
                </c:pt>
                <c:pt idx="104">
                  <c:v>3.7825694416012932E-3</c:v>
                </c:pt>
                <c:pt idx="105">
                  <c:v>3.7531590728115006E-3</c:v>
                </c:pt>
                <c:pt idx="106">
                  <c:v>3.7436081049129662E-3</c:v>
                </c:pt>
                <c:pt idx="107">
                  <c:v>3.7341833811967966E-3</c:v>
                </c:pt>
                <c:pt idx="108">
                  <c:v>3.7248849016629916E-3</c:v>
                </c:pt>
                <c:pt idx="109">
                  <c:v>3.715712666311551E-3</c:v>
                </c:pt>
                <c:pt idx="110">
                  <c:v>3.688953425351419E-3</c:v>
                </c:pt>
                <c:pt idx="111">
                  <c:v>3.680286166729438E-3</c:v>
                </c:pt>
                <c:pt idx="112">
                  <c:v>3.6717451522898215E-3</c:v>
                </c:pt>
                <c:pt idx="113">
                  <c:v>3.6633303820325699E-3</c:v>
                </c:pt>
                <c:pt idx="114">
                  <c:v>3.6550418559576836E-3</c:v>
                </c:pt>
                <c:pt idx="115">
                  <c:v>3.6309337428272115E-3</c:v>
                </c:pt>
                <c:pt idx="116">
                  <c:v>3.6231501934817834E-3</c:v>
                </c:pt>
                <c:pt idx="117">
                  <c:v>3.6154928883187212E-3</c:v>
                </c:pt>
                <c:pt idx="118">
                  <c:v>3.6079618273380226E-3</c:v>
                </c:pt>
                <c:pt idx="119">
                  <c:v>3.6005570105396888E-3</c:v>
                </c:pt>
                <c:pt idx="120">
                  <c:v>3.5791000252388774E-3</c:v>
                </c:pt>
                <c:pt idx="121">
                  <c:v>3.5722001851700037E-3</c:v>
                </c:pt>
                <c:pt idx="122">
                  <c:v>3.5654265892834935E-3</c:v>
                </c:pt>
                <c:pt idx="123">
                  <c:v>3.5587792375793488E-3</c:v>
                </c:pt>
                <c:pt idx="124">
                  <c:v>3.5522581300575697E-3</c:v>
                </c:pt>
                <c:pt idx="125">
                  <c:v>3.5334522725864181E-3</c:v>
                </c:pt>
                <c:pt idx="126">
                  <c:v>3.527436141794097E-3</c:v>
                </c:pt>
                <c:pt idx="127">
                  <c:v>3.5215462551841416E-3</c:v>
                </c:pt>
                <c:pt idx="128">
                  <c:v>3.5157826127565502E-3</c:v>
                </c:pt>
                <c:pt idx="129">
                  <c:v>3.5101452145113233E-3</c:v>
                </c:pt>
                <c:pt idx="130">
                  <c:v>3.4939904848698324E-3</c:v>
                </c:pt>
                <c:pt idx="131">
                  <c:v>3.4888580633540651E-3</c:v>
                </c:pt>
                <c:pt idx="132">
                  <c:v>3.4838518860206627E-3</c:v>
                </c:pt>
                <c:pt idx="133">
                  <c:v>3.4789719528696248E-3</c:v>
                </c:pt>
                <c:pt idx="134">
                  <c:v>3.4742182639009517E-3</c:v>
                </c:pt>
                <c:pt idx="135">
                  <c:v>3.4607146620891211E-3</c:v>
                </c:pt>
                <c:pt idx="136">
                  <c:v>3.4564659498499068E-3</c:v>
                </c:pt>
                <c:pt idx="137">
                  <c:v>3.4523434817930587E-3</c:v>
                </c:pt>
                <c:pt idx="138">
                  <c:v>3.4483472579185737E-3</c:v>
                </c:pt>
                <c:pt idx="139">
                  <c:v>3.4444772782264541E-3</c:v>
                </c:pt>
                <c:pt idx="140">
                  <c:v>3.4336248042442837E-3</c:v>
                </c:pt>
                <c:pt idx="141">
                  <c:v>3.4302598012816228E-3</c:v>
                </c:pt>
                <c:pt idx="142">
                  <c:v>3.4270210425013277E-3</c:v>
                </c:pt>
                <c:pt idx="143">
                  <c:v>3.4239085279033966E-3</c:v>
                </c:pt>
                <c:pt idx="144">
                  <c:v>3.4209222574878304E-3</c:v>
                </c:pt>
                <c:pt idx="145">
                  <c:v>3.4127209113353203E-3</c:v>
                </c:pt>
                <c:pt idx="146">
                  <c:v>3.4102396176492133E-3</c:v>
                </c:pt>
                <c:pt idx="147">
                  <c:v>3.4078845681454716E-3</c:v>
                </c:pt>
                <c:pt idx="148">
                  <c:v>3.4056557628240939E-3</c:v>
                </c:pt>
                <c:pt idx="149">
                  <c:v>3.4035532016850811E-3</c:v>
                </c:pt>
                <c:pt idx="150">
                  <c:v>3.3980029833622308E-3</c:v>
                </c:pt>
                <c:pt idx="151">
                  <c:v>3.3964053989526772E-3</c:v>
                </c:pt>
                <c:pt idx="152">
                  <c:v>3.3949340587254889E-3</c:v>
                </c:pt>
                <c:pt idx="153">
                  <c:v>3.3935889626806647E-3</c:v>
                </c:pt>
                <c:pt idx="154">
                  <c:v>3.3923701108182053E-3</c:v>
                </c:pt>
                <c:pt idx="155">
                  <c:v>3.3894710203250162E-3</c:v>
                </c:pt>
                <c:pt idx="156">
                  <c:v>3.3887571451920156E-3</c:v>
                </c:pt>
                <c:pt idx="157">
                  <c:v>3.3881695142413807E-3</c:v>
                </c:pt>
                <c:pt idx="158">
                  <c:v>3.3877081274731099E-3</c:v>
                </c:pt>
                <c:pt idx="159">
                  <c:v>3.3873729848872035E-3</c:v>
                </c:pt>
                <c:pt idx="160">
                  <c:v>3.3871250222236747E-3</c:v>
                </c:pt>
                <c:pt idx="161">
                  <c:v>3.3872948563672288E-3</c:v>
                </c:pt>
                <c:pt idx="162">
                  <c:v>3.3875909346931469E-3</c:v>
                </c:pt>
                <c:pt idx="163">
                  <c:v>3.388013257201429E-3</c:v>
                </c:pt>
                <c:pt idx="164">
                  <c:v>3.3885618238920765E-3</c:v>
                </c:pt>
                <c:pt idx="165">
                  <c:v>3.3909649890582079E-3</c:v>
                </c:pt>
                <c:pt idx="166">
                  <c:v>3.3920185324783142E-3</c:v>
                </c:pt>
                <c:pt idx="167">
                  <c:v>3.3931983200807866E-3</c:v>
                </c:pt>
                <c:pt idx="168">
                  <c:v>3.3945043518656222E-3</c:v>
                </c:pt>
                <c:pt idx="169">
                  <c:v>3.4029281735252748E-3</c:v>
                </c:pt>
                <c:pt idx="170">
                  <c:v>3.4049916704043007E-3</c:v>
                </c:pt>
                <c:pt idx="171">
                  <c:v>3.4071814114656897E-3</c:v>
                </c:pt>
                <c:pt idx="172">
                  <c:v>3.4172028175348959E-3</c:v>
                </c:pt>
                <c:pt idx="173">
                  <c:v>3.4200237795081103E-3</c:v>
                </c:pt>
                <c:pt idx="174">
                  <c:v>3.4229709856636878E-3</c:v>
                </c:pt>
                <c:pt idx="175">
                  <c:v>3.4260444360016311E-3</c:v>
                </c:pt>
                <c:pt idx="176">
                  <c:v>3.4292441305219393E-3</c:v>
                </c:pt>
                <c:pt idx="177">
                  <c:v>3.4396006791770515E-3</c:v>
                </c:pt>
                <c:pt idx="178">
                  <c:v>3.4433053504268184E-3</c:v>
                </c:pt>
                <c:pt idx="179">
                  <c:v>3.4471362658589503E-3</c:v>
                </c:pt>
                <c:pt idx="180">
                  <c:v>3.451093425473447E-3</c:v>
                </c:pt>
                <c:pt idx="181">
                  <c:v>3.4551768292703077E-3</c:v>
                </c:pt>
                <c:pt idx="182">
                  <c:v>3.4681845057550802E-3</c:v>
                </c:pt>
                <c:pt idx="183">
                  <c:v>3.4727728862814014E-3</c:v>
                </c:pt>
                <c:pt idx="184">
                  <c:v>3.4774875109900866E-3</c:v>
                </c:pt>
                <c:pt idx="185">
                  <c:v>3.4823283798811359E-3</c:v>
                </c:pt>
                <c:pt idx="186">
                  <c:v>3.4872954929545509E-3</c:v>
                </c:pt>
                <c:pt idx="187">
                  <c:v>3.5029542972689837E-3</c:v>
                </c:pt>
                <c:pt idx="188">
                  <c:v>3.5084263870718575E-3</c:v>
                </c:pt>
                <c:pt idx="189">
                  <c:v>3.5140247210570961E-3</c:v>
                </c:pt>
                <c:pt idx="190">
                  <c:v>3.5197492992247005E-3</c:v>
                </c:pt>
                <c:pt idx="191">
                  <c:v>3.5256001215746681E-3</c:v>
                </c:pt>
                <c:pt idx="192">
                  <c:v>3.543910053718762E-3</c:v>
                </c:pt>
                <c:pt idx="193">
                  <c:v>3.5502658527981883E-3</c:v>
                </c:pt>
                <c:pt idx="194">
                  <c:v>3.5567478960599813E-3</c:v>
                </c:pt>
                <c:pt idx="195">
                  <c:v>3.5633561835041383E-3</c:v>
                </c:pt>
                <c:pt idx="196">
                  <c:v>3.5700907151306584E-3</c:v>
                </c:pt>
                <c:pt idx="197">
                  <c:v>3.5910517751044126E-3</c:v>
                </c:pt>
                <c:pt idx="198">
                  <c:v>3.598291283460394E-3</c:v>
                </c:pt>
                <c:pt idx="199">
                  <c:v>3.6056570359987387E-3</c:v>
                </c:pt>
                <c:pt idx="200">
                  <c:v>3.6131490327194508E-3</c:v>
                </c:pt>
                <c:pt idx="201">
                  <c:v>3.6207672736225244E-3</c:v>
                </c:pt>
                <c:pt idx="202">
                  <c:v>3.6443794614259379E-3</c:v>
                </c:pt>
                <c:pt idx="203">
                  <c:v>3.6525026790584728E-3</c:v>
                </c:pt>
                <c:pt idx="204">
                  <c:v>3.6607521408733709E-3</c:v>
                </c:pt>
                <c:pt idx="205">
                  <c:v>3.6691278468706347E-3</c:v>
                </c:pt>
                <c:pt idx="206">
                  <c:v>3.6776297970502634E-3</c:v>
                </c:pt>
                <c:pt idx="207">
                  <c:v>3.7038931126833381E-3</c:v>
                </c:pt>
                <c:pt idx="208">
                  <c:v>3.7129000395924264E-3</c:v>
                </c:pt>
                <c:pt idx="209">
                  <c:v>3.7220332106838771E-3</c:v>
                </c:pt>
                <c:pt idx="210">
                  <c:v>3.7312926259576943E-3</c:v>
                </c:pt>
                <c:pt idx="211">
                  <c:v>3.7406782854138773E-3</c:v>
                </c:pt>
                <c:pt idx="212">
                  <c:v>3.7695927288766114E-3</c:v>
                </c:pt>
                <c:pt idx="213">
                  <c:v>3.7794833650622514E-3</c:v>
                </c:pt>
                <c:pt idx="214">
                  <c:v>3.789500245430258E-3</c:v>
                </c:pt>
                <c:pt idx="215">
                  <c:v>3.7996433699806296E-3</c:v>
                </c:pt>
                <c:pt idx="216">
                  <c:v>3.8099127387133652E-3</c:v>
                </c:pt>
                <c:pt idx="217">
                  <c:v>3.8414783100057595E-3</c:v>
                </c:pt>
                <c:pt idx="218">
                  <c:v>3.8522526554679538E-3</c:v>
                </c:pt>
                <c:pt idx="219">
                  <c:v>3.863153245112513E-3</c:v>
                </c:pt>
                <c:pt idx="220">
                  <c:v>3.874180078939438E-3</c:v>
                </c:pt>
                <c:pt idx="221">
                  <c:v>3.8853331569487252E-3</c:v>
                </c:pt>
                <c:pt idx="222">
                  <c:v>3.9195498560707807E-3</c:v>
                </c:pt>
                <c:pt idx="223">
                  <c:v>3.9312079108095284E-3</c:v>
                </c:pt>
                <c:pt idx="224">
                  <c:v>3.9429922097306419E-3</c:v>
                </c:pt>
                <c:pt idx="225">
                  <c:v>3.9549027528341203E-3</c:v>
                </c:pt>
                <c:pt idx="226">
                  <c:v>3.966939540119961E-3</c:v>
                </c:pt>
                <c:pt idx="227">
                  <c:v>4.0038073670716759E-3</c:v>
                </c:pt>
                <c:pt idx="228">
                  <c:v>4.0163491310869787E-3</c:v>
                </c:pt>
                <c:pt idx="229">
                  <c:v>4.0290171392846448E-3</c:v>
                </c:pt>
                <c:pt idx="230">
                  <c:v>4.0418113916646748E-3</c:v>
                </c:pt>
                <c:pt idx="231">
                  <c:v>4.1076763163003013E-3</c:v>
                </c:pt>
                <c:pt idx="232">
                  <c:v>4.1212280337745225E-3</c:v>
                </c:pt>
                <c:pt idx="233">
                  <c:v>4.1349059954311051E-3</c:v>
                </c:pt>
                <c:pt idx="234">
                  <c:v>4.1487102012700552E-3</c:v>
                </c:pt>
                <c:pt idx="235">
                  <c:v>4.1908802838810915E-3</c:v>
                </c:pt>
                <c:pt idx="236">
                  <c:v>4.2051894664494986E-3</c:v>
                </c:pt>
                <c:pt idx="237">
                  <c:v>4.2196248932002715E-3</c:v>
                </c:pt>
                <c:pt idx="238">
                  <c:v>4.2341865641334093E-3</c:v>
                </c:pt>
                <c:pt idx="239">
                  <c:v>4.2488744792489137E-3</c:v>
                </c:pt>
                <c:pt idx="240">
                  <c:v>4.2936956896896085E-3</c:v>
                </c:pt>
                <c:pt idx="241">
                  <c:v>4.3088885815345699E-3</c:v>
                </c:pt>
                <c:pt idx="242">
                  <c:v>4.3242077175618962E-3</c:v>
                </c:pt>
                <c:pt idx="243">
                  <c:v>4.3396530977715883E-3</c:v>
                </c:pt>
                <c:pt idx="244">
                  <c:v>4.3552247221636427E-3</c:v>
                </c:pt>
                <c:pt idx="245">
                  <c:v>4.4026970604340021E-3</c:v>
                </c:pt>
                <c:pt idx="246">
                  <c:v>4.4187736615555161E-3</c:v>
                </c:pt>
                <c:pt idx="247">
                  <c:v>4.4349765068593967E-3</c:v>
                </c:pt>
                <c:pt idx="248">
                  <c:v>4.4513055963456404E-3</c:v>
                </c:pt>
                <c:pt idx="249">
                  <c:v>4.4677609300142508E-3</c:v>
                </c:pt>
                <c:pt idx="250">
                  <c:v>4.5178843961142662E-3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555008"/>
        <c:axId val="460556544"/>
      </c:lineChart>
      <c:dateAx>
        <c:axId val="4605550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60556544"/>
        <c:crosses val="autoZero"/>
        <c:auto val="1"/>
        <c:lblOffset val="100"/>
        <c:baseTimeUnit val="days"/>
      </c:dateAx>
      <c:valAx>
        <c:axId val="4605565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0555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42123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3.7644429833663245E-4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42153</c:v>
                </c:pt>
                <c:pt idx="1">
                  <c:v>42184</c:v>
                </c:pt>
                <c:pt idx="2">
                  <c:v>42214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3.7986537292200091E-4</c:v>
                </c:pt>
                <c:pt idx="1">
                  <c:v>3.9445809788264062E-4</c:v>
                </c:pt>
                <c:pt idx="2">
                  <c:v>4.0712782750992432E-4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3.9511212844837187E-4</c:v>
                </c:pt>
                <c:pt idx="1">
                  <c:v>4.0857887765764702E-4</c:v>
                </c:pt>
                <c:pt idx="2">
                  <c:v>4.5481710580054795E-4</c:v>
                </c:pt>
                <c:pt idx="3">
                  <c:v>5.0116366257774744E-4</c:v>
                </c:pt>
                <c:pt idx="4">
                  <c:v>5.449924442908089E-4</c:v>
                </c:pt>
                <c:pt idx="5">
                  <c:v>5.5365040473377475E-4</c:v>
                </c:pt>
                <c:pt idx="6">
                  <c:v>6.1367786070527449E-4</c:v>
                </c:pt>
                <c:pt idx="7">
                  <c:v>6.4820527586917777E-4</c:v>
                </c:pt>
                <c:pt idx="8">
                  <c:v>6.5196270241999702E-4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  <c:pt idx="130">
                  <c:v>42310</c:v>
                </c:pt>
                <c:pt idx="131">
                  <c:v>42311</c:v>
                </c:pt>
                <c:pt idx="132">
                  <c:v>42312</c:v>
                </c:pt>
                <c:pt idx="133">
                  <c:v>42313</c:v>
                </c:pt>
                <c:pt idx="134">
                  <c:v>42314</c:v>
                </c:pt>
                <c:pt idx="135">
                  <c:v>42317</c:v>
                </c:pt>
                <c:pt idx="136">
                  <c:v>42318</c:v>
                </c:pt>
                <c:pt idx="137">
                  <c:v>42319</c:v>
                </c:pt>
                <c:pt idx="138">
                  <c:v>42320</c:v>
                </c:pt>
                <c:pt idx="139">
                  <c:v>42321</c:v>
                </c:pt>
                <c:pt idx="140">
                  <c:v>42324</c:v>
                </c:pt>
                <c:pt idx="141">
                  <c:v>42325</c:v>
                </c:pt>
                <c:pt idx="142">
                  <c:v>42326</c:v>
                </c:pt>
                <c:pt idx="143">
                  <c:v>42327</c:v>
                </c:pt>
                <c:pt idx="144">
                  <c:v>42328</c:v>
                </c:pt>
                <c:pt idx="145">
                  <c:v>42331</c:v>
                </c:pt>
                <c:pt idx="146">
                  <c:v>42332</c:v>
                </c:pt>
                <c:pt idx="147">
                  <c:v>42333</c:v>
                </c:pt>
                <c:pt idx="148">
                  <c:v>42334</c:v>
                </c:pt>
                <c:pt idx="149">
                  <c:v>42335</c:v>
                </c:pt>
                <c:pt idx="150">
                  <c:v>42338</c:v>
                </c:pt>
                <c:pt idx="151">
                  <c:v>42339</c:v>
                </c:pt>
                <c:pt idx="152">
                  <c:v>42340</c:v>
                </c:pt>
                <c:pt idx="153">
                  <c:v>42341</c:v>
                </c:pt>
                <c:pt idx="154">
                  <c:v>42342</c:v>
                </c:pt>
                <c:pt idx="155">
                  <c:v>42345</c:v>
                </c:pt>
                <c:pt idx="156">
                  <c:v>42346</c:v>
                </c:pt>
                <c:pt idx="157">
                  <c:v>42347</c:v>
                </c:pt>
                <c:pt idx="158">
                  <c:v>42348</c:v>
                </c:pt>
                <c:pt idx="159">
                  <c:v>42349</c:v>
                </c:pt>
                <c:pt idx="160">
                  <c:v>42352</c:v>
                </c:pt>
                <c:pt idx="161">
                  <c:v>42353</c:v>
                </c:pt>
                <c:pt idx="162">
                  <c:v>42354</c:v>
                </c:pt>
                <c:pt idx="163">
                  <c:v>42355</c:v>
                </c:pt>
                <c:pt idx="164">
                  <c:v>42356</c:v>
                </c:pt>
                <c:pt idx="165">
                  <c:v>42359</c:v>
                </c:pt>
                <c:pt idx="166">
                  <c:v>42360</c:v>
                </c:pt>
                <c:pt idx="167">
                  <c:v>42361</c:v>
                </c:pt>
                <c:pt idx="168">
                  <c:v>42362</c:v>
                </c:pt>
                <c:pt idx="169">
                  <c:v>42367</c:v>
                </c:pt>
                <c:pt idx="170">
                  <c:v>42368</c:v>
                </c:pt>
                <c:pt idx="171">
                  <c:v>42369</c:v>
                </c:pt>
                <c:pt idx="172">
                  <c:v>42373</c:v>
                </c:pt>
                <c:pt idx="173">
                  <c:v>42374</c:v>
                </c:pt>
                <c:pt idx="174">
                  <c:v>42375</c:v>
                </c:pt>
                <c:pt idx="175">
                  <c:v>42376</c:v>
                </c:pt>
                <c:pt idx="176">
                  <c:v>42377</c:v>
                </c:pt>
                <c:pt idx="177">
                  <c:v>42380</c:v>
                </c:pt>
                <c:pt idx="178">
                  <c:v>42381</c:v>
                </c:pt>
                <c:pt idx="179">
                  <c:v>42382</c:v>
                </c:pt>
                <c:pt idx="180">
                  <c:v>42383</c:v>
                </c:pt>
                <c:pt idx="181">
                  <c:v>42384</c:v>
                </c:pt>
                <c:pt idx="182">
                  <c:v>42387</c:v>
                </c:pt>
                <c:pt idx="183">
                  <c:v>42388</c:v>
                </c:pt>
                <c:pt idx="184">
                  <c:v>42389</c:v>
                </c:pt>
                <c:pt idx="185">
                  <c:v>42390</c:v>
                </c:pt>
                <c:pt idx="186">
                  <c:v>42391</c:v>
                </c:pt>
                <c:pt idx="187">
                  <c:v>42394</c:v>
                </c:pt>
                <c:pt idx="188">
                  <c:v>42395</c:v>
                </c:pt>
                <c:pt idx="189">
                  <c:v>42396</c:v>
                </c:pt>
                <c:pt idx="190">
                  <c:v>42397</c:v>
                </c:pt>
                <c:pt idx="191">
                  <c:v>42398</c:v>
                </c:pt>
                <c:pt idx="192">
                  <c:v>42401</c:v>
                </c:pt>
                <c:pt idx="193">
                  <c:v>42402</c:v>
                </c:pt>
                <c:pt idx="194">
                  <c:v>42403</c:v>
                </c:pt>
                <c:pt idx="195">
                  <c:v>42404</c:v>
                </c:pt>
                <c:pt idx="196">
                  <c:v>42405</c:v>
                </c:pt>
                <c:pt idx="197">
                  <c:v>42408</c:v>
                </c:pt>
                <c:pt idx="198">
                  <c:v>42409</c:v>
                </c:pt>
                <c:pt idx="199">
                  <c:v>42410</c:v>
                </c:pt>
                <c:pt idx="200">
                  <c:v>42411</c:v>
                </c:pt>
                <c:pt idx="201">
                  <c:v>42412</c:v>
                </c:pt>
                <c:pt idx="202">
                  <c:v>42415</c:v>
                </c:pt>
                <c:pt idx="203">
                  <c:v>42416</c:v>
                </c:pt>
                <c:pt idx="204">
                  <c:v>42417</c:v>
                </c:pt>
                <c:pt idx="205">
                  <c:v>42418</c:v>
                </c:pt>
                <c:pt idx="206">
                  <c:v>42419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42429</c:v>
                </c:pt>
                <c:pt idx="213">
                  <c:v>42430</c:v>
                </c:pt>
                <c:pt idx="214">
                  <c:v>42431</c:v>
                </c:pt>
                <c:pt idx="215">
                  <c:v>42432</c:v>
                </c:pt>
                <c:pt idx="216">
                  <c:v>42433</c:v>
                </c:pt>
                <c:pt idx="217">
                  <c:v>42436</c:v>
                </c:pt>
                <c:pt idx="218">
                  <c:v>42437</c:v>
                </c:pt>
                <c:pt idx="219">
                  <c:v>42438</c:v>
                </c:pt>
                <c:pt idx="220">
                  <c:v>42439</c:v>
                </c:pt>
                <c:pt idx="221">
                  <c:v>42440</c:v>
                </c:pt>
                <c:pt idx="222">
                  <c:v>42443</c:v>
                </c:pt>
                <c:pt idx="223">
                  <c:v>42444</c:v>
                </c:pt>
                <c:pt idx="224">
                  <c:v>42445</c:v>
                </c:pt>
                <c:pt idx="225">
                  <c:v>42446</c:v>
                </c:pt>
                <c:pt idx="226">
                  <c:v>42447</c:v>
                </c:pt>
                <c:pt idx="227">
                  <c:v>42450</c:v>
                </c:pt>
                <c:pt idx="228">
                  <c:v>42451</c:v>
                </c:pt>
                <c:pt idx="229">
                  <c:v>42452</c:v>
                </c:pt>
                <c:pt idx="230">
                  <c:v>42453</c:v>
                </c:pt>
                <c:pt idx="231">
                  <c:v>42458</c:v>
                </c:pt>
                <c:pt idx="232">
                  <c:v>42459</c:v>
                </c:pt>
                <c:pt idx="233">
                  <c:v>42460</c:v>
                </c:pt>
                <c:pt idx="234">
                  <c:v>42461</c:v>
                </c:pt>
                <c:pt idx="235">
                  <c:v>42464</c:v>
                </c:pt>
                <c:pt idx="236">
                  <c:v>42465</c:v>
                </c:pt>
                <c:pt idx="237">
                  <c:v>42466</c:v>
                </c:pt>
                <c:pt idx="238">
                  <c:v>42467</c:v>
                </c:pt>
                <c:pt idx="239">
                  <c:v>42468</c:v>
                </c:pt>
                <c:pt idx="240">
                  <c:v>42471</c:v>
                </c:pt>
                <c:pt idx="241">
                  <c:v>42472</c:v>
                </c:pt>
                <c:pt idx="242">
                  <c:v>42473</c:v>
                </c:pt>
                <c:pt idx="243">
                  <c:v>42474</c:v>
                </c:pt>
                <c:pt idx="244">
                  <c:v>42475</c:v>
                </c:pt>
                <c:pt idx="245">
                  <c:v>42478</c:v>
                </c:pt>
                <c:pt idx="246">
                  <c:v>42479</c:v>
                </c:pt>
                <c:pt idx="247">
                  <c:v>42480</c:v>
                </c:pt>
                <c:pt idx="248">
                  <c:v>42481</c:v>
                </c:pt>
                <c:pt idx="249">
                  <c:v>42482</c:v>
                </c:pt>
                <c:pt idx="250">
                  <c:v>42485</c:v>
                </c:pt>
                <c:pt idx="251">
                  <c:v>42486</c:v>
                </c:pt>
                <c:pt idx="252">
                  <c:v>42487</c:v>
                </c:pt>
                <c:pt idx="253">
                  <c:v>42488</c:v>
                </c:pt>
                <c:pt idx="254">
                  <c:v>42489</c:v>
                </c:pt>
                <c:pt idx="255">
                  <c:v>42493</c:v>
                </c:pt>
                <c:pt idx="256">
                  <c:v>42494</c:v>
                </c:pt>
                <c:pt idx="257">
                  <c:v>42495</c:v>
                </c:pt>
                <c:pt idx="258">
                  <c:v>42496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3.7644429833663245E-4</c:v>
                </c:pt>
                <c:pt idx="1">
                  <c:v>3.7677470581730924E-4</c:v>
                </c:pt>
                <c:pt idx="2">
                  <c:v>3.8952927991316638E-4</c:v>
                </c:pt>
                <c:pt idx="3">
                  <c:v>3.8257525501116509E-4</c:v>
                </c:pt>
                <c:pt idx="4">
                  <c:v>3.8290627000448255E-4</c:v>
                </c:pt>
                <c:pt idx="5">
                  <c:v>3.8323677558656065E-4</c:v>
                </c:pt>
                <c:pt idx="6">
                  <c:v>3.9190001350796958E-4</c:v>
                </c:pt>
                <c:pt idx="7">
                  <c:v>3.8455150349184426E-4</c:v>
                </c:pt>
                <c:pt idx="8">
                  <c:v>3.848777589269271E-4</c:v>
                </c:pt>
                <c:pt idx="9">
                  <c:v>3.8520280222021676E-4</c:v>
                </c:pt>
                <c:pt idx="10">
                  <c:v>3.8552651901295053E-4</c:v>
                </c:pt>
                <c:pt idx="11">
                  <c:v>3.9423162178995469E-4</c:v>
                </c:pt>
                <c:pt idx="12">
                  <c:v>3.8680642529679443E-4</c:v>
                </c:pt>
                <c:pt idx="13">
                  <c:v>3.8712225439364184E-4</c:v>
                </c:pt>
                <c:pt idx="14">
                  <c:v>3.8743626171885715E-4</c:v>
                </c:pt>
                <c:pt idx="15">
                  <c:v>3.8774836361643507E-4</c:v>
                </c:pt>
                <c:pt idx="16">
                  <c:v>3.9648915577629641E-4</c:v>
                </c:pt>
                <c:pt idx="17">
                  <c:v>3.8927699225862241E-4</c:v>
                </c:pt>
                <c:pt idx="18">
                  <c:v>3.8957567480431434E-4</c:v>
                </c:pt>
                <c:pt idx="19">
                  <c:v>3.8987178723025594E-4</c:v>
                </c:pt>
                <c:pt idx="20">
                  <c:v>3.8592696291857721E-4</c:v>
                </c:pt>
                <c:pt idx="21">
                  <c:v>3.910286489233232E-4</c:v>
                </c:pt>
                <c:pt idx="22">
                  <c:v>3.9131050747888093E-4</c:v>
                </c:pt>
                <c:pt idx="23">
                  <c:v>3.9158924058101021E-4</c:v>
                </c:pt>
                <c:pt idx="24">
                  <c:v>3.9186475679155999E-4</c:v>
                </c:pt>
                <c:pt idx="25" formatCode="0.00000">
                  <c:v>4.0065601765091626E-4</c:v>
                </c:pt>
                <c:pt idx="26" formatCode="0.00000">
                  <c:v>3.9293282399285119E-4</c:v>
                </c:pt>
                <c:pt idx="27" formatCode="0.00000">
                  <c:v>3.9319088421487696E-4</c:v>
                </c:pt>
                <c:pt idx="28" formatCode="0.00000">
                  <c:v>3.9344517894353243E-4</c:v>
                </c:pt>
                <c:pt idx="29" formatCode="0.00000">
                  <c:v>3.9369561675041512E-4</c:v>
                </c:pt>
                <c:pt idx="30">
                  <c:v>4.0250019643308781E-4</c:v>
                </c:pt>
                <c:pt idx="31">
                  <c:v>3.9465697024792086E-4</c:v>
                </c:pt>
                <c:pt idx="32">
                  <c:v>3.9488675207693469E-4</c:v>
                </c:pt>
                <c:pt idx="33">
                  <c:v>3.9511212844837187E-4</c:v>
                </c:pt>
                <c:pt idx="34">
                  <c:v>3.9533304474229845E-4</c:v>
                </c:pt>
                <c:pt idx="35">
                  <c:v>4.0414237509592418E-4</c:v>
                </c:pt>
                <c:pt idx="36">
                  <c:v>3.9617432844627035E-4</c:v>
                </c:pt>
                <c:pt idx="37">
                  <c:v>3.9637470082101224E-4</c:v>
                </c:pt>
                <c:pt idx="38">
                  <c:v>3.9657135250169387E-4</c:v>
                </c:pt>
                <c:pt idx="39">
                  <c:v>3.9676441285032302E-4</c:v>
                </c:pt>
                <c:pt idx="40">
                  <c:v>4.0557702035882775E-4</c:v>
                </c:pt>
                <c:pt idx="41">
                  <c:v>3.9750332816345903E-4</c:v>
                </c:pt>
                <c:pt idx="42">
                  <c:v>3.9768037231428463E-4</c:v>
                </c:pt>
                <c:pt idx="43">
                  <c:v>3.9785460152317556E-4</c:v>
                </c:pt>
                <c:pt idx="44">
                  <c:v>3.9802614537320913E-4</c:v>
                </c:pt>
                <c:pt idx="45">
                  <c:v>4.0684478759273274E-4</c:v>
                </c:pt>
                <c:pt idx="46">
                  <c:v>3.9868805884138138E-4</c:v>
                </c:pt>
                <c:pt idx="47">
                  <c:v>3.9884811963506925E-4</c:v>
                </c:pt>
                <c:pt idx="48">
                  <c:v>3.9900627256059094E-4</c:v>
                </c:pt>
                <c:pt idx="49">
                  <c:v>3.9916264719853473E-4</c:v>
                </c:pt>
                <c:pt idx="50">
                  <c:v>4.0799110178784737E-4</c:v>
                </c:pt>
                <c:pt idx="51">
                  <c:v>3.9977295444275899E-4</c:v>
                </c:pt>
                <c:pt idx="52">
                  <c:v>3.9992238131234632E-4</c:v>
                </c:pt>
                <c:pt idx="53">
                  <c:v>4.000708073562915E-4</c:v>
                </c:pt>
                <c:pt idx="54">
                  <c:v>4.0021836214837171E-4</c:v>
                </c:pt>
                <c:pt idx="55">
                  <c:v>4.090613765180097E-4</c:v>
                </c:pt>
                <c:pt idx="56">
                  <c:v>4.0080246023621515E-4</c:v>
                </c:pt>
                <c:pt idx="57">
                  <c:v>4.0094760233760402E-4</c:v>
                </c:pt>
                <c:pt idx="58">
                  <c:v>4.0109265060641073E-4</c:v>
                </c:pt>
                <c:pt idx="59">
                  <c:v>4.0123773460810691E-4</c:v>
                </c:pt>
                <c:pt idx="60">
                  <c:v>4.10101021259461E-4</c:v>
                </c:pt>
                <c:pt idx="61">
                  <c:v>4.018210192115222E-4</c:v>
                </c:pt>
                <c:pt idx="62">
                  <c:v>4.0196822531559669E-4</c:v>
                </c:pt>
                <c:pt idx="63">
                  <c:v>4.021162445178329E-4</c:v>
                </c:pt>
                <c:pt idx="64">
                  <c:v>4.0226520639182378E-4</c:v>
                </c:pt>
                <c:pt idx="65">
                  <c:v>3.9804498698502188E-4</c:v>
                </c:pt>
                <c:pt idx="66">
                  <c:v>4.0287307363938402E-4</c:v>
                </c:pt>
                <c:pt idx="67">
                  <c:v>4.0302869368042033E-4</c:v>
                </c:pt>
                <c:pt idx="68">
                  <c:v>4.0318603432423154E-4</c:v>
                </c:pt>
                <c:pt idx="69">
                  <c:v>4.0334522522416733E-4</c:v>
                </c:pt>
                <c:pt idx="70">
                  <c:v>4.1227008172651364E-4</c:v>
                </c:pt>
                <c:pt idx="71">
                  <c:v>4.0400308440136545E-4</c:v>
                </c:pt>
                <c:pt idx="72">
                  <c:v>4.0417347133068202E-4</c:v>
                </c:pt>
                <c:pt idx="73">
                  <c:v>4.0434648640555665E-4</c:v>
                </c:pt>
                <c:pt idx="74">
                  <c:v>4.0452225926886857E-4</c:v>
                </c:pt>
                <c:pt idx="75">
                  <c:v>4.1349037043460592E-4</c:v>
                </c:pt>
                <c:pt idx="76">
                  <c:v>4.0525552142096411E-4</c:v>
                </c:pt>
                <c:pt idx="77">
                  <c:v>4.0544702782493503E-4</c:v>
                </c:pt>
                <c:pt idx="78">
                  <c:v>4.056420698468025E-4</c:v>
                </c:pt>
                <c:pt idx="79">
                  <c:v>4.0584077711969171E-4</c:v>
                </c:pt>
                <c:pt idx="80">
                  <c:v>4.1486174505185841E-4</c:v>
                </c:pt>
                <c:pt idx="81">
                  <c:v>4.0667485134958863E-4</c:v>
                </c:pt>
                <c:pt idx="82">
                  <c:v>4.0689382933668274E-4</c:v>
                </c:pt>
                <c:pt idx="83">
                  <c:v>4.071172503488555E-4</c:v>
                </c:pt>
                <c:pt idx="84">
                  <c:v>4.0734524401169132E-4</c:v>
                </c:pt>
                <c:pt idx="85">
                  <c:v>4.1642963607331246E-4</c:v>
                </c:pt>
                <c:pt idx="86">
                  <c:v>4.0412171907670987E-4</c:v>
                </c:pt>
                <c:pt idx="87">
                  <c:v>4.0437707075951135E-4</c:v>
                </c:pt>
                <c:pt idx="88">
                  <c:v>4.046378408682766E-4</c:v>
                </c:pt>
                <c:pt idx="89">
                  <c:v>4.049041567730296E-4</c:v>
                </c:pt>
                <c:pt idx="90">
                  <c:v>4.0573765290740987E-4</c:v>
                </c:pt>
                <c:pt idx="91">
                  <c:v>4.0602742562534957E-4</c:v>
                </c:pt>
                <c:pt idx="92">
                  <c:v>4.0632338093746711E-4</c:v>
                </c:pt>
                <c:pt idx="93">
                  <c:v>4.0662564619345045E-4</c:v>
                </c:pt>
                <c:pt idx="94">
                  <c:v>4.0693434873916473E-4</c:v>
                </c:pt>
                <c:pt idx="95">
                  <c:v>4.0790035351826663E-4</c:v>
                </c:pt>
                <c:pt idx="96">
                  <c:v>4.0823607860702489E-4</c:v>
                </c:pt>
                <c:pt idx="97">
                  <c:v>4.0857887765764702E-4</c:v>
                </c:pt>
                <c:pt idx="98">
                  <c:v>4.0892883664266419E-4</c:v>
                </c:pt>
                <c:pt idx="99">
                  <c:v>4.0928587613174149E-4</c:v>
                </c:pt>
                <c:pt idx="100">
                  <c:v>4.1039826981053711E-4</c:v>
                </c:pt>
                <c:pt idx="101">
                  <c:v>4.1078242349924034E-4</c:v>
                </c:pt>
                <c:pt idx="102">
                  <c:v>4.1117305378001834E-4</c:v>
                </c:pt>
                <c:pt idx="103">
                  <c:v>4.1157003986853951E-4</c:v>
                </c:pt>
                <c:pt idx="104">
                  <c:v>4.300618228132202E-4</c:v>
                </c:pt>
                <c:pt idx="105">
                  <c:v>4.1775504946874173E-4</c:v>
                </c:pt>
                <c:pt idx="106">
                  <c:v>4.136460798930525E-4</c:v>
                </c:pt>
                <c:pt idx="107">
                  <c:v>4.1407866448198231E-4</c:v>
                </c:pt>
                <c:pt idx="108">
                  <c:v>4.3271614829136777E-4</c:v>
                </c:pt>
                <c:pt idx="109">
                  <c:v>4.2862450710888977E-4</c:v>
                </c:pt>
                <c:pt idx="110">
                  <c:v>4.2089161088608684E-4</c:v>
                </c:pt>
                <c:pt idx="111">
                  <c:v>4.213605298661423E-4</c:v>
                </c:pt>
                <c:pt idx="112">
                  <c:v>4.2183429564729115E-4</c:v>
                </c:pt>
                <c:pt idx="113">
                  <c:v>4.2231278727430081E-4</c:v>
                </c:pt>
                <c:pt idx="114">
                  <c:v>4.319760622405443E-4</c:v>
                </c:pt>
                <c:pt idx="115">
                  <c:v>4.2427159330259677E-4</c:v>
                </c:pt>
                <c:pt idx="116">
                  <c:v>4.2477189999680056E-4</c:v>
                </c:pt>
                <c:pt idx="117">
                  <c:v>4.2527620690630533E-4</c:v>
                </c:pt>
                <c:pt idx="118">
                  <c:v>4.2578439310931768E-4</c:v>
                </c:pt>
                <c:pt idx="119">
                  <c:v>4.3555217638755806E-4</c:v>
                </c:pt>
                <c:pt idx="120">
                  <c:v>4.2785351261565263E-4</c:v>
                </c:pt>
                <c:pt idx="121">
                  <c:v>4.2837928165155641E-4</c:v>
                </c:pt>
                <c:pt idx="122">
                  <c:v>4.2890820456397858E-4</c:v>
                </c:pt>
                <c:pt idx="123">
                  <c:v>4.2944016046879316E-4</c:v>
                </c:pt>
                <c:pt idx="124">
                  <c:v>4.393104730963898E-4</c:v>
                </c:pt>
                <c:pt idx="125">
                  <c:v>4.3159589652930262E-4</c:v>
                </c:pt>
                <c:pt idx="126">
                  <c:v>4.3214120433186527E-4</c:v>
                </c:pt>
                <c:pt idx="127">
                  <c:v>4.3268881994040629E-4</c:v>
                </c:pt>
                <c:pt idx="128">
                  <c:v>4.3323862250998119E-4</c:v>
                </c:pt>
                <c:pt idx="129">
                  <c:v>4.2908123485900696E-4</c:v>
                </c:pt>
                <c:pt idx="130">
                  <c:v>4.3545727079541066E-4</c:v>
                </c:pt>
                <c:pt idx="131">
                  <c:v>4.3601618145157036E-4</c:v>
                </c:pt>
                <c:pt idx="132">
                  <c:v>4.3657654707681233E-4</c:v>
                </c:pt>
                <c:pt idx="133">
                  <c:v>4.3713824543639734E-4</c:v>
                </c:pt>
                <c:pt idx="134">
                  <c:v>4.4720395737930476E-4</c:v>
                </c:pt>
                <c:pt idx="135">
                  <c:v>4.3939592145892319E-4</c:v>
                </c:pt>
                <c:pt idx="136">
                  <c:v>4.3996244990669129E-4</c:v>
                </c:pt>
                <c:pt idx="137">
                  <c:v>4.4052957764345146E-4</c:v>
                </c:pt>
                <c:pt idx="138">
                  <c:v>4.410971824230581E-4</c:v>
                </c:pt>
                <c:pt idx="139">
                  <c:v>4.512537782926998E-4</c:v>
                </c:pt>
                <c:pt idx="140">
                  <c:v>4.4336992696706435E-4</c:v>
                </c:pt>
                <c:pt idx="141">
                  <c:v>4.4393808319541047E-4</c:v>
                </c:pt>
                <c:pt idx="142">
                  <c:v>4.4450598294872235E-4</c:v>
                </c:pt>
                <c:pt idx="143">
                  <c:v>4.4507350396814856E-4</c:v>
                </c:pt>
                <c:pt idx="144">
                  <c:v>4.5531520548169131E-4</c:v>
                </c:pt>
                <c:pt idx="145">
                  <c:v>4.4733735547174169E-4</c:v>
                </c:pt>
                <c:pt idx="146">
                  <c:v>4.4790114888117606E-4</c:v>
                </c:pt>
                <c:pt idx="147">
                  <c:v>4.4846382996924092E-4</c:v>
                </c:pt>
                <c:pt idx="148">
                  <c:v>4.4902527646613582E-4</c:v>
                </c:pt>
                <c:pt idx="149">
                  <c:v>4.5934539376691637E-4</c:v>
                </c:pt>
                <c:pt idx="150">
                  <c:v>4.4635793800030068E-4</c:v>
                </c:pt>
                <c:pt idx="151">
                  <c:v>4.4690539240206466E-4</c:v>
                </c:pt>
                <c:pt idx="152">
                  <c:v>4.4745090204824519E-4</c:v>
                </c:pt>
                <c:pt idx="153">
                  <c:v>4.4799434775037559E-4</c:v>
                </c:pt>
                <c:pt idx="154">
                  <c:v>4.4853561032778225E-4</c:v>
                </c:pt>
                <c:pt idx="155">
                  <c:v>4.501451076146592E-4</c:v>
                </c:pt>
                <c:pt idx="156">
                  <c:v>4.5067644603376576E-4</c:v>
                </c:pt>
                <c:pt idx="157">
                  <c:v>4.5120500553536512E-4</c:v>
                </c:pt>
                <c:pt idx="158">
                  <c:v>4.5173066698304113E-4</c:v>
                </c:pt>
                <c:pt idx="159">
                  <c:v>4.5225331124748401E-4</c:v>
                </c:pt>
                <c:pt idx="160">
                  <c:v>4.5380194975771886E-4</c:v>
                </c:pt>
                <c:pt idx="161">
                  <c:v>4.543113341403482E-4</c:v>
                </c:pt>
                <c:pt idx="162">
                  <c:v>4.5481710580054795E-4</c:v>
                </c:pt>
                <c:pt idx="163">
                  <c:v>4.5531917960315536E-4</c:v>
                </c:pt>
                <c:pt idx="164">
                  <c:v>4.5581760622941461E-4</c:v>
                </c:pt>
                <c:pt idx="165">
                  <c:v>4.5729184942004436E-4</c:v>
                </c:pt>
                <c:pt idx="166">
                  <c:v>4.5777653372448102E-4</c:v>
                </c:pt>
                <c:pt idx="167">
                  <c:v>4.5825799405754987E-4</c:v>
                </c:pt>
                <c:pt idx="168">
                  <c:v>4.5873631506733068E-4</c:v>
                </c:pt>
                <c:pt idx="169">
                  <c:v>4.6108379312128733E-4</c:v>
                </c:pt>
                <c:pt idx="170">
                  <c:v>4.61545055635525E-4</c:v>
                </c:pt>
                <c:pt idx="171">
                  <c:v>4.6200376963574945E-4</c:v>
                </c:pt>
                <c:pt idx="172">
                  <c:v>4.6381479777485925E-4</c:v>
                </c:pt>
                <c:pt idx="173">
                  <c:v>4.6426201212113993E-4</c:v>
                </c:pt>
                <c:pt idx="174">
                  <c:v>4.6470717508593595E-4</c:v>
                </c:pt>
                <c:pt idx="175">
                  <c:v>4.6515036950782077E-4</c:v>
                </c:pt>
                <c:pt idx="176">
                  <c:v>4.6559167822099218E-4</c:v>
                </c:pt>
                <c:pt idx="177">
                  <c:v>4.6690511837927469E-4</c:v>
                </c:pt>
                <c:pt idx="178">
                  <c:v>4.6733971250634038E-4</c:v>
                </c:pt>
                <c:pt idx="179">
                  <c:v>4.6777283502632693E-4</c:v>
                </c:pt>
                <c:pt idx="180">
                  <c:v>4.682045687465433E-4</c:v>
                </c:pt>
                <c:pt idx="181">
                  <c:v>4.686349964694889E-4</c:v>
                </c:pt>
                <c:pt idx="182">
                  <c:v>4.6991927161733616E-4</c:v>
                </c:pt>
                <c:pt idx="183">
                  <c:v>4.7034530329157517E-4</c:v>
                </c:pt>
                <c:pt idx="184">
                  <c:v>4.707704429173641E-4</c:v>
                </c:pt>
                <c:pt idx="185">
                  <c:v>4.7119477327102813E-4</c:v>
                </c:pt>
                <c:pt idx="186">
                  <c:v>4.7161837712542066E-4</c:v>
                </c:pt>
                <c:pt idx="187">
                  <c:v>4.7288565735523788E-4</c:v>
                </c:pt>
                <c:pt idx="188">
                  <c:v>4.7330718285346746E-4</c:v>
                </c:pt>
                <c:pt idx="189">
                  <c:v>4.73728395651987E-4</c:v>
                </c:pt>
                <c:pt idx="190">
                  <c:v>4.7414937849750438E-4</c:v>
                </c:pt>
                <c:pt idx="191">
                  <c:v>4.7457021413325876E-4</c:v>
                </c:pt>
                <c:pt idx="192">
                  <c:v>4.8105287500314577E-4</c:v>
                </c:pt>
                <c:pt idx="193">
                  <c:v>4.7625375091168439E-4</c:v>
                </c:pt>
                <c:pt idx="194">
                  <c:v>4.7144548972451601E-4</c:v>
                </c:pt>
                <c:pt idx="195">
                  <c:v>4.7186259242069901E-4</c:v>
                </c:pt>
                <c:pt idx="196">
                  <c:v>4.7228012883847217E-4</c:v>
                </c:pt>
                <c:pt idx="197">
                  <c:v>4.7878885694575211E-4</c:v>
                </c:pt>
                <c:pt idx="198">
                  <c:v>4.7395626972013228E-4</c:v>
                </c:pt>
                <c:pt idx="199">
                  <c:v>4.7437721823846723E-4</c:v>
                </c:pt>
                <c:pt idx="200">
                  <c:v>4.7479909787201272E-4</c:v>
                </c:pt>
                <c:pt idx="201">
                  <c:v>4.7522199151739852E-4</c:v>
                </c:pt>
                <c:pt idx="202">
                  <c:v>4.8178295658015384E-4</c:v>
                </c:pt>
                <c:pt idx="203">
                  <c:v>4.7692536414402679E-4</c:v>
                </c:pt>
                <c:pt idx="204">
                  <c:v>4.7735457128702836E-4</c:v>
                </c:pt>
                <c:pt idx="205">
                  <c:v>4.777852898123963E-4</c:v>
                </c:pt>
                <c:pt idx="206">
                  <c:v>4.7821760261329631E-4</c:v>
                </c:pt>
                <c:pt idx="207">
                  <c:v>4.8484371766604085E-4</c:v>
                </c:pt>
                <c:pt idx="208">
                  <c:v>4.7996445441269561E-4</c:v>
                </c:pt>
                <c:pt idx="209">
                  <c:v>4.8040598196610759E-4</c:v>
                </c:pt>
                <c:pt idx="210">
                  <c:v>4.8084960114106611E-4</c:v>
                </c:pt>
                <c:pt idx="211">
                  <c:v>4.8129539482676603E-4</c:v>
                </c:pt>
                <c:pt idx="212">
                  <c:v>4.9335289074107472E-4</c:v>
                </c:pt>
                <c:pt idx="213">
                  <c:v>4.9381826136351268E-4</c:v>
                </c:pt>
                <c:pt idx="214">
                  <c:v>4.9428627797217862E-4</c:v>
                </c:pt>
                <c:pt idx="215">
                  <c:v>4.9475702507811674E-4</c:v>
                </c:pt>
                <c:pt idx="216">
                  <c:v>5.0597643150295229E-4</c:v>
                </c:pt>
                <c:pt idx="217">
                  <c:v>4.9666900863759795E-4</c:v>
                </c:pt>
                <c:pt idx="218">
                  <c:v>4.9715467584075703E-4</c:v>
                </c:pt>
                <c:pt idx="219">
                  <c:v>4.9764358057693449E-4</c:v>
                </c:pt>
                <c:pt idx="220">
                  <c:v>4.9813580734697825E-4</c:v>
                </c:pt>
                <c:pt idx="221">
                  <c:v>5.0945071236251668E-4</c:v>
                </c:pt>
                <c:pt idx="222">
                  <c:v>5.0013962474267971E-4</c:v>
                </c:pt>
                <c:pt idx="223">
                  <c:v>5.0064972915330776E-4</c:v>
                </c:pt>
                <c:pt idx="224">
                  <c:v>5.0116366257774744E-4</c:v>
                </c:pt>
                <c:pt idx="225">
                  <c:v>5.0168146979932935E-4</c:v>
                </c:pt>
                <c:pt idx="226">
                  <c:v>5.1309943104675476E-4</c:v>
                </c:pt>
                <c:pt idx="227">
                  <c:v>5.0378875871234384E-4</c:v>
                </c:pt>
                <c:pt idx="228">
                  <c:v>5.0432382722008268E-4</c:v>
                </c:pt>
                <c:pt idx="229">
                  <c:v>5.0486188676092717E-4</c:v>
                </c:pt>
                <c:pt idx="230">
                  <c:v>5.0540278360190652E-4</c:v>
                </c:pt>
                <c:pt idx="231">
                  <c:v>5.0814444690208856E-4</c:v>
                </c:pt>
                <c:pt idx="232">
                  <c:v>5.0869913930503999E-4</c:v>
                </c:pt>
                <c:pt idx="233">
                  <c:v>5.0373085316738177E-4</c:v>
                </c:pt>
                <c:pt idx="234">
                  <c:v>5.0428288630179638E-4</c:v>
                </c:pt>
                <c:pt idx="235">
                  <c:v>5.059470008412925E-4</c:v>
                </c:pt>
                <c:pt idx="236">
                  <c:v>5.0650386974349451E-4</c:v>
                </c:pt>
                <c:pt idx="237">
                  <c:v>5.0706156685118801E-4</c:v>
                </c:pt>
                <c:pt idx="238">
                  <c:v>5.0761993987485769E-4</c:v>
                </c:pt>
                <c:pt idx="239">
                  <c:v>5.0817883652621459E-4</c:v>
                </c:pt>
                <c:pt idx="240">
                  <c:v>5.0985714540523186E-4</c:v>
                </c:pt>
                <c:pt idx="241">
                  <c:v>5.1041661373740646E-4</c:v>
                </c:pt>
                <c:pt idx="242">
                  <c:v>5.109758442935487E-4</c:v>
                </c:pt>
                <c:pt idx="243">
                  <c:v>5.1153468479983989E-4</c:v>
                </c:pt>
                <c:pt idx="244">
                  <c:v>5.1209298298457689E-4</c:v>
                </c:pt>
                <c:pt idx="245">
                  <c:v>5.1376310092814039E-4</c:v>
                </c:pt>
                <c:pt idx="246">
                  <c:v>5.1431770715701212E-4</c:v>
                </c:pt>
                <c:pt idx="247">
                  <c:v>5.148710097410635E-4</c:v>
                </c:pt>
                <c:pt idx="248">
                  <c:v>5.1542285642237049E-4</c:v>
                </c:pt>
                <c:pt idx="249">
                  <c:v>5.1597309494600253E-4</c:v>
                </c:pt>
                <c:pt idx="250">
                  <c:v>5.1761263904974832E-4</c:v>
                </c:pt>
                <c:pt idx="251">
                  <c:v>5.1815492243429101E-4</c:v>
                </c:pt>
                <c:pt idx="252">
                  <c:v>5.1869483641955351E-4</c:v>
                </c:pt>
                <c:pt idx="253">
                  <c:v>5.1923222876362556E-4</c:v>
                </c:pt>
                <c:pt idx="254">
                  <c:v>5.1976694722867848E-4</c:v>
                </c:pt>
                <c:pt idx="255">
                  <c:v>5.27598841377102E-4</c:v>
                </c:pt>
                <c:pt idx="256">
                  <c:v>5.2812357210756426E-4</c:v>
                </c:pt>
                <c:pt idx="257">
                  <c:v>5.286446773133213E-4</c:v>
                </c:pt>
                <c:pt idx="258">
                  <c:v>5.4064046375118773E-4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341824"/>
        <c:axId val="461343744"/>
      </c:scatterChart>
      <c:valAx>
        <c:axId val="4613418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1343744"/>
        <c:crosses val="autoZero"/>
        <c:crossBetween val="midCat"/>
      </c:valAx>
      <c:valAx>
        <c:axId val="46134374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613418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42123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1.4900000022160778E-3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42153</c:v>
                </c:pt>
                <c:pt idx="1">
                  <c:v>42184</c:v>
                </c:pt>
                <c:pt idx="2">
                  <c:v>42214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1.5035877210114509E-3</c:v>
                </c:pt>
                <c:pt idx="1">
                  <c:v>1.5444774836856513E-3</c:v>
                </c:pt>
                <c:pt idx="2">
                  <c:v>1.5942296443973518E-3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1.5470002677922027E-3</c:v>
                </c:pt>
                <c:pt idx="1">
                  <c:v>1.6177517331839287E-3</c:v>
                </c:pt>
                <c:pt idx="2">
                  <c:v>1.8015160609333395E-3</c:v>
                </c:pt>
                <c:pt idx="3">
                  <c:v>1.9643541853676906E-3</c:v>
                </c:pt>
                <c:pt idx="4">
                  <c:v>2.1370787855854246E-3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  <c:pt idx="130">
                  <c:v>42310</c:v>
                </c:pt>
                <c:pt idx="131">
                  <c:v>42311</c:v>
                </c:pt>
                <c:pt idx="132">
                  <c:v>42312</c:v>
                </c:pt>
                <c:pt idx="133">
                  <c:v>42313</c:v>
                </c:pt>
                <c:pt idx="134">
                  <c:v>42314</c:v>
                </c:pt>
                <c:pt idx="135">
                  <c:v>42317</c:v>
                </c:pt>
                <c:pt idx="136">
                  <c:v>42318</c:v>
                </c:pt>
                <c:pt idx="137">
                  <c:v>42319</c:v>
                </c:pt>
                <c:pt idx="138">
                  <c:v>42320</c:v>
                </c:pt>
                <c:pt idx="139">
                  <c:v>42321</c:v>
                </c:pt>
                <c:pt idx="140">
                  <c:v>42324</c:v>
                </c:pt>
                <c:pt idx="141">
                  <c:v>42325</c:v>
                </c:pt>
                <c:pt idx="142">
                  <c:v>42326</c:v>
                </c:pt>
                <c:pt idx="143">
                  <c:v>42327</c:v>
                </c:pt>
                <c:pt idx="144">
                  <c:v>42328</c:v>
                </c:pt>
                <c:pt idx="145">
                  <c:v>42331</c:v>
                </c:pt>
                <c:pt idx="146">
                  <c:v>42332</c:v>
                </c:pt>
                <c:pt idx="147">
                  <c:v>42333</c:v>
                </c:pt>
                <c:pt idx="148">
                  <c:v>42334</c:v>
                </c:pt>
                <c:pt idx="149">
                  <c:v>42335</c:v>
                </c:pt>
                <c:pt idx="150">
                  <c:v>42338</c:v>
                </c:pt>
                <c:pt idx="151">
                  <c:v>42339</c:v>
                </c:pt>
                <c:pt idx="152">
                  <c:v>42340</c:v>
                </c:pt>
                <c:pt idx="153">
                  <c:v>42341</c:v>
                </c:pt>
                <c:pt idx="154">
                  <c:v>42342</c:v>
                </c:pt>
                <c:pt idx="155">
                  <c:v>42345</c:v>
                </c:pt>
                <c:pt idx="156">
                  <c:v>42346</c:v>
                </c:pt>
                <c:pt idx="157">
                  <c:v>42347</c:v>
                </c:pt>
                <c:pt idx="158">
                  <c:v>42348</c:v>
                </c:pt>
                <c:pt idx="159">
                  <c:v>42349</c:v>
                </c:pt>
                <c:pt idx="160">
                  <c:v>42352</c:v>
                </c:pt>
                <c:pt idx="161">
                  <c:v>42353</c:v>
                </c:pt>
                <c:pt idx="162">
                  <c:v>42354</c:v>
                </c:pt>
                <c:pt idx="163">
                  <c:v>42355</c:v>
                </c:pt>
                <c:pt idx="164">
                  <c:v>42356</c:v>
                </c:pt>
                <c:pt idx="165">
                  <c:v>42359</c:v>
                </c:pt>
                <c:pt idx="166">
                  <c:v>42360</c:v>
                </c:pt>
                <c:pt idx="167">
                  <c:v>42361</c:v>
                </c:pt>
                <c:pt idx="168">
                  <c:v>42362</c:v>
                </c:pt>
                <c:pt idx="169">
                  <c:v>42367</c:v>
                </c:pt>
                <c:pt idx="170">
                  <c:v>42368</c:v>
                </c:pt>
                <c:pt idx="171">
                  <c:v>42369</c:v>
                </c:pt>
                <c:pt idx="172">
                  <c:v>42373</c:v>
                </c:pt>
                <c:pt idx="173">
                  <c:v>42374</c:v>
                </c:pt>
                <c:pt idx="174">
                  <c:v>42375</c:v>
                </c:pt>
                <c:pt idx="175">
                  <c:v>42376</c:v>
                </c:pt>
                <c:pt idx="176">
                  <c:v>42377</c:v>
                </c:pt>
                <c:pt idx="177">
                  <c:v>42380</c:v>
                </c:pt>
                <c:pt idx="178">
                  <c:v>42381</c:v>
                </c:pt>
                <c:pt idx="179">
                  <c:v>42382</c:v>
                </c:pt>
                <c:pt idx="180">
                  <c:v>42383</c:v>
                </c:pt>
                <c:pt idx="181">
                  <c:v>42384</c:v>
                </c:pt>
                <c:pt idx="182">
                  <c:v>42387</c:v>
                </c:pt>
                <c:pt idx="183">
                  <c:v>42388</c:v>
                </c:pt>
                <c:pt idx="184">
                  <c:v>42389</c:v>
                </c:pt>
                <c:pt idx="185">
                  <c:v>42390</c:v>
                </c:pt>
                <c:pt idx="186">
                  <c:v>42391</c:v>
                </c:pt>
                <c:pt idx="187">
                  <c:v>42394</c:v>
                </c:pt>
                <c:pt idx="188">
                  <c:v>42395</c:v>
                </c:pt>
                <c:pt idx="189">
                  <c:v>42396</c:v>
                </c:pt>
                <c:pt idx="190">
                  <c:v>42397</c:v>
                </c:pt>
                <c:pt idx="191">
                  <c:v>42398</c:v>
                </c:pt>
                <c:pt idx="192">
                  <c:v>42401</c:v>
                </c:pt>
                <c:pt idx="193">
                  <c:v>42402</c:v>
                </c:pt>
                <c:pt idx="194">
                  <c:v>42403</c:v>
                </c:pt>
                <c:pt idx="195">
                  <c:v>42404</c:v>
                </c:pt>
                <c:pt idx="196">
                  <c:v>42405</c:v>
                </c:pt>
                <c:pt idx="197">
                  <c:v>42408</c:v>
                </c:pt>
                <c:pt idx="198">
                  <c:v>42409</c:v>
                </c:pt>
                <c:pt idx="199">
                  <c:v>42410</c:v>
                </c:pt>
                <c:pt idx="200">
                  <c:v>42411</c:v>
                </c:pt>
                <c:pt idx="201">
                  <c:v>42412</c:v>
                </c:pt>
                <c:pt idx="202">
                  <c:v>42415</c:v>
                </c:pt>
                <c:pt idx="203">
                  <c:v>42416</c:v>
                </c:pt>
                <c:pt idx="204">
                  <c:v>42417</c:v>
                </c:pt>
                <c:pt idx="205">
                  <c:v>42418</c:v>
                </c:pt>
                <c:pt idx="206">
                  <c:v>42419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42429</c:v>
                </c:pt>
                <c:pt idx="213">
                  <c:v>42430</c:v>
                </c:pt>
                <c:pt idx="214">
                  <c:v>42431</c:v>
                </c:pt>
                <c:pt idx="215">
                  <c:v>42432</c:v>
                </c:pt>
                <c:pt idx="216">
                  <c:v>42433</c:v>
                </c:pt>
                <c:pt idx="217">
                  <c:v>42436</c:v>
                </c:pt>
                <c:pt idx="218">
                  <c:v>42437</c:v>
                </c:pt>
                <c:pt idx="219">
                  <c:v>42438</c:v>
                </c:pt>
                <c:pt idx="220">
                  <c:v>42439</c:v>
                </c:pt>
                <c:pt idx="221">
                  <c:v>42440</c:v>
                </c:pt>
                <c:pt idx="222">
                  <c:v>42443</c:v>
                </c:pt>
                <c:pt idx="223">
                  <c:v>42444</c:v>
                </c:pt>
                <c:pt idx="224">
                  <c:v>42445</c:v>
                </c:pt>
                <c:pt idx="225">
                  <c:v>42446</c:v>
                </c:pt>
                <c:pt idx="226">
                  <c:v>42447</c:v>
                </c:pt>
                <c:pt idx="227">
                  <c:v>42450</c:v>
                </c:pt>
                <c:pt idx="228">
                  <c:v>42451</c:v>
                </c:pt>
                <c:pt idx="229">
                  <c:v>42452</c:v>
                </c:pt>
                <c:pt idx="230">
                  <c:v>42453</c:v>
                </c:pt>
                <c:pt idx="231">
                  <c:v>42458</c:v>
                </c:pt>
                <c:pt idx="232">
                  <c:v>42459</c:v>
                </c:pt>
                <c:pt idx="233">
                  <c:v>42460</c:v>
                </c:pt>
                <c:pt idx="234">
                  <c:v>42461</c:v>
                </c:pt>
                <c:pt idx="235">
                  <c:v>42464</c:v>
                </c:pt>
                <c:pt idx="236">
                  <c:v>42465</c:v>
                </c:pt>
                <c:pt idx="237">
                  <c:v>42466</c:v>
                </c:pt>
                <c:pt idx="238">
                  <c:v>42467</c:v>
                </c:pt>
                <c:pt idx="239">
                  <c:v>42468</c:v>
                </c:pt>
                <c:pt idx="240">
                  <c:v>42471</c:v>
                </c:pt>
                <c:pt idx="241">
                  <c:v>42472</c:v>
                </c:pt>
                <c:pt idx="242">
                  <c:v>42473</c:v>
                </c:pt>
                <c:pt idx="243">
                  <c:v>42474</c:v>
                </c:pt>
                <c:pt idx="244">
                  <c:v>42475</c:v>
                </c:pt>
                <c:pt idx="245">
                  <c:v>42478</c:v>
                </c:pt>
                <c:pt idx="246">
                  <c:v>42479</c:v>
                </c:pt>
                <c:pt idx="247">
                  <c:v>42480</c:v>
                </c:pt>
                <c:pt idx="248">
                  <c:v>42481</c:v>
                </c:pt>
                <c:pt idx="249">
                  <c:v>42482</c:v>
                </c:pt>
                <c:pt idx="250">
                  <c:v>42485</c:v>
                </c:pt>
                <c:pt idx="251">
                  <c:v>42486</c:v>
                </c:pt>
                <c:pt idx="252">
                  <c:v>42487</c:v>
                </c:pt>
                <c:pt idx="253">
                  <c:v>42488</c:v>
                </c:pt>
                <c:pt idx="254">
                  <c:v>42489</c:v>
                </c:pt>
                <c:pt idx="255">
                  <c:v>42493</c:v>
                </c:pt>
                <c:pt idx="256">
                  <c:v>42494</c:v>
                </c:pt>
                <c:pt idx="257">
                  <c:v>42495</c:v>
                </c:pt>
                <c:pt idx="258">
                  <c:v>42496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1.4900000022160778E-3</c:v>
                </c:pt>
                <c:pt idx="1">
                  <c:v>1.4913064993810215E-3</c:v>
                </c:pt>
                <c:pt idx="2">
                  <c:v>1.4926126384798679E-3</c:v>
                </c:pt>
                <c:pt idx="3">
                  <c:v>1.4978264528923361E-3</c:v>
                </c:pt>
                <c:pt idx="4">
                  <c:v>1.4991254306692375E-3</c:v>
                </c:pt>
                <c:pt idx="5">
                  <c:v>1.5004219019834582E-3</c:v>
                </c:pt>
                <c:pt idx="6">
                  <c:v>1.501715508768901E-3</c:v>
                </c:pt>
                <c:pt idx="7">
                  <c:v>1.5055755612915884E-3</c:v>
                </c:pt>
                <c:pt idx="8">
                  <c:v>1.5068541293009464E-3</c:v>
                </c:pt>
                <c:pt idx="9">
                  <c:v>1.5081280424510404E-3</c:v>
                </c:pt>
                <c:pt idx="10">
                  <c:v>1.5093969426757726E-3</c:v>
                </c:pt>
                <c:pt idx="11">
                  <c:v>1.5106604719090462E-3</c:v>
                </c:pt>
                <c:pt idx="12">
                  <c:v>1.5144152529991419E-3</c:v>
                </c:pt>
                <c:pt idx="13">
                  <c:v>1.515653717605608E-3</c:v>
                </c:pt>
                <c:pt idx="14">
                  <c:v>1.516885020890129E-3</c:v>
                </c:pt>
                <c:pt idx="15">
                  <c:v>1.5181088047866078E-3</c:v>
                </c:pt>
                <c:pt idx="16">
                  <c:v>1.5193247112289469E-3</c:v>
                </c:pt>
                <c:pt idx="17">
                  <c:v>1.5241024011349636E-3</c:v>
                </c:pt>
                <c:pt idx="18">
                  <c:v>1.5252735493151465E-3</c:v>
                </c:pt>
                <c:pt idx="19">
                  <c:v>1.5264346716446064E-3</c:v>
                </c:pt>
                <c:pt idx="20">
                  <c:v>1.5275854100572461E-3</c:v>
                </c:pt>
                <c:pt idx="21">
                  <c:v>1.5309717411332705E-3</c:v>
                </c:pt>
                <c:pt idx="22">
                  <c:v>1.5320773632176567E-3</c:v>
                </c:pt>
                <c:pt idx="23">
                  <c:v>1.5331708110547361E-3</c:v>
                </c:pt>
                <c:pt idx="24">
                  <c:v>1.5342517265784117E-3</c:v>
                </c:pt>
                <c:pt idx="25">
                  <c:v>1.5353197517225864E-3</c:v>
                </c:pt>
                <c:pt idx="26">
                  <c:v>1.5384429042171316E-3</c:v>
                </c:pt>
                <c:pt idx="27">
                  <c:v>1.5394557871823296E-3</c:v>
                </c:pt>
                <c:pt idx="28">
                  <c:v>1.5404539894375404E-3</c:v>
                </c:pt>
                <c:pt idx="29">
                  <c:v>1.5414371529166666E-3</c:v>
                </c:pt>
                <c:pt idx="30">
                  <c:v>1.542404919553611E-3</c:v>
                </c:pt>
                <c:pt idx="31">
                  <c:v>1.5452122577503812E-3</c:v>
                </c:pt>
                <c:pt idx="32">
                  <c:v>1.546114856357626E-3</c:v>
                </c:pt>
                <c:pt idx="33">
                  <c:v>1.5470002677922027E-3</c:v>
                </c:pt>
                <c:pt idx="34">
                  <c:v>1.5478682780876872E-3</c:v>
                </c:pt>
                <c:pt idx="35">
                  <c:v>1.5487192496763484E-3</c:v>
                </c:pt>
                <c:pt idx="36">
                  <c:v>1.5511749975208081E-3</c:v>
                </c:pt>
                <c:pt idx="37">
                  <c:v>1.5519628796015928E-3</c:v>
                </c:pt>
                <c:pt idx="38">
                  <c:v>1.5527362556352626E-3</c:v>
                </c:pt>
                <c:pt idx="39">
                  <c:v>1.5534956321537595E-3</c:v>
                </c:pt>
                <c:pt idx="40">
                  <c:v>1.5542415156890254E-3</c:v>
                </c:pt>
                <c:pt idx="41">
                  <c:v>1.5564032737148529E-3</c:v>
                </c:pt>
                <c:pt idx="42">
                  <c:v>1.5571002506366116E-3</c:v>
                </c:pt>
                <c:pt idx="43">
                  <c:v>1.5577862672348478E-3</c:v>
                </c:pt>
                <c:pt idx="44">
                  <c:v>1.5584618300415033E-3</c:v>
                </c:pt>
                <c:pt idx="45">
                  <c:v>1.5591274455885201E-3</c:v>
                </c:pt>
                <c:pt idx="46">
                  <c:v>1.5610696739911548E-3</c:v>
                </c:pt>
                <c:pt idx="47">
                  <c:v>1.5617005658190336E-3</c:v>
                </c:pt>
                <c:pt idx="48">
                  <c:v>1.5623240430469826E-3</c:v>
                </c:pt>
                <c:pt idx="49">
                  <c:v>1.5629406122069432E-3</c:v>
                </c:pt>
                <c:pt idx="50">
                  <c:v>1.5635507798308574E-3</c:v>
                </c:pt>
                <c:pt idx="51">
                  <c:v>1.5653479388057379E-3</c:v>
                </c:pt>
                <c:pt idx="52">
                  <c:v>1.5659375656048836E-3</c:v>
                </c:pt>
                <c:pt idx="53">
                  <c:v>1.5665233235276914E-3</c:v>
                </c:pt>
                <c:pt idx="54">
                  <c:v>1.5671057191061033E-3</c:v>
                </c:pt>
                <c:pt idx="55">
                  <c:v>1.567685258872061E-3</c:v>
                </c:pt>
                <c:pt idx="56">
                  <c:v>1.5694118086146268E-3</c:v>
                </c:pt>
                <c:pt idx="57">
                  <c:v>1.5699849904501854E-3</c:v>
                </c:pt>
                <c:pt idx="58">
                  <c:v>1.5705578491329987E-3</c:v>
                </c:pt>
                <c:pt idx="59">
                  <c:v>1.5711308911950084E-3</c:v>
                </c:pt>
                <c:pt idx="60">
                  <c:v>1.5717046231681561E-3</c:v>
                </c:pt>
                <c:pt idx="61">
                  <c:v>1.5734350238738458E-3</c:v>
                </c:pt>
                <c:pt idx="62">
                  <c:v>1.5740165808109639E-3</c:v>
                </c:pt>
                <c:pt idx="63">
                  <c:v>1.5746013603189289E-3</c:v>
                </c:pt>
                <c:pt idx="64">
                  <c:v>1.5751898689296824E-3</c:v>
                </c:pt>
                <c:pt idx="65">
                  <c:v>1.5757826131751666E-3</c:v>
                </c:pt>
                <c:pt idx="66">
                  <c:v>1.5775913250394196E-3</c:v>
                </c:pt>
                <c:pt idx="67">
                  <c:v>1.5782060771432431E-3</c:v>
                </c:pt>
                <c:pt idx="68">
                  <c:v>1.5788275975415062E-3</c:v>
                </c:pt>
                <c:pt idx="69">
                  <c:v>1.5794563927661502E-3</c:v>
                </c:pt>
                <c:pt idx="70">
                  <c:v>1.580092969349117E-3</c:v>
                </c:pt>
                <c:pt idx="71">
                  <c:v>1.5820544525673721E-3</c:v>
                </c:pt>
                <c:pt idx="72">
                  <c:v>1.5827272199030477E-3</c:v>
                </c:pt>
                <c:pt idx="73">
                  <c:v>1.5834103012567552E-3</c:v>
                </c:pt>
                <c:pt idx="74">
                  <c:v>1.5841042031604358E-3</c:v>
                </c:pt>
                <c:pt idx="75">
                  <c:v>1.5848094321460318E-3</c:v>
                </c:pt>
                <c:pt idx="76">
                  <c:v>1.586998146913728E-3</c:v>
                </c:pt>
                <c:pt idx="77">
                  <c:v>1.5877537495464021E-3</c:v>
                </c:pt>
                <c:pt idx="78">
                  <c:v>1.5885232119207001E-3</c:v>
                </c:pt>
                <c:pt idx="79">
                  <c:v>1.589307040568564E-3</c:v>
                </c:pt>
                <c:pt idx="80">
                  <c:v>1.5901057420219353E-3</c:v>
                </c:pt>
                <c:pt idx="81">
                  <c:v>1.5925961485345117E-3</c:v>
                </c:pt>
                <c:pt idx="82">
                  <c:v>1.5934594065293304E-3</c:v>
                </c:pt>
                <c:pt idx="83">
                  <c:v>1.5943400699893655E-3</c:v>
                </c:pt>
                <c:pt idx="84">
                  <c:v>1.5952386454465587E-3</c:v>
                </c:pt>
                <c:pt idx="85">
                  <c:v>1.5961556394328519E-3</c:v>
                </c:pt>
                <c:pt idx="86">
                  <c:v>1.6000179313078572E-3</c:v>
                </c:pt>
                <c:pt idx="87">
                  <c:v>1.6010346159187759E-3</c:v>
                </c:pt>
                <c:pt idx="88">
                  <c:v>1.6020727582504448E-3</c:v>
                </c:pt>
                <c:pt idx="89">
                  <c:v>1.6031328648348059E-3</c:v>
                </c:pt>
                <c:pt idx="90">
                  <c:v>1.6064500354234599E-3</c:v>
                </c:pt>
                <c:pt idx="91">
                  <c:v>1.6076030643380071E-3</c:v>
                </c:pt>
                <c:pt idx="92">
                  <c:v>1.6087805901649555E-3</c:v>
                </c:pt>
                <c:pt idx="93">
                  <c:v>1.6099831194362464E-3</c:v>
                </c:pt>
                <c:pt idx="94">
                  <c:v>1.6112111586838219E-3</c:v>
                </c:pt>
                <c:pt idx="95">
                  <c:v>1.6150534016036733E-3</c:v>
                </c:pt>
                <c:pt idx="96">
                  <c:v>1.6163885460758042E-3</c:v>
                </c:pt>
                <c:pt idx="97">
                  <c:v>1.6177517331839287E-3</c:v>
                </c:pt>
                <c:pt idx="98">
                  <c:v>1.6191433057026283E-3</c:v>
                </c:pt>
                <c:pt idx="99">
                  <c:v>1.6205629513770467E-3</c:v>
                </c:pt>
                <c:pt idx="100">
                  <c:v>1.6249855672124485E-3</c:v>
                </c:pt>
                <c:pt idx="101">
                  <c:v>1.6265127453875762E-3</c:v>
                </c:pt>
                <c:pt idx="102">
                  <c:v>1.6280656166573401E-3</c:v>
                </c:pt>
                <c:pt idx="103">
                  <c:v>1.6296437050095237E-3</c:v>
                </c:pt>
                <c:pt idx="104">
                  <c:v>1.6312465344319104E-3</c:v>
                </c:pt>
                <c:pt idx="105">
                  <c:v>1.6361987089981249E-3</c:v>
                </c:pt>
                <c:pt idx="106">
                  <c:v>1.6378957425791595E-3</c:v>
                </c:pt>
                <c:pt idx="107">
                  <c:v>1.6396151371693148E-3</c:v>
                </c:pt>
                <c:pt idx="108">
                  <c:v>1.6413564167563743E-3</c:v>
                </c:pt>
                <c:pt idx="109">
                  <c:v>1.6431191053281216E-3</c:v>
                </c:pt>
                <c:pt idx="110">
                  <c:v>1.6485308648293254E-3</c:v>
                </c:pt>
                <c:pt idx="111">
                  <c:v>1.6503744292176591E-3</c:v>
                </c:pt>
                <c:pt idx="112">
                  <c:v>1.652237022529598E-3</c:v>
                </c:pt>
                <c:pt idx="113">
                  <c:v>1.6541181687529257E-3</c:v>
                </c:pt>
                <c:pt idx="114">
                  <c:v>1.6560173918754256E-3</c:v>
                </c:pt>
                <c:pt idx="115">
                  <c:v>1.6618187625157953E-3</c:v>
                </c:pt>
                <c:pt idx="116">
                  <c:v>1.66378553311282E-3</c:v>
                </c:pt>
                <c:pt idx="117">
                  <c:v>1.6657680005479347E-3</c:v>
                </c:pt>
                <c:pt idx="118">
                  <c:v>1.6677656888089227E-3</c:v>
                </c:pt>
                <c:pt idx="119">
                  <c:v>1.6697781218835677E-3</c:v>
                </c:pt>
                <c:pt idx="120">
                  <c:v>1.6758991298672797E-3</c:v>
                </c:pt>
                <c:pt idx="121">
                  <c:v>1.6779657820743877E-3</c:v>
                </c:pt>
                <c:pt idx="122">
                  <c:v>1.6800447990340704E-3</c:v>
                </c:pt>
                <c:pt idx="123">
                  <c:v>1.6821357047341109E-3</c:v>
                </c:pt>
                <c:pt idx="124">
                  <c:v>1.6842380231622931E-3</c:v>
                </c:pt>
                <c:pt idx="125">
                  <c:v>1.690608694693524E-3</c:v>
                </c:pt>
                <c:pt idx="126">
                  <c:v>1.6927519039121074E-3</c:v>
                </c:pt>
                <c:pt idx="127">
                  <c:v>1.6949041457977501E-3</c:v>
                </c:pt>
                <c:pt idx="128">
                  <c:v>1.6970649443382353E-3</c:v>
                </c:pt>
                <c:pt idx="129">
                  <c:v>1.6992338235213467E-3</c:v>
                </c:pt>
                <c:pt idx="130">
                  <c:v>1.7057841848042731E-3</c:v>
                </c:pt>
                <c:pt idx="131">
                  <c:v>1.7079806264357243E-3</c:v>
                </c:pt>
                <c:pt idx="132">
                  <c:v>1.7101827686487191E-3</c:v>
                </c:pt>
                <c:pt idx="133">
                  <c:v>1.7123901354310412E-3</c:v>
                </c:pt>
                <c:pt idx="134">
                  <c:v>1.714602250770474E-3</c:v>
                </c:pt>
                <c:pt idx="135">
                  <c:v>1.7212623280092722E-3</c:v>
                </c:pt>
                <c:pt idx="136">
                  <c:v>1.7234886774549832E-3</c:v>
                </c:pt>
                <c:pt idx="137">
                  <c:v>1.7257173953967226E-3</c:v>
                </c:pt>
                <c:pt idx="138">
                  <c:v>1.7279480058222736E-3</c:v>
                </c:pt>
                <c:pt idx="139">
                  <c:v>1.7301800327194203E-3</c:v>
                </c:pt>
                <c:pt idx="140">
                  <c:v>1.7368798521182668E-3</c:v>
                </c:pt>
                <c:pt idx="141">
                  <c:v>1.7391127847796299E-3</c:v>
                </c:pt>
                <c:pt idx="142">
                  <c:v>1.7413447538515057E-3</c:v>
                </c:pt>
                <c:pt idx="143">
                  <c:v>1.743575283321678E-3</c:v>
                </c:pt>
                <c:pt idx="144">
                  <c:v>1.7458038971779305E-3</c:v>
                </c:pt>
                <c:pt idx="145">
                  <c:v>1.7524734849410019E-3</c:v>
                </c:pt>
                <c:pt idx="146">
                  <c:v>1.7546896762194093E-3</c:v>
                </c:pt>
                <c:pt idx="147">
                  <c:v>1.7569015718228139E-3</c:v>
                </c:pt>
                <c:pt idx="148">
                  <c:v>1.7591086957389995E-3</c:v>
                </c:pt>
                <c:pt idx="149">
                  <c:v>1.7613105719557498E-3</c:v>
                </c:pt>
                <c:pt idx="150">
                  <c:v>1.767879954287223E-3</c:v>
                </c:pt>
                <c:pt idx="151">
                  <c:v>1.7700560795840664E-3</c:v>
                </c:pt>
                <c:pt idx="152">
                  <c:v>1.772224577120392E-3</c:v>
                </c:pt>
                <c:pt idx="153">
                  <c:v>1.7743849708839834E-3</c:v>
                </c:pt>
                <c:pt idx="154">
                  <c:v>1.7765367848626237E-3</c:v>
                </c:pt>
                <c:pt idx="155">
                  <c:v>1.7829359879666749E-3</c:v>
                </c:pt>
                <c:pt idx="156">
                  <c:v>1.7850487226833468E-3</c:v>
                </c:pt>
                <c:pt idx="157">
                  <c:v>1.7871504975539856E-3</c:v>
                </c:pt>
                <c:pt idx="158">
                  <c:v>1.7892408365663744E-3</c:v>
                </c:pt>
                <c:pt idx="159">
                  <c:v>1.7913192637082972E-3</c:v>
                </c:pt>
                <c:pt idx="160">
                  <c:v>1.7974783137891027E-3</c:v>
                </c:pt>
                <c:pt idx="161">
                  <c:v>1.7995043333269955E-3</c:v>
                </c:pt>
                <c:pt idx="162">
                  <c:v>1.8015160609333395E-3</c:v>
                </c:pt>
                <c:pt idx="163">
                  <c:v>1.8035131551116296E-3</c:v>
                </c:pt>
                <c:pt idx="164">
                  <c:v>1.8054958124282051E-3</c:v>
                </c:pt>
                <c:pt idx="165">
                  <c:v>1.8113604740281522E-3</c:v>
                </c:pt>
                <c:pt idx="166">
                  <c:v>1.8132886947183769E-3</c:v>
                </c:pt>
                <c:pt idx="167">
                  <c:v>1.8152041339571407E-3</c:v>
                </c:pt>
                <c:pt idx="168">
                  <c:v>1.8171071228264943E-3</c:v>
                </c:pt>
                <c:pt idx="169">
                  <c:v>1.8264468995038844E-3</c:v>
                </c:pt>
                <c:pt idx="170">
                  <c:v>1.8282821388798417E-3</c:v>
                </c:pt>
                <c:pt idx="171">
                  <c:v>1.830107245460744E-3</c:v>
                </c:pt>
                <c:pt idx="172">
                  <c:v>1.8373129654748145E-3</c:v>
                </c:pt>
                <c:pt idx="173">
                  <c:v>1.8390923743112012E-3</c:v>
                </c:pt>
                <c:pt idx="174">
                  <c:v>1.8408636368448372E-3</c:v>
                </c:pt>
                <c:pt idx="175">
                  <c:v>1.8426270841577727E-3</c:v>
                </c:pt>
                <c:pt idx="176">
                  <c:v>1.8443830473320586E-3</c:v>
                </c:pt>
                <c:pt idx="177">
                  <c:v>1.8496093428435265E-3</c:v>
                </c:pt>
                <c:pt idx="178">
                  <c:v>1.8513386802837216E-3</c:v>
                </c:pt>
                <c:pt idx="179">
                  <c:v>1.8530621889955206E-3</c:v>
                </c:pt>
                <c:pt idx="180">
                  <c:v>1.8547802000609744E-3</c:v>
                </c:pt>
                <c:pt idx="181">
                  <c:v>1.8564930445621336E-3</c:v>
                </c:pt>
                <c:pt idx="182">
                  <c:v>1.8616038895003513E-3</c:v>
                </c:pt>
                <c:pt idx="183">
                  <c:v>1.8632993785648395E-3</c:v>
                </c:pt>
                <c:pt idx="184">
                  <c:v>1.8649913564752867E-3</c:v>
                </c:pt>
                <c:pt idx="185">
                  <c:v>1.8666801543137435E-3</c:v>
                </c:pt>
                <c:pt idx="186">
                  <c:v>1.8683661031622611E-3</c:v>
                </c:pt>
                <c:pt idx="187">
                  <c:v>1.873410166588683E-3</c:v>
                </c:pt>
                <c:pt idx="188">
                  <c:v>1.8750880302979493E-3</c:v>
                </c:pt>
                <c:pt idx="189">
                  <c:v>1.8767647004275295E-3</c:v>
                </c:pt>
                <c:pt idx="190">
                  <c:v>1.8784405080594746E-3</c:v>
                </c:pt>
                <c:pt idx="191">
                  <c:v>1.8801157842758349E-3</c:v>
                </c:pt>
                <c:pt idx="192">
                  <c:v>1.8851417352519157E-3</c:v>
                </c:pt>
                <c:pt idx="193">
                  <c:v>1.8868181966264449E-3</c:v>
                </c:pt>
                <c:pt idx="194">
                  <c:v>1.8884957819956432E-3</c:v>
                </c:pt>
                <c:pt idx="195">
                  <c:v>1.8901748224415611E-3</c:v>
                </c:pt>
                <c:pt idx="196">
                  <c:v>1.8918556490462495E-3</c:v>
                </c:pt>
                <c:pt idx="197">
                  <c:v>1.896912156633444E-3</c:v>
                </c:pt>
                <c:pt idx="198">
                  <c:v>1.8986034386937211E-3</c:v>
                </c:pt>
                <c:pt idx="199">
                  <c:v>1.9002981623230221E-3</c:v>
                </c:pt>
                <c:pt idx="200">
                  <c:v>1.9019966586033977E-3</c:v>
                </c:pt>
                <c:pt idx="201">
                  <c:v>1.903699258616899E-3</c:v>
                </c:pt>
                <c:pt idx="202">
                  <c:v>1.9088349918766618E-3</c:v>
                </c:pt>
                <c:pt idx="203">
                  <c:v>1.9105573176431715E-3</c:v>
                </c:pt>
                <c:pt idx="204">
                  <c:v>1.9122854025530602E-3</c:v>
                </c:pt>
                <c:pt idx="205">
                  <c:v>1.9140195776883788E-3</c:v>
                </c:pt>
                <c:pt idx="206">
                  <c:v>1.9157601741311774E-3</c:v>
                </c:pt>
                <c:pt idx="207">
                  <c:v>1.9210238021249632E-3</c:v>
                </c:pt>
                <c:pt idx="208">
                  <c:v>1.9227933946181907E-3</c:v>
                </c:pt>
                <c:pt idx="209">
                  <c:v>1.924571063829152E-3</c:v>
                </c:pt>
                <c:pt idx="210">
                  <c:v>1.926357140839898E-3</c:v>
                </c:pt>
                <c:pt idx="211">
                  <c:v>1.9281519567324794E-3</c:v>
                </c:pt>
                <c:pt idx="212">
                  <c:v>1.9335921485217427E-3</c:v>
                </c:pt>
                <c:pt idx="213">
                  <c:v>1.9354252307621728E-3</c:v>
                </c:pt>
                <c:pt idx="214">
                  <c:v>1.9372687072946916E-3</c:v>
                </c:pt>
                <c:pt idx="215">
                  <c:v>1.93912290920135E-3</c:v>
                </c:pt>
                <c:pt idx="216">
                  <c:v>1.9409881675641989E-3</c:v>
                </c:pt>
                <c:pt idx="217">
                  <c:v>1.9466535922103945E-3</c:v>
                </c:pt>
                <c:pt idx="218">
                  <c:v>1.9485663872185117E-3</c:v>
                </c:pt>
                <c:pt idx="219">
                  <c:v>1.950491894093073E-3</c:v>
                </c:pt>
                <c:pt idx="220">
                  <c:v>1.9524304439161289E-3</c:v>
                </c:pt>
                <c:pt idx="221">
                  <c:v>1.9543823677697298E-3</c:v>
                </c:pt>
                <c:pt idx="222">
                  <c:v>1.9603216943343124E-3</c:v>
                </c:pt>
                <c:pt idx="223">
                  <c:v>1.9623304251306021E-3</c:v>
                </c:pt>
                <c:pt idx="224">
                  <c:v>1.9643541853676906E-3</c:v>
                </c:pt>
                <c:pt idx="225">
                  <c:v>1.9663931504501756E-3</c:v>
                </c:pt>
                <c:pt idx="226">
                  <c:v>1.9684468730728432E-3</c:v>
                </c:pt>
                <c:pt idx="227">
                  <c:v>1.9746905563552664E-3</c:v>
                </c:pt>
                <c:pt idx="228">
                  <c:v>1.97679727931199E-3</c:v>
                </c:pt>
                <c:pt idx="229">
                  <c:v>1.9789157448955597E-3</c:v>
                </c:pt>
                <c:pt idx="230">
                  <c:v>1.9810453501233082E-3</c:v>
                </c:pt>
                <c:pt idx="231">
                  <c:v>1.9918393665313739E-3</c:v>
                </c:pt>
                <c:pt idx="232">
                  <c:v>1.9940231469881809E-3</c:v>
                </c:pt>
                <c:pt idx="233">
                  <c:v>1.9962138462104955E-3</c:v>
                </c:pt>
                <c:pt idx="234">
                  <c:v>1.9984108612156504E-3</c:v>
                </c:pt>
                <c:pt idx="235">
                  <c:v>2.0050337711014846E-3</c:v>
                </c:pt>
                <c:pt idx="236">
                  <c:v>2.0072500194113284E-3</c:v>
                </c:pt>
                <c:pt idx="237">
                  <c:v>2.0094695685906757E-3</c:v>
                </c:pt>
                <c:pt idx="238">
                  <c:v>2.0116918156568597E-3</c:v>
                </c:pt>
                <c:pt idx="239">
                  <c:v>2.0139161576272131E-3</c:v>
                </c:pt>
                <c:pt idx="240">
                  <c:v>2.0205957231366166E-3</c:v>
                </c:pt>
                <c:pt idx="241">
                  <c:v>2.0228224148969745E-3</c:v>
                </c:pt>
                <c:pt idx="242">
                  <c:v>2.0250481866481655E-3</c:v>
                </c:pt>
                <c:pt idx="243">
                  <c:v>2.0272724354075222E-3</c:v>
                </c:pt>
                <c:pt idx="244">
                  <c:v>2.029494558192377E-3</c:v>
                </c:pt>
                <c:pt idx="245">
                  <c:v>2.0361421408732591E-3</c:v>
                </c:pt>
                <c:pt idx="246">
                  <c:v>2.0383497299334349E-3</c:v>
                </c:pt>
                <c:pt idx="247">
                  <c:v>2.0405521781057725E-3</c:v>
                </c:pt>
                <c:pt idx="248">
                  <c:v>2.0427488824076045E-3</c:v>
                </c:pt>
                <c:pt idx="249">
                  <c:v>2.0449392398562641E-3</c:v>
                </c:pt>
                <c:pt idx="250">
                  <c:v>2.0514662012565341E-3</c:v>
                </c:pt>
                <c:pt idx="251">
                  <c:v>2.0536251414658303E-3</c:v>
                </c:pt>
                <c:pt idx="252">
                  <c:v>2.0557747199086173E-3</c:v>
                </c:pt>
                <c:pt idx="253">
                  <c:v>2.0579143336022284E-3</c:v>
                </c:pt>
                <c:pt idx="254">
                  <c:v>2.0600433795639954E-3</c:v>
                </c:pt>
                <c:pt idx="255">
                  <c:v>2.0684418264392827E-3</c:v>
                </c:pt>
                <c:pt idx="256">
                  <c:v>2.0705089890018227E-3</c:v>
                </c:pt>
                <c:pt idx="257">
                  <c:v>2.0725619659365153E-3</c:v>
                </c:pt>
                <c:pt idx="258">
                  <c:v>2.074600154260693E-3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387264"/>
        <c:axId val="461388800"/>
      </c:scatterChart>
      <c:valAx>
        <c:axId val="461387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1388800"/>
        <c:crosses val="autoZero"/>
        <c:crossBetween val="midCat"/>
      </c:valAx>
      <c:valAx>
        <c:axId val="46138880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6138726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42123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1.2481775046968918E-3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42153</c:v>
                </c:pt>
                <c:pt idx="1">
                  <c:v>42184</c:v>
                </c:pt>
                <c:pt idx="2">
                  <c:v>42214</c:v>
                </c:pt>
                <c:pt idx="3">
                  <c:v>42247</c:v>
                </c:pt>
                <c:pt idx="4">
                  <c:v>42276</c:v>
                </c:pt>
                <c:pt idx="5">
                  <c:v>42306</c:v>
                </c:pt>
                <c:pt idx="6">
                  <c:v>42338</c:v>
                </c:pt>
                <c:pt idx="7">
                  <c:v>42367</c:v>
                </c:pt>
                <c:pt idx="8">
                  <c:v>42398</c:v>
                </c:pt>
                <c:pt idx="9">
                  <c:v>42429</c:v>
                </c:pt>
                <c:pt idx="10">
                  <c:v>42458</c:v>
                </c:pt>
                <c:pt idx="11">
                  <c:v>42489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1.1951032170035838E-3</c:v>
                </c:pt>
                <c:pt idx="1">
                  <c:v>1.1893915985085358E-3</c:v>
                </c:pt>
                <c:pt idx="2">
                  <c:v>1.2127288616218424E-3</c:v>
                </c:pt>
                <c:pt idx="3">
                  <c:v>1.2051056453425222E-3</c:v>
                </c:pt>
                <c:pt idx="4">
                  <c:v>1.2351842449369402E-3</c:v>
                </c:pt>
                <c:pt idx="5">
                  <c:v>1.2666945109160359E-3</c:v>
                </c:pt>
                <c:pt idx="6">
                  <c:v>0</c:v>
                </c:pt>
                <c:pt idx="7">
                  <c:v>0</c:v>
                </c:pt>
                <c:pt idx="8">
                  <c:v>1.3474140633223726E-3</c:v>
                </c:pt>
                <c:pt idx="9">
                  <c:v>0</c:v>
                </c:pt>
                <c:pt idx="10">
                  <c:v>0</c:v>
                </c:pt>
                <c:pt idx="11">
                  <c:v>1.3947169468990521E-3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  <c:pt idx="130">
                  <c:v>42310</c:v>
                </c:pt>
                <c:pt idx="131">
                  <c:v>42311</c:v>
                </c:pt>
                <c:pt idx="132">
                  <c:v>42312</c:v>
                </c:pt>
                <c:pt idx="133">
                  <c:v>42313</c:v>
                </c:pt>
                <c:pt idx="134">
                  <c:v>42314</c:v>
                </c:pt>
                <c:pt idx="135">
                  <c:v>42317</c:v>
                </c:pt>
                <c:pt idx="136">
                  <c:v>42318</c:v>
                </c:pt>
                <c:pt idx="137">
                  <c:v>42319</c:v>
                </c:pt>
                <c:pt idx="138">
                  <c:v>42320</c:v>
                </c:pt>
                <c:pt idx="139">
                  <c:v>42321</c:v>
                </c:pt>
                <c:pt idx="140">
                  <c:v>42324</c:v>
                </c:pt>
                <c:pt idx="141">
                  <c:v>42325</c:v>
                </c:pt>
                <c:pt idx="142">
                  <c:v>42326</c:v>
                </c:pt>
                <c:pt idx="143">
                  <c:v>42327</c:v>
                </c:pt>
                <c:pt idx="144">
                  <c:v>42328</c:v>
                </c:pt>
                <c:pt idx="145">
                  <c:v>42331</c:v>
                </c:pt>
                <c:pt idx="146">
                  <c:v>42332</c:v>
                </c:pt>
                <c:pt idx="147">
                  <c:v>42333</c:v>
                </c:pt>
                <c:pt idx="148">
                  <c:v>42334</c:v>
                </c:pt>
                <c:pt idx="149">
                  <c:v>42335</c:v>
                </c:pt>
                <c:pt idx="150">
                  <c:v>42338</c:v>
                </c:pt>
                <c:pt idx="151">
                  <c:v>42339</c:v>
                </c:pt>
                <c:pt idx="152">
                  <c:v>42340</c:v>
                </c:pt>
                <c:pt idx="153">
                  <c:v>42341</c:v>
                </c:pt>
                <c:pt idx="154">
                  <c:v>42342</c:v>
                </c:pt>
                <c:pt idx="155">
                  <c:v>42345</c:v>
                </c:pt>
                <c:pt idx="156">
                  <c:v>42346</c:v>
                </c:pt>
                <c:pt idx="157">
                  <c:v>42347</c:v>
                </c:pt>
                <c:pt idx="158">
                  <c:v>42348</c:v>
                </c:pt>
                <c:pt idx="159">
                  <c:v>42349</c:v>
                </c:pt>
                <c:pt idx="160">
                  <c:v>42352</c:v>
                </c:pt>
                <c:pt idx="161">
                  <c:v>42353</c:v>
                </c:pt>
                <c:pt idx="162">
                  <c:v>42354</c:v>
                </c:pt>
                <c:pt idx="163">
                  <c:v>42355</c:v>
                </c:pt>
                <c:pt idx="164">
                  <c:v>42356</c:v>
                </c:pt>
                <c:pt idx="165">
                  <c:v>42359</c:v>
                </c:pt>
                <c:pt idx="166">
                  <c:v>42360</c:v>
                </c:pt>
                <c:pt idx="167">
                  <c:v>42361</c:v>
                </c:pt>
                <c:pt idx="168">
                  <c:v>42362</c:v>
                </c:pt>
                <c:pt idx="169">
                  <c:v>42367</c:v>
                </c:pt>
                <c:pt idx="170">
                  <c:v>42368</c:v>
                </c:pt>
                <c:pt idx="171">
                  <c:v>42369</c:v>
                </c:pt>
                <c:pt idx="172">
                  <c:v>42373</c:v>
                </c:pt>
                <c:pt idx="173">
                  <c:v>42374</c:v>
                </c:pt>
                <c:pt idx="174">
                  <c:v>42375</c:v>
                </c:pt>
                <c:pt idx="175">
                  <c:v>42376</c:v>
                </c:pt>
                <c:pt idx="176">
                  <c:v>42377</c:v>
                </c:pt>
                <c:pt idx="177">
                  <c:v>42380</c:v>
                </c:pt>
                <c:pt idx="178">
                  <c:v>42381</c:v>
                </c:pt>
                <c:pt idx="179">
                  <c:v>42382</c:v>
                </c:pt>
                <c:pt idx="180">
                  <c:v>42383</c:v>
                </c:pt>
                <c:pt idx="181">
                  <c:v>42384</c:v>
                </c:pt>
                <c:pt idx="182">
                  <c:v>42387</c:v>
                </c:pt>
                <c:pt idx="183">
                  <c:v>42388</c:v>
                </c:pt>
                <c:pt idx="184">
                  <c:v>42389</c:v>
                </c:pt>
                <c:pt idx="185">
                  <c:v>42390</c:v>
                </c:pt>
                <c:pt idx="186">
                  <c:v>42391</c:v>
                </c:pt>
                <c:pt idx="187">
                  <c:v>42394</c:v>
                </c:pt>
                <c:pt idx="188">
                  <c:v>42395</c:v>
                </c:pt>
                <c:pt idx="189">
                  <c:v>42396</c:v>
                </c:pt>
                <c:pt idx="190">
                  <c:v>42397</c:v>
                </c:pt>
                <c:pt idx="191">
                  <c:v>42398</c:v>
                </c:pt>
                <c:pt idx="192">
                  <c:v>42401</c:v>
                </c:pt>
                <c:pt idx="193">
                  <c:v>42402</c:v>
                </c:pt>
                <c:pt idx="194">
                  <c:v>42403</c:v>
                </c:pt>
                <c:pt idx="195">
                  <c:v>42404</c:v>
                </c:pt>
                <c:pt idx="196">
                  <c:v>42405</c:v>
                </c:pt>
                <c:pt idx="197">
                  <c:v>42408</c:v>
                </c:pt>
                <c:pt idx="198">
                  <c:v>42409</c:v>
                </c:pt>
                <c:pt idx="199">
                  <c:v>42410</c:v>
                </c:pt>
                <c:pt idx="200">
                  <c:v>42411</c:v>
                </c:pt>
                <c:pt idx="201">
                  <c:v>42412</c:v>
                </c:pt>
                <c:pt idx="202">
                  <c:v>42415</c:v>
                </c:pt>
                <c:pt idx="203">
                  <c:v>42416</c:v>
                </c:pt>
                <c:pt idx="204">
                  <c:v>42417</c:v>
                </c:pt>
                <c:pt idx="205">
                  <c:v>42418</c:v>
                </c:pt>
                <c:pt idx="206">
                  <c:v>42419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42429</c:v>
                </c:pt>
                <c:pt idx="213">
                  <c:v>42430</c:v>
                </c:pt>
                <c:pt idx="214">
                  <c:v>42431</c:v>
                </c:pt>
                <c:pt idx="215">
                  <c:v>42432</c:v>
                </c:pt>
                <c:pt idx="216">
                  <c:v>42433</c:v>
                </c:pt>
                <c:pt idx="217">
                  <c:v>42436</c:v>
                </c:pt>
                <c:pt idx="218">
                  <c:v>42437</c:v>
                </c:pt>
                <c:pt idx="219">
                  <c:v>42438</c:v>
                </c:pt>
                <c:pt idx="220">
                  <c:v>42439</c:v>
                </c:pt>
                <c:pt idx="221">
                  <c:v>42440</c:v>
                </c:pt>
                <c:pt idx="222">
                  <c:v>42443</c:v>
                </c:pt>
                <c:pt idx="223">
                  <c:v>42444</c:v>
                </c:pt>
                <c:pt idx="224">
                  <c:v>42445</c:v>
                </c:pt>
                <c:pt idx="225">
                  <c:v>42446</c:v>
                </c:pt>
                <c:pt idx="226">
                  <c:v>42447</c:v>
                </c:pt>
                <c:pt idx="227">
                  <c:v>42450</c:v>
                </c:pt>
                <c:pt idx="228">
                  <c:v>42451</c:v>
                </c:pt>
                <c:pt idx="229">
                  <c:v>42452</c:v>
                </c:pt>
                <c:pt idx="230">
                  <c:v>42453</c:v>
                </c:pt>
                <c:pt idx="231">
                  <c:v>42458</c:v>
                </c:pt>
                <c:pt idx="232">
                  <c:v>42459</c:v>
                </c:pt>
                <c:pt idx="233">
                  <c:v>42460</c:v>
                </c:pt>
                <c:pt idx="234">
                  <c:v>42461</c:v>
                </c:pt>
                <c:pt idx="235">
                  <c:v>42464</c:v>
                </c:pt>
                <c:pt idx="236">
                  <c:v>42465</c:v>
                </c:pt>
                <c:pt idx="237">
                  <c:v>42466</c:v>
                </c:pt>
                <c:pt idx="238">
                  <c:v>42467</c:v>
                </c:pt>
                <c:pt idx="239">
                  <c:v>42468</c:v>
                </c:pt>
                <c:pt idx="240">
                  <c:v>42471</c:v>
                </c:pt>
                <c:pt idx="241">
                  <c:v>42472</c:v>
                </c:pt>
                <c:pt idx="242">
                  <c:v>42473</c:v>
                </c:pt>
                <c:pt idx="243">
                  <c:v>42474</c:v>
                </c:pt>
                <c:pt idx="244">
                  <c:v>42475</c:v>
                </c:pt>
                <c:pt idx="245">
                  <c:v>42478</c:v>
                </c:pt>
                <c:pt idx="246">
                  <c:v>42479</c:v>
                </c:pt>
                <c:pt idx="247">
                  <c:v>42480</c:v>
                </c:pt>
                <c:pt idx="248">
                  <c:v>42481</c:v>
                </c:pt>
                <c:pt idx="249">
                  <c:v>42482</c:v>
                </c:pt>
                <c:pt idx="250">
                  <c:v>42485</c:v>
                </c:pt>
                <c:pt idx="251">
                  <c:v>42486</c:v>
                </c:pt>
                <c:pt idx="252">
                  <c:v>42487</c:v>
                </c:pt>
                <c:pt idx="253">
                  <c:v>42488</c:v>
                </c:pt>
                <c:pt idx="254">
                  <c:v>42489</c:v>
                </c:pt>
                <c:pt idx="255">
                  <c:v>42493</c:v>
                </c:pt>
                <c:pt idx="256">
                  <c:v>42494</c:v>
                </c:pt>
                <c:pt idx="257">
                  <c:v>42495</c:v>
                </c:pt>
                <c:pt idx="258">
                  <c:v>42496</c:v>
                </c:pt>
                <c:pt idx="259">
                  <c:v>42499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1.2481775046968918E-3</c:v>
                </c:pt>
                <c:pt idx="1">
                  <c:v>1.2453666818777363E-3</c:v>
                </c:pt>
                <c:pt idx="2">
                  <c:v>1.2560948674217056E-3</c:v>
                </c:pt>
                <c:pt idx="3">
                  <c:v>1.2379493134531152E-3</c:v>
                </c:pt>
                <c:pt idx="4">
                  <c:v>1.2351350713615298E-3</c:v>
                </c:pt>
                <c:pt idx="5">
                  <c:v>1.2457117664914899E-3</c:v>
                </c:pt>
                <c:pt idx="6">
                  <c:v>1.2362517517175626E-3</c:v>
                </c:pt>
                <c:pt idx="7">
                  <c:v>1.2215324371475595E-3</c:v>
                </c:pt>
                <c:pt idx="8">
                  <c:v>1.2189460219295619E-3</c:v>
                </c:pt>
                <c:pt idx="9">
                  <c:v>1.2164177573471607E-3</c:v>
                </c:pt>
                <c:pt idx="10">
                  <c:v>1.2271209723065677E-3</c:v>
                </c:pt>
                <c:pt idx="11">
                  <c:v>1.2181297546736234E-3</c:v>
                </c:pt>
                <c:pt idx="12">
                  <c:v>1.2048530362464983E-3</c:v>
                </c:pt>
                <c:pt idx="13">
                  <c:v>1.2027966094374279E-3</c:v>
                </c:pt>
                <c:pt idx="14">
                  <c:v>1.2008394261237613E-3</c:v>
                </c:pt>
                <c:pt idx="15">
                  <c:v>1.2119922857673491E-3</c:v>
                </c:pt>
                <c:pt idx="16">
                  <c:v>1.2037393654746708E-3</c:v>
                </c:pt>
                <c:pt idx="17">
                  <c:v>1.1915085506050893E-3</c:v>
                </c:pt>
                <c:pt idx="18">
                  <c:v>1.1904099894108587E-3</c:v>
                </c:pt>
                <c:pt idx="19">
                  <c:v>1.2023588113264545E-3</c:v>
                </c:pt>
                <c:pt idx="20">
                  <c:v>1.1951032170035838E-3</c:v>
                </c:pt>
                <c:pt idx="21">
                  <c:v>1.1804545221736431E-3</c:v>
                </c:pt>
                <c:pt idx="22">
                  <c:v>1.1800394719198991E-3</c:v>
                </c:pt>
                <c:pt idx="23">
                  <c:v>1.1797045657057496E-3</c:v>
                </c:pt>
                <c:pt idx="24">
                  <c:v>1.1794468314371659E-3</c:v>
                </c:pt>
                <c:pt idx="25">
                  <c:v>1.1921238424561066E-3</c:v>
                </c:pt>
                <c:pt idx="26">
                  <c:v>1.179128172640822E-3</c:v>
                </c:pt>
                <c:pt idx="27">
                  <c:v>1.1792117174254592E-3</c:v>
                </c:pt>
                <c:pt idx="28">
                  <c:v>1.1793546020669762E-3</c:v>
                </c:pt>
                <c:pt idx="29">
                  <c:v>1.1795538546518036E-3</c:v>
                </c:pt>
                <c:pt idx="30">
                  <c:v>1.1926723847348439E-3</c:v>
                </c:pt>
                <c:pt idx="31">
                  <c:v>1.1808551074631115E-3</c:v>
                </c:pt>
                <c:pt idx="32">
                  <c:v>1.1812916223983699E-3</c:v>
                </c:pt>
                <c:pt idx="33">
                  <c:v>1.1817666746280094E-3</c:v>
                </c:pt>
                <c:pt idx="34">
                  <c:v>1.182277292536657E-3</c:v>
                </c:pt>
                <c:pt idx="35">
                  <c:v>1.1957183567134035E-3</c:v>
                </c:pt>
                <c:pt idx="36">
                  <c:v>1.1846159905118156E-3</c:v>
                </c:pt>
                <c:pt idx="37">
                  <c:v>1.1852598644730907E-3</c:v>
                </c:pt>
                <c:pt idx="38">
                  <c:v>1.1859214755842494E-3</c:v>
                </c:pt>
                <c:pt idx="39">
                  <c:v>1.212472877541598E-3</c:v>
                </c:pt>
                <c:pt idx="40">
                  <c:v>1.2067036469640793E-3</c:v>
                </c:pt>
                <c:pt idx="41">
                  <c:v>1.1893915985085358E-3</c:v>
                </c:pt>
                <c:pt idx="42">
                  <c:v>1.1900995427240079E-3</c:v>
                </c:pt>
                <c:pt idx="43">
                  <c:v>1.2167745879418459E-3</c:v>
                </c:pt>
                <c:pt idx="44">
                  <c:v>1.2110069891645382E-3</c:v>
                </c:pt>
                <c:pt idx="45">
                  <c:v>1.2052314003853258E-3</c:v>
                </c:pt>
                <c:pt idx="46">
                  <c:v>1.2008639567545887E-3</c:v>
                </c:pt>
                <c:pt idx="47">
                  <c:v>1.2015648464013258E-3</c:v>
                </c:pt>
                <c:pt idx="48">
                  <c:v>1.2022586354708731E-3</c:v>
                </c:pt>
                <c:pt idx="49">
                  <c:v>1.2159859966237138E-3</c:v>
                </c:pt>
                <c:pt idx="50">
                  <c:v>1.2101440997314386E-3</c:v>
                </c:pt>
                <c:pt idx="51">
                  <c:v>1.2055724662615676E-3</c:v>
                </c:pt>
                <c:pt idx="52">
                  <c:v>1.2061944890170971E-3</c:v>
                </c:pt>
                <c:pt idx="53">
                  <c:v>1.2067996907053672E-3</c:v>
                </c:pt>
                <c:pt idx="54">
                  <c:v>1.2204759617203546E-3</c:v>
                </c:pt>
                <c:pt idx="55">
                  <c:v>1.214501854197999E-3</c:v>
                </c:pt>
                <c:pt idx="56">
                  <c:v>1.2095247893171386E-3</c:v>
                </c:pt>
                <c:pt idx="57">
                  <c:v>1.2099999089923094E-3</c:v>
                </c:pt>
                <c:pt idx="58">
                  <c:v>1.2104484895155364E-3</c:v>
                </c:pt>
                <c:pt idx="59">
                  <c:v>1.2239954581567888E-3</c:v>
                </c:pt>
                <c:pt idx="60">
                  <c:v>1.2178258324363677E-3</c:v>
                </c:pt>
                <c:pt idx="61">
                  <c:v>1.212244722700355E-3</c:v>
                </c:pt>
                <c:pt idx="62">
                  <c:v>1.2125049196443278E-3</c:v>
                </c:pt>
                <c:pt idx="63">
                  <c:v>1.2127288616218424E-3</c:v>
                </c:pt>
                <c:pt idx="64">
                  <c:v>1.2063472300891411E-3</c:v>
                </c:pt>
                <c:pt idx="65">
                  <c:v>1.1999398196126374E-3</c:v>
                </c:pt>
                <c:pt idx="66">
                  <c:v>1.2134762867996058E-3</c:v>
                </c:pt>
                <c:pt idx="67">
                  <c:v>1.2135716888345026E-3</c:v>
                </c:pt>
                <c:pt idx="68">
                  <c:v>1.2136541018617334E-3</c:v>
                </c:pt>
                <c:pt idx="69">
                  <c:v>1.2268819863135334E-3</c:v>
                </c:pt>
                <c:pt idx="70">
                  <c:v>1.2203671683194274E-3</c:v>
                </c:pt>
                <c:pt idx="71">
                  <c:v>1.2139469051576385E-3</c:v>
                </c:pt>
                <c:pt idx="72">
                  <c:v>1.2139967272243885E-3</c:v>
                </c:pt>
                <c:pt idx="73">
                  <c:v>1.2140486740591454E-3</c:v>
                </c:pt>
                <c:pt idx="74">
                  <c:v>1.2272647472578323E-3</c:v>
                </c:pt>
                <c:pt idx="75">
                  <c:v>1.2207479157434044E-3</c:v>
                </c:pt>
                <c:pt idx="76">
                  <c:v>1.2144158375771133E-3</c:v>
                </c:pt>
                <c:pt idx="77">
                  <c:v>1.2145258668098549E-3</c:v>
                </c:pt>
                <c:pt idx="78">
                  <c:v>1.2146531314660546E-3</c:v>
                </c:pt>
                <c:pt idx="79">
                  <c:v>1.2279665090065212E-3</c:v>
                </c:pt>
                <c:pt idx="80">
                  <c:v>1.2215523474710952E-3</c:v>
                </c:pt>
                <c:pt idx="81">
                  <c:v>1.2156235276846051E-3</c:v>
                </c:pt>
                <c:pt idx="82">
                  <c:v>1.2158995288465233E-3</c:v>
                </c:pt>
                <c:pt idx="83">
                  <c:v>1.2162078727528702E-3</c:v>
                </c:pt>
                <c:pt idx="84">
                  <c:v>1.2297356659891768E-3</c:v>
                </c:pt>
                <c:pt idx="85">
                  <c:v>1.2235248253732248E-3</c:v>
                </c:pt>
                <c:pt idx="86">
                  <c:v>1.2056597941725491E-3</c:v>
                </c:pt>
                <c:pt idx="87">
                  <c:v>1.2062815144135107E-3</c:v>
                </c:pt>
                <c:pt idx="88">
                  <c:v>1.206967131054457E-3</c:v>
                </c:pt>
                <c:pt idx="89">
                  <c:v>1.2077129691855759E-3</c:v>
                </c:pt>
                <c:pt idx="90">
                  <c:v>1.2102750650399823E-3</c:v>
                </c:pt>
                <c:pt idx="91">
                  <c:v>1.2112250422128112E-3</c:v>
                </c:pt>
                <c:pt idx="92">
                  <c:v>1.2122168679883259E-3</c:v>
                </c:pt>
                <c:pt idx="93">
                  <c:v>1.2132468681437371E-3</c:v>
                </c:pt>
                <c:pt idx="94">
                  <c:v>1.2143113685809416E-3</c:v>
                </c:pt>
                <c:pt idx="95">
                  <c:v>1.2176751325127348E-3</c:v>
                </c:pt>
                <c:pt idx="96">
                  <c:v>1.2188408956611682E-3</c:v>
                </c:pt>
                <c:pt idx="97">
                  <c:v>1.2200227905435289E-3</c:v>
                </c:pt>
                <c:pt idx="98">
                  <c:v>1.2212171438515335E-3</c:v>
                </c:pt>
                <c:pt idx="99">
                  <c:v>1.2224202824136336E-3</c:v>
                </c:pt>
                <c:pt idx="100">
                  <c:v>1.2260456799799359E-3</c:v>
                </c:pt>
                <c:pt idx="101">
                  <c:v>1.2272472306072979E-3</c:v>
                </c:pt>
                <c:pt idx="102">
                  <c:v>1.2284392027078115E-3</c:v>
                </c:pt>
                <c:pt idx="103">
                  <c:v>1.2296179239426692E-3</c:v>
                </c:pt>
                <c:pt idx="104">
                  <c:v>1.2577438723211096E-3</c:v>
                </c:pt>
                <c:pt idx="105">
                  <c:v>1.2408864643491211E-3</c:v>
                </c:pt>
                <c:pt idx="106">
                  <c:v>1.2351842449369402E-3</c:v>
                </c:pt>
                <c:pt idx="107">
                  <c:v>1.2362107060750192E-3</c:v>
                </c:pt>
                <c:pt idx="108">
                  <c:v>1.2439865645178282E-3</c:v>
                </c:pt>
                <c:pt idx="109">
                  <c:v>1.2585280678268837E-3</c:v>
                </c:pt>
                <c:pt idx="110">
                  <c:v>1.2477634580731287E-3</c:v>
                </c:pt>
                <c:pt idx="111">
                  <c:v>1.2486537548686341E-3</c:v>
                </c:pt>
                <c:pt idx="112">
                  <c:v>1.2495252124911963E-3</c:v>
                </c:pt>
                <c:pt idx="113">
                  <c:v>1.2503791965839837E-3</c:v>
                </c:pt>
                <c:pt idx="114">
                  <c:v>1.2648464057728743E-3</c:v>
                </c:pt>
                <c:pt idx="115">
                  <c:v>1.2536477088001716E-3</c:v>
                </c:pt>
                <c:pt idx="116">
                  <c:v>1.2544348081682186E-3</c:v>
                </c:pt>
                <c:pt idx="117">
                  <c:v>1.2552126268314233E-3</c:v>
                </c:pt>
                <c:pt idx="118">
                  <c:v>1.255982530089673E-3</c:v>
                </c:pt>
                <c:pt idx="119">
                  <c:v>1.2704345157547356E-3</c:v>
                </c:pt>
                <c:pt idx="120">
                  <c:v>1.2590102933676662E-3</c:v>
                </c:pt>
                <c:pt idx="121">
                  <c:v>1.2597610974002559E-3</c:v>
                </c:pt>
                <c:pt idx="122">
                  <c:v>1.2605121768100849E-3</c:v>
                </c:pt>
                <c:pt idx="123">
                  <c:v>1.2612648965586335E-3</c:v>
                </c:pt>
                <c:pt idx="124">
                  <c:v>1.2757658119588392E-3</c:v>
                </c:pt>
                <c:pt idx="125">
                  <c:v>1.2643194764839897E-3</c:v>
                </c:pt>
                <c:pt idx="126">
                  <c:v>1.2651008706604447E-3</c:v>
                </c:pt>
                <c:pt idx="127">
                  <c:v>1.2658920939304606E-3</c:v>
                </c:pt>
                <c:pt idx="128">
                  <c:v>1.2666945109160359E-3</c:v>
                </c:pt>
                <c:pt idx="129">
                  <c:v>1.2606066797079406E-3</c:v>
                </c:pt>
                <c:pt idx="130">
                  <c:v>1.2700255978645471E-3</c:v>
                </c:pt>
                <c:pt idx="131">
                  <c:v>1.2639667964613906E-3</c:v>
                </c:pt>
                <c:pt idx="132">
                  <c:v>1.2648350167989923E-3</c:v>
                </c:pt>
                <c:pt idx="133">
                  <c:v>1.2657139068034426E-3</c:v>
                </c:pt>
                <c:pt idx="134">
                  <c:v>1.2666031630882775E-3</c:v>
                </c:pt>
                <c:pt idx="135">
                  <c:v>1.2693300958543912E-3</c:v>
                </c:pt>
                <c:pt idx="136">
                  <c:v>1.2702577835195939E-3</c:v>
                </c:pt>
                <c:pt idx="137">
                  <c:v>1.271194320624337E-3</c:v>
                </c:pt>
                <c:pt idx="138">
                  <c:v>1.2721394038183735E-3</c:v>
                </c:pt>
                <c:pt idx="139">
                  <c:v>1.2730927297559271E-3</c:v>
                </c:pt>
                <c:pt idx="140">
                  <c:v>1.2759991306721119E-3</c:v>
                </c:pt>
                <c:pt idx="141">
                  <c:v>1.276982394253508E-3</c:v>
                </c:pt>
                <c:pt idx="142">
                  <c:v>1.2779723839418491E-3</c:v>
                </c:pt>
                <c:pt idx="143">
                  <c:v>1.2789687964266676E-3</c:v>
                </c:pt>
                <c:pt idx="144">
                  <c:v>1.2799713284041209E-3</c:v>
                </c:pt>
                <c:pt idx="145">
                  <c:v>1.2830126083367773E-3</c:v>
                </c:pt>
                <c:pt idx="146">
                  <c:v>1.2840365853588667E-3</c:v>
                </c:pt>
                <c:pt idx="147">
                  <c:v>1.2850651654406377E-3</c:v>
                </c:pt>
                <c:pt idx="148">
                  <c:v>1.2860980453137079E-3</c:v>
                </c:pt>
                <c:pt idx="149">
                  <c:v>1.2871349217151032E-3</c:v>
                </c:pt>
                <c:pt idx="150">
                  <c:v>1.2973294332711781E-3</c:v>
                </c:pt>
                <c:pt idx="151">
                  <c:v>1.2983849445804966E-3</c:v>
                </c:pt>
                <c:pt idx="152">
                  <c:v>1.2994429541066754E-3</c:v>
                </c:pt>
                <c:pt idx="153">
                  <c:v>1.30050316151605E-3</c:v>
                </c:pt>
                <c:pt idx="154">
                  <c:v>1.3157356624262132E-3</c:v>
                </c:pt>
                <c:pt idx="155">
                  <c:v>1.3047599640834916E-3</c:v>
                </c:pt>
                <c:pt idx="156">
                  <c:v>1.3058266566734517E-3</c:v>
                </c:pt>
                <c:pt idx="157">
                  <c:v>1.3068937456062965E-3</c:v>
                </c:pt>
                <c:pt idx="158">
                  <c:v>1.307960930702955E-3</c:v>
                </c:pt>
                <c:pt idx="159">
                  <c:v>1.3232785982507953E-3</c:v>
                </c:pt>
                <c:pt idx="160">
                  <c:v>1.3122246299264535E-3</c:v>
                </c:pt>
                <c:pt idx="161">
                  <c:v>1.3132877939375834E-3</c:v>
                </c:pt>
                <c:pt idx="162">
                  <c:v>1.3143492535075817E-3</c:v>
                </c:pt>
                <c:pt idx="163">
                  <c:v>1.3154087086144394E-3</c:v>
                </c:pt>
                <c:pt idx="164">
                  <c:v>1.3307965475006659E-3</c:v>
                </c:pt>
                <c:pt idx="165">
                  <c:v>1.3196204847385064E-3</c:v>
                </c:pt>
                <c:pt idx="166">
                  <c:v>1.3206654179707459E-3</c:v>
                </c:pt>
                <c:pt idx="167">
                  <c:v>1.3217065470706318E-3</c:v>
                </c:pt>
                <c:pt idx="168">
                  <c:v>1.3227435721702785E-3</c:v>
                </c:pt>
                <c:pt idx="169">
                  <c:v>1.3278566437735864E-3</c:v>
                </c:pt>
                <c:pt idx="170">
                  <c:v>1.3288627478563629E-3</c:v>
                </c:pt>
                <c:pt idx="171">
                  <c:v>1.3226247245497885E-3</c:v>
                </c:pt>
                <c:pt idx="172">
                  <c:v>1.3265349974372828E-3</c:v>
                </c:pt>
                <c:pt idx="173">
                  <c:v>1.3274940906416901E-3</c:v>
                </c:pt>
                <c:pt idx="174">
                  <c:v>1.3284451860367792E-3</c:v>
                </c:pt>
                <c:pt idx="175">
                  <c:v>1.3293879797253215E-3</c:v>
                </c:pt>
                <c:pt idx="176">
                  <c:v>1.3303221678136947E-3</c:v>
                </c:pt>
                <c:pt idx="177">
                  <c:v>1.3330700595782521E-3</c:v>
                </c:pt>
                <c:pt idx="178">
                  <c:v>1.3339667863822811E-3</c:v>
                </c:pt>
                <c:pt idx="179">
                  <c:v>1.334853388159644E-3</c:v>
                </c:pt>
                <c:pt idx="180">
                  <c:v>1.3357295610355597E-3</c:v>
                </c:pt>
                <c:pt idx="181">
                  <c:v>1.3365950011375455E-3</c:v>
                </c:pt>
                <c:pt idx="182">
                  <c:v>1.3391238861414612E-3</c:v>
                </c:pt>
                <c:pt idx="183">
                  <c:v>1.3399433565089373E-3</c:v>
                </c:pt>
                <c:pt idx="184">
                  <c:v>1.3407505748037462E-3</c:v>
                </c:pt>
                <c:pt idx="185">
                  <c:v>1.3415452371797851E-3</c:v>
                </c:pt>
                <c:pt idx="186">
                  <c:v>1.3423270397954431E-3</c:v>
                </c:pt>
                <c:pt idx="187">
                  <c:v>1.344592250748765E-3</c:v>
                </c:pt>
                <c:pt idx="188">
                  <c:v>1.3453195760196475E-3</c:v>
                </c:pt>
                <c:pt idx="189">
                  <c:v>1.3460325224082671E-3</c:v>
                </c:pt>
                <c:pt idx="190">
                  <c:v>1.3467307861086554E-3</c:v>
                </c:pt>
                <c:pt idx="191">
                  <c:v>1.3474140633223726E-3</c:v>
                </c:pt>
                <c:pt idx="192">
                  <c:v>1.349373260594443E-3</c:v>
                </c:pt>
                <c:pt idx="193">
                  <c:v>1.3499967365782756E-3</c:v>
                </c:pt>
                <c:pt idx="194">
                  <c:v>1.3506057715145811E-3</c:v>
                </c:pt>
                <c:pt idx="195">
                  <c:v>1.3512005777004794E-3</c:v>
                </c:pt>
                <c:pt idx="196">
                  <c:v>1.3517813674288675E-3</c:v>
                </c:pt>
                <c:pt idx="197">
                  <c:v>1.3534417607179293E-3</c:v>
                </c:pt>
                <c:pt idx="198">
                  <c:v>1.3539686074416507E-3</c:v>
                </c:pt>
                <c:pt idx="199">
                  <c:v>1.3544824990958458E-3</c:v>
                </c:pt>
                <c:pt idx="200">
                  <c:v>1.3549836479424787E-3</c:v>
                </c:pt>
                <c:pt idx="201">
                  <c:v>1.3554722662388265E-3</c:v>
                </c:pt>
                <c:pt idx="202">
                  <c:v>1.3568650603069982E-3</c:v>
                </c:pt>
                <c:pt idx="203">
                  <c:v>1.3573056788553186E-3</c:v>
                </c:pt>
                <c:pt idx="204">
                  <c:v>1.3577348280519412E-3</c:v>
                </c:pt>
                <c:pt idx="205">
                  <c:v>1.3581527201183597E-3</c:v>
                </c:pt>
                <c:pt idx="206">
                  <c:v>1.3585595672706717E-3</c:v>
                </c:pt>
                <c:pt idx="207">
                  <c:v>1.3597159613088561E-3</c:v>
                </c:pt>
                <c:pt idx="208">
                  <c:v>1.3600807508388736E-3</c:v>
                </c:pt>
                <c:pt idx="209">
                  <c:v>1.3604355564396174E-3</c:v>
                </c:pt>
                <c:pt idx="210">
                  <c:v>1.3607805902893016E-3</c:v>
                </c:pt>
                <c:pt idx="211">
                  <c:v>1.3611160645582389E-3</c:v>
                </c:pt>
                <c:pt idx="212">
                  <c:v>1.3695166257592433E-3</c:v>
                </c:pt>
                <c:pt idx="213">
                  <c:v>1.3772680404962215E-3</c:v>
                </c:pt>
                <c:pt idx="214">
                  <c:v>1.3775619357079714E-3</c:v>
                </c:pt>
                <c:pt idx="215">
                  <c:v>1.3927530650904541E-3</c:v>
                </c:pt>
                <c:pt idx="216">
                  <c:v>1.385579264749307E-3</c:v>
                </c:pt>
                <c:pt idx="217">
                  <c:v>1.3789100119425929E-3</c:v>
                </c:pt>
                <c:pt idx="218">
                  <c:v>1.3791568440924648E-3</c:v>
                </c:pt>
                <c:pt idx="219">
                  <c:v>1.3793965807966492E-3</c:v>
                </c:pt>
                <c:pt idx="220">
                  <c:v>1.3945533095115303E-3</c:v>
                </c:pt>
                <c:pt idx="221">
                  <c:v>1.3873189400977885E-3</c:v>
                </c:pt>
                <c:pt idx="222">
                  <c:v>1.3804963156068251E-3</c:v>
                </c:pt>
                <c:pt idx="223">
                  <c:v>1.3806979693131278E-3</c:v>
                </c:pt>
                <c:pt idx="224">
                  <c:v>1.3808940240593863E-3</c:v>
                </c:pt>
                <c:pt idx="225">
                  <c:v>1.3960232971146035E-3</c:v>
                </c:pt>
                <c:pt idx="226">
                  <c:v>1.388740656603825E-3</c:v>
                </c:pt>
                <c:pt idx="227">
                  <c:v>1.3817977944508536E-3</c:v>
                </c:pt>
                <c:pt idx="228">
                  <c:v>1.3819647439618518E-3</c:v>
                </c:pt>
                <c:pt idx="229">
                  <c:v>1.3821275906140073E-3</c:v>
                </c:pt>
                <c:pt idx="230">
                  <c:v>1.3972371435521285E-3</c:v>
                </c:pt>
                <c:pt idx="231">
                  <c:v>1.3830304769806723E-3</c:v>
                </c:pt>
                <c:pt idx="232">
                  <c:v>1.3831705865779663E-3</c:v>
                </c:pt>
                <c:pt idx="233">
                  <c:v>1.3758272703936034E-3</c:v>
                </c:pt>
                <c:pt idx="234">
                  <c:v>1.3909250559900315E-3</c:v>
                </c:pt>
                <c:pt idx="235">
                  <c:v>1.3763558566401307E-3</c:v>
                </c:pt>
                <c:pt idx="236">
                  <c:v>1.3764841673351543E-3</c:v>
                </c:pt>
                <c:pt idx="237">
                  <c:v>1.3766113671221016E-3</c:v>
                </c:pt>
                <c:pt idx="238">
                  <c:v>1.3767376677070412E-3</c:v>
                </c:pt>
                <c:pt idx="239">
                  <c:v>1.3918349984689408E-3</c:v>
                </c:pt>
                <c:pt idx="240">
                  <c:v>1.3772381118518132E-3</c:v>
                </c:pt>
                <c:pt idx="241">
                  <c:v>1.3773630917270211E-3</c:v>
                </c:pt>
                <c:pt idx="242">
                  <c:v>1.3774884424647407E-3</c:v>
                </c:pt>
                <c:pt idx="243">
                  <c:v>1.3776143757141912E-3</c:v>
                </c:pt>
                <c:pt idx="244">
                  <c:v>1.3927213728191805E-3</c:v>
                </c:pt>
                <c:pt idx="245">
                  <c:v>1.3781281665458155E-3</c:v>
                </c:pt>
                <c:pt idx="246">
                  <c:v>1.3782601868196503E-3</c:v>
                </c:pt>
                <c:pt idx="247">
                  <c:v>1.378394059334569E-3</c:v>
                </c:pt>
                <c:pt idx="248">
                  <c:v>1.3785299956848886E-3</c:v>
                </c:pt>
                <c:pt idx="249">
                  <c:v>1.3936575663926632E-3</c:v>
                </c:pt>
                <c:pt idx="250">
                  <c:v>1.3790986110246268E-3</c:v>
                </c:pt>
                <c:pt idx="251">
                  <c:v>1.3792480401702877E-3</c:v>
                </c:pt>
                <c:pt idx="252">
                  <c:v>1.3794008025427844E-3</c:v>
                </c:pt>
                <c:pt idx="253">
                  <c:v>1.3795571096784462E-3</c:v>
                </c:pt>
                <c:pt idx="254">
                  <c:v>1.3947169468990521E-3</c:v>
                </c:pt>
                <c:pt idx="255">
                  <c:v>1.3879002828548223E-3</c:v>
                </c:pt>
                <c:pt idx="256">
                  <c:v>1.3880808383631954E-3</c:v>
                </c:pt>
                <c:pt idx="257">
                  <c:v>1.4032745376822986E-3</c:v>
                </c:pt>
                <c:pt idx="258">
                  <c:v>1.3959594021888157E-3</c:v>
                </c:pt>
                <c:pt idx="259">
                  <c:v>1.3890414097966252E-3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620992"/>
        <c:axId val="359622912"/>
      </c:scatterChart>
      <c:valAx>
        <c:axId val="3596209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59622912"/>
        <c:crosses val="autoZero"/>
        <c:crossBetween val="midCat"/>
      </c:valAx>
      <c:valAx>
        <c:axId val="35962291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3596209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42123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2.4590000011053036E-3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42153</c:v>
                </c:pt>
                <c:pt idx="1">
                  <c:v>42184</c:v>
                </c:pt>
                <c:pt idx="2">
                  <c:v>42214</c:v>
                </c:pt>
                <c:pt idx="3">
                  <c:v>42247</c:v>
                </c:pt>
                <c:pt idx="4">
                  <c:v>42276</c:v>
                </c:pt>
                <c:pt idx="5">
                  <c:v>42306</c:v>
                </c:pt>
                <c:pt idx="6">
                  <c:v>42338</c:v>
                </c:pt>
                <c:pt idx="7">
                  <c:v>42367</c:v>
                </c:pt>
                <c:pt idx="8">
                  <c:v>42398</c:v>
                </c:pt>
                <c:pt idx="9">
                  <c:v>42429</c:v>
                </c:pt>
                <c:pt idx="10">
                  <c:v>42458</c:v>
                </c:pt>
                <c:pt idx="11">
                  <c:v>42489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2.3292694108038078E-3</c:v>
                </c:pt>
                <c:pt idx="1">
                  <c:v>2.3438043560270578E-3</c:v>
                </c:pt>
                <c:pt idx="2">
                  <c:v>2.3773400726286986E-3</c:v>
                </c:pt>
                <c:pt idx="3">
                  <c:v>2.3888656223173591E-3</c:v>
                </c:pt>
                <c:pt idx="4">
                  <c:v>2.4490827877207272E-3</c:v>
                </c:pt>
                <c:pt idx="5">
                  <c:v>2.4985088108095159E-3</c:v>
                </c:pt>
                <c:pt idx="6">
                  <c:v>0</c:v>
                </c:pt>
                <c:pt idx="7">
                  <c:v>0</c:v>
                </c:pt>
                <c:pt idx="8">
                  <c:v>2.6744746831758896E-3</c:v>
                </c:pt>
                <c:pt idx="9">
                  <c:v>0</c:v>
                </c:pt>
                <c:pt idx="10">
                  <c:v>0</c:v>
                </c:pt>
                <c:pt idx="11">
                  <c:v>2.7259779549590824E-3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2.879572160685023E-3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  <c:pt idx="130">
                  <c:v>42310</c:v>
                </c:pt>
                <c:pt idx="131">
                  <c:v>42311</c:v>
                </c:pt>
                <c:pt idx="132">
                  <c:v>42312</c:v>
                </c:pt>
                <c:pt idx="133">
                  <c:v>42313</c:v>
                </c:pt>
                <c:pt idx="134">
                  <c:v>42314</c:v>
                </c:pt>
                <c:pt idx="135">
                  <c:v>42317</c:v>
                </c:pt>
                <c:pt idx="136">
                  <c:v>42318</c:v>
                </c:pt>
                <c:pt idx="137">
                  <c:v>42319</c:v>
                </c:pt>
                <c:pt idx="138">
                  <c:v>42320</c:v>
                </c:pt>
                <c:pt idx="139">
                  <c:v>42321</c:v>
                </c:pt>
                <c:pt idx="140">
                  <c:v>42324</c:v>
                </c:pt>
                <c:pt idx="141">
                  <c:v>42325</c:v>
                </c:pt>
                <c:pt idx="142">
                  <c:v>42326</c:v>
                </c:pt>
                <c:pt idx="143">
                  <c:v>42327</c:v>
                </c:pt>
                <c:pt idx="144">
                  <c:v>42328</c:v>
                </c:pt>
                <c:pt idx="145">
                  <c:v>42331</c:v>
                </c:pt>
                <c:pt idx="146">
                  <c:v>42332</c:v>
                </c:pt>
                <c:pt idx="147">
                  <c:v>42333</c:v>
                </c:pt>
                <c:pt idx="148">
                  <c:v>42334</c:v>
                </c:pt>
                <c:pt idx="149">
                  <c:v>42335</c:v>
                </c:pt>
                <c:pt idx="150">
                  <c:v>42338</c:v>
                </c:pt>
                <c:pt idx="151">
                  <c:v>42339</c:v>
                </c:pt>
                <c:pt idx="152">
                  <c:v>42340</c:v>
                </c:pt>
                <c:pt idx="153">
                  <c:v>42341</c:v>
                </c:pt>
                <c:pt idx="154">
                  <c:v>42342</c:v>
                </c:pt>
                <c:pt idx="155">
                  <c:v>42345</c:v>
                </c:pt>
                <c:pt idx="156">
                  <c:v>42346</c:v>
                </c:pt>
                <c:pt idx="157">
                  <c:v>42347</c:v>
                </c:pt>
                <c:pt idx="158">
                  <c:v>42348</c:v>
                </c:pt>
                <c:pt idx="159">
                  <c:v>42349</c:v>
                </c:pt>
                <c:pt idx="160">
                  <c:v>42352</c:v>
                </c:pt>
                <c:pt idx="161">
                  <c:v>42353</c:v>
                </c:pt>
                <c:pt idx="162">
                  <c:v>42354</c:v>
                </c:pt>
                <c:pt idx="163">
                  <c:v>42355</c:v>
                </c:pt>
                <c:pt idx="164">
                  <c:v>42356</c:v>
                </c:pt>
                <c:pt idx="165">
                  <c:v>42359</c:v>
                </c:pt>
                <c:pt idx="166">
                  <c:v>42360</c:v>
                </c:pt>
                <c:pt idx="167">
                  <c:v>42361</c:v>
                </c:pt>
                <c:pt idx="168">
                  <c:v>42362</c:v>
                </c:pt>
                <c:pt idx="169">
                  <c:v>42367</c:v>
                </c:pt>
                <c:pt idx="170">
                  <c:v>42368</c:v>
                </c:pt>
                <c:pt idx="171">
                  <c:v>42369</c:v>
                </c:pt>
                <c:pt idx="172">
                  <c:v>42373</c:v>
                </c:pt>
                <c:pt idx="173">
                  <c:v>42374</c:v>
                </c:pt>
                <c:pt idx="174">
                  <c:v>42375</c:v>
                </c:pt>
                <c:pt idx="175">
                  <c:v>42376</c:v>
                </c:pt>
                <c:pt idx="176">
                  <c:v>42377</c:v>
                </c:pt>
                <c:pt idx="177">
                  <c:v>42380</c:v>
                </c:pt>
                <c:pt idx="178">
                  <c:v>42381</c:v>
                </c:pt>
                <c:pt idx="179">
                  <c:v>42382</c:v>
                </c:pt>
                <c:pt idx="180">
                  <c:v>42383</c:v>
                </c:pt>
                <c:pt idx="181">
                  <c:v>42384</c:v>
                </c:pt>
                <c:pt idx="182">
                  <c:v>42387</c:v>
                </c:pt>
                <c:pt idx="183">
                  <c:v>42388</c:v>
                </c:pt>
                <c:pt idx="184">
                  <c:v>42389</c:v>
                </c:pt>
                <c:pt idx="185">
                  <c:v>42390</c:v>
                </c:pt>
                <c:pt idx="186">
                  <c:v>42391</c:v>
                </c:pt>
                <c:pt idx="187">
                  <c:v>42394</c:v>
                </c:pt>
                <c:pt idx="188">
                  <c:v>42395</c:v>
                </c:pt>
                <c:pt idx="189">
                  <c:v>42396</c:v>
                </c:pt>
                <c:pt idx="190">
                  <c:v>42397</c:v>
                </c:pt>
                <c:pt idx="191">
                  <c:v>42398</c:v>
                </c:pt>
                <c:pt idx="192">
                  <c:v>42401</c:v>
                </c:pt>
                <c:pt idx="193">
                  <c:v>42402</c:v>
                </c:pt>
                <c:pt idx="194">
                  <c:v>42403</c:v>
                </c:pt>
                <c:pt idx="195">
                  <c:v>42404</c:v>
                </c:pt>
                <c:pt idx="196">
                  <c:v>42405</c:v>
                </c:pt>
                <c:pt idx="197">
                  <c:v>42408</c:v>
                </c:pt>
                <c:pt idx="198">
                  <c:v>42409</c:v>
                </c:pt>
                <c:pt idx="199">
                  <c:v>42410</c:v>
                </c:pt>
                <c:pt idx="200">
                  <c:v>42411</c:v>
                </c:pt>
                <c:pt idx="201">
                  <c:v>42412</c:v>
                </c:pt>
                <c:pt idx="202">
                  <c:v>42415</c:v>
                </c:pt>
                <c:pt idx="203">
                  <c:v>42416</c:v>
                </c:pt>
                <c:pt idx="204">
                  <c:v>42417</c:v>
                </c:pt>
                <c:pt idx="205">
                  <c:v>42418</c:v>
                </c:pt>
                <c:pt idx="206">
                  <c:v>42419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42429</c:v>
                </c:pt>
                <c:pt idx="213">
                  <c:v>42430</c:v>
                </c:pt>
                <c:pt idx="214">
                  <c:v>42431</c:v>
                </c:pt>
                <c:pt idx="215">
                  <c:v>42432</c:v>
                </c:pt>
                <c:pt idx="216">
                  <c:v>42433</c:v>
                </c:pt>
                <c:pt idx="217">
                  <c:v>42436</c:v>
                </c:pt>
                <c:pt idx="218">
                  <c:v>42437</c:v>
                </c:pt>
                <c:pt idx="219">
                  <c:v>42438</c:v>
                </c:pt>
                <c:pt idx="220">
                  <c:v>42439</c:v>
                </c:pt>
                <c:pt idx="221">
                  <c:v>42440</c:v>
                </c:pt>
                <c:pt idx="222">
                  <c:v>42443</c:v>
                </c:pt>
                <c:pt idx="223">
                  <c:v>42444</c:v>
                </c:pt>
                <c:pt idx="224">
                  <c:v>42445</c:v>
                </c:pt>
                <c:pt idx="225">
                  <c:v>42446</c:v>
                </c:pt>
                <c:pt idx="226">
                  <c:v>42447</c:v>
                </c:pt>
                <c:pt idx="227">
                  <c:v>42450</c:v>
                </c:pt>
                <c:pt idx="228">
                  <c:v>42451</c:v>
                </c:pt>
                <c:pt idx="229">
                  <c:v>42452</c:v>
                </c:pt>
                <c:pt idx="230">
                  <c:v>42453</c:v>
                </c:pt>
                <c:pt idx="231">
                  <c:v>42458</c:v>
                </c:pt>
                <c:pt idx="232">
                  <c:v>42459</c:v>
                </c:pt>
                <c:pt idx="233">
                  <c:v>42460</c:v>
                </c:pt>
                <c:pt idx="234">
                  <c:v>42461</c:v>
                </c:pt>
                <c:pt idx="235">
                  <c:v>42464</c:v>
                </c:pt>
                <c:pt idx="236">
                  <c:v>42465</c:v>
                </c:pt>
                <c:pt idx="237">
                  <c:v>42466</c:v>
                </c:pt>
                <c:pt idx="238">
                  <c:v>42467</c:v>
                </c:pt>
                <c:pt idx="239">
                  <c:v>42468</c:v>
                </c:pt>
                <c:pt idx="240">
                  <c:v>42471</c:v>
                </c:pt>
                <c:pt idx="241">
                  <c:v>42472</c:v>
                </c:pt>
                <c:pt idx="242">
                  <c:v>42473</c:v>
                </c:pt>
                <c:pt idx="243">
                  <c:v>42474</c:v>
                </c:pt>
                <c:pt idx="244">
                  <c:v>42475</c:v>
                </c:pt>
                <c:pt idx="245">
                  <c:v>42478</c:v>
                </c:pt>
                <c:pt idx="246">
                  <c:v>42479</c:v>
                </c:pt>
                <c:pt idx="247">
                  <c:v>42480</c:v>
                </c:pt>
                <c:pt idx="248">
                  <c:v>42481</c:v>
                </c:pt>
                <c:pt idx="249">
                  <c:v>42482</c:v>
                </c:pt>
                <c:pt idx="250">
                  <c:v>42485</c:v>
                </c:pt>
                <c:pt idx="251">
                  <c:v>42486</c:v>
                </c:pt>
                <c:pt idx="252">
                  <c:v>42487</c:v>
                </c:pt>
                <c:pt idx="253">
                  <c:v>42488</c:v>
                </c:pt>
                <c:pt idx="254">
                  <c:v>42489</c:v>
                </c:pt>
                <c:pt idx="255">
                  <c:v>42493</c:v>
                </c:pt>
                <c:pt idx="256">
                  <c:v>42494</c:v>
                </c:pt>
                <c:pt idx="257">
                  <c:v>42495</c:v>
                </c:pt>
                <c:pt idx="258">
                  <c:v>42496</c:v>
                </c:pt>
                <c:pt idx="259">
                  <c:v>42499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2.4590000011053036E-3</c:v>
                </c:pt>
                <c:pt idx="1">
                  <c:v>2.4534644340067956E-3</c:v>
                </c:pt>
                <c:pt idx="2">
                  <c:v>2.4479052416066728E-3</c:v>
                </c:pt>
                <c:pt idx="3">
                  <c:v>2.4256618417922817E-3</c:v>
                </c:pt>
                <c:pt idx="4">
                  <c:v>2.4201567399857707E-3</c:v>
                </c:pt>
                <c:pt idx="5">
                  <c:v>2.4146968997183185E-3</c:v>
                </c:pt>
                <c:pt idx="6">
                  <c:v>2.4092938021300385E-3</c:v>
                </c:pt>
                <c:pt idx="7">
                  <c:v>2.3935397768413526E-3</c:v>
                </c:pt>
                <c:pt idx="8">
                  <c:v>2.3884784613708828E-3</c:v>
                </c:pt>
                <c:pt idx="9">
                  <c:v>2.3835312942801466E-3</c:v>
                </c:pt>
                <c:pt idx="10">
                  <c:v>2.3787097567092566E-3</c:v>
                </c:pt>
                <c:pt idx="11">
                  <c:v>2.3740253297983246E-3</c:v>
                </c:pt>
                <c:pt idx="12">
                  <c:v>2.3609095244264012E-3</c:v>
                </c:pt>
                <c:pt idx="13">
                  <c:v>2.3568883515564256E-3</c:v>
                </c:pt>
                <c:pt idx="14">
                  <c:v>2.3530616950469701E-3</c:v>
                </c:pt>
                <c:pt idx="15">
                  <c:v>2.3494410360381467E-3</c:v>
                </c:pt>
                <c:pt idx="16">
                  <c:v>2.3460378556700683E-3</c:v>
                </c:pt>
                <c:pt idx="17">
                  <c:v>2.334829543407448E-3</c:v>
                </c:pt>
                <c:pt idx="18">
                  <c:v>2.3326859733447782E-3</c:v>
                </c:pt>
                <c:pt idx="19">
                  <c:v>2.3308287687635273E-3</c:v>
                </c:pt>
                <c:pt idx="20">
                  <c:v>2.3292694108038078E-3</c:v>
                </c:pt>
                <c:pt idx="21">
                  <c:v>2.3258399814468133E-3</c:v>
                </c:pt>
                <c:pt idx="22">
                  <c:v>2.3250325115953653E-3</c:v>
                </c:pt>
                <c:pt idx="23">
                  <c:v>2.3243831204338688E-3</c:v>
                </c:pt>
                <c:pt idx="24">
                  <c:v>2.323885953196029E-3</c:v>
                </c:pt>
                <c:pt idx="25">
                  <c:v>2.3235351551155509E-3</c:v>
                </c:pt>
                <c:pt idx="26">
                  <c:v>2.3233024281553451E-3</c:v>
                </c:pt>
                <c:pt idx="27">
                  <c:v>2.3234785590413708E-3</c:v>
                </c:pt>
                <c:pt idx="28">
                  <c:v>2.3237717852532865E-3</c:v>
                </c:pt>
                <c:pt idx="29">
                  <c:v>2.3241762520247971E-3</c:v>
                </c:pt>
                <c:pt idx="30">
                  <c:v>2.3246861045896085E-3</c:v>
                </c:pt>
                <c:pt idx="31">
                  <c:v>2.326789429380902E-3</c:v>
                </c:pt>
                <c:pt idx="32">
                  <c:v>2.3276622774559717E-3</c:v>
                </c:pt>
                <c:pt idx="33">
                  <c:v>2.3286112374928695E-3</c:v>
                </c:pt>
                <c:pt idx="34">
                  <c:v>2.3296304547253009E-3</c:v>
                </c:pt>
                <c:pt idx="35">
                  <c:v>2.3307140743869721E-3</c:v>
                </c:pt>
                <c:pt idx="36">
                  <c:v>2.3342928002844758E-3</c:v>
                </c:pt>
                <c:pt idx="37">
                  <c:v>2.3355754820001593E-3</c:v>
                </c:pt>
                <c:pt idx="38">
                  <c:v>2.3368932923136096E-3</c:v>
                </c:pt>
                <c:pt idx="39">
                  <c:v>2.3382403764585324E-3</c:v>
                </c:pt>
                <c:pt idx="40">
                  <c:v>2.3396108796686329E-3</c:v>
                </c:pt>
                <c:pt idx="41">
                  <c:v>2.3438043560270578E-3</c:v>
                </c:pt>
                <c:pt idx="42">
                  <c:v>2.3452145278582332E-3</c:v>
                </c:pt>
                <c:pt idx="43">
                  <c:v>2.3466300089415135E-3</c:v>
                </c:pt>
                <c:pt idx="44">
                  <c:v>2.3480480704682772E-3</c:v>
                </c:pt>
                <c:pt idx="45">
                  <c:v>2.3494659836299048E-3</c:v>
                </c:pt>
                <c:pt idx="46">
                  <c:v>2.3536915448377632E-3</c:v>
                </c:pt>
                <c:pt idx="47">
                  <c:v>2.3550815764526397E-3</c:v>
                </c:pt>
                <c:pt idx="48">
                  <c:v>2.3564578156592777E-3</c:v>
                </c:pt>
                <c:pt idx="49">
                  <c:v>2.3578175336490563E-3</c:v>
                </c:pt>
                <c:pt idx="50">
                  <c:v>2.3591580016133554E-3</c:v>
                </c:pt>
                <c:pt idx="51">
                  <c:v>2.3630366172671699E-3</c:v>
                </c:pt>
                <c:pt idx="52">
                  <c:v>2.3642727970433455E-3</c:v>
                </c:pt>
                <c:pt idx="53">
                  <c:v>2.3654760827509394E-3</c:v>
                </c:pt>
                <c:pt idx="54">
                  <c:v>2.3666437455813309E-3</c:v>
                </c:pt>
                <c:pt idx="55">
                  <c:v>2.3677730567258993E-3</c:v>
                </c:pt>
                <c:pt idx="56">
                  <c:v>2.3709035919584637E-3</c:v>
                </c:pt>
                <c:pt idx="57">
                  <c:v>2.3718522082735367E-3</c:v>
                </c:pt>
                <c:pt idx="58">
                  <c:v>2.3727488288596841E-3</c:v>
                </c:pt>
                <c:pt idx="59">
                  <c:v>2.3735907249082863E-3</c:v>
                </c:pt>
                <c:pt idx="60">
                  <c:v>2.3743751676107228E-3</c:v>
                </c:pt>
                <c:pt idx="61">
                  <c:v>2.3763564875548312E-3</c:v>
                </c:pt>
                <c:pt idx="62">
                  <c:v>2.3768838287863991E-3</c:v>
                </c:pt>
                <c:pt idx="63">
                  <c:v>2.3773400726286986E-3</c:v>
                </c:pt>
                <c:pt idx="64">
                  <c:v>2.3777351228187341E-3</c:v>
                </c:pt>
                <c:pt idx="65">
                  <c:v>2.3780835270729062E-3</c:v>
                </c:pt>
                <c:pt idx="66">
                  <c:v>2.3788912358249973E-3</c:v>
                </c:pt>
                <c:pt idx="67">
                  <c:v>2.3790954279404699E-3</c:v>
                </c:pt>
                <c:pt idx="68">
                  <c:v>2.3792741599224557E-3</c:v>
                </c:pt>
                <c:pt idx="69">
                  <c:v>2.3794316689314306E-3</c:v>
                </c:pt>
                <c:pt idx="70">
                  <c:v>2.3795721921278691E-3</c:v>
                </c:pt>
                <c:pt idx="71">
                  <c:v>2.3799342184467219E-3</c:v>
                </c:pt>
                <c:pt idx="72">
                  <c:v>2.3800491699977693E-3</c:v>
                </c:pt>
                <c:pt idx="73">
                  <c:v>2.3801683215386575E-3</c:v>
                </c:pt>
                <c:pt idx="74">
                  <c:v>2.3802959102298613E-3</c:v>
                </c:pt>
                <c:pt idx="75">
                  <c:v>2.3804361732318556E-3</c:v>
                </c:pt>
                <c:pt idx="76">
                  <c:v>2.3809753797073389E-3</c:v>
                </c:pt>
                <c:pt idx="77">
                  <c:v>2.3812087115572512E-3</c:v>
                </c:pt>
                <c:pt idx="78">
                  <c:v>2.3814759035203303E-3</c:v>
                </c:pt>
                <c:pt idx="79">
                  <c:v>2.3817811927570524E-3</c:v>
                </c:pt>
                <c:pt idx="80">
                  <c:v>2.382128816427893E-3</c:v>
                </c:pt>
                <c:pt idx="81">
                  <c:v>2.3834680656498759E-3</c:v>
                </c:pt>
                <c:pt idx="82">
                  <c:v>2.3840273986619415E-3</c:v>
                </c:pt>
                <c:pt idx="83">
                  <c:v>2.3846502519105019E-3</c:v>
                </c:pt>
                <c:pt idx="84">
                  <c:v>2.3853408625560324E-3</c:v>
                </c:pt>
                <c:pt idx="85">
                  <c:v>2.3861034677590078E-3</c:v>
                </c:pt>
                <c:pt idx="86">
                  <c:v>2.3899828843546144E-3</c:v>
                </c:pt>
                <c:pt idx="87">
                  <c:v>2.3912342569516356E-3</c:v>
                </c:pt>
                <c:pt idx="88">
                  <c:v>2.3926124515695779E-3</c:v>
                </c:pt>
                <c:pt idx="89">
                  <c:v>2.3941101796695944E-3</c:v>
                </c:pt>
                <c:pt idx="90">
                  <c:v>2.3992476794736364E-3</c:v>
                </c:pt>
                <c:pt idx="91">
                  <c:v>2.4011506561134955E-3</c:v>
                </c:pt>
                <c:pt idx="92">
                  <c:v>2.4031367235412011E-3</c:v>
                </c:pt>
                <c:pt idx="93">
                  <c:v>2.4051985932179074E-3</c:v>
                </c:pt>
                <c:pt idx="94">
                  <c:v>2.4073289766047687E-3</c:v>
                </c:pt>
                <c:pt idx="95">
                  <c:v>2.4140583236378268E-3</c:v>
                </c:pt>
                <c:pt idx="96">
                  <c:v>2.4163898764768517E-3</c:v>
                </c:pt>
                <c:pt idx="97">
                  <c:v>2.4187535003318034E-3</c:v>
                </c:pt>
                <c:pt idx="98">
                  <c:v>2.4211419066638359E-3</c:v>
                </c:pt>
                <c:pt idx="99">
                  <c:v>2.4235478069341045E-3</c:v>
                </c:pt>
                <c:pt idx="100">
                  <c:v>2.4307975859858642E-3</c:v>
                </c:pt>
                <c:pt idx="101">
                  <c:v>2.4332005766206171E-3</c:v>
                </c:pt>
                <c:pt idx="102">
                  <c:v>2.4355846184993773E-3</c:v>
                </c:pt>
                <c:pt idx="103">
                  <c:v>2.4379424230832987E-3</c:v>
                </c:pt>
                <c:pt idx="104">
                  <c:v>2.4402667018335357E-3</c:v>
                </c:pt>
                <c:pt idx="105">
                  <c:v>2.4469654976936842E-3</c:v>
                </c:pt>
                <c:pt idx="106">
                  <c:v>2.4490827877207272E-3</c:v>
                </c:pt>
                <c:pt idx="107">
                  <c:v>2.4511387530406705E-3</c:v>
                </c:pt>
                <c:pt idx="108">
                  <c:v>2.4531414041433189E-3</c:v>
                </c:pt>
                <c:pt idx="109">
                  <c:v>2.4550934353015819E-3</c:v>
                </c:pt>
                <c:pt idx="110">
                  <c:v>2.4606727518391575E-3</c:v>
                </c:pt>
                <c:pt idx="111">
                  <c:v>2.4624492459489776E-3</c:v>
                </c:pt>
                <c:pt idx="112">
                  <c:v>2.4641885914789613E-3</c:v>
                </c:pt>
                <c:pt idx="113">
                  <c:v>2.4658934827020188E-3</c:v>
                </c:pt>
                <c:pt idx="114">
                  <c:v>2.4675666138910595E-3</c:v>
                </c:pt>
                <c:pt idx="115">
                  <c:v>2.4724223899831805E-3</c:v>
                </c:pt>
                <c:pt idx="116">
                  <c:v>2.473995423765253E-3</c:v>
                </c:pt>
                <c:pt idx="117">
                  <c:v>2.4755501688778583E-3</c:v>
                </c:pt>
                <c:pt idx="118">
                  <c:v>2.4770893195939061E-3</c:v>
                </c:pt>
                <c:pt idx="119">
                  <c:v>2.4786155701863057E-3</c:v>
                </c:pt>
                <c:pt idx="120">
                  <c:v>2.4831438639507158E-3</c:v>
                </c:pt>
                <c:pt idx="121">
                  <c:v>2.4846454567776224E-3</c:v>
                </c:pt>
                <c:pt idx="122">
                  <c:v>2.4861476208454304E-3</c:v>
                </c:pt>
                <c:pt idx="123">
                  <c:v>2.4876530504270491E-3</c:v>
                </c:pt>
                <c:pt idx="124">
                  <c:v>2.4891644397953888E-3</c:v>
                </c:pt>
                <c:pt idx="125">
                  <c:v>2.4937613093498315E-3</c:v>
                </c:pt>
                <c:pt idx="126">
                  <c:v>2.4953234805941533E-3</c:v>
                </c:pt>
                <c:pt idx="127">
                  <c:v>2.4969050829897446E-3</c:v>
                </c:pt>
                <c:pt idx="128">
                  <c:v>2.4985088108095159E-3</c:v>
                </c:pt>
                <c:pt idx="129">
                  <c:v>2.5001368094791239E-3</c:v>
                </c:pt>
                <c:pt idx="130">
                  <c:v>2.505163735564414E-3</c:v>
                </c:pt>
                <c:pt idx="131">
                  <c:v>2.5068850249163085E-3</c:v>
                </c:pt>
                <c:pt idx="132">
                  <c:v>2.5086281399122569E-3</c:v>
                </c:pt>
                <c:pt idx="133">
                  <c:v>2.5103924817416511E-3</c:v>
                </c:pt>
                <c:pt idx="134">
                  <c:v>2.5121774515938847E-3</c:v>
                </c:pt>
                <c:pt idx="135">
                  <c:v>2.5176501411815488E-3</c:v>
                </c:pt>
                <c:pt idx="136">
                  <c:v>2.5195116350190676E-3</c:v>
                </c:pt>
                <c:pt idx="137">
                  <c:v>2.521390762826389E-3</c:v>
                </c:pt>
                <c:pt idx="138">
                  <c:v>2.5232869257929063E-3</c:v>
                </c:pt>
                <c:pt idx="139">
                  <c:v>2.5251995251080127E-3</c:v>
                </c:pt>
                <c:pt idx="140">
                  <c:v>2.5310299530387917E-3</c:v>
                </c:pt>
                <c:pt idx="141">
                  <c:v>2.5330023096421807E-3</c:v>
                </c:pt>
                <c:pt idx="142">
                  <c:v>2.5349881085411224E-3</c:v>
                </c:pt>
                <c:pt idx="143">
                  <c:v>2.5369867509250099E-3</c:v>
                </c:pt>
                <c:pt idx="144">
                  <c:v>2.5389976379832356E-3</c:v>
                </c:pt>
                <c:pt idx="145">
                  <c:v>2.5450977790978701E-3</c:v>
                </c:pt>
                <c:pt idx="146">
                  <c:v>2.5471516567473766E-3</c:v>
                </c:pt>
                <c:pt idx="147">
                  <c:v>2.5492147850181856E-3</c:v>
                </c:pt>
                <c:pt idx="148">
                  <c:v>2.5512865650996895E-3</c:v>
                </c:pt>
                <c:pt idx="149">
                  <c:v>2.5533663981812814E-3</c:v>
                </c:pt>
                <c:pt idx="150">
                  <c:v>2.5596482273205121E-3</c:v>
                </c:pt>
                <c:pt idx="151">
                  <c:v>2.5617542842963832E-3</c:v>
                </c:pt>
                <c:pt idx="152">
                  <c:v>2.5638654002193063E-3</c:v>
                </c:pt>
                <c:pt idx="153">
                  <c:v>2.5659809762786736E-3</c:v>
                </c:pt>
                <c:pt idx="154">
                  <c:v>2.5681004136638786E-3</c:v>
                </c:pt>
                <c:pt idx="155">
                  <c:v>2.5744759056684462E-3</c:v>
                </c:pt>
                <c:pt idx="156">
                  <c:v>2.5766048002509286E-3</c:v>
                </c:pt>
                <c:pt idx="157">
                  <c:v>2.5787345621062128E-3</c:v>
                </c:pt>
                <c:pt idx="158">
                  <c:v>2.5808645924236908E-3</c:v>
                </c:pt>
                <c:pt idx="159">
                  <c:v>2.5829942923927558E-3</c:v>
                </c:pt>
                <c:pt idx="160">
                  <c:v>2.5893754221034005E-3</c:v>
                </c:pt>
                <c:pt idx="161">
                  <c:v>2.5914978125727412E-3</c:v>
                </c:pt>
                <c:pt idx="162">
                  <c:v>2.5936168786406329E-3</c:v>
                </c:pt>
                <c:pt idx="163">
                  <c:v>2.5957320214964686E-3</c:v>
                </c:pt>
                <c:pt idx="164">
                  <c:v>2.5978426423296404E-3</c:v>
                </c:pt>
                <c:pt idx="165">
                  <c:v>2.6041413845871034E-3</c:v>
                </c:pt>
                <c:pt idx="166">
                  <c:v>2.6062279292235493E-3</c:v>
                </c:pt>
                <c:pt idx="167">
                  <c:v>2.6083069577842958E-3</c:v>
                </c:pt>
                <c:pt idx="168">
                  <c:v>2.6103778714587351E-3</c:v>
                </c:pt>
                <c:pt idx="169">
                  <c:v>2.6205897581650806E-3</c:v>
                </c:pt>
                <c:pt idx="170">
                  <c:v>2.6225994074989285E-3</c:v>
                </c:pt>
                <c:pt idx="171">
                  <c:v>2.6245967502722192E-3</c:v>
                </c:pt>
                <c:pt idx="172">
                  <c:v>2.6324510795476667E-3</c:v>
                </c:pt>
                <c:pt idx="173">
                  <c:v>2.6343779073590636E-3</c:v>
                </c:pt>
                <c:pt idx="174">
                  <c:v>2.63628883574626E-3</c:v>
                </c:pt>
                <c:pt idx="175">
                  <c:v>2.6381832658986487E-3</c:v>
                </c:pt>
                <c:pt idx="176">
                  <c:v>2.6400605990056229E-3</c:v>
                </c:pt>
                <c:pt idx="177">
                  <c:v>2.6455840279479836E-3</c:v>
                </c:pt>
                <c:pt idx="178">
                  <c:v>2.6473869847672264E-3</c:v>
                </c:pt>
                <c:pt idx="179">
                  <c:v>2.6491698504880184E-3</c:v>
                </c:pt>
                <c:pt idx="180">
                  <c:v>2.6509320262997518E-3</c:v>
                </c:pt>
                <c:pt idx="181">
                  <c:v>2.6526729133918205E-3</c:v>
                </c:pt>
                <c:pt idx="182">
                  <c:v>2.6577618542439618E-3</c:v>
                </c:pt>
                <c:pt idx="183">
                  <c:v>2.6594115983512973E-3</c:v>
                </c:pt>
                <c:pt idx="184">
                  <c:v>2.6610370596859313E-3</c:v>
                </c:pt>
                <c:pt idx="185">
                  <c:v>2.6626376394372569E-3</c:v>
                </c:pt>
                <c:pt idx="186">
                  <c:v>2.6642127387946665E-3</c:v>
                </c:pt>
                <c:pt idx="187">
                  <c:v>2.6687791663973295E-3</c:v>
                </c:pt>
                <c:pt idx="188">
                  <c:v>2.6702463560730042E-3</c:v>
                </c:pt>
                <c:pt idx="189">
                  <c:v>2.6716850713017276E-3</c:v>
                </c:pt>
                <c:pt idx="190">
                  <c:v>2.6730947132728917E-3</c:v>
                </c:pt>
                <c:pt idx="191">
                  <c:v>2.6744746831758896E-3</c:v>
                </c:pt>
                <c:pt idx="192">
                  <c:v>2.678435152748731E-3</c:v>
                </c:pt>
                <c:pt idx="193">
                  <c:v>2.6796967230885448E-3</c:v>
                </c:pt>
                <c:pt idx="194">
                  <c:v>2.6809296987550827E-3</c:v>
                </c:pt>
                <c:pt idx="195">
                  <c:v>2.6821344987997182E-3</c:v>
                </c:pt>
                <c:pt idx="196">
                  <c:v>2.683311542273826E-3</c:v>
                </c:pt>
                <c:pt idx="197">
                  <c:v>2.6866803237867265E-3</c:v>
                </c:pt>
                <c:pt idx="198">
                  <c:v>2.6877505314924664E-3</c:v>
                </c:pt>
                <c:pt idx="199">
                  <c:v>2.6887950778845503E-3</c:v>
                </c:pt>
                <c:pt idx="200">
                  <c:v>2.689814382014352E-3</c:v>
                </c:pt>
                <c:pt idx="201">
                  <c:v>2.6908088629332464E-3</c:v>
                </c:pt>
                <c:pt idx="202">
                  <c:v>2.6936475569382251E-3</c:v>
                </c:pt>
                <c:pt idx="203">
                  <c:v>2.6945469355272311E-3</c:v>
                </c:pt>
                <c:pt idx="204">
                  <c:v>2.695423586162201E-3</c:v>
                </c:pt>
                <c:pt idx="205">
                  <c:v>2.6962779278945086E-3</c:v>
                </c:pt>
                <c:pt idx="206">
                  <c:v>2.6971103797755287E-3</c:v>
                </c:pt>
                <c:pt idx="207">
                  <c:v>2.6994805868246052E-3</c:v>
                </c:pt>
                <c:pt idx="208">
                  <c:v>2.7002296698142173E-3</c:v>
                </c:pt>
                <c:pt idx="209">
                  <c:v>2.7009589582094127E-3</c:v>
                </c:pt>
                <c:pt idx="210">
                  <c:v>2.7016688710615661E-3</c:v>
                </c:pt>
                <c:pt idx="211">
                  <c:v>2.702359827422052E-3</c:v>
                </c:pt>
                <c:pt idx="212">
                  <c:v>2.7043231480672458E-3</c:v>
                </c:pt>
                <c:pt idx="213">
                  <c:v>2.7049424689748035E-3</c:v>
                </c:pt>
                <c:pt idx="214">
                  <c:v>2.7055449286475645E-3</c:v>
                </c:pt>
                <c:pt idx="215">
                  <c:v>2.7061309461369038E-3</c:v>
                </c:pt>
                <c:pt idx="216">
                  <c:v>2.7067009404941954E-3</c:v>
                </c:pt>
                <c:pt idx="217">
                  <c:v>2.7083189752875256E-3</c:v>
                </c:pt>
                <c:pt idx="218">
                  <c:v>2.7088290676303686E-3</c:v>
                </c:pt>
                <c:pt idx="219">
                  <c:v>2.7093252320980351E-3</c:v>
                </c:pt>
                <c:pt idx="220">
                  <c:v>2.7098078877418998E-3</c:v>
                </c:pt>
                <c:pt idx="221">
                  <c:v>2.7102774536133366E-3</c:v>
                </c:pt>
                <c:pt idx="222">
                  <c:v>2.7116118031068224E-3</c:v>
                </c:pt>
                <c:pt idx="223">
                  <c:v>2.7120332004022911E-3</c:v>
                </c:pt>
                <c:pt idx="224">
                  <c:v>2.7124436031822027E-3</c:v>
                </c:pt>
                <c:pt idx="225">
                  <c:v>2.7128434304979328E-3</c:v>
                </c:pt>
                <c:pt idx="226">
                  <c:v>2.7132331014008545E-3</c:v>
                </c:pt>
                <c:pt idx="227">
                  <c:v>2.7143453661465163E-3</c:v>
                </c:pt>
                <c:pt idx="228">
                  <c:v>2.7146986019119497E-3</c:v>
                </c:pt>
                <c:pt idx="229">
                  <c:v>2.7150437765214464E-3</c:v>
                </c:pt>
                <c:pt idx="230">
                  <c:v>2.7153813090263815E-3</c:v>
                </c:pt>
                <c:pt idx="231">
                  <c:v>2.7169690067807232E-3</c:v>
                </c:pt>
                <c:pt idx="232">
                  <c:v>2.717269486737145E-3</c:v>
                </c:pt>
                <c:pt idx="233">
                  <c:v>2.7175652579486246E-3</c:v>
                </c:pt>
                <c:pt idx="234">
                  <c:v>2.717856739466536E-3</c:v>
                </c:pt>
                <c:pt idx="235">
                  <c:v>2.7187096363726067E-3</c:v>
                </c:pt>
                <c:pt idx="236">
                  <c:v>2.7189881496299897E-3</c:v>
                </c:pt>
                <c:pt idx="237">
                  <c:v>2.7192644684506761E-3</c:v>
                </c:pt>
                <c:pt idx="238">
                  <c:v>2.7195390118860407E-3</c:v>
                </c:pt>
                <c:pt idx="239">
                  <c:v>2.719812198987457E-3</c:v>
                </c:pt>
                <c:pt idx="240">
                  <c:v>2.720627812801761E-3</c:v>
                </c:pt>
                <c:pt idx="241">
                  <c:v>2.7208997650811288E-3</c:v>
                </c:pt>
                <c:pt idx="242">
                  <c:v>2.7211724562834195E-3</c:v>
                </c:pt>
                <c:pt idx="243">
                  <c:v>2.7214463054600082E-3</c:v>
                </c:pt>
                <c:pt idx="244">
                  <c:v>2.7217217316622693E-3</c:v>
                </c:pt>
                <c:pt idx="245">
                  <c:v>2.7225616629368266E-3</c:v>
                </c:pt>
                <c:pt idx="246">
                  <c:v>2.7228475877555183E-3</c:v>
                </c:pt>
                <c:pt idx="247">
                  <c:v>2.7231371848567536E-3</c:v>
                </c:pt>
                <c:pt idx="248">
                  <c:v>2.7234308732919064E-3</c:v>
                </c:pt>
                <c:pt idx="249">
                  <c:v>2.7237290721123515E-3</c:v>
                </c:pt>
                <c:pt idx="250">
                  <c:v>2.7246549213991813E-3</c:v>
                </c:pt>
                <c:pt idx="251">
                  <c:v>2.7249753522745369E-3</c:v>
                </c:pt>
                <c:pt idx="252">
                  <c:v>2.7253023887920565E-3</c:v>
                </c:pt>
                <c:pt idx="253">
                  <c:v>2.7256364500031134E-3</c:v>
                </c:pt>
                <c:pt idx="254">
                  <c:v>2.7259779549590824E-3</c:v>
                </c:pt>
                <c:pt idx="255">
                  <c:v>2.7274218700278218E-3</c:v>
                </c:pt>
                <c:pt idx="256">
                  <c:v>2.7278021870237108E-3</c:v>
                </c:pt>
                <c:pt idx="257">
                  <c:v>2.7281901543078782E-3</c:v>
                </c:pt>
                <c:pt idx="258">
                  <c:v>2.7285857293787227E-3</c:v>
                </c:pt>
                <c:pt idx="259">
                  <c:v>2.7298176762953026E-3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107200"/>
        <c:axId val="461108736"/>
      </c:scatterChart>
      <c:valAx>
        <c:axId val="4611072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1108736"/>
        <c:crosses val="autoZero"/>
        <c:crossBetween val="midCat"/>
      </c:valAx>
      <c:valAx>
        <c:axId val="4611087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110720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42123</c:v>
                </c:pt>
              </c:numCache>
            </c:numRef>
          </c:xVal>
          <c:yVal>
            <c:numRef>
              <c:f>'Delta 1Y'!$P$3</c:f>
              <c:numCache>
                <c:formatCode>0.00000</c:formatCode>
                <c:ptCount val="1"/>
                <c:pt idx="0">
                  <c:v>4.290754758569282E-3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42153</c:v>
                </c:pt>
                <c:pt idx="1">
                  <c:v>42184</c:v>
                </c:pt>
                <c:pt idx="2">
                  <c:v>42214</c:v>
                </c:pt>
                <c:pt idx="3">
                  <c:v>42244</c:v>
                </c:pt>
                <c:pt idx="4">
                  <c:v>42276</c:v>
                </c:pt>
                <c:pt idx="5">
                  <c:v>42306</c:v>
                </c:pt>
                <c:pt idx="6">
                  <c:v>42338</c:v>
                </c:pt>
                <c:pt idx="7">
                  <c:v>42367</c:v>
                </c:pt>
                <c:pt idx="8">
                  <c:v>42398</c:v>
                </c:pt>
                <c:pt idx="9">
                  <c:v>42429</c:v>
                </c:pt>
                <c:pt idx="10">
                  <c:v>42458</c:v>
                </c:pt>
                <c:pt idx="11">
                  <c:v>42489</c:v>
                </c:pt>
              </c:numCache>
            </c:numRef>
          </c:xVal>
          <c:yVal>
            <c:numRef>
              <c:f>'Delta 1Y'!$P$4:$P$15</c:f>
              <c:numCache>
                <c:formatCode>0.00000</c:formatCode>
                <c:ptCount val="12"/>
                <c:pt idx="0">
                  <c:v>4.2034602216809757E-3</c:v>
                </c:pt>
                <c:pt idx="1">
                  <c:v>4.1760194120174796E-3</c:v>
                </c:pt>
                <c:pt idx="2">
                  <c:v>4.1931978722603682E-3</c:v>
                </c:pt>
                <c:pt idx="3">
                  <c:v>4.247824167466119E-3</c:v>
                </c:pt>
                <c:pt idx="4">
                  <c:v>4.252179202422113E-3</c:v>
                </c:pt>
                <c:pt idx="5">
                  <c:v>4.3065190738857256E-3</c:v>
                </c:pt>
                <c:pt idx="6">
                  <c:v>0</c:v>
                </c:pt>
                <c:pt idx="7">
                  <c:v>0</c:v>
                </c:pt>
                <c:pt idx="8">
                  <c:v>4.3953278264063419E-3</c:v>
                </c:pt>
                <c:pt idx="9">
                  <c:v>0</c:v>
                </c:pt>
                <c:pt idx="10">
                  <c:v>0</c:v>
                </c:pt>
                <c:pt idx="11">
                  <c:v>4.4352616773968888E-3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1Y'!$Y$2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  <c:pt idx="130">
                  <c:v>42310</c:v>
                </c:pt>
                <c:pt idx="131">
                  <c:v>42311</c:v>
                </c:pt>
                <c:pt idx="132">
                  <c:v>42312</c:v>
                </c:pt>
                <c:pt idx="133">
                  <c:v>42313</c:v>
                </c:pt>
                <c:pt idx="134">
                  <c:v>42314</c:v>
                </c:pt>
                <c:pt idx="135">
                  <c:v>42317</c:v>
                </c:pt>
                <c:pt idx="136">
                  <c:v>42318</c:v>
                </c:pt>
                <c:pt idx="137">
                  <c:v>42319</c:v>
                </c:pt>
                <c:pt idx="138">
                  <c:v>42320</c:v>
                </c:pt>
                <c:pt idx="139">
                  <c:v>42321</c:v>
                </c:pt>
                <c:pt idx="140">
                  <c:v>42324</c:v>
                </c:pt>
                <c:pt idx="141">
                  <c:v>42325</c:v>
                </c:pt>
                <c:pt idx="142">
                  <c:v>42326</c:v>
                </c:pt>
                <c:pt idx="143">
                  <c:v>42327</c:v>
                </c:pt>
                <c:pt idx="144">
                  <c:v>42328</c:v>
                </c:pt>
                <c:pt idx="145">
                  <c:v>42331</c:v>
                </c:pt>
                <c:pt idx="146">
                  <c:v>42332</c:v>
                </c:pt>
                <c:pt idx="147">
                  <c:v>42333</c:v>
                </c:pt>
                <c:pt idx="148">
                  <c:v>42334</c:v>
                </c:pt>
                <c:pt idx="149">
                  <c:v>42335</c:v>
                </c:pt>
                <c:pt idx="150">
                  <c:v>42338</c:v>
                </c:pt>
                <c:pt idx="151">
                  <c:v>42339</c:v>
                </c:pt>
                <c:pt idx="152">
                  <c:v>42340</c:v>
                </c:pt>
                <c:pt idx="153">
                  <c:v>42341</c:v>
                </c:pt>
                <c:pt idx="154">
                  <c:v>42342</c:v>
                </c:pt>
                <c:pt idx="155">
                  <c:v>42345</c:v>
                </c:pt>
                <c:pt idx="156">
                  <c:v>42346</c:v>
                </c:pt>
                <c:pt idx="157">
                  <c:v>42347</c:v>
                </c:pt>
                <c:pt idx="158">
                  <c:v>42348</c:v>
                </c:pt>
                <c:pt idx="159">
                  <c:v>42349</c:v>
                </c:pt>
                <c:pt idx="160">
                  <c:v>42352</c:v>
                </c:pt>
                <c:pt idx="161">
                  <c:v>42353</c:v>
                </c:pt>
                <c:pt idx="162">
                  <c:v>42354</c:v>
                </c:pt>
                <c:pt idx="163">
                  <c:v>42355</c:v>
                </c:pt>
                <c:pt idx="164">
                  <c:v>42356</c:v>
                </c:pt>
                <c:pt idx="165">
                  <c:v>42359</c:v>
                </c:pt>
                <c:pt idx="166">
                  <c:v>42360</c:v>
                </c:pt>
                <c:pt idx="167">
                  <c:v>42361</c:v>
                </c:pt>
                <c:pt idx="168">
                  <c:v>42362</c:v>
                </c:pt>
                <c:pt idx="169">
                  <c:v>42367</c:v>
                </c:pt>
                <c:pt idx="170">
                  <c:v>42368</c:v>
                </c:pt>
                <c:pt idx="171">
                  <c:v>42369</c:v>
                </c:pt>
                <c:pt idx="172">
                  <c:v>42373</c:v>
                </c:pt>
                <c:pt idx="173">
                  <c:v>42374</c:v>
                </c:pt>
                <c:pt idx="174">
                  <c:v>42375</c:v>
                </c:pt>
                <c:pt idx="175">
                  <c:v>42376</c:v>
                </c:pt>
                <c:pt idx="176">
                  <c:v>42377</c:v>
                </c:pt>
                <c:pt idx="177">
                  <c:v>42380</c:v>
                </c:pt>
                <c:pt idx="178">
                  <c:v>42381</c:v>
                </c:pt>
                <c:pt idx="179">
                  <c:v>42382</c:v>
                </c:pt>
                <c:pt idx="180">
                  <c:v>42383</c:v>
                </c:pt>
                <c:pt idx="181">
                  <c:v>42384</c:v>
                </c:pt>
                <c:pt idx="182">
                  <c:v>42387</c:v>
                </c:pt>
                <c:pt idx="183">
                  <c:v>42388</c:v>
                </c:pt>
                <c:pt idx="184">
                  <c:v>42389</c:v>
                </c:pt>
                <c:pt idx="185">
                  <c:v>42390</c:v>
                </c:pt>
                <c:pt idx="186">
                  <c:v>42391</c:v>
                </c:pt>
                <c:pt idx="187">
                  <c:v>42394</c:v>
                </c:pt>
                <c:pt idx="188">
                  <c:v>42395</c:v>
                </c:pt>
                <c:pt idx="189">
                  <c:v>42396</c:v>
                </c:pt>
                <c:pt idx="190">
                  <c:v>42397</c:v>
                </c:pt>
                <c:pt idx="191">
                  <c:v>42398</c:v>
                </c:pt>
                <c:pt idx="192">
                  <c:v>42401</c:v>
                </c:pt>
                <c:pt idx="193">
                  <c:v>42402</c:v>
                </c:pt>
                <c:pt idx="194">
                  <c:v>42403</c:v>
                </c:pt>
                <c:pt idx="195">
                  <c:v>42404</c:v>
                </c:pt>
                <c:pt idx="196">
                  <c:v>42405</c:v>
                </c:pt>
                <c:pt idx="197">
                  <c:v>42408</c:v>
                </c:pt>
                <c:pt idx="198">
                  <c:v>42409</c:v>
                </c:pt>
                <c:pt idx="199">
                  <c:v>42410</c:v>
                </c:pt>
                <c:pt idx="200">
                  <c:v>42411</c:v>
                </c:pt>
                <c:pt idx="201">
                  <c:v>42412</c:v>
                </c:pt>
                <c:pt idx="202">
                  <c:v>42415</c:v>
                </c:pt>
                <c:pt idx="203">
                  <c:v>42416</c:v>
                </c:pt>
                <c:pt idx="204">
                  <c:v>42417</c:v>
                </c:pt>
                <c:pt idx="205">
                  <c:v>42418</c:v>
                </c:pt>
                <c:pt idx="206">
                  <c:v>42419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42429</c:v>
                </c:pt>
                <c:pt idx="213">
                  <c:v>42430</c:v>
                </c:pt>
                <c:pt idx="214">
                  <c:v>42431</c:v>
                </c:pt>
                <c:pt idx="215">
                  <c:v>42432</c:v>
                </c:pt>
                <c:pt idx="216">
                  <c:v>42433</c:v>
                </c:pt>
                <c:pt idx="217">
                  <c:v>42436</c:v>
                </c:pt>
                <c:pt idx="218">
                  <c:v>42437</c:v>
                </c:pt>
                <c:pt idx="219">
                  <c:v>42438</c:v>
                </c:pt>
                <c:pt idx="220">
                  <c:v>42439</c:v>
                </c:pt>
                <c:pt idx="221">
                  <c:v>42440</c:v>
                </c:pt>
                <c:pt idx="222">
                  <c:v>42443</c:v>
                </c:pt>
                <c:pt idx="223">
                  <c:v>42444</c:v>
                </c:pt>
                <c:pt idx="224">
                  <c:v>42445</c:v>
                </c:pt>
                <c:pt idx="225">
                  <c:v>42446</c:v>
                </c:pt>
                <c:pt idx="226">
                  <c:v>42447</c:v>
                </c:pt>
                <c:pt idx="227">
                  <c:v>42450</c:v>
                </c:pt>
                <c:pt idx="228">
                  <c:v>42451</c:v>
                </c:pt>
                <c:pt idx="229">
                  <c:v>42452</c:v>
                </c:pt>
                <c:pt idx="230">
                  <c:v>42453</c:v>
                </c:pt>
                <c:pt idx="231">
                  <c:v>42458</c:v>
                </c:pt>
                <c:pt idx="232">
                  <c:v>42459</c:v>
                </c:pt>
                <c:pt idx="233">
                  <c:v>42460</c:v>
                </c:pt>
                <c:pt idx="234">
                  <c:v>42461</c:v>
                </c:pt>
                <c:pt idx="235">
                  <c:v>42464</c:v>
                </c:pt>
                <c:pt idx="236">
                  <c:v>42465</c:v>
                </c:pt>
                <c:pt idx="237">
                  <c:v>42466</c:v>
                </c:pt>
                <c:pt idx="238">
                  <c:v>42467</c:v>
                </c:pt>
                <c:pt idx="239">
                  <c:v>42468</c:v>
                </c:pt>
                <c:pt idx="240">
                  <c:v>42471</c:v>
                </c:pt>
                <c:pt idx="241">
                  <c:v>42472</c:v>
                </c:pt>
                <c:pt idx="242">
                  <c:v>42473</c:v>
                </c:pt>
                <c:pt idx="243">
                  <c:v>42474</c:v>
                </c:pt>
                <c:pt idx="244">
                  <c:v>42475</c:v>
                </c:pt>
                <c:pt idx="245">
                  <c:v>42478</c:v>
                </c:pt>
                <c:pt idx="246">
                  <c:v>42479</c:v>
                </c:pt>
                <c:pt idx="247">
                  <c:v>42480</c:v>
                </c:pt>
                <c:pt idx="248">
                  <c:v>42481</c:v>
                </c:pt>
                <c:pt idx="249">
                  <c:v>42482</c:v>
                </c:pt>
                <c:pt idx="250">
                  <c:v>42485</c:v>
                </c:pt>
                <c:pt idx="251">
                  <c:v>42486</c:v>
                </c:pt>
                <c:pt idx="252">
                  <c:v>42487</c:v>
                </c:pt>
                <c:pt idx="253">
                  <c:v>42488</c:v>
                </c:pt>
                <c:pt idx="254">
                  <c:v>42489</c:v>
                </c:pt>
                <c:pt idx="255">
                  <c:v>42493</c:v>
                </c:pt>
                <c:pt idx="256">
                  <c:v>42494</c:v>
                </c:pt>
                <c:pt idx="257">
                  <c:v>42495</c:v>
                </c:pt>
                <c:pt idx="258">
                  <c:v>42496</c:v>
                </c:pt>
                <c:pt idx="259">
                  <c:v>42499</c:v>
                </c:pt>
              </c:numCache>
            </c:numRef>
          </c:xVal>
          <c:yVal>
            <c:numRef>
              <c:f>'Delta 1Y'!$Y$3:$Y$262</c:f>
              <c:numCache>
                <c:formatCode>General</c:formatCode>
                <c:ptCount val="260"/>
                <c:pt idx="0">
                  <c:v>4.290754758569282E-3</c:v>
                </c:pt>
                <c:pt idx="1">
                  <c:v>4.2745559958201843E-3</c:v>
                </c:pt>
                <c:pt idx="2">
                  <c:v>4.3047435701666949E-3</c:v>
                </c:pt>
                <c:pt idx="3">
                  <c:v>4.2625702564259675E-3</c:v>
                </c:pt>
                <c:pt idx="4">
                  <c:v>4.2578083063003827E-3</c:v>
                </c:pt>
                <c:pt idx="5">
                  <c:v>4.2761229695414231E-3</c:v>
                </c:pt>
                <c:pt idx="6">
                  <c:v>4.259873831287864E-3</c:v>
                </c:pt>
                <c:pt idx="7">
                  <c:v>4.2345658827432076E-3</c:v>
                </c:pt>
                <c:pt idx="8">
                  <c:v>4.2301231908130977E-3</c:v>
                </c:pt>
                <c:pt idx="9">
                  <c:v>4.2257797999040421E-3</c:v>
                </c:pt>
                <c:pt idx="10">
                  <c:v>4.244432153799999E-3</c:v>
                </c:pt>
                <c:pt idx="11">
                  <c:v>4.2288747928772002E-3</c:v>
                </c:pt>
                <c:pt idx="12">
                  <c:v>4.2060219498300262E-3</c:v>
                </c:pt>
                <c:pt idx="13">
                  <c:v>4.2025572584965141E-3</c:v>
                </c:pt>
                <c:pt idx="14">
                  <c:v>4.1992865652572811E-3</c:v>
                </c:pt>
                <c:pt idx="15">
                  <c:v>4.2189668649802482E-3</c:v>
                </c:pt>
                <c:pt idx="16">
                  <c:v>4.204745498673273E-3</c:v>
                </c:pt>
                <c:pt idx="17">
                  <c:v>4.1844917092523758E-3</c:v>
                </c:pt>
                <c:pt idx="18">
                  <c:v>4.1829561835508159E-3</c:v>
                </c:pt>
                <c:pt idx="19">
                  <c:v>4.2157144958216474E-3</c:v>
                </c:pt>
                <c:pt idx="20">
                  <c:v>4.2034602216809757E-3</c:v>
                </c:pt>
                <c:pt idx="21">
                  <c:v>4.1787327027409775E-3</c:v>
                </c:pt>
                <c:pt idx="22">
                  <c:v>4.1781297408514367E-3</c:v>
                </c:pt>
                <c:pt idx="23">
                  <c:v>4.1775694220495012E-3</c:v>
                </c:pt>
                <c:pt idx="24">
                  <c:v>4.1996852527456663E-3</c:v>
                </c:pt>
                <c:pt idx="25">
                  <c:v>4.1878902516696136E-3</c:v>
                </c:pt>
                <c:pt idx="26">
                  <c:v>4.1753866447213194E-3</c:v>
                </c:pt>
                <c:pt idx="27">
                  <c:v>4.1750696867756225E-3</c:v>
                </c:pt>
                <c:pt idx="28">
                  <c:v>4.174791206110362E-3</c:v>
                </c:pt>
                <c:pt idx="29">
                  <c:v>4.1971683278862167E-3</c:v>
                </c:pt>
                <c:pt idx="30">
                  <c:v>4.1856557664339674E-3</c:v>
                </c:pt>
                <c:pt idx="31">
                  <c:v>4.173955134930029E-3</c:v>
                </c:pt>
                <c:pt idx="32">
                  <c:v>4.1738950219274438E-3</c:v>
                </c:pt>
                <c:pt idx="33">
                  <c:v>4.1738692210175924E-3</c:v>
                </c:pt>
                <c:pt idx="34">
                  <c:v>4.19648832786186E-3</c:v>
                </c:pt>
                <c:pt idx="35">
                  <c:v>4.1852240443346189E-3</c:v>
                </c:pt>
                <c:pt idx="36">
                  <c:v>4.1742340751611167E-3</c:v>
                </c:pt>
                <c:pt idx="37">
                  <c:v>4.1744016534980702E-3</c:v>
                </c:pt>
                <c:pt idx="38">
                  <c:v>4.1745993797053403E-3</c:v>
                </c:pt>
                <c:pt idx="39">
                  <c:v>4.1974400648283981E-3</c:v>
                </c:pt>
                <c:pt idx="40">
                  <c:v>4.1863904574061476E-3</c:v>
                </c:pt>
                <c:pt idx="41">
                  <c:v>4.1760194120174796E-3</c:v>
                </c:pt>
                <c:pt idx="42">
                  <c:v>4.1763785437563339E-3</c:v>
                </c:pt>
                <c:pt idx="43">
                  <c:v>4.1767502279158684E-3</c:v>
                </c:pt>
                <c:pt idx="44">
                  <c:v>4.1997576302664902E-3</c:v>
                </c:pt>
                <c:pt idx="45">
                  <c:v>4.1888448933192837E-3</c:v>
                </c:pt>
                <c:pt idx="46">
                  <c:v>4.1788050782521312E-3</c:v>
                </c:pt>
                <c:pt idx="47">
                  <c:v>4.1792569626335728E-3</c:v>
                </c:pt>
                <c:pt idx="48">
                  <c:v>4.1797230278409307E-3</c:v>
                </c:pt>
                <c:pt idx="49">
                  <c:v>4.2028400457383413E-3</c:v>
                </c:pt>
                <c:pt idx="50">
                  <c:v>4.1920184099938579E-3</c:v>
                </c:pt>
                <c:pt idx="51">
                  <c:v>4.1822742052415717E-3</c:v>
                </c:pt>
                <c:pt idx="52">
                  <c:v>4.18283023854122E-3</c:v>
                </c:pt>
                <c:pt idx="53">
                  <c:v>4.1834020802116933E-3</c:v>
                </c:pt>
                <c:pt idx="54">
                  <c:v>4.2066439524437362E-3</c:v>
                </c:pt>
                <c:pt idx="55">
                  <c:v>4.1959229202570645E-3</c:v>
                </c:pt>
                <c:pt idx="56">
                  <c:v>4.1865065487014953E-3</c:v>
                </c:pt>
                <c:pt idx="57">
                  <c:v>4.1871781210816401E-3</c:v>
                </c:pt>
                <c:pt idx="58">
                  <c:v>4.187867128488002E-3</c:v>
                </c:pt>
                <c:pt idx="59">
                  <c:v>4.2112495167654961E-3</c:v>
                </c:pt>
                <c:pt idx="60">
                  <c:v>4.2006383697120566E-3</c:v>
                </c:pt>
                <c:pt idx="61">
                  <c:v>4.1915818209096473E-3</c:v>
                </c:pt>
                <c:pt idx="62">
                  <c:v>4.1923803162055278E-3</c:v>
                </c:pt>
                <c:pt idx="63">
                  <c:v>4.1931978722603682E-3</c:v>
                </c:pt>
                <c:pt idx="64">
                  <c:v>4.1826895661588826E-3</c:v>
                </c:pt>
                <c:pt idx="65">
                  <c:v>4.1722085509183441E-3</c:v>
                </c:pt>
                <c:pt idx="66">
                  <c:v>4.1977228705033197E-3</c:v>
                </c:pt>
                <c:pt idx="67">
                  <c:v>4.198709979897226E-3</c:v>
                </c:pt>
                <c:pt idx="68">
                  <c:v>4.1997200678734904E-3</c:v>
                </c:pt>
                <c:pt idx="69">
                  <c:v>4.2234865934748008E-3</c:v>
                </c:pt>
                <c:pt idx="70">
                  <c:v>4.2131723464015327E-3</c:v>
                </c:pt>
                <c:pt idx="71">
                  <c:v>4.2050493291565629E-3</c:v>
                </c:pt>
                <c:pt idx="72">
                  <c:v>4.2061577759521761E-3</c:v>
                </c:pt>
                <c:pt idx="73">
                  <c:v>4.2072760315957584E-3</c:v>
                </c:pt>
                <c:pt idx="74">
                  <c:v>4.2311758009777288E-3</c:v>
                </c:pt>
                <c:pt idx="75">
                  <c:v>4.2209244876922842E-3</c:v>
                </c:pt>
                <c:pt idx="76">
                  <c:v>4.2129486158592726E-3</c:v>
                </c:pt>
                <c:pt idx="77">
                  <c:v>4.2140862303884068E-3</c:v>
                </c:pt>
                <c:pt idx="78">
                  <c:v>4.2152204902377909E-3</c:v>
                </c:pt>
                <c:pt idx="79">
                  <c:v>4.2391629439465575E-3</c:v>
                </c:pt>
                <c:pt idx="80">
                  <c:v>4.2288813658076961E-3</c:v>
                </c:pt>
                <c:pt idx="81">
                  <c:v>4.220775674497669E-3</c:v>
                </c:pt>
                <c:pt idx="82">
                  <c:v>4.2218503312507535E-3</c:v>
                </c:pt>
                <c:pt idx="83">
                  <c:v>4.2229084762259398E-3</c:v>
                </c:pt>
                <c:pt idx="84">
                  <c:v>4.258224049360851E-3</c:v>
                </c:pt>
                <c:pt idx="85">
                  <c:v>4.247824167466119E-3</c:v>
                </c:pt>
                <c:pt idx="86">
                  <c:v>4.2288376291892745E-3</c:v>
                </c:pt>
                <c:pt idx="87">
                  <c:v>4.2297583270441697E-3</c:v>
                </c:pt>
                <c:pt idx="88">
                  <c:v>4.2535471802499112E-3</c:v>
                </c:pt>
                <c:pt idx="89">
                  <c:v>4.2429965208230754E-3</c:v>
                </c:pt>
                <c:pt idx="90">
                  <c:v>4.2341386059167475E-3</c:v>
                </c:pt>
                <c:pt idx="91">
                  <c:v>4.2349780702313749E-3</c:v>
                </c:pt>
                <c:pt idx="92">
                  <c:v>4.2358080205812778E-3</c:v>
                </c:pt>
                <c:pt idx="93">
                  <c:v>4.2595433249334839E-3</c:v>
                </c:pt>
                <c:pt idx="94">
                  <c:v>4.2489032464222681E-3</c:v>
                </c:pt>
                <c:pt idx="95">
                  <c:v>4.2398553027111268E-3</c:v>
                </c:pt>
                <c:pt idx="96">
                  <c:v>4.2406523121083549E-3</c:v>
                </c:pt>
                <c:pt idx="97">
                  <c:v>4.2414478544351691E-3</c:v>
                </c:pt>
                <c:pt idx="98">
                  <c:v>4.2651840384936501E-3</c:v>
                </c:pt>
                <c:pt idx="99">
                  <c:v>4.2545119785129528E-3</c:v>
                </c:pt>
                <c:pt idx="100">
                  <c:v>4.245443780943341E-3</c:v>
                </c:pt>
                <c:pt idx="101">
                  <c:v>4.2462546523167229E-3</c:v>
                </c:pt>
                <c:pt idx="102">
                  <c:v>4.2470720997152683E-3</c:v>
                </c:pt>
                <c:pt idx="103">
                  <c:v>4.2708656935541191E-3</c:v>
                </c:pt>
                <c:pt idx="104">
                  <c:v>4.260217999107991E-3</c:v>
                </c:pt>
                <c:pt idx="105">
                  <c:v>4.2512981788871643E-3</c:v>
                </c:pt>
                <c:pt idx="106">
                  <c:v>4.252179202422113E-3</c:v>
                </c:pt>
                <c:pt idx="107">
                  <c:v>4.2530745748179189E-3</c:v>
                </c:pt>
                <c:pt idx="108">
                  <c:v>4.2769823310558203E-3</c:v>
                </c:pt>
                <c:pt idx="109">
                  <c:v>4.2664091895055099E-3</c:v>
                </c:pt>
                <c:pt idx="110">
                  <c:v>4.2577549035274324E-3</c:v>
                </c:pt>
                <c:pt idx="111">
                  <c:v>4.2587285104952613E-3</c:v>
                </c:pt>
                <c:pt idx="112">
                  <c:v>4.2597135806419165E-3</c:v>
                </c:pt>
                <c:pt idx="113">
                  <c:v>4.2837411255912932E-3</c:v>
                </c:pt>
                <c:pt idx="114">
                  <c:v>4.2732349862086095E-3</c:v>
                </c:pt>
                <c:pt idx="115">
                  <c:v>4.2647951238338321E-3</c:v>
                </c:pt>
                <c:pt idx="116">
                  <c:v>4.2658395203499459E-3</c:v>
                </c:pt>
                <c:pt idx="117">
                  <c:v>4.2668922294307327E-3</c:v>
                </c:pt>
                <c:pt idx="118">
                  <c:v>4.2910202967734188E-3</c:v>
                </c:pt>
                <c:pt idx="119">
                  <c:v>4.2805576487546992E-3</c:v>
                </c:pt>
                <c:pt idx="120">
                  <c:v>4.2722647156141673E-3</c:v>
                </c:pt>
                <c:pt idx="121">
                  <c:v>4.2733578518995077E-3</c:v>
                </c:pt>
                <c:pt idx="122">
                  <c:v>4.2744561516424844E-3</c:v>
                </c:pt>
                <c:pt idx="123">
                  <c:v>4.2986646521138705E-3</c:v>
                </c:pt>
                <c:pt idx="124">
                  <c:v>4.2882224119946627E-3</c:v>
                </c:pt>
                <c:pt idx="125">
                  <c:v>4.2800093620791553E-3</c:v>
                </c:pt>
                <c:pt idx="126">
                  <c:v>4.2811291989146363E-3</c:v>
                </c:pt>
                <c:pt idx="127">
                  <c:v>4.2822510516117634E-3</c:v>
                </c:pt>
                <c:pt idx="128">
                  <c:v>4.3065190738857256E-3</c:v>
                </c:pt>
                <c:pt idx="129">
                  <c:v>4.2960746493179193E-3</c:v>
                </c:pt>
                <c:pt idx="130">
                  <c:v>4.287878917254774E-3</c:v>
                </c:pt>
                <c:pt idx="131">
                  <c:v>4.2890073309777982E-3</c:v>
                </c:pt>
                <c:pt idx="132">
                  <c:v>4.2901365350763981E-3</c:v>
                </c:pt>
                <c:pt idx="133">
                  <c:v>4.3144506022789377E-3</c:v>
                </c:pt>
                <c:pt idx="134">
                  <c:v>4.3039924209676847E-3</c:v>
                </c:pt>
                <c:pt idx="135">
                  <c:v>4.2957921287685111E-3</c:v>
                </c:pt>
                <c:pt idx="136">
                  <c:v>4.2969247056625082E-3</c:v>
                </c:pt>
                <c:pt idx="137">
                  <c:v>4.2980576164479223E-3</c:v>
                </c:pt>
                <c:pt idx="138">
                  <c:v>4.322414659498083E-3</c:v>
                </c:pt>
                <c:pt idx="139">
                  <c:v>4.3119394218111822E-3</c:v>
                </c:pt>
                <c:pt idx="140">
                  <c:v>4.3037248963739543E-3</c:v>
                </c:pt>
                <c:pt idx="141">
                  <c:v>4.3048584410873905E-3</c:v>
                </c:pt>
                <c:pt idx="142">
                  <c:v>4.3059918632209915E-3</c:v>
                </c:pt>
                <c:pt idx="143">
                  <c:v>4.3303887575315602E-3</c:v>
                </c:pt>
                <c:pt idx="144">
                  <c:v>4.3198932241589371E-3</c:v>
                </c:pt>
                <c:pt idx="145">
                  <c:v>4.3116548528942472E-3</c:v>
                </c:pt>
                <c:pt idx="146">
                  <c:v>4.3127861701753407E-3</c:v>
                </c:pt>
                <c:pt idx="147">
                  <c:v>4.3139169084224771E-3</c:v>
                </c:pt>
                <c:pt idx="148">
                  <c:v>4.3383504091200368E-3</c:v>
                </c:pt>
                <c:pt idx="149">
                  <c:v>4.3278314010661133E-3</c:v>
                </c:pt>
                <c:pt idx="150">
                  <c:v>4.3195596319555701E-3</c:v>
                </c:pt>
                <c:pt idx="151">
                  <c:v>4.3206855292001779E-3</c:v>
                </c:pt>
                <c:pt idx="152">
                  <c:v>4.3218104060434867E-3</c:v>
                </c:pt>
                <c:pt idx="153">
                  <c:v>4.3462771961583768E-3</c:v>
                </c:pt>
                <c:pt idx="154">
                  <c:v>4.3357316877663558E-3</c:v>
                </c:pt>
                <c:pt idx="155">
                  <c:v>4.3274177304516402E-3</c:v>
                </c:pt>
                <c:pt idx="156">
                  <c:v>4.3285354328421064E-3</c:v>
                </c:pt>
                <c:pt idx="157">
                  <c:v>4.3296517643019129E-3</c:v>
                </c:pt>
                <c:pt idx="158">
                  <c:v>4.3541489583066844E-3</c:v>
                </c:pt>
                <c:pt idx="159">
                  <c:v>4.3435745341848676E-3</c:v>
                </c:pt>
                <c:pt idx="160">
                  <c:v>4.3352111078277253E-3</c:v>
                </c:pt>
                <c:pt idx="161">
                  <c:v>4.3363181640423817E-3</c:v>
                </c:pt>
                <c:pt idx="162">
                  <c:v>4.3374234995896682E-3</c:v>
                </c:pt>
                <c:pt idx="163">
                  <c:v>4.3619482772758143E-3</c:v>
                </c:pt>
                <c:pt idx="164">
                  <c:v>4.3513426671010743E-3</c:v>
                </c:pt>
                <c:pt idx="165">
                  <c:v>4.342922621434174E-3</c:v>
                </c:pt>
                <c:pt idx="166">
                  <c:v>4.344016585669643E-3</c:v>
                </c:pt>
                <c:pt idx="167">
                  <c:v>4.345108480281891E-3</c:v>
                </c:pt>
                <c:pt idx="168">
                  <c:v>4.3931136731179352E-3</c:v>
                </c:pt>
                <c:pt idx="169">
                  <c:v>4.3516135988187505E-3</c:v>
                </c:pt>
                <c:pt idx="170">
                  <c:v>4.3526896096766901E-3</c:v>
                </c:pt>
                <c:pt idx="171">
                  <c:v>4.3420128517962266E-3</c:v>
                </c:pt>
                <c:pt idx="172">
                  <c:v>4.3580309879891433E-3</c:v>
                </c:pt>
                <c:pt idx="173">
                  <c:v>4.3590910466630942E-3</c:v>
                </c:pt>
                <c:pt idx="174">
                  <c:v>4.3601482057260988E-3</c:v>
                </c:pt>
                <c:pt idx="175">
                  <c:v>4.384737243203961E-3</c:v>
                </c:pt>
                <c:pt idx="176">
                  <c:v>4.3740241036794095E-3</c:v>
                </c:pt>
                <c:pt idx="177">
                  <c:v>4.365388097258267E-3</c:v>
                </c:pt>
                <c:pt idx="178">
                  <c:v>4.366426412835786E-3</c:v>
                </c:pt>
                <c:pt idx="179">
                  <c:v>4.3674613468294675E-3</c:v>
                </c:pt>
                <c:pt idx="180">
                  <c:v>4.3920641496439554E-3</c:v>
                </c:pt>
                <c:pt idx="181">
                  <c:v>4.3813095274193433E-3</c:v>
                </c:pt>
                <c:pt idx="182">
                  <c:v>4.3725828825844941E-3</c:v>
                </c:pt>
                <c:pt idx="183">
                  <c:v>4.3735960807552605E-3</c:v>
                </c:pt>
                <c:pt idx="184">
                  <c:v>4.3746054152062853E-3</c:v>
                </c:pt>
                <c:pt idx="185">
                  <c:v>4.3992176996471297E-3</c:v>
                </c:pt>
                <c:pt idx="186">
                  <c:v>4.3884186653625314E-3</c:v>
                </c:pt>
                <c:pt idx="187">
                  <c:v>4.379591720445399E-3</c:v>
                </c:pt>
                <c:pt idx="188">
                  <c:v>4.3805764258094664E-3</c:v>
                </c:pt>
                <c:pt idx="189">
                  <c:v>4.3815567851732615E-3</c:v>
                </c:pt>
                <c:pt idx="190">
                  <c:v>4.4061741397950754E-3</c:v>
                </c:pt>
                <c:pt idx="191">
                  <c:v>4.3953278264063419E-3</c:v>
                </c:pt>
                <c:pt idx="192">
                  <c:v>4.3863915247840356E-3</c:v>
                </c:pt>
                <c:pt idx="193">
                  <c:v>4.3873451069091768E-3</c:v>
                </c:pt>
                <c:pt idx="194">
                  <c:v>4.3882943441430101E-3</c:v>
                </c:pt>
                <c:pt idx="195">
                  <c:v>4.4129140746079782E-3</c:v>
                </c:pt>
                <c:pt idx="196">
                  <c:v>4.4020202367542598E-3</c:v>
                </c:pt>
                <c:pt idx="197">
                  <c:v>4.3929771724618843E-3</c:v>
                </c:pt>
                <c:pt idx="198">
                  <c:v>4.3939014296489158E-3</c:v>
                </c:pt>
                <c:pt idx="199">
                  <c:v>4.3948217050381938E-3</c:v>
                </c:pt>
                <c:pt idx="200">
                  <c:v>4.4194450817569945E-3</c:v>
                </c:pt>
                <c:pt idx="201">
                  <c:v>4.408506813502782E-3</c:v>
                </c:pt>
                <c:pt idx="202">
                  <c:v>4.3993651703327918E-3</c:v>
                </c:pt>
                <c:pt idx="203">
                  <c:v>4.4002626441124078E-3</c:v>
                </c:pt>
                <c:pt idx="204">
                  <c:v>4.4011564991440584E-3</c:v>
                </c:pt>
                <c:pt idx="205">
                  <c:v>4.4257850280364193E-3</c:v>
                </c:pt>
                <c:pt idx="206">
                  <c:v>4.4148053953957178E-3</c:v>
                </c:pt>
                <c:pt idx="207">
                  <c:v>4.4055733081579864E-3</c:v>
                </c:pt>
                <c:pt idx="208">
                  <c:v>4.4064465397298377E-3</c:v>
                </c:pt>
                <c:pt idx="209">
                  <c:v>4.4073165155515803E-3</c:v>
                </c:pt>
                <c:pt idx="210">
                  <c:v>4.4319517982436482E-3</c:v>
                </c:pt>
                <c:pt idx="211">
                  <c:v>4.420933818840833E-3</c:v>
                </c:pt>
                <c:pt idx="212">
                  <c:v>4.3997250686947983E-3</c:v>
                </c:pt>
                <c:pt idx="213">
                  <c:v>4.4005745029809581E-3</c:v>
                </c:pt>
                <c:pt idx="214">
                  <c:v>4.4014210504824871E-3</c:v>
                </c:pt>
                <c:pt idx="215">
                  <c:v>4.4022647610211371E-3</c:v>
                </c:pt>
                <c:pt idx="216">
                  <c:v>4.4269098972945014E-3</c:v>
                </c:pt>
                <c:pt idx="217">
                  <c:v>4.4056122298934287E-3</c:v>
                </c:pt>
                <c:pt idx="218">
                  <c:v>4.4064425028523474E-3</c:v>
                </c:pt>
                <c:pt idx="219">
                  <c:v>4.4072702377222764E-3</c:v>
                </c:pt>
                <c:pt idx="220">
                  <c:v>4.4080954843057412E-3</c:v>
                </c:pt>
                <c:pt idx="221">
                  <c:v>4.4327511018480512E-3</c:v>
                </c:pt>
                <c:pt idx="222">
                  <c:v>4.4113725837220058E-3</c:v>
                </c:pt>
                <c:pt idx="223">
                  <c:v>4.4121861358084784E-3</c:v>
                </c:pt>
                <c:pt idx="224">
                  <c:v>4.4129974983630133E-3</c:v>
                </c:pt>
                <c:pt idx="225">
                  <c:v>4.4138067211683084E-3</c:v>
                </c:pt>
                <c:pt idx="226">
                  <c:v>4.438474616553399E-3</c:v>
                </c:pt>
                <c:pt idx="227">
                  <c:v>4.4170232104405807E-3</c:v>
                </c:pt>
                <c:pt idx="228">
                  <c:v>4.4178224811336781E-3</c:v>
                </c:pt>
                <c:pt idx="229">
                  <c:v>4.4186199107119377E-3</c:v>
                </c:pt>
                <c:pt idx="230">
                  <c:v>4.419415548937179E-3</c:v>
                </c:pt>
                <c:pt idx="231">
                  <c:v>4.4233686112564322E-3</c:v>
                </c:pt>
                <c:pt idx="232">
                  <c:v>4.4241545458273595E-3</c:v>
                </c:pt>
                <c:pt idx="233">
                  <c:v>4.4249390349728E-3</c:v>
                </c:pt>
                <c:pt idx="234">
                  <c:v>4.4496372335022776E-3</c:v>
                </c:pt>
                <c:pt idx="235">
                  <c:v>4.4280634854099278E-3</c:v>
                </c:pt>
                <c:pt idx="236">
                  <c:v>4.4288414584709689E-3</c:v>
                </c:pt>
                <c:pt idx="237">
                  <c:v>4.4296182704923791E-3</c:v>
                </c:pt>
                <c:pt idx="238">
                  <c:v>4.4303939688559793E-3</c:v>
                </c:pt>
                <c:pt idx="239">
                  <c:v>4.4551102824455981E-3</c:v>
                </c:pt>
                <c:pt idx="240">
                  <c:v>4.4334865732166048E-3</c:v>
                </c:pt>
                <c:pt idx="241">
                  <c:v>4.4342574138652889E-3</c:v>
                </c:pt>
                <c:pt idx="242">
                  <c:v>4.4350274250548405E-3</c:v>
                </c:pt>
                <c:pt idx="243">
                  <c:v>4.4837206264306791E-3</c:v>
                </c:pt>
                <c:pt idx="244">
                  <c:v>4.4725154245573917E-3</c:v>
                </c:pt>
                <c:pt idx="245">
                  <c:v>4.4388666962442364E-3</c:v>
                </c:pt>
                <c:pt idx="246">
                  <c:v>4.4396327248950431E-3</c:v>
                </c:pt>
                <c:pt idx="247">
                  <c:v>4.440398255450834E-3</c:v>
                </c:pt>
                <c:pt idx="248">
                  <c:v>4.4411633352323329E-3</c:v>
                </c:pt>
                <c:pt idx="249">
                  <c:v>4.4659220860375458E-3</c:v>
                </c:pt>
                <c:pt idx="250">
                  <c:v>4.4442200928632063E-3</c:v>
                </c:pt>
                <c:pt idx="251">
                  <c:v>4.4449836284218471E-3</c:v>
                </c:pt>
                <c:pt idx="252">
                  <c:v>4.4457469970353115E-3</c:v>
                </c:pt>
                <c:pt idx="253">
                  <c:v>4.4465102459936854E-3</c:v>
                </c:pt>
                <c:pt idx="254">
                  <c:v>4.4352616773968888E-3</c:v>
                </c:pt>
                <c:pt idx="255">
                  <c:v>4.4503263752360151E-3</c:v>
                </c:pt>
                <c:pt idx="256">
                  <c:v>4.4510899203757687E-3</c:v>
                </c:pt>
                <c:pt idx="257">
                  <c:v>4.4518536866020395E-3</c:v>
                </c:pt>
                <c:pt idx="258">
                  <c:v>4.4766638033717481E-3</c:v>
                </c:pt>
                <c:pt idx="259">
                  <c:v>4.4549119451131351E-3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45856"/>
        <c:axId val="461952128"/>
      </c:scatterChart>
      <c:valAx>
        <c:axId val="4619458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1952128"/>
        <c:crosses val="autoZero"/>
        <c:crossBetween val="midCat"/>
      </c:valAx>
      <c:valAx>
        <c:axId val="46195212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619458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42123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4.2415966215047438E-3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42153</c:v>
                </c:pt>
                <c:pt idx="1">
                  <c:v>42184</c:v>
                </c:pt>
                <c:pt idx="2">
                  <c:v>42214</c:v>
                </c:pt>
                <c:pt idx="3">
                  <c:v>42244</c:v>
                </c:pt>
                <c:pt idx="4">
                  <c:v>42276</c:v>
                </c:pt>
                <c:pt idx="5">
                  <c:v>42306</c:v>
                </c:pt>
                <c:pt idx="6">
                  <c:v>42338</c:v>
                </c:pt>
                <c:pt idx="7">
                  <c:v>42367</c:v>
                </c:pt>
                <c:pt idx="8">
                  <c:v>42398</c:v>
                </c:pt>
                <c:pt idx="9">
                  <c:v>42429</c:v>
                </c:pt>
                <c:pt idx="10">
                  <c:v>42458</c:v>
                </c:pt>
                <c:pt idx="11">
                  <c:v>42489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4.1342389079262742E-3</c:v>
                </c:pt>
                <c:pt idx="1">
                  <c:v>4.1312920461007568E-3</c:v>
                </c:pt>
                <c:pt idx="2">
                  <c:v>4.1502175871939925E-3</c:v>
                </c:pt>
                <c:pt idx="3">
                  <c:v>4.1837564035333528E-3</c:v>
                </c:pt>
                <c:pt idx="4">
                  <c:v>4.2130529371628362E-3</c:v>
                </c:pt>
                <c:pt idx="5">
                  <c:v>4.2462116138780219E-3</c:v>
                </c:pt>
                <c:pt idx="6">
                  <c:v>0</c:v>
                </c:pt>
                <c:pt idx="7">
                  <c:v>0</c:v>
                </c:pt>
                <c:pt idx="8">
                  <c:v>4.3527742362345113E-3</c:v>
                </c:pt>
                <c:pt idx="9">
                  <c:v>0</c:v>
                </c:pt>
                <c:pt idx="10">
                  <c:v>0</c:v>
                </c:pt>
                <c:pt idx="11">
                  <c:v>4.4353577929946431E-3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42123</c:v>
                </c:pt>
                <c:pt idx="1">
                  <c:v>42124</c:v>
                </c:pt>
                <c:pt idx="2">
                  <c:v>42125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42135</c:v>
                </c:pt>
                <c:pt idx="8">
                  <c:v>42136</c:v>
                </c:pt>
                <c:pt idx="9">
                  <c:v>42137</c:v>
                </c:pt>
                <c:pt idx="10">
                  <c:v>42138</c:v>
                </c:pt>
                <c:pt idx="11">
                  <c:v>42139</c:v>
                </c:pt>
                <c:pt idx="12">
                  <c:v>42142</c:v>
                </c:pt>
                <c:pt idx="13">
                  <c:v>42143</c:v>
                </c:pt>
                <c:pt idx="14">
                  <c:v>42144</c:v>
                </c:pt>
                <c:pt idx="15">
                  <c:v>42145</c:v>
                </c:pt>
                <c:pt idx="16">
                  <c:v>42146</c:v>
                </c:pt>
                <c:pt idx="17">
                  <c:v>42150</c:v>
                </c:pt>
                <c:pt idx="18">
                  <c:v>42151</c:v>
                </c:pt>
                <c:pt idx="19">
                  <c:v>42152</c:v>
                </c:pt>
                <c:pt idx="20">
                  <c:v>42153</c:v>
                </c:pt>
                <c:pt idx="21">
                  <c:v>42156</c:v>
                </c:pt>
                <c:pt idx="22">
                  <c:v>42157</c:v>
                </c:pt>
                <c:pt idx="23">
                  <c:v>42158</c:v>
                </c:pt>
                <c:pt idx="24">
                  <c:v>42159</c:v>
                </c:pt>
                <c:pt idx="25">
                  <c:v>42160</c:v>
                </c:pt>
                <c:pt idx="26">
                  <c:v>42163</c:v>
                </c:pt>
                <c:pt idx="27">
                  <c:v>42164</c:v>
                </c:pt>
                <c:pt idx="28">
                  <c:v>42165</c:v>
                </c:pt>
                <c:pt idx="29">
                  <c:v>42166</c:v>
                </c:pt>
                <c:pt idx="30">
                  <c:v>42167</c:v>
                </c:pt>
                <c:pt idx="31">
                  <c:v>42170</c:v>
                </c:pt>
                <c:pt idx="32">
                  <c:v>42171</c:v>
                </c:pt>
                <c:pt idx="33">
                  <c:v>42172</c:v>
                </c:pt>
                <c:pt idx="34">
                  <c:v>42173</c:v>
                </c:pt>
                <c:pt idx="35">
                  <c:v>42174</c:v>
                </c:pt>
                <c:pt idx="36">
                  <c:v>42177</c:v>
                </c:pt>
                <c:pt idx="37">
                  <c:v>42178</c:v>
                </c:pt>
                <c:pt idx="38">
                  <c:v>42179</c:v>
                </c:pt>
                <c:pt idx="39">
                  <c:v>42180</c:v>
                </c:pt>
                <c:pt idx="40">
                  <c:v>42181</c:v>
                </c:pt>
                <c:pt idx="41">
                  <c:v>42184</c:v>
                </c:pt>
                <c:pt idx="42">
                  <c:v>42185</c:v>
                </c:pt>
                <c:pt idx="43">
                  <c:v>42186</c:v>
                </c:pt>
                <c:pt idx="44">
                  <c:v>42187</c:v>
                </c:pt>
                <c:pt idx="45">
                  <c:v>42188</c:v>
                </c:pt>
                <c:pt idx="46">
                  <c:v>42191</c:v>
                </c:pt>
                <c:pt idx="47">
                  <c:v>42192</c:v>
                </c:pt>
                <c:pt idx="48">
                  <c:v>42193</c:v>
                </c:pt>
                <c:pt idx="49">
                  <c:v>42194</c:v>
                </c:pt>
                <c:pt idx="50">
                  <c:v>42195</c:v>
                </c:pt>
                <c:pt idx="51">
                  <c:v>42198</c:v>
                </c:pt>
                <c:pt idx="52">
                  <c:v>42199</c:v>
                </c:pt>
                <c:pt idx="53">
                  <c:v>42200</c:v>
                </c:pt>
                <c:pt idx="54">
                  <c:v>42201</c:v>
                </c:pt>
                <c:pt idx="55">
                  <c:v>42202</c:v>
                </c:pt>
                <c:pt idx="56">
                  <c:v>42205</c:v>
                </c:pt>
                <c:pt idx="57">
                  <c:v>42206</c:v>
                </c:pt>
                <c:pt idx="58">
                  <c:v>42207</c:v>
                </c:pt>
                <c:pt idx="59">
                  <c:v>42208</c:v>
                </c:pt>
                <c:pt idx="60">
                  <c:v>42209</c:v>
                </c:pt>
                <c:pt idx="61">
                  <c:v>42212</c:v>
                </c:pt>
                <c:pt idx="62">
                  <c:v>42213</c:v>
                </c:pt>
                <c:pt idx="63">
                  <c:v>42214</c:v>
                </c:pt>
                <c:pt idx="64">
                  <c:v>42215</c:v>
                </c:pt>
                <c:pt idx="65">
                  <c:v>42216</c:v>
                </c:pt>
                <c:pt idx="66">
                  <c:v>42219</c:v>
                </c:pt>
                <c:pt idx="67">
                  <c:v>42220</c:v>
                </c:pt>
                <c:pt idx="68">
                  <c:v>42221</c:v>
                </c:pt>
                <c:pt idx="69">
                  <c:v>42222</c:v>
                </c:pt>
                <c:pt idx="70">
                  <c:v>42223</c:v>
                </c:pt>
                <c:pt idx="71">
                  <c:v>42226</c:v>
                </c:pt>
                <c:pt idx="72">
                  <c:v>42227</c:v>
                </c:pt>
                <c:pt idx="73">
                  <c:v>42228</c:v>
                </c:pt>
                <c:pt idx="74">
                  <c:v>42229</c:v>
                </c:pt>
                <c:pt idx="75">
                  <c:v>42230</c:v>
                </c:pt>
                <c:pt idx="76">
                  <c:v>42233</c:v>
                </c:pt>
                <c:pt idx="77">
                  <c:v>42234</c:v>
                </c:pt>
                <c:pt idx="78">
                  <c:v>42235</c:v>
                </c:pt>
                <c:pt idx="79">
                  <c:v>42236</c:v>
                </c:pt>
                <c:pt idx="80">
                  <c:v>42237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42248</c:v>
                </c:pt>
                <c:pt idx="87">
                  <c:v>42249</c:v>
                </c:pt>
                <c:pt idx="88">
                  <c:v>42250</c:v>
                </c:pt>
                <c:pt idx="89">
                  <c:v>42251</c:v>
                </c:pt>
                <c:pt idx="90">
                  <c:v>42254</c:v>
                </c:pt>
                <c:pt idx="91">
                  <c:v>42255</c:v>
                </c:pt>
                <c:pt idx="92">
                  <c:v>42256</c:v>
                </c:pt>
                <c:pt idx="93">
                  <c:v>42257</c:v>
                </c:pt>
                <c:pt idx="94">
                  <c:v>42258</c:v>
                </c:pt>
                <c:pt idx="95">
                  <c:v>42261</c:v>
                </c:pt>
                <c:pt idx="96">
                  <c:v>42262</c:v>
                </c:pt>
                <c:pt idx="97">
                  <c:v>42263</c:v>
                </c:pt>
                <c:pt idx="98">
                  <c:v>42264</c:v>
                </c:pt>
                <c:pt idx="99">
                  <c:v>42265</c:v>
                </c:pt>
                <c:pt idx="100">
                  <c:v>42268</c:v>
                </c:pt>
                <c:pt idx="101">
                  <c:v>42269</c:v>
                </c:pt>
                <c:pt idx="102">
                  <c:v>42270</c:v>
                </c:pt>
                <c:pt idx="103">
                  <c:v>42271</c:v>
                </c:pt>
                <c:pt idx="104">
                  <c:v>42272</c:v>
                </c:pt>
                <c:pt idx="105">
                  <c:v>42275</c:v>
                </c:pt>
                <c:pt idx="106">
                  <c:v>42276</c:v>
                </c:pt>
                <c:pt idx="107">
                  <c:v>42277</c:v>
                </c:pt>
                <c:pt idx="108">
                  <c:v>42278</c:v>
                </c:pt>
                <c:pt idx="109">
                  <c:v>42279</c:v>
                </c:pt>
                <c:pt idx="110">
                  <c:v>42282</c:v>
                </c:pt>
                <c:pt idx="111">
                  <c:v>42283</c:v>
                </c:pt>
                <c:pt idx="112">
                  <c:v>42284</c:v>
                </c:pt>
                <c:pt idx="113">
                  <c:v>42285</c:v>
                </c:pt>
                <c:pt idx="114">
                  <c:v>42286</c:v>
                </c:pt>
                <c:pt idx="115">
                  <c:v>42289</c:v>
                </c:pt>
                <c:pt idx="116">
                  <c:v>42290</c:v>
                </c:pt>
                <c:pt idx="117">
                  <c:v>42291</c:v>
                </c:pt>
                <c:pt idx="118">
                  <c:v>42292</c:v>
                </c:pt>
                <c:pt idx="119">
                  <c:v>42293</c:v>
                </c:pt>
                <c:pt idx="120">
                  <c:v>42296</c:v>
                </c:pt>
                <c:pt idx="121">
                  <c:v>42297</c:v>
                </c:pt>
                <c:pt idx="122">
                  <c:v>42298</c:v>
                </c:pt>
                <c:pt idx="123">
                  <c:v>42299</c:v>
                </c:pt>
                <c:pt idx="124">
                  <c:v>42300</c:v>
                </c:pt>
                <c:pt idx="125">
                  <c:v>42303</c:v>
                </c:pt>
                <c:pt idx="126">
                  <c:v>42304</c:v>
                </c:pt>
                <c:pt idx="127">
                  <c:v>42305</c:v>
                </c:pt>
                <c:pt idx="128">
                  <c:v>42306</c:v>
                </c:pt>
                <c:pt idx="129">
                  <c:v>42307</c:v>
                </c:pt>
                <c:pt idx="130">
                  <c:v>42310</c:v>
                </c:pt>
                <c:pt idx="131">
                  <c:v>42311</c:v>
                </c:pt>
                <c:pt idx="132">
                  <c:v>42312</c:v>
                </c:pt>
                <c:pt idx="133">
                  <c:v>42313</c:v>
                </c:pt>
                <c:pt idx="134">
                  <c:v>42314</c:v>
                </c:pt>
                <c:pt idx="135">
                  <c:v>42317</c:v>
                </c:pt>
                <c:pt idx="136">
                  <c:v>42318</c:v>
                </c:pt>
                <c:pt idx="137">
                  <c:v>42319</c:v>
                </c:pt>
                <c:pt idx="138">
                  <c:v>42320</c:v>
                </c:pt>
                <c:pt idx="139">
                  <c:v>42321</c:v>
                </c:pt>
                <c:pt idx="140">
                  <c:v>42324</c:v>
                </c:pt>
                <c:pt idx="141">
                  <c:v>42325</c:v>
                </c:pt>
                <c:pt idx="142">
                  <c:v>42326</c:v>
                </c:pt>
                <c:pt idx="143">
                  <c:v>42327</c:v>
                </c:pt>
                <c:pt idx="144">
                  <c:v>42328</c:v>
                </c:pt>
                <c:pt idx="145">
                  <c:v>42331</c:v>
                </c:pt>
                <c:pt idx="146">
                  <c:v>42332</c:v>
                </c:pt>
                <c:pt idx="147">
                  <c:v>42333</c:v>
                </c:pt>
                <c:pt idx="148">
                  <c:v>42334</c:v>
                </c:pt>
                <c:pt idx="149">
                  <c:v>42335</c:v>
                </c:pt>
                <c:pt idx="150">
                  <c:v>42338</c:v>
                </c:pt>
                <c:pt idx="151">
                  <c:v>42339</c:v>
                </c:pt>
                <c:pt idx="152">
                  <c:v>42340</c:v>
                </c:pt>
                <c:pt idx="153">
                  <c:v>42341</c:v>
                </c:pt>
                <c:pt idx="154">
                  <c:v>42342</c:v>
                </c:pt>
                <c:pt idx="155">
                  <c:v>42345</c:v>
                </c:pt>
                <c:pt idx="156">
                  <c:v>42346</c:v>
                </c:pt>
                <c:pt idx="157">
                  <c:v>42347</c:v>
                </c:pt>
                <c:pt idx="158">
                  <c:v>42348</c:v>
                </c:pt>
                <c:pt idx="159">
                  <c:v>42349</c:v>
                </c:pt>
                <c:pt idx="160">
                  <c:v>42352</c:v>
                </c:pt>
                <c:pt idx="161">
                  <c:v>42353</c:v>
                </c:pt>
                <c:pt idx="162">
                  <c:v>42354</c:v>
                </c:pt>
                <c:pt idx="163">
                  <c:v>42355</c:v>
                </c:pt>
                <c:pt idx="164">
                  <c:v>42356</c:v>
                </c:pt>
                <c:pt idx="165">
                  <c:v>42359</c:v>
                </c:pt>
                <c:pt idx="166">
                  <c:v>42360</c:v>
                </c:pt>
                <c:pt idx="167">
                  <c:v>42361</c:v>
                </c:pt>
                <c:pt idx="168">
                  <c:v>42362</c:v>
                </c:pt>
                <c:pt idx="169">
                  <c:v>42367</c:v>
                </c:pt>
                <c:pt idx="170">
                  <c:v>42368</c:v>
                </c:pt>
                <c:pt idx="171">
                  <c:v>42369</c:v>
                </c:pt>
                <c:pt idx="172">
                  <c:v>42373</c:v>
                </c:pt>
                <c:pt idx="173">
                  <c:v>42374</c:v>
                </c:pt>
                <c:pt idx="174">
                  <c:v>42375</c:v>
                </c:pt>
                <c:pt idx="175">
                  <c:v>42376</c:v>
                </c:pt>
                <c:pt idx="176">
                  <c:v>42377</c:v>
                </c:pt>
                <c:pt idx="177">
                  <c:v>42380</c:v>
                </c:pt>
                <c:pt idx="178">
                  <c:v>42381</c:v>
                </c:pt>
                <c:pt idx="179">
                  <c:v>42382</c:v>
                </c:pt>
                <c:pt idx="180">
                  <c:v>42383</c:v>
                </c:pt>
                <c:pt idx="181">
                  <c:v>42384</c:v>
                </c:pt>
                <c:pt idx="182">
                  <c:v>42387</c:v>
                </c:pt>
                <c:pt idx="183">
                  <c:v>42388</c:v>
                </c:pt>
                <c:pt idx="184">
                  <c:v>42389</c:v>
                </c:pt>
                <c:pt idx="185">
                  <c:v>42390</c:v>
                </c:pt>
                <c:pt idx="186">
                  <c:v>42391</c:v>
                </c:pt>
                <c:pt idx="187">
                  <c:v>42394</c:v>
                </c:pt>
                <c:pt idx="188">
                  <c:v>42395</c:v>
                </c:pt>
                <c:pt idx="189">
                  <c:v>42396</c:v>
                </c:pt>
                <c:pt idx="190">
                  <c:v>42397</c:v>
                </c:pt>
                <c:pt idx="191">
                  <c:v>42398</c:v>
                </c:pt>
                <c:pt idx="192">
                  <c:v>42401</c:v>
                </c:pt>
                <c:pt idx="193">
                  <c:v>42402</c:v>
                </c:pt>
                <c:pt idx="194">
                  <c:v>42403</c:v>
                </c:pt>
                <c:pt idx="195">
                  <c:v>42404</c:v>
                </c:pt>
                <c:pt idx="196">
                  <c:v>42405</c:v>
                </c:pt>
                <c:pt idx="197">
                  <c:v>42408</c:v>
                </c:pt>
                <c:pt idx="198">
                  <c:v>42409</c:v>
                </c:pt>
                <c:pt idx="199">
                  <c:v>42410</c:v>
                </c:pt>
                <c:pt idx="200">
                  <c:v>42411</c:v>
                </c:pt>
                <c:pt idx="201">
                  <c:v>42412</c:v>
                </c:pt>
                <c:pt idx="202">
                  <c:v>42415</c:v>
                </c:pt>
                <c:pt idx="203">
                  <c:v>42416</c:v>
                </c:pt>
                <c:pt idx="204">
                  <c:v>42417</c:v>
                </c:pt>
                <c:pt idx="205">
                  <c:v>42418</c:v>
                </c:pt>
                <c:pt idx="206">
                  <c:v>42419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42429</c:v>
                </c:pt>
                <c:pt idx="213">
                  <c:v>42430</c:v>
                </c:pt>
                <c:pt idx="214">
                  <c:v>42431</c:v>
                </c:pt>
                <c:pt idx="215">
                  <c:v>42432</c:v>
                </c:pt>
                <c:pt idx="216">
                  <c:v>42433</c:v>
                </c:pt>
                <c:pt idx="217">
                  <c:v>42436</c:v>
                </c:pt>
                <c:pt idx="218">
                  <c:v>42437</c:v>
                </c:pt>
                <c:pt idx="219">
                  <c:v>42438</c:v>
                </c:pt>
                <c:pt idx="220">
                  <c:v>42439</c:v>
                </c:pt>
                <c:pt idx="221">
                  <c:v>42440</c:v>
                </c:pt>
                <c:pt idx="222">
                  <c:v>42443</c:v>
                </c:pt>
                <c:pt idx="223">
                  <c:v>42444</c:v>
                </c:pt>
                <c:pt idx="224">
                  <c:v>42445</c:v>
                </c:pt>
                <c:pt idx="225">
                  <c:v>42446</c:v>
                </c:pt>
                <c:pt idx="226">
                  <c:v>42447</c:v>
                </c:pt>
                <c:pt idx="227">
                  <c:v>42450</c:v>
                </c:pt>
                <c:pt idx="228">
                  <c:v>42451</c:v>
                </c:pt>
                <c:pt idx="229">
                  <c:v>42452</c:v>
                </c:pt>
                <c:pt idx="230">
                  <c:v>42453</c:v>
                </c:pt>
                <c:pt idx="231">
                  <c:v>42458</c:v>
                </c:pt>
                <c:pt idx="232">
                  <c:v>42459</c:v>
                </c:pt>
                <c:pt idx="233">
                  <c:v>42460</c:v>
                </c:pt>
                <c:pt idx="234">
                  <c:v>42461</c:v>
                </c:pt>
                <c:pt idx="235">
                  <c:v>42464</c:v>
                </c:pt>
                <c:pt idx="236">
                  <c:v>42465</c:v>
                </c:pt>
                <c:pt idx="237">
                  <c:v>42466</c:v>
                </c:pt>
                <c:pt idx="238">
                  <c:v>42467</c:v>
                </c:pt>
                <c:pt idx="239">
                  <c:v>42468</c:v>
                </c:pt>
                <c:pt idx="240">
                  <c:v>42471</c:v>
                </c:pt>
                <c:pt idx="241">
                  <c:v>42472</c:v>
                </c:pt>
                <c:pt idx="242">
                  <c:v>42473</c:v>
                </c:pt>
                <c:pt idx="243">
                  <c:v>42474</c:v>
                </c:pt>
                <c:pt idx="244">
                  <c:v>42475</c:v>
                </c:pt>
                <c:pt idx="245">
                  <c:v>42478</c:v>
                </c:pt>
                <c:pt idx="246">
                  <c:v>42479</c:v>
                </c:pt>
                <c:pt idx="247">
                  <c:v>42480</c:v>
                </c:pt>
                <c:pt idx="248">
                  <c:v>42481</c:v>
                </c:pt>
                <c:pt idx="249">
                  <c:v>42482</c:v>
                </c:pt>
                <c:pt idx="250">
                  <c:v>42485</c:v>
                </c:pt>
                <c:pt idx="251">
                  <c:v>42486</c:v>
                </c:pt>
                <c:pt idx="252">
                  <c:v>42487</c:v>
                </c:pt>
                <c:pt idx="253">
                  <c:v>42488</c:v>
                </c:pt>
                <c:pt idx="254">
                  <c:v>42489</c:v>
                </c:pt>
                <c:pt idx="255">
                  <c:v>42493</c:v>
                </c:pt>
                <c:pt idx="256">
                  <c:v>42494</c:v>
                </c:pt>
                <c:pt idx="257">
                  <c:v>42495</c:v>
                </c:pt>
                <c:pt idx="258">
                  <c:v>42496</c:v>
                </c:pt>
                <c:pt idx="259">
                  <c:v>42499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4.2415966215047438E-3</c:v>
                </c:pt>
                <c:pt idx="1">
                  <c:v>4.2371040998746955E-3</c:v>
                </c:pt>
                <c:pt idx="2">
                  <c:v>4.2325499149304781E-3</c:v>
                </c:pt>
                <c:pt idx="3">
                  <c:v>4.2139837414059472E-3</c:v>
                </c:pt>
                <c:pt idx="4">
                  <c:v>4.2093216394364042E-3</c:v>
                </c:pt>
                <c:pt idx="5">
                  <c:v>4.2046780339708989E-3</c:v>
                </c:pt>
                <c:pt idx="6">
                  <c:v>4.2000662849791329E-3</c:v>
                </c:pt>
                <c:pt idx="7">
                  <c:v>4.1865557765432774E-3</c:v>
                </c:pt>
                <c:pt idx="8">
                  <c:v>4.1822050531434771E-3</c:v>
                </c:pt>
                <c:pt idx="9">
                  <c:v>4.1779529860659212E-3</c:v>
                </c:pt>
                <c:pt idx="10">
                  <c:v>4.1738129352803105E-3</c:v>
                </c:pt>
                <c:pt idx="11">
                  <c:v>4.1697982607563459E-3</c:v>
                </c:pt>
                <c:pt idx="12">
                  <c:v>4.158640094451339E-3</c:v>
                </c:pt>
                <c:pt idx="13">
                  <c:v>4.1552605246709699E-3</c:v>
                </c:pt>
                <c:pt idx="14">
                  <c:v>4.152073131000752E-3</c:v>
                </c:pt>
                <c:pt idx="15">
                  <c:v>4.1490912734103861E-3</c:v>
                </c:pt>
                <c:pt idx="16">
                  <c:v>4.1463283118695739E-3</c:v>
                </c:pt>
                <c:pt idx="17">
                  <c:v>4.1377326255958814E-3</c:v>
                </c:pt>
                <c:pt idx="18">
                  <c:v>4.1362645438483524E-3</c:v>
                </c:pt>
                <c:pt idx="19">
                  <c:v>4.135095517968583E-3</c:v>
                </c:pt>
                <c:pt idx="20">
                  <c:v>4.1342389079262742E-3</c:v>
                </c:pt>
                <c:pt idx="21">
                  <c:v>4.132350440394862E-3</c:v>
                </c:pt>
                <c:pt idx="22">
                  <c:v>4.1318079813629834E-3</c:v>
                </c:pt>
                <c:pt idx="23">
                  <c:v>4.1313080482251827E-3</c:v>
                </c:pt>
                <c:pt idx="24">
                  <c:v>4.1308500474743267E-3</c:v>
                </c:pt>
                <c:pt idx="25">
                  <c:v>4.1304333856032856E-3</c:v>
                </c:pt>
                <c:pt idx="26">
                  <c:v>4.1294254981977313E-3</c:v>
                </c:pt>
                <c:pt idx="27">
                  <c:v>4.1291682567746318E-3</c:v>
                </c:pt>
                <c:pt idx="28">
                  <c:v>4.1289493866956892E-3</c:v>
                </c:pt>
                <c:pt idx="29">
                  <c:v>4.1287682944537718E-3</c:v>
                </c:pt>
                <c:pt idx="30">
                  <c:v>4.1286243865417483E-3</c:v>
                </c:pt>
                <c:pt idx="31">
                  <c:v>4.1284098337137287E-3</c:v>
                </c:pt>
                <c:pt idx="32">
                  <c:v>4.1284087280499667E-3</c:v>
                </c:pt>
                <c:pt idx="33">
                  <c:v>4.1284418391804413E-3</c:v>
                </c:pt>
                <c:pt idx="34">
                  <c:v>4.1285085735980219E-3</c:v>
                </c:pt>
                <c:pt idx="35">
                  <c:v>4.128608337795576E-3</c:v>
                </c:pt>
                <c:pt idx="36">
                  <c:v>4.1290998739967662E-3</c:v>
                </c:pt>
                <c:pt idx="37">
                  <c:v>4.129325822242901E-3</c:v>
                </c:pt>
                <c:pt idx="38">
                  <c:v>4.129581832733353E-3</c:v>
                </c:pt>
                <c:pt idx="39">
                  <c:v>4.1298673119609889E-3</c:v>
                </c:pt>
                <c:pt idx="40">
                  <c:v>4.1301816664186791E-3</c:v>
                </c:pt>
                <c:pt idx="41">
                  <c:v>4.1312920461007568E-3</c:v>
                </c:pt>
                <c:pt idx="42">
                  <c:v>4.1317090355078804E-3</c:v>
                </c:pt>
                <c:pt idx="43">
                  <c:v>4.1321386203174871E-3</c:v>
                </c:pt>
                <c:pt idx="44">
                  <c:v>4.132581031282976E-3</c:v>
                </c:pt>
                <c:pt idx="45">
                  <c:v>4.133036499157746E-3</c:v>
                </c:pt>
                <c:pt idx="46">
                  <c:v>4.1344835517717312E-3</c:v>
                </c:pt>
                <c:pt idx="47">
                  <c:v>4.1349935548176137E-3</c:v>
                </c:pt>
                <c:pt idx="48">
                  <c:v>4.1355177685397718E-3</c:v>
                </c:pt>
                <c:pt idx="49">
                  <c:v>4.1360564236916034E-3</c:v>
                </c:pt>
                <c:pt idx="50">
                  <c:v>4.1366097510265078E-3</c:v>
                </c:pt>
                <c:pt idx="51">
                  <c:v>4.138360073663647E-3</c:v>
                </c:pt>
                <c:pt idx="52">
                  <c:v>4.1389743972648314E-3</c:v>
                </c:pt>
                <c:pt idx="53">
                  <c:v>4.1396045468160827E-3</c:v>
                </c:pt>
                <c:pt idx="54">
                  <c:v>4.1402507530708E-3</c:v>
                </c:pt>
                <c:pt idx="55">
                  <c:v>4.1409132467823823E-3</c:v>
                </c:pt>
                <c:pt idx="56">
                  <c:v>4.1430007601923058E-3</c:v>
                </c:pt>
                <c:pt idx="57">
                  <c:v>4.1437307112653348E-3</c:v>
                </c:pt>
                <c:pt idx="58">
                  <c:v>4.1444781035622231E-3</c:v>
                </c:pt>
                <c:pt idx="59">
                  <c:v>4.1452431678363688E-3</c:v>
                </c:pt>
                <c:pt idx="60">
                  <c:v>4.1460261348411718E-3</c:v>
                </c:pt>
                <c:pt idx="61">
                  <c:v>4.1484847597735072E-3</c:v>
                </c:pt>
                <c:pt idx="62">
                  <c:v>4.1493416452349245E-3</c:v>
                </c:pt>
                <c:pt idx="63">
                  <c:v>4.1502175871939925E-3</c:v>
                </c:pt>
                <c:pt idx="64">
                  <c:v>4.1511198952604422E-3</c:v>
                </c:pt>
                <c:pt idx="65">
                  <c:v>4.1520544819219525E-3</c:v>
                </c:pt>
                <c:pt idx="66">
                  <c:v>4.1550332641800292E-3</c:v>
                </c:pt>
                <c:pt idx="67">
                  <c:v>4.1560783159249682E-3</c:v>
                </c:pt>
                <c:pt idx="68">
                  <c:v>4.1571463216165602E-3</c:v>
                </c:pt>
                <c:pt idx="69">
                  <c:v>4.1582354163251269E-3</c:v>
                </c:pt>
                <c:pt idx="70">
                  <c:v>4.1593437351209852E-3</c:v>
                </c:pt>
                <c:pt idx="71">
                  <c:v>4.1627653867355036E-3</c:v>
                </c:pt>
                <c:pt idx="72">
                  <c:v>4.1639319525837203E-3</c:v>
                </c:pt>
                <c:pt idx="73">
                  <c:v>4.1651084178708246E-3</c:v>
                </c:pt>
                <c:pt idx="74">
                  <c:v>4.1662929176671344E-3</c:v>
                </c:pt>
                <c:pt idx="75">
                  <c:v>4.1674835870429685E-3</c:v>
                </c:pt>
                <c:pt idx="76">
                  <c:v>4.1710739633508097E-3</c:v>
                </c:pt>
                <c:pt idx="77">
                  <c:v>4.172270661747933E-3</c:v>
                </c:pt>
                <c:pt idx="78">
                  <c:v>4.1734642050761748E-3</c:v>
                </c:pt>
                <c:pt idx="79">
                  <c:v>4.1746527284058556E-3</c:v>
                </c:pt>
                <c:pt idx="80">
                  <c:v>4.1758343668072935E-3</c:v>
                </c:pt>
                <c:pt idx="81">
                  <c:v>4.1793193231453403E-3</c:v>
                </c:pt>
                <c:pt idx="82">
                  <c:v>4.1804547725369972E-3</c:v>
                </c:pt>
                <c:pt idx="83">
                  <c:v>4.1815740123520052E-3</c:v>
                </c:pt>
                <c:pt idx="84">
                  <c:v>4.1826751776606842E-3</c:v>
                </c:pt>
                <c:pt idx="85">
                  <c:v>4.1837564035333528E-3</c:v>
                </c:pt>
                <c:pt idx="86">
                  <c:v>4.1878766161545407E-3</c:v>
                </c:pt>
                <c:pt idx="87">
                  <c:v>4.1888606728884802E-3</c:v>
                </c:pt>
                <c:pt idx="88">
                  <c:v>4.1898286015853081E-3</c:v>
                </c:pt>
                <c:pt idx="89">
                  <c:v>4.1907815375107418E-3</c:v>
                </c:pt>
                <c:pt idx="90">
                  <c:v>4.1935617413158353E-3</c:v>
                </c:pt>
                <c:pt idx="91">
                  <c:v>4.1944660588128504E-3</c:v>
                </c:pt>
                <c:pt idx="92">
                  <c:v>4.1953610598670513E-3</c:v>
                </c:pt>
                <c:pt idx="93">
                  <c:v>4.1962478797441544E-3</c:v>
                </c:pt>
                <c:pt idx="94">
                  <c:v>4.1971276537098746E-3</c:v>
                </c:pt>
                <c:pt idx="95">
                  <c:v>4.1997360527959047E-3</c:v>
                </c:pt>
                <c:pt idx="96">
                  <c:v>4.2005989957732571E-3</c:v>
                </c:pt>
                <c:pt idx="97">
                  <c:v>4.2014605691678081E-3</c:v>
                </c:pt>
                <c:pt idx="98">
                  <c:v>4.2023219082452734E-3</c:v>
                </c:pt>
                <c:pt idx="99">
                  <c:v>4.2031841482713696E-3</c:v>
                </c:pt>
                <c:pt idx="100">
                  <c:v>4.2057876266986009E-3</c:v>
                </c:pt>
                <c:pt idx="101">
                  <c:v>4.2066648231763801E-3</c:v>
                </c:pt>
                <c:pt idx="102">
                  <c:v>4.2075485969313691E-3</c:v>
                </c:pt>
                <c:pt idx="103">
                  <c:v>4.2084400832292854E-3</c:v>
                </c:pt>
                <c:pt idx="104">
                  <c:v>4.2093404173358454E-3</c:v>
                </c:pt>
                <c:pt idx="105">
                  <c:v>4.2121058591645432E-3</c:v>
                </c:pt>
                <c:pt idx="106">
                  <c:v>4.2130529371628362E-3</c:v>
                </c:pt>
                <c:pt idx="107">
                  <c:v>4.2140142759499663E-3</c:v>
                </c:pt>
                <c:pt idx="108">
                  <c:v>4.2149896940497159E-3</c:v>
                </c:pt>
                <c:pt idx="109">
                  <c:v>4.2159787466374832E-3</c:v>
                </c:pt>
                <c:pt idx="110">
                  <c:v>4.219023263082859E-3</c:v>
                </c:pt>
                <c:pt idx="111">
                  <c:v>4.2200624053766646E-3</c:v>
                </c:pt>
                <c:pt idx="112">
                  <c:v>4.2211129580354721E-3</c:v>
                </c:pt>
                <c:pt idx="113">
                  <c:v>4.222174476234678E-3</c:v>
                </c:pt>
                <c:pt idx="114">
                  <c:v>4.2232465151496798E-3</c:v>
                </c:pt>
                <c:pt idx="115">
                  <c:v>4.2265213079434281E-3</c:v>
                </c:pt>
                <c:pt idx="116">
                  <c:v>4.2276309814755818E-3</c:v>
                </c:pt>
                <c:pt idx="117">
                  <c:v>4.2287489516005155E-3</c:v>
                </c:pt>
                <c:pt idx="118">
                  <c:v>4.2298747734936257E-3</c:v>
                </c:pt>
                <c:pt idx="119">
                  <c:v>4.2310080023303101E-3</c:v>
                </c:pt>
                <c:pt idx="120">
                  <c:v>4.2344476822557759E-3</c:v>
                </c:pt>
                <c:pt idx="121">
                  <c:v>4.2356060906207247E-3</c:v>
                </c:pt>
                <c:pt idx="122">
                  <c:v>4.2367696818062317E-3</c:v>
                </c:pt>
                <c:pt idx="123">
                  <c:v>4.2379380109876944E-3</c:v>
                </c:pt>
                <c:pt idx="124">
                  <c:v>4.2391106333405093E-3</c:v>
                </c:pt>
                <c:pt idx="125">
                  <c:v>4.2426498111810367E-3</c:v>
                </c:pt>
                <c:pt idx="126">
                  <c:v>4.2438351579732296E-3</c:v>
                </c:pt>
                <c:pt idx="127">
                  <c:v>4.2450225738137589E-3</c:v>
                </c:pt>
                <c:pt idx="128">
                  <c:v>4.2462116138780219E-3</c:v>
                </c:pt>
                <c:pt idx="129">
                  <c:v>4.2474018973575256E-3</c:v>
                </c:pt>
                <c:pt idx="130">
                  <c:v>4.2509792169113676E-3</c:v>
                </c:pt>
                <c:pt idx="131">
                  <c:v>4.2521736107079423E-3</c:v>
                </c:pt>
                <c:pt idx="132">
                  <c:v>4.2533688802639221E-3</c:v>
                </c:pt>
                <c:pt idx="133">
                  <c:v>4.2545649648513626E-3</c:v>
                </c:pt>
                <c:pt idx="134">
                  <c:v>4.2557618037423178E-3</c:v>
                </c:pt>
                <c:pt idx="135">
                  <c:v>4.2593562389568237E-3</c:v>
                </c:pt>
                <c:pt idx="136">
                  <c:v>4.2605554877823883E-3</c:v>
                </c:pt>
                <c:pt idx="137">
                  <c:v>4.261755187271744E-3</c:v>
                </c:pt>
                <c:pt idx="138">
                  <c:v>4.2629552766969437E-3</c:v>
                </c:pt>
                <c:pt idx="139">
                  <c:v>4.2641556953300431E-3</c:v>
                </c:pt>
                <c:pt idx="140">
                  <c:v>4.2677583191972892E-3</c:v>
                </c:pt>
                <c:pt idx="141">
                  <c:v>4.2689594473825374E-3</c:v>
                </c:pt>
                <c:pt idx="142">
                  <c:v>4.2701606011359599E-3</c:v>
                </c:pt>
                <c:pt idx="143">
                  <c:v>4.2713617197296114E-3</c:v>
                </c:pt>
                <c:pt idx="144">
                  <c:v>4.2725627424355477E-3</c:v>
                </c:pt>
                <c:pt idx="145">
                  <c:v>4.2761646279476113E-3</c:v>
                </c:pt>
                <c:pt idx="146">
                  <c:v>4.2773646598232339E-3</c:v>
                </c:pt>
                <c:pt idx="147">
                  <c:v>4.2785642921714159E-3</c:v>
                </c:pt>
                <c:pt idx="148">
                  <c:v>4.2797634642642119E-3</c:v>
                </c:pt>
                <c:pt idx="149">
                  <c:v>4.280962115373676E-3</c:v>
                </c:pt>
                <c:pt idx="150">
                  <c:v>4.2845543355226343E-3</c:v>
                </c:pt>
                <c:pt idx="151">
                  <c:v>4.285750295419324E-3</c:v>
                </c:pt>
                <c:pt idx="152">
                  <c:v>4.2869454306929573E-3</c:v>
                </c:pt>
                <c:pt idx="153">
                  <c:v>4.2881396806155898E-3</c:v>
                </c:pt>
                <c:pt idx="154">
                  <c:v>4.2893329844592761E-3</c:v>
                </c:pt>
                <c:pt idx="155">
                  <c:v>4.2929066122372045E-3</c:v>
                </c:pt>
                <c:pt idx="156">
                  <c:v>4.2940955244856541E-3</c:v>
                </c:pt>
                <c:pt idx="157">
                  <c:v>4.2952831870154314E-3</c:v>
                </c:pt>
                <c:pt idx="158">
                  <c:v>4.2964695390985928E-3</c:v>
                </c:pt>
                <c:pt idx="159">
                  <c:v>4.2976545200071915E-3</c:v>
                </c:pt>
                <c:pt idx="160">
                  <c:v>4.3012006284061681E-3</c:v>
                </c:pt>
                <c:pt idx="161">
                  <c:v>4.3023795173370693E-3</c:v>
                </c:pt>
                <c:pt idx="162">
                  <c:v>4.3035567314536833E-3</c:v>
                </c:pt>
                <c:pt idx="163">
                  <c:v>4.3047322100280647E-3</c:v>
                </c:pt>
                <c:pt idx="164">
                  <c:v>4.3059058923322702E-3</c:v>
                </c:pt>
                <c:pt idx="165">
                  <c:v>4.3094155543443704E-3</c:v>
                </c:pt>
                <c:pt idx="166">
                  <c:v>4.310581444288415E-3</c:v>
                </c:pt>
                <c:pt idx="167">
                  <c:v>4.3117452343225584E-3</c:v>
                </c:pt>
                <c:pt idx="168">
                  <c:v>4.3129068637188534E-3</c:v>
                </c:pt>
                <c:pt idx="169">
                  <c:v>4.3186804756545393E-3</c:v>
                </c:pt>
                <c:pt idx="170">
                  <c:v>4.319827865936903E-3</c:v>
                </c:pt>
                <c:pt idx="171">
                  <c:v>4.3209726704858033E-3</c:v>
                </c:pt>
                <c:pt idx="172">
                  <c:v>4.325524816787875E-3</c:v>
                </c:pt>
                <c:pt idx="173">
                  <c:v>4.3266557817502856E-3</c:v>
                </c:pt>
                <c:pt idx="174">
                  <c:v>4.3277837966115623E-3</c:v>
                </c:pt>
                <c:pt idx="175">
                  <c:v>4.3289088006437607E-3</c:v>
                </c:pt>
                <c:pt idx="176">
                  <c:v>4.3300307331189357E-3</c:v>
                </c:pt>
                <c:pt idx="177">
                  <c:v>4.3333774939228699E-3</c:v>
                </c:pt>
                <c:pt idx="178">
                  <c:v>4.3344865328905011E-3</c:v>
                </c:pt>
                <c:pt idx="179">
                  <c:v>4.3355921966613826E-3</c:v>
                </c:pt>
                <c:pt idx="180">
                  <c:v>4.3366944245075709E-3</c:v>
                </c:pt>
                <c:pt idx="181">
                  <c:v>4.3377931557011208E-3</c:v>
                </c:pt>
                <c:pt idx="182">
                  <c:v>4.3410677620864865E-3</c:v>
                </c:pt>
                <c:pt idx="183">
                  <c:v>4.3421518993900302E-3</c:v>
                </c:pt>
                <c:pt idx="184">
                  <c:v>4.3432322364012101E-3</c:v>
                </c:pt>
                <c:pt idx="185">
                  <c:v>4.3443087123920809E-3</c:v>
                </c:pt>
                <c:pt idx="186">
                  <c:v>4.3453812666346976E-3</c:v>
                </c:pt>
                <c:pt idx="187">
                  <c:v>4.3485747915935711E-3</c:v>
                </c:pt>
                <c:pt idx="188">
                  <c:v>4.3496310515637208E-3</c:v>
                </c:pt>
                <c:pt idx="189">
                  <c:v>4.3506830861458901E-3</c:v>
                </c:pt>
                <c:pt idx="190">
                  <c:v>4.3517308346121353E-3</c:v>
                </c:pt>
                <c:pt idx="191">
                  <c:v>4.3527742362345113E-3</c:v>
                </c:pt>
                <c:pt idx="192">
                  <c:v>4.3558782439915714E-3</c:v>
                </c:pt>
                <c:pt idx="193">
                  <c:v>4.356904324129619E-3</c:v>
                </c:pt>
                <c:pt idx="194">
                  <c:v>4.3579261904352724E-3</c:v>
                </c:pt>
                <c:pt idx="195">
                  <c:v>4.3589438913433868E-3</c:v>
                </c:pt>
                <c:pt idx="196">
                  <c:v>4.3599574752888172E-3</c:v>
                </c:pt>
                <c:pt idx="197">
                  <c:v>4.3629740096975556E-3</c:v>
                </c:pt>
                <c:pt idx="198">
                  <c:v>4.3639716101408019E-3</c:v>
                </c:pt>
                <c:pt idx="199">
                  <c:v>4.3649653357956389E-3</c:v>
                </c:pt>
                <c:pt idx="200">
                  <c:v>4.3659552350969223E-3</c:v>
                </c:pt>
                <c:pt idx="201">
                  <c:v>4.3669413564795083E-3</c:v>
                </c:pt>
                <c:pt idx="202">
                  <c:v>4.369877537463626E-3</c:v>
                </c:pt>
                <c:pt idx="203">
                  <c:v>4.3708490315199694E-3</c:v>
                </c:pt>
                <c:pt idx="204">
                  <c:v>4.3718169898318898E-3</c:v>
                </c:pt>
                <c:pt idx="205">
                  <c:v>4.3727814608342432E-3</c:v>
                </c:pt>
                <c:pt idx="206">
                  <c:v>4.3737424929618839E-3</c:v>
                </c:pt>
                <c:pt idx="207">
                  <c:v>4.3766054404450819E-3</c:v>
                </c:pt>
                <c:pt idx="208">
                  <c:v>4.3775532014224241E-3</c:v>
                </c:pt>
                <c:pt idx="209">
                  <c:v>4.378497765699328E-3</c:v>
                </c:pt>
                <c:pt idx="210">
                  <c:v>4.3794391817106515E-3</c:v>
                </c:pt>
                <c:pt idx="211">
                  <c:v>4.3803774978912469E-3</c:v>
                </c:pt>
                <c:pt idx="212">
                  <c:v>4.3831743317972252E-3</c:v>
                </c:pt>
                <c:pt idx="213">
                  <c:v>4.3841007330034654E-3</c:v>
                </c:pt>
                <c:pt idx="214">
                  <c:v>4.3850242765532546E-3</c:v>
                </c:pt>
                <c:pt idx="215">
                  <c:v>4.3859450108814473E-3</c:v>
                </c:pt>
                <c:pt idx="216">
                  <c:v>4.3868629844228983E-3</c:v>
                </c:pt>
                <c:pt idx="217">
                  <c:v>4.389600824675358E-3</c:v>
                </c:pt>
                <c:pt idx="218">
                  <c:v>4.3905082394183961E-3</c:v>
                </c:pt>
                <c:pt idx="219">
                  <c:v>4.3914131355489699E-3</c:v>
                </c:pt>
                <c:pt idx="220">
                  <c:v>4.3923155615019317E-3</c:v>
                </c:pt>
                <c:pt idx="221">
                  <c:v>4.3932155657121393E-3</c:v>
                </c:pt>
                <c:pt idx="222">
                  <c:v>4.3959015322347804E-3</c:v>
                </c:pt>
                <c:pt idx="223">
                  <c:v>4.3967923338225174E-3</c:v>
                </c:pt>
                <c:pt idx="224">
                  <c:v>4.3976809558417748E-3</c:v>
                </c:pt>
                <c:pt idx="225">
                  <c:v>4.3985674467274076E-3</c:v>
                </c:pt>
                <c:pt idx="226">
                  <c:v>4.3994518549142709E-3</c:v>
                </c:pt>
                <c:pt idx="227">
                  <c:v>4.4020930676307943E-3</c:v>
                </c:pt>
                <c:pt idx="228">
                  <c:v>4.4029696293711304E-3</c:v>
                </c:pt>
                <c:pt idx="229">
                  <c:v>4.4038443505869723E-3</c:v>
                </c:pt>
                <c:pt idx="230">
                  <c:v>4.4047172797131761E-3</c:v>
                </c:pt>
                <c:pt idx="231">
                  <c:v>4.409056739219536E-3</c:v>
                </c:pt>
                <c:pt idx="232">
                  <c:v>4.4099199329398634E-3</c:v>
                </c:pt>
                <c:pt idx="233">
                  <c:v>4.4107816736145364E-3</c:v>
                </c:pt>
                <c:pt idx="234">
                  <c:v>4.4116420096784121E-3</c:v>
                </c:pt>
                <c:pt idx="235">
                  <c:v>4.4142150745538023E-3</c:v>
                </c:pt>
                <c:pt idx="236">
                  <c:v>4.4150702765230363E-3</c:v>
                </c:pt>
                <c:pt idx="237">
                  <c:v>4.4159243160557483E-3</c:v>
                </c:pt>
                <c:pt idx="238">
                  <c:v>4.4167772415867924E-3</c:v>
                </c:pt>
                <c:pt idx="239">
                  <c:v>4.4176291015510247E-3</c:v>
                </c:pt>
                <c:pt idx="240">
                  <c:v>4.4201787723913977E-3</c:v>
                </c:pt>
                <c:pt idx="241">
                  <c:v>4.4210268544369316E-3</c:v>
                </c:pt>
                <c:pt idx="242">
                  <c:v>4.421874113089929E-3</c:v>
                </c:pt>
                <c:pt idx="243">
                  <c:v>4.4227205967852443E-3</c:v>
                </c:pt>
                <c:pt idx="244">
                  <c:v>4.4235663539577332E-3</c:v>
                </c:pt>
                <c:pt idx="245">
                  <c:v>4.4260997506867907E-3</c:v>
                </c:pt>
                <c:pt idx="246">
                  <c:v>4.4269430861165245E-3</c:v>
                </c:pt>
                <c:pt idx="247">
                  <c:v>4.4277859371977066E-3</c:v>
                </c:pt>
                <c:pt idx="248">
                  <c:v>4.428628352365193E-3</c:v>
                </c:pt>
                <c:pt idx="249">
                  <c:v>4.4294703800538387E-3</c:v>
                </c:pt>
                <c:pt idx="250">
                  <c:v>4.4319946225952816E-3</c:v>
                </c:pt>
                <c:pt idx="251">
                  <c:v>4.4328355847171146E-3</c:v>
                </c:pt>
                <c:pt idx="252">
                  <c:v>4.4336764015343831E-3</c:v>
                </c:pt>
                <c:pt idx="253">
                  <c:v>4.4345171214819406E-3</c:v>
                </c:pt>
                <c:pt idx="254">
                  <c:v>4.4353577929946431E-3</c:v>
                </c:pt>
                <c:pt idx="255">
                  <c:v>4.4387209633940045E-3</c:v>
                </c:pt>
                <c:pt idx="256">
                  <c:v>4.4395621192552586E-3</c:v>
                </c:pt>
                <c:pt idx="257">
                  <c:v>4.4404035172907873E-3</c:v>
                </c:pt>
                <c:pt idx="258">
                  <c:v>4.4412452059354474E-3</c:v>
                </c:pt>
                <c:pt idx="259">
                  <c:v>4.4437724998727616E-3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318208"/>
        <c:axId val="462324096"/>
      </c:scatterChart>
      <c:valAx>
        <c:axId val="4623182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2324096"/>
        <c:crosses val="autoZero"/>
        <c:crossBetween val="midCat"/>
      </c:valAx>
      <c:valAx>
        <c:axId val="4623240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23182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66675</xdr:rowOff>
    </xdr:from>
    <xdr:to>
      <xdr:col>16</xdr:col>
      <xdr:colOff>542925</xdr:colOff>
      <xdr:row>51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35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N5</v>
          </cell>
        </row>
        <row r="8">
          <cell r="D8" t="str">
            <v>Q5</v>
          </cell>
        </row>
      </sheetData>
      <sheetData sheetId="6">
        <row r="7">
          <cell r="D7" t="str">
            <v>X1S</v>
          </cell>
        </row>
        <row r="8">
          <cell r="D8" t="str">
            <v>X1S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>
            <v>12</v>
          </cell>
        </row>
        <row r="8">
          <cell r="D8">
            <v>12</v>
          </cell>
        </row>
      </sheetData>
      <sheetData sheetId="9">
        <row r="7">
          <cell r="D7" t="str">
            <v>1L</v>
          </cell>
        </row>
        <row r="8">
          <cell r="D8" t="str">
            <v>1L</v>
          </cell>
        </row>
      </sheetData>
      <sheetData sheetId="10">
        <row r="7">
          <cell r="D7" t="str">
            <v>3L</v>
          </cell>
        </row>
        <row r="8">
          <cell r="D8" t="str">
            <v>3L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8">
          <cell r="D8" t="str">
            <v>Fwd Curve</v>
          </cell>
        </row>
      </sheetData>
      <sheetData sheetId="13"/>
      <sheetData sheetId="14">
        <row r="7">
          <cell r="D7" t="str">
            <v>USDSWD_Mx_Quote#0000</v>
          </cell>
        </row>
        <row r="8">
          <cell r="D8" t="str">
            <v>USD2WD_Mx_Quote#0000</v>
          </cell>
        </row>
      </sheetData>
      <sheetData sheetId="15">
        <row r="7">
          <cell r="D7" t="str">
            <v>USD_CURVE_3M_21M_Quote#0000</v>
          </cell>
        </row>
        <row r="8">
          <cell r="D8" t="str">
            <v>USD_CURVE_3M_2Y_Quote#0000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1.6.0 - MS VC++ (version unknown) - Multithreaded Dynamic Runtime library - Release Configuration - Apr 24 2015 16:36:54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176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177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182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42123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obj_00258#0000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41864.862141203703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1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193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178</v>
      </c>
      <c r="D18" s="6" t="s">
        <v>144</v>
      </c>
      <c r="E18" s="3"/>
      <c r="G18" s="34"/>
      <c r="H18" s="4" t="s">
        <v>18</v>
      </c>
      <c r="I18" s="74">
        <v>42121.519733796296</v>
      </c>
      <c r="J18" s="38"/>
    </row>
    <row r="19" spans="2:10" x14ac:dyDescent="0.2">
      <c r="B19" s="1"/>
      <c r="C19" s="4" t="s">
        <v>179</v>
      </c>
      <c r="D19" s="6" t="s">
        <v>181</v>
      </c>
      <c r="E19" s="3"/>
      <c r="G19" s="34"/>
      <c r="H19" s="4" t="s">
        <v>19</v>
      </c>
      <c r="I19" s="74">
        <f>_xll.qlSettingsEvaluationDate(Trigger)</f>
        <v>42121</v>
      </c>
      <c r="J19" s="38"/>
    </row>
    <row r="20" spans="2:10" x14ac:dyDescent="0.2">
      <c r="B20" s="1"/>
      <c r="C20" s="4" t="s">
        <v>180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35</v>
      </c>
      <c r="J20" s="38"/>
    </row>
    <row r="21" spans="2:10" x14ac:dyDescent="0.2">
      <c r="B21" s="1"/>
      <c r="C21" s="4" t="s">
        <v>194</v>
      </c>
      <c r="D21" s="6" t="s">
        <v>196</v>
      </c>
      <c r="E21" s="3"/>
      <c r="G21" s="34"/>
      <c r="H21" s="4" t="s">
        <v>21</v>
      </c>
      <c r="I21" s="76">
        <f>[1]!LastFixingsTrigger</f>
        <v>1</v>
      </c>
      <c r="J21" s="38"/>
    </row>
    <row r="22" spans="2:10" x14ac:dyDescent="0.2">
      <c r="B22" s="1"/>
      <c r="C22" s="4" t="s">
        <v>195</v>
      </c>
      <c r="D22" s="168" t="str">
        <f>D21&amp;"("&amp;LiborCalendar&amp;","&amp;LocalCalendar&amp;")"</f>
        <v>JoinHolidays(UnitedKingdom::Exchange,UnitedStates::Settlement)</v>
      </c>
      <c r="E22" s="3" t="s">
        <v>197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obj_002ca#0000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1M'!L13:L21),"actual/365",,,,D33,D34,,Trigger)</f>
        <v>obj_002c9#0000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42123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42276</v>
      </c>
      <c r="D40" s="111">
        <f>_xll.qlYieldTSDiscount(D36,C40,,Trigger)</f>
        <v>0.9991124784209271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60" t="s">
        <v>91</v>
      </c>
      <c r="D2" s="360" t="s">
        <v>82</v>
      </c>
      <c r="E2" s="360" t="s">
        <v>83</v>
      </c>
      <c r="F2" s="360" t="s">
        <v>129</v>
      </c>
      <c r="G2" s="360" t="s">
        <v>133</v>
      </c>
      <c r="H2" s="360" t="s">
        <v>134</v>
      </c>
      <c r="I2" s="360" t="s">
        <v>98</v>
      </c>
      <c r="J2" s="361" t="s">
        <v>99</v>
      </c>
      <c r="K2" s="360" t="s">
        <v>100</v>
      </c>
      <c r="L2" s="360" t="s">
        <v>106</v>
      </c>
      <c r="S2" s="191" t="s">
        <v>96</v>
      </c>
      <c r="W2" s="439" t="s">
        <v>95</v>
      </c>
      <c r="X2" s="439"/>
      <c r="Y2" s="439"/>
      <c r="AB2" s="360" t="s">
        <v>82</v>
      </c>
      <c r="AC2" s="360" t="s">
        <v>125</v>
      </c>
      <c r="AD2" s="360" t="s">
        <v>34</v>
      </c>
      <c r="AE2" s="360" t="s">
        <v>89</v>
      </c>
      <c r="AF2" s="360" t="s">
        <v>90</v>
      </c>
    </row>
    <row r="3" spans="1:32" ht="12" customHeight="1" x14ac:dyDescent="0.2">
      <c r="C3" s="362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42122</v>
      </c>
      <c r="E3" s="116">
        <f>_xll.qlInterestRateIndexMaturity($D$10,D3)</f>
        <v>42152</v>
      </c>
      <c r="F3" s="140">
        <f>'Delta 1M'!W26</f>
        <v>4.6981523647788545E-5</v>
      </c>
      <c r="G3" s="122">
        <f>_xll.qlDayCounterYearFraction(DayCounter,SettlementDate,D3,,,Trigger)</f>
        <v>-2.7777777777777779E-3</v>
      </c>
      <c r="H3" s="122">
        <f>_xll.qlDayCounterYearFraction(DayCounter,SettlementDate,E3,,,Trigger)</f>
        <v>8.0555555555555561E-2</v>
      </c>
      <c r="I3" s="122">
        <f>H3-G3</f>
        <v>8.3333333333333343E-2</v>
      </c>
      <c r="J3" s="122">
        <f>(H3^2-G3^2)/2</f>
        <v>3.2407407407407411E-3</v>
      </c>
      <c r="K3" s="122">
        <f>(H3^3-G3^3)/3</f>
        <v>1.7425411522633747E-4</v>
      </c>
      <c r="L3" s="363" t="b">
        <f>IF(D12="fixing",TRUE,FALSE)</f>
        <v>0</v>
      </c>
      <c r="N3" s="440" t="s">
        <v>92</v>
      </c>
      <c r="O3" s="192">
        <f t="array" ref="O3:O5">_xll.ohFilter(K3:K7,L3:L7)</f>
        <v>1.9290123456790122E-4</v>
      </c>
      <c r="P3" s="193">
        <f t="array" ref="P3:P5">_xll.ohFilter(J3:J7,L3:L7)</f>
        <v>3.472222222222222E-3</v>
      </c>
      <c r="Q3" s="194">
        <f t="array" ref="Q3:Q5">_xll.ohFilter(I3:I7,L3:L7)</f>
        <v>8.3333333333333329E-2</v>
      </c>
      <c r="R3" s="195"/>
      <c r="S3" s="196">
        <f t="array" ref="S3:S5">MMULT(W3:Y5,U3:U5)</f>
        <v>3.4739085830265415E-5</v>
      </c>
      <c r="T3" s="197"/>
      <c r="U3" s="198">
        <f t="array" ref="U3:U5">_xll.ohFilter(F3:F7,L3:L7)</f>
        <v>4.6981523647788545E-5</v>
      </c>
      <c r="W3" s="192">
        <f t="array" ref="W3:Y5">MINVERSE(O3:Q5)</f>
        <v>831.66269555968927</v>
      </c>
      <c r="X3" s="193">
        <v>-1585.3570134106574</v>
      </c>
      <c r="Y3" s="194">
        <v>859.38478541167888</v>
      </c>
      <c r="AB3" s="88">
        <f>SettlementDate</f>
        <v>42123</v>
      </c>
      <c r="AC3" s="90">
        <f>_xll.qlDayCounterYearFraction(DayCounter,SettlementDate,AB3,,,Trigger)</f>
        <v>0</v>
      </c>
      <c r="AD3" s="84">
        <f t="shared" ref="AD3:AD26" si="0">$S$13</f>
        <v>5.6377828377346254E-4</v>
      </c>
      <c r="AE3" s="84">
        <f t="shared" ref="AE3:AE23" si="1">$S$10+$S$9*AC3</f>
        <v>5.6642723575115058E-4</v>
      </c>
      <c r="AF3" s="84">
        <f t="shared" ref="AF3:AF23" si="2">($S$5+$S$4*AC3+$S$3*AC3^2)</f>
        <v>5.6659342582225224E-4</v>
      </c>
    </row>
    <row r="4" spans="1:32" ht="12" customHeight="1" x14ac:dyDescent="0.2">
      <c r="A4" s="180">
        <v>0</v>
      </c>
      <c r="B4" s="181">
        <f>A4+SUBSTITUTE($D$9,"M","")</f>
        <v>1</v>
      </c>
      <c r="C4" s="364" t="str">
        <f>"Delta("&amp;A4&amp;"M,"&amp;B4&amp;"M)"</f>
        <v>Delta(0M,1M)</v>
      </c>
      <c r="D4" s="80">
        <f>SettlementDate</f>
        <v>42123</v>
      </c>
      <c r="E4" s="80">
        <f>_xll.qlInterestRateIndexMaturity($D$10,D4)</f>
        <v>42153</v>
      </c>
      <c r="F4" s="141">
        <f t="array" ref="F4:F7">Delta1M</f>
        <v>4.6981523647788545E-5</v>
      </c>
      <c r="G4" s="90">
        <f>_xll.qlDayCounterYearFraction(DayCounter,SettlementDate,D4,,,Trigger)</f>
        <v>0</v>
      </c>
      <c r="H4" s="90">
        <f>_xll.qlDayCounterYearFraction(DayCounter,SettlementDate,E4,,,Trigger)</f>
        <v>8.3333333333333329E-2</v>
      </c>
      <c r="I4" s="90">
        <f>H4-G4</f>
        <v>8.3333333333333329E-2</v>
      </c>
      <c r="J4" s="90">
        <f>(H4^2-G4^2)/2</f>
        <v>3.472222222222222E-3</v>
      </c>
      <c r="K4" s="90">
        <f>(H4^3-G4^3)/3</f>
        <v>1.9290123456790122E-4</v>
      </c>
      <c r="L4" s="365" t="b">
        <f>IF(D12="fixing",FALSE,TRUE)</f>
        <v>1</v>
      </c>
      <c r="N4" s="440"/>
      <c r="O4" s="192">
        <v>1.5098308184727939E-3</v>
      </c>
      <c r="P4" s="193">
        <v>1.1358024691358024E-2</v>
      </c>
      <c r="Q4" s="194">
        <v>8.8888888888888892E-2</v>
      </c>
      <c r="R4" s="199" t="s">
        <v>32</v>
      </c>
      <c r="S4" s="196">
        <v>-6.9493358383744888E-5</v>
      </c>
      <c r="T4" s="199" t="s">
        <v>33</v>
      </c>
      <c r="U4" s="198">
        <v>4.9627002935073209E-5</v>
      </c>
      <c r="W4" s="192">
        <v>-281.04552017540232</v>
      </c>
      <c r="X4" s="193">
        <v>400.7430228343606</v>
      </c>
      <c r="Y4" s="194">
        <v>-146.41370418124905</v>
      </c>
      <c r="AB4" s="89">
        <f>_xll.qlCalendarAdvance(Calendar,AB3,"1d","mf",,Trigger)</f>
        <v>42124</v>
      </c>
      <c r="AC4" s="90">
        <f>_xll.qlDayCounterYearFraction(DayCounter,SettlementDate,AB4,,,Trigger)</f>
        <v>2.7777777777777779E-3</v>
      </c>
      <c r="AD4" s="85">
        <f t="shared" si="0"/>
        <v>5.6377828377346254E-4</v>
      </c>
      <c r="AE4" s="85">
        <f t="shared" si="1"/>
        <v>5.66250638952638E-4</v>
      </c>
      <c r="AF4" s="85">
        <f t="shared" si="2"/>
        <v>5.6640065676413255E-4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4" t="str">
        <f>"Delta("&amp;A5&amp;"M,"&amp;B5&amp;"M)"</f>
        <v>Delta(1M,2M)</v>
      </c>
      <c r="D5" s="80">
        <f>_xll.qlCalendarAdvance(Calendar,SettlementDate,A5&amp;"M","f")</f>
        <v>42153</v>
      </c>
      <c r="E5" s="80">
        <f>_xll.qlInterestRateIndexMaturity($D$10,D5)</f>
        <v>42185</v>
      </c>
      <c r="F5" s="141">
        <v>4.9627002935073209E-5</v>
      </c>
      <c r="G5" s="90">
        <f>_xll.qlDayCounterYearFraction(DayCounter,SettlementDate,D5,,,Trigger)</f>
        <v>8.3333333333333329E-2</v>
      </c>
      <c r="H5" s="90">
        <f>_xll.qlDayCounterYearFraction(DayCounter,SettlementDate,E5,,,Trigger)</f>
        <v>0.17222222222222222</v>
      </c>
      <c r="I5" s="90">
        <f>H5-G5</f>
        <v>8.8888888888888892E-2</v>
      </c>
      <c r="J5" s="90">
        <f>(H5^2-G5^2)/2</f>
        <v>1.1358024691358024E-2</v>
      </c>
      <c r="K5" s="90">
        <f>(H5^3-G5^3)/3</f>
        <v>1.5098308184727939E-3</v>
      </c>
      <c r="L5" s="365" t="b">
        <v>1</v>
      </c>
      <c r="N5" s="440"/>
      <c r="O5" s="192">
        <v>3.7622170781892988E-3</v>
      </c>
      <c r="P5" s="193">
        <v>1.7592592592592587E-2</v>
      </c>
      <c r="Q5" s="194">
        <v>8.3333333333333315E-2</v>
      </c>
      <c r="R5" s="182"/>
      <c r="S5" s="196">
        <v>5.6659342582225224E-4</v>
      </c>
      <c r="T5" s="199"/>
      <c r="U5" s="198">
        <v>4.6124246458576028E-5</v>
      </c>
      <c r="W5" s="192">
        <v>21.78508487869804</v>
      </c>
      <c r="X5" s="193">
        <v>-13.027818050018134</v>
      </c>
      <c r="Y5" s="194">
        <v>4.1112543746546386</v>
      </c>
      <c r="AB5" s="89">
        <f>_xll.qlCalendarAdvance(Calendar,AB4,"1d","mf",,Trigger)</f>
        <v>42125</v>
      </c>
      <c r="AC5" s="90">
        <f>_xll.qlDayCounterYearFraction(DayCounter,SettlementDate,AB5,,,Trigger)</f>
        <v>5.5555555555555558E-3</v>
      </c>
      <c r="AD5" s="85">
        <f t="shared" si="0"/>
        <v>5.6377828377346254E-4</v>
      </c>
      <c r="AE5" s="85">
        <f t="shared" si="1"/>
        <v>5.6607404215412553E-4</v>
      </c>
      <c r="AF5" s="85">
        <f t="shared" si="2"/>
        <v>5.6620842380301635E-4</v>
      </c>
    </row>
    <row r="6" spans="1:32" ht="12" customHeight="1" x14ac:dyDescent="0.2">
      <c r="A6" s="182">
        <v>2</v>
      </c>
      <c r="B6" s="183">
        <f t="shared" si="3"/>
        <v>3</v>
      </c>
      <c r="C6" s="364" t="str">
        <f>"Delta("&amp;A6&amp;"M,"&amp;B6&amp;"M)"</f>
        <v>Delta(2M,3M)</v>
      </c>
      <c r="D6" s="80">
        <f>_xll.qlCalendarAdvance(Calendar,SettlementDate,A6&amp;"M","f")</f>
        <v>42184</v>
      </c>
      <c r="E6" s="80">
        <f>_xll.qlInterestRateIndexMaturity($D$10,D6)</f>
        <v>42214</v>
      </c>
      <c r="F6" s="141">
        <v>4.6124246458576028E-5</v>
      </c>
      <c r="G6" s="90">
        <f>_xll.qlDayCounterYearFraction(DayCounter,SettlementDate,D6,,,Trigger)</f>
        <v>0.16944444444444445</v>
      </c>
      <c r="H6" s="90">
        <f>_xll.qlDayCounterYearFraction(DayCounter,SettlementDate,E6,,,Trigger)</f>
        <v>0.25277777777777777</v>
      </c>
      <c r="I6" s="90">
        <f>H6-G6</f>
        <v>8.3333333333333315E-2</v>
      </c>
      <c r="J6" s="90">
        <f>(H6^2-G6^2)/2</f>
        <v>1.7592592592592587E-2</v>
      </c>
      <c r="K6" s="90">
        <f>(H6^3-G6^3)/3</f>
        <v>3.7622170781892988E-3</v>
      </c>
      <c r="L6" s="365" t="b">
        <v>1</v>
      </c>
      <c r="S6" s="200"/>
      <c r="T6" s="189"/>
      <c r="U6" s="190"/>
      <c r="AB6" s="89">
        <f>_xll.qlCalendarAdvance(Calendar,AB5,"1d","mf",,Trigger)</f>
        <v>42129</v>
      </c>
      <c r="AC6" s="90">
        <f>_xll.qlDayCounterYearFraction(DayCounter,SettlementDate,AB6,,,Trigger)</f>
        <v>1.6666666666666666E-2</v>
      </c>
      <c r="AD6" s="85">
        <f t="shared" si="0"/>
        <v>5.6377828377346254E-4</v>
      </c>
      <c r="AE6" s="85">
        <f t="shared" si="1"/>
        <v>5.6536765496007532E-4</v>
      </c>
      <c r="AF6" s="85">
        <f t="shared" si="2"/>
        <v>5.6544485292858715E-4</v>
      </c>
    </row>
    <row r="7" spans="1:32" ht="12" customHeight="1" x14ac:dyDescent="0.2">
      <c r="A7" s="182">
        <v>3</v>
      </c>
      <c r="B7" s="183">
        <f t="shared" si="3"/>
        <v>4</v>
      </c>
      <c r="C7" s="366" t="str">
        <f>"Delta("&amp;A7&amp;"M,"&amp;B7&amp;"M)"</f>
        <v>Delta(3M,4M)</v>
      </c>
      <c r="D7" s="367">
        <f>_xll.qlCalendarAdvance(Calendar,SettlementDate,A7&amp;"M","f")</f>
        <v>42214</v>
      </c>
      <c r="E7" s="367">
        <f>_xll.qlInterestRateIndexMaturity($D$10,D7)</f>
        <v>42244</v>
      </c>
      <c r="F7" s="368">
        <v>4.3563806831325867E-5</v>
      </c>
      <c r="G7" s="369">
        <f>_xll.qlDayCounterYearFraction(DayCounter,SettlementDate,D7,,,Trigger)</f>
        <v>0.25277777777777777</v>
      </c>
      <c r="H7" s="369">
        <f>_xll.qlDayCounterYearFraction(DayCounter,SettlementDate,E7,,,Trigger)</f>
        <v>0.33611111111111114</v>
      </c>
      <c r="I7" s="369">
        <f>H7-G7</f>
        <v>8.333333333333337E-2</v>
      </c>
      <c r="J7" s="369">
        <f>(H7^2-G7^2)/2</f>
        <v>2.4537037037037052E-2</v>
      </c>
      <c r="K7" s="369">
        <f>(H7^3-G7^3)/3</f>
        <v>7.2730195473251083E-3</v>
      </c>
      <c r="L7" s="370" t="b">
        <v>0</v>
      </c>
      <c r="S7" s="200"/>
      <c r="T7" s="189"/>
      <c r="U7" s="190"/>
      <c r="AB7" s="89">
        <f>_xll.qlCalendarAdvance(Calendar,AB6,"1d","mf",,Trigger)</f>
        <v>42130</v>
      </c>
      <c r="AC7" s="90">
        <f>_xll.qlDayCounterYearFraction(DayCounter,SettlementDate,AB7,,,Trigger)</f>
        <v>1.9444444444444445E-2</v>
      </c>
      <c r="AD7" s="85">
        <f t="shared" si="0"/>
        <v>5.6377828377346254E-4</v>
      </c>
      <c r="AE7" s="85">
        <f t="shared" si="1"/>
        <v>5.6519105816156274E-4</v>
      </c>
      <c r="AF7" s="85">
        <f t="shared" si="2"/>
        <v>5.652553004524887E-4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42131</v>
      </c>
      <c r="AC8" s="90">
        <f>_xll.qlDayCounterYearFraction(DayCounter,SettlementDate,AB8,,,Trigger)</f>
        <v>2.2222222222222223E-2</v>
      </c>
      <c r="AD8" s="85">
        <f t="shared" si="0"/>
        <v>5.6377828377346254E-4</v>
      </c>
      <c r="AE8" s="85">
        <f t="shared" si="1"/>
        <v>5.6501446136305027E-4</v>
      </c>
      <c r="AF8" s="85">
        <f t="shared" si="2"/>
        <v>5.6506628407339385E-4</v>
      </c>
    </row>
    <row r="9" spans="1:32" ht="12" customHeight="1" x14ac:dyDescent="0.2">
      <c r="C9" s="360" t="s">
        <v>140</v>
      </c>
      <c r="D9" s="379" t="s">
        <v>35</v>
      </c>
      <c r="N9" s="439" t="s">
        <v>93</v>
      </c>
      <c r="O9" s="201"/>
      <c r="P9" s="192">
        <f t="array" ref="P9:P10">_xll.ohFilter(J3:J7,L3:L7)</f>
        <v>3.472222222222222E-3</v>
      </c>
      <c r="Q9" s="194">
        <f t="array" ref="Q9:Q10">_xll.ohFilter(I3:I7,L3:L7)</f>
        <v>8.3333333333333329E-2</v>
      </c>
      <c r="R9" s="441" t="s">
        <v>32</v>
      </c>
      <c r="S9" s="196">
        <f t="array" ref="S9:S10">MMULT(W9:X10,U9:U10)</f>
        <v>-6.3574847464515499E-5</v>
      </c>
      <c r="T9" s="441" t="s">
        <v>33</v>
      </c>
      <c r="U9" s="198">
        <f t="array" ref="U9:U10">_xll.ohFilter(F3:F7,L3:L7)</f>
        <v>4.6981523647788545E-5</v>
      </c>
      <c r="W9" s="192">
        <f t="array" ref="W9:X10">MINVERSE(P9:Q10)</f>
        <v>-139.35483870967741</v>
      </c>
      <c r="X9" s="194">
        <v>130.64516129032259</v>
      </c>
      <c r="AB9" s="89">
        <f>_xll.qlCalendarAdvance(Calendar,AB8,"1d","mf",,Trigger)</f>
        <v>42132</v>
      </c>
      <c r="AC9" s="90">
        <f>_xll.qlDayCounterYearFraction(DayCounter,SettlementDate,AB9,,,Trigger)</f>
        <v>2.5000000000000001E-2</v>
      </c>
      <c r="AD9" s="85">
        <f t="shared" si="0"/>
        <v>5.6377828377346254E-4</v>
      </c>
      <c r="AE9" s="85">
        <f t="shared" si="1"/>
        <v>5.6483786456453769E-4</v>
      </c>
      <c r="AF9" s="85">
        <f t="shared" si="2"/>
        <v>5.6487780379130248E-4</v>
      </c>
    </row>
    <row r="10" spans="1:32" ht="12" customHeight="1" x14ac:dyDescent="0.2">
      <c r="C10" s="360" t="s">
        <v>105</v>
      </c>
      <c r="D10" s="379" t="str">
        <f>PROPER(Currency)&amp;IborType&amp;D9</f>
        <v>UsdLibor1M</v>
      </c>
      <c r="N10" s="439"/>
      <c r="O10" s="201"/>
      <c r="P10" s="192">
        <v>1.1358024691358024E-2</v>
      </c>
      <c r="Q10" s="194">
        <v>8.8888888888888892E-2</v>
      </c>
      <c r="R10" s="441"/>
      <c r="S10" s="196">
        <v>5.6642723575115058E-4</v>
      </c>
      <c r="T10" s="441"/>
      <c r="U10" s="198">
        <v>4.9627002935073209E-5</v>
      </c>
      <c r="W10" s="192">
        <v>17.806451612903224</v>
      </c>
      <c r="X10" s="194">
        <v>-5.443548387096774</v>
      </c>
      <c r="AB10" s="89">
        <f>_xll.qlCalendarAdvance(Calendar,AB9,"1d","mf",,Trigger)</f>
        <v>42135</v>
      </c>
      <c r="AC10" s="90">
        <f>_xll.qlDayCounterYearFraction(DayCounter,SettlementDate,AB10,,,Trigger)</f>
        <v>3.3333333333333333E-2</v>
      </c>
      <c r="AD10" s="85">
        <f t="shared" si="0"/>
        <v>5.6377828377346254E-4</v>
      </c>
      <c r="AE10" s="85">
        <f t="shared" si="1"/>
        <v>5.6430807416900006E-4</v>
      </c>
      <c r="AF10" s="85">
        <f t="shared" si="2"/>
        <v>5.6431557952704985E-4</v>
      </c>
    </row>
    <row r="11" spans="1:32" ht="12" customHeight="1" x14ac:dyDescent="0.2">
      <c r="C11" s="360" t="s">
        <v>132</v>
      </c>
      <c r="D11" s="380" t="s">
        <v>85</v>
      </c>
      <c r="S11" s="200"/>
      <c r="T11" s="189"/>
      <c r="U11" s="190"/>
      <c r="AB11" s="89">
        <f>_xll.qlCalendarAdvance(Calendar,AB10,"1d","mf",,Trigger)</f>
        <v>42136</v>
      </c>
      <c r="AC11" s="90">
        <f>_xll.qlDayCounterYearFraction(DayCounter,SettlementDate,AB11,,,Trigger)</f>
        <v>3.6111111111111108E-2</v>
      </c>
      <c r="AD11" s="85">
        <f t="shared" si="0"/>
        <v>5.6377828377346254E-4</v>
      </c>
      <c r="AE11" s="85">
        <f t="shared" si="1"/>
        <v>5.6413147737048748E-4</v>
      </c>
      <c r="AF11" s="85">
        <f t="shared" si="2"/>
        <v>5.6412924363297286E-4</v>
      </c>
    </row>
    <row r="12" spans="1:32" ht="12" customHeight="1" x14ac:dyDescent="0.2">
      <c r="C12" s="360" t="s">
        <v>131</v>
      </c>
      <c r="D12" s="379" t="s">
        <v>137</v>
      </c>
      <c r="S12" s="191" t="s">
        <v>30</v>
      </c>
      <c r="T12" s="189"/>
      <c r="U12" s="190"/>
      <c r="AB12" s="89">
        <f>_xll.qlCalendarAdvance(Calendar,AB11,"1d","mf",,Trigger)</f>
        <v>42137</v>
      </c>
      <c r="AC12" s="90">
        <f>_xll.qlDayCounterYearFraction(DayCounter,SettlementDate,AB12,,,Trigger)</f>
        <v>3.888888888888889E-2</v>
      </c>
      <c r="AD12" s="85">
        <f t="shared" si="0"/>
        <v>5.6377828377346254E-4</v>
      </c>
      <c r="AE12" s="85">
        <f t="shared" si="1"/>
        <v>5.6395488057197501E-4</v>
      </c>
      <c r="AF12" s="85">
        <f t="shared" si="2"/>
        <v>5.6394344383589926E-4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7" t="str">
        <f>"Synthetic Deposits "&amp;D9</f>
        <v>Synthetic Deposits 1M</v>
      </c>
      <c r="K13" s="377"/>
      <c r="L13" s="377"/>
      <c r="N13" s="202" t="s">
        <v>94</v>
      </c>
      <c r="Q13" s="203">
        <f t="array" ref="Q13">_xll.ohFilter(I3:I7,L3:L7)</f>
        <v>8.3333333333333329E-2</v>
      </c>
      <c r="R13" s="202" t="s">
        <v>32</v>
      </c>
      <c r="S13" s="196">
        <f>MMULT(W13,U13)</f>
        <v>5.6377828377346254E-4</v>
      </c>
      <c r="T13" s="202" t="s">
        <v>33</v>
      </c>
      <c r="U13" s="198">
        <f t="array" ref="U13">_xll.ohFilter(F3:F7,L3:L7)</f>
        <v>4.6981523647788545E-5</v>
      </c>
      <c r="W13" s="203">
        <f>MINVERSE(Q13)</f>
        <v>12</v>
      </c>
      <c r="AB13" s="89">
        <f>_xll.qlCalendarAdvance(Calendar,AB12,"1d","mf",,Trigger)</f>
        <v>42138</v>
      </c>
      <c r="AC13" s="90">
        <f>_xll.qlDayCounterYearFraction(DayCounter,SettlementDate,AB13,,,Trigger)</f>
        <v>4.1666666666666664E-2</v>
      </c>
      <c r="AD13" s="85">
        <f t="shared" si="0"/>
        <v>5.6377828377346254E-4</v>
      </c>
      <c r="AE13" s="85">
        <f t="shared" si="1"/>
        <v>5.6377828377346243E-4</v>
      </c>
      <c r="AF13" s="85">
        <f t="shared" si="2"/>
        <v>5.6375818013582935E-4</v>
      </c>
    </row>
    <row r="14" spans="1:32" ht="12" customHeight="1" x14ac:dyDescent="0.2">
      <c r="A14" s="182"/>
      <c r="B14" s="182"/>
      <c r="C14" s="360" t="s">
        <v>101</v>
      </c>
      <c r="D14" s="360" t="s">
        <v>82</v>
      </c>
      <c r="E14" s="360" t="s">
        <v>83</v>
      </c>
      <c r="F14" s="361" t="s">
        <v>125</v>
      </c>
      <c r="G14" s="361" t="s">
        <v>126</v>
      </c>
      <c r="H14" s="360" t="s">
        <v>127</v>
      </c>
      <c r="I14" s="361" t="s">
        <v>128</v>
      </c>
      <c r="J14" s="378" t="s">
        <v>94</v>
      </c>
      <c r="K14" s="378" t="s">
        <v>93</v>
      </c>
      <c r="L14" s="378" t="s">
        <v>119</v>
      </c>
      <c r="AB14" s="89">
        <f>_xll.qlCalendarAdvance(Calendar,AB13,"1d","mf",,Trigger)</f>
        <v>42139</v>
      </c>
      <c r="AC14" s="90">
        <f>_xll.qlDayCounterYearFraction(DayCounter,SettlementDate,AB14,,,Trigger)</f>
        <v>4.4444444444444446E-2</v>
      </c>
      <c r="AD14" s="85">
        <f t="shared" si="0"/>
        <v>5.6377828377346254E-4</v>
      </c>
      <c r="AE14" s="85">
        <f t="shared" si="1"/>
        <v>5.6360168697494985E-4</v>
      </c>
      <c r="AF14" s="85">
        <f t="shared" si="2"/>
        <v>5.6357345253276283E-4</v>
      </c>
    </row>
    <row r="15" spans="1:32" ht="12" customHeight="1" x14ac:dyDescent="0.2">
      <c r="C15" s="371" t="s">
        <v>38</v>
      </c>
      <c r="D15" s="87">
        <f t="shared" ref="D15:D19" si="4">SettlementDate</f>
        <v>42123</v>
      </c>
      <c r="E15" s="88">
        <f>_xll.qlCalendarAdvance(Calendar,SettlementDate,C15,"Following",,Trigger)</f>
        <v>42124</v>
      </c>
      <c r="F15" s="125">
        <f>_xll.qlDayCounterYearFraction(DayCounter,D15,E15,,,Trigger)</f>
        <v>2.7777777777777779E-3</v>
      </c>
      <c r="G15" s="120">
        <f>_xll.qlYieldTSDiscount(Discounting,D15,,AllTriggers)</f>
        <v>0.99998571678770976</v>
      </c>
      <c r="H15" s="120">
        <f>_xll.qlYieldTSDiscount(Discounting,E15,,AllTriggers)</f>
        <v>0.999980538260267</v>
      </c>
      <c r="I15" s="127">
        <f>(G15/H15-1)/F15</f>
        <v>1.8643061620071677E-3</v>
      </c>
      <c r="J15" s="84">
        <f>((1+I15*F15)*EXP($S$13*F15)-1)/F15</f>
        <v>2.4280878068161371E-3</v>
      </c>
      <c r="K15" s="84">
        <f>((1+F15*I15)*EXP($S$10*F15+0.5*$S$9*F15^2)-1)/F15</f>
        <v>2.4306484776914772E-3</v>
      </c>
      <c r="L15" s="84">
        <f>((1+F15*I15)*EXP($S$5*F15+0.5*$S$4*F15^2+1/3*$S$3*F15^3)-1)/F15</f>
        <v>2.4308065379763377E-3</v>
      </c>
      <c r="AB15" s="89">
        <f>_xll.qlCalendarAdvance(Calendar,AB14,"1d","mf",,Trigger)</f>
        <v>42142</v>
      </c>
      <c r="AC15" s="90">
        <f>_xll.qlDayCounterYearFraction(DayCounter,SettlementDate,AB15,,,Trigger)</f>
        <v>5.2777777777777778E-2</v>
      </c>
      <c r="AD15" s="85">
        <f t="shared" si="0"/>
        <v>5.6377828377346254E-4</v>
      </c>
      <c r="AE15" s="85">
        <f t="shared" si="1"/>
        <v>5.6307189657941222E-4</v>
      </c>
      <c r="AF15" s="85">
        <f t="shared" si="2"/>
        <v>5.6302248630558493E-4</v>
      </c>
    </row>
    <row r="16" spans="1:32" ht="12" customHeight="1" x14ac:dyDescent="0.2">
      <c r="C16" s="170" t="s">
        <v>39</v>
      </c>
      <c r="D16" s="80">
        <f>SettlementDate</f>
        <v>42123</v>
      </c>
      <c r="E16" s="89">
        <f>_xll.qlCalendarAdvance(Calendar,SettlementDate,C16,"Following",,Trigger)</f>
        <v>42130</v>
      </c>
      <c r="F16" s="90">
        <f>_xll.qlDayCounterYearFraction(DayCounter,D16,E16,,,Trigger)</f>
        <v>1.9444444444444445E-2</v>
      </c>
      <c r="G16" s="121">
        <f>_xll.qlYieldTSDiscount(Discounting,D16,,AllTriggers)</f>
        <v>0.99998571678770976</v>
      </c>
      <c r="H16" s="124">
        <f>_xll.qlYieldTSDiscount(Discounting,E16,,AllTriggers)</f>
        <v>0.99996335649616763</v>
      </c>
      <c r="I16" s="127">
        <f t="shared" ref="I16:I19" si="5">(G16/H16-1)/F16</f>
        <v>1.1499999907663547E-3</v>
      </c>
      <c r="J16" s="85">
        <f t="shared" ref="J16:J19" si="6">((1+I16*F16)*EXP($S$13*F16)-1)/F16</f>
        <v>1.7137939714904704E-3</v>
      </c>
      <c r="K16" s="85">
        <f t="shared" ref="K16:K19" si="7">((1+F16*I16)*EXP($S$10*F16+0.5*$S$9*F16^2)-1)/F16</f>
        <v>1.7158249023996319E-3</v>
      </c>
      <c r="L16" s="85">
        <f t="shared" ref="L16:L19" si="8">((1+F16*I16)*EXP($S$5*F16+0.5*$S$4*F16^2+1/3*$S$3*F16^3)-1)/F16</f>
        <v>1.7159379332871388E-3</v>
      </c>
      <c r="AB16" s="89">
        <f>_xll.qlCalendarAdvance(Calendar,AB15,"1d","mf",,Trigger)</f>
        <v>42143</v>
      </c>
      <c r="AC16" s="90">
        <f>_xll.qlDayCounterYearFraction(DayCounter,SettlementDate,AB16,,,Trigger)</f>
        <v>5.5555555555555552E-2</v>
      </c>
      <c r="AD16" s="85">
        <f t="shared" si="0"/>
        <v>5.6377828377346254E-4</v>
      </c>
      <c r="AE16" s="85">
        <f t="shared" si="1"/>
        <v>5.6289529978089975E-4</v>
      </c>
      <c r="AF16" s="85">
        <f t="shared" si="2"/>
        <v>5.6283990309053268E-4</v>
      </c>
    </row>
    <row r="17" spans="3:32" ht="12" customHeight="1" x14ac:dyDescent="0.2">
      <c r="C17" s="170" t="s">
        <v>40</v>
      </c>
      <c r="D17" s="80">
        <f t="shared" si="4"/>
        <v>42123</v>
      </c>
      <c r="E17" s="89">
        <f>_xll.qlCalendarAdvance(Calendar,SettlementDate,C17,"Following",,Trigger)</f>
        <v>42137</v>
      </c>
      <c r="F17" s="90">
        <f>_xll.qlDayCounterYearFraction(DayCounter,D17,E17,,,Trigger)</f>
        <v>3.888888888888889E-2</v>
      </c>
      <c r="G17" s="121">
        <f>_xll.qlYieldTSDiscount(Discounting,D17,,AllTriggers)</f>
        <v>0.99998571678770976</v>
      </c>
      <c r="H17" s="124">
        <f>_xll.qlYieldTSDiscount(Discounting,E17,,AllTriggers)</f>
        <v>0.99993905296548291</v>
      </c>
      <c r="I17" s="127">
        <f t="shared" si="5"/>
        <v>1.1999999937043323E-3</v>
      </c>
      <c r="J17" s="85">
        <f t="shared" si="6"/>
        <v>1.7638107678065648E-3</v>
      </c>
      <c r="K17" s="85">
        <f t="shared" si="7"/>
        <v>1.7652236391350684E-3</v>
      </c>
      <c r="L17" s="85">
        <f t="shared" si="8"/>
        <v>1.7652922642635055E-3</v>
      </c>
      <c r="AB17" s="89">
        <f>_xll.qlCalendarAdvance(Calendar,AB16,"1d","mf",,Trigger)</f>
        <v>42144</v>
      </c>
      <c r="AC17" s="90">
        <f>_xll.qlDayCounterYearFraction(DayCounter,SettlementDate,AB17,,,Trigger)</f>
        <v>5.8333333333333334E-2</v>
      </c>
      <c r="AD17" s="85">
        <f t="shared" si="0"/>
        <v>5.6377828377346254E-4</v>
      </c>
      <c r="AE17" s="85">
        <f t="shared" si="1"/>
        <v>5.6271870298238717E-4</v>
      </c>
      <c r="AF17" s="85">
        <f t="shared" si="2"/>
        <v>5.6265785597248402E-4</v>
      </c>
    </row>
    <row r="18" spans="3:32" ht="12" customHeight="1" x14ac:dyDescent="0.2">
      <c r="C18" s="170" t="s">
        <v>41</v>
      </c>
      <c r="D18" s="80">
        <f t="shared" si="4"/>
        <v>42123</v>
      </c>
      <c r="E18" s="89">
        <f>_xll.qlCalendarAdvance(Calendar,SettlementDate,C18,"Following",,Trigger)</f>
        <v>42144</v>
      </c>
      <c r="F18" s="90">
        <f>_xll.qlDayCounterYearFraction(DayCounter,D18,E18,,,Trigger)</f>
        <v>5.8333333333333334E-2</v>
      </c>
      <c r="G18" s="121">
        <f>_xll.qlYieldTSDiscount(Discounting,D18,,AllTriggers)</f>
        <v>0.99998571678770976</v>
      </c>
      <c r="H18" s="124">
        <f>_xll.qlYieldTSDiscount(Discounting,E18,,AllTriggers)</f>
        <v>0.9999145562019548</v>
      </c>
      <c r="I18" s="127">
        <f t="shared" si="5"/>
        <v>1.2199999972319273E-3</v>
      </c>
      <c r="J18" s="85">
        <f t="shared" si="6"/>
        <v>1.7838276744949358E-3</v>
      </c>
      <c r="K18" s="85">
        <f t="shared" si="7"/>
        <v>1.7846224427994376E-3</v>
      </c>
      <c r="L18" s="85">
        <f t="shared" si="8"/>
        <v>1.7846554161986866E-3</v>
      </c>
      <c r="AB18" s="89">
        <f>_xll.qlCalendarAdvance(Calendar,AB17,"1d","mf",,Trigger)</f>
        <v>42145</v>
      </c>
      <c r="AC18" s="90">
        <f>_xll.qlDayCounterYearFraction(DayCounter,SettlementDate,AB18,,,Trigger)</f>
        <v>6.1111111111111109E-2</v>
      </c>
      <c r="AD18" s="85">
        <f t="shared" si="0"/>
        <v>5.6377828377346254E-4</v>
      </c>
      <c r="AE18" s="85">
        <f t="shared" si="1"/>
        <v>5.625421061838746E-4</v>
      </c>
      <c r="AF18" s="85">
        <f t="shared" si="2"/>
        <v>5.6247634495143885E-4</v>
      </c>
    </row>
    <row r="19" spans="3:32" ht="12" customHeight="1" x14ac:dyDescent="0.2">
      <c r="C19" s="372" t="s">
        <v>35</v>
      </c>
      <c r="D19" s="367">
        <f t="shared" si="4"/>
        <v>42123</v>
      </c>
      <c r="E19" s="373">
        <f>_xll.qlCalendarAdvance(Calendar,SettlementDate,C19,"mf",TRUE,Trigger)</f>
        <v>42153</v>
      </c>
      <c r="F19" s="369">
        <f>_xll.qlDayCounterYearFraction(DayCounter,D19,E19,,,Trigger)</f>
        <v>8.3333333333333329E-2</v>
      </c>
      <c r="G19" s="374">
        <f>_xll.qlYieldTSDiscount(Discounting,D19,,AllTriggers)</f>
        <v>0.99998571678770976</v>
      </c>
      <c r="H19" s="375">
        <f>_xll.qlYieldTSDiscount(Discounting,E19,,AllTriggers)</f>
        <v>0.99988146667210953</v>
      </c>
      <c r="I19" s="376">
        <f t="shared" si="5"/>
        <v>1.251149690139286E-3</v>
      </c>
      <c r="J19" s="91">
        <f t="shared" si="6"/>
        <v>1.8150000000005662E-3</v>
      </c>
      <c r="K19" s="91">
        <f t="shared" si="7"/>
        <v>1.8150000000005662E-3</v>
      </c>
      <c r="L19" s="91">
        <f t="shared" si="8"/>
        <v>1.8150000000005662E-3</v>
      </c>
      <c r="AB19" s="89">
        <f>_xll.qlCalendarAdvance(Calendar,AB18,"1d","mf",,Trigger)</f>
        <v>42146</v>
      </c>
      <c r="AC19" s="90">
        <f>_xll.qlDayCounterYearFraction(DayCounter,SettlementDate,AB19,,,Trigger)</f>
        <v>6.3888888888888884E-2</v>
      </c>
      <c r="AD19" s="85">
        <f t="shared" si="0"/>
        <v>5.6377828377346254E-4</v>
      </c>
      <c r="AE19" s="85">
        <f t="shared" si="1"/>
        <v>5.6236550938536212E-4</v>
      </c>
      <c r="AF19" s="85">
        <f t="shared" si="2"/>
        <v>5.6229537002739738E-4</v>
      </c>
    </row>
    <row r="20" spans="3:32" ht="12" customHeight="1" x14ac:dyDescent="0.2">
      <c r="AB20" s="89">
        <f>_xll.qlCalendarAdvance(Calendar,AB19,"1d","mf",,Trigger)</f>
        <v>42150</v>
      </c>
      <c r="AC20" s="90">
        <f>_xll.qlDayCounterYearFraction(DayCounter,SettlementDate,AB20,,,Trigger)</f>
        <v>7.4999999999999997E-2</v>
      </c>
      <c r="AD20" s="85">
        <f t="shared" si="0"/>
        <v>5.6377828377346254E-4</v>
      </c>
      <c r="AE20" s="85">
        <f t="shared" si="1"/>
        <v>5.6165912219131192E-4</v>
      </c>
      <c r="AF20" s="85">
        <f t="shared" si="2"/>
        <v>5.6157683130126658E-4</v>
      </c>
    </row>
    <row r="21" spans="3:32" ht="12" customHeight="1" x14ac:dyDescent="0.2">
      <c r="C21" s="360" t="s">
        <v>107</v>
      </c>
      <c r="AB21" s="89">
        <f>_xll.qlCalendarAdvance(Calendar,AB20,"1d","mf",,Trigger)</f>
        <v>42151</v>
      </c>
      <c r="AC21" s="90">
        <f>_xll.qlDayCounterYearFraction(DayCounter,SettlementDate,AB21,,,Trigger)</f>
        <v>7.7777777777777779E-2</v>
      </c>
      <c r="AD21" s="85">
        <f t="shared" si="0"/>
        <v>5.6377828377346254E-4</v>
      </c>
      <c r="AE21" s="85">
        <f t="shared" si="1"/>
        <v>5.6148252539279934E-4</v>
      </c>
      <c r="AF21" s="85">
        <f t="shared" si="2"/>
        <v>5.6139853686224287E-4</v>
      </c>
    </row>
    <row r="22" spans="3:32" ht="12" customHeight="1" x14ac:dyDescent="0.2">
      <c r="C22" s="209" t="s">
        <v>92</v>
      </c>
      <c r="AB22" s="89">
        <f>_xll.qlCalendarAdvance(Calendar,AB21,"1d","mf",,Trigger)</f>
        <v>42152</v>
      </c>
      <c r="AC22" s="90">
        <f>_xll.qlDayCounterYearFraction(DayCounter,SettlementDate,AB22,,,Trigger)</f>
        <v>8.0555555555555561E-2</v>
      </c>
      <c r="AD22" s="85">
        <f t="shared" si="0"/>
        <v>5.6377828377346254E-4</v>
      </c>
      <c r="AE22" s="85">
        <f t="shared" si="1"/>
        <v>5.6130592859428687E-4</v>
      </c>
      <c r="AF22" s="85">
        <f t="shared" si="2"/>
        <v>5.6122077852022265E-4</v>
      </c>
    </row>
    <row r="23" spans="3:32" ht="12" customHeight="1" x14ac:dyDescent="0.2">
      <c r="C23" s="85">
        <f>IF($C$22="FLAT",J15,IF($C$22="linear",K15,L15))</f>
        <v>2.4308065379763377E-3</v>
      </c>
      <c r="AB23" s="89">
        <f>_xll.qlCalendarAdvance(Calendar,AB22,"1d","mf",,Trigger)</f>
        <v>42153</v>
      </c>
      <c r="AC23" s="90">
        <f>_xll.qlDayCounterYearFraction(DayCounter,SettlementDate,AB23,,,Trigger)</f>
        <v>8.3333333333333329E-2</v>
      </c>
      <c r="AD23" s="85">
        <f t="shared" si="0"/>
        <v>5.6377828377346254E-4</v>
      </c>
      <c r="AE23" s="85">
        <f t="shared" si="1"/>
        <v>5.6112933179577429E-4</v>
      </c>
      <c r="AF23" s="85">
        <f t="shared" si="2"/>
        <v>5.6104355627520591E-4</v>
      </c>
    </row>
    <row r="24" spans="3:32" ht="12" customHeight="1" x14ac:dyDescent="0.2">
      <c r="C24" s="85">
        <f>IF($C$22="FLAT",J16,IF($C$22="linear",K16,L16))</f>
        <v>1.7159379332871388E-3</v>
      </c>
      <c r="AB24" s="89">
        <f>_xll.qlCalendarAdvance(Calendar,AB23,"1d","mf",,Trigger)</f>
        <v>42156</v>
      </c>
      <c r="AC24" s="90">
        <f>_xll.qlDayCounterYearFraction(DayCounter,SettlementDate,AB24,,,Trigger)</f>
        <v>9.166666666666666E-2</v>
      </c>
      <c r="AD24" s="85">
        <f t="shared" si="0"/>
        <v>5.6377828377346254E-4</v>
      </c>
      <c r="AE24" s="85">
        <f t="shared" ref="AE24:AE26" si="9">$S$10+$S$9*AC24</f>
        <v>5.6059954140023666E-4</v>
      </c>
      <c r="AF24" s="85">
        <f t="shared" ref="AF24:AF26" si="10">($S$5+$S$4*AC24+$S$3*AC24^2)</f>
        <v>5.6051510612217716E-4</v>
      </c>
    </row>
    <row r="25" spans="3:32" ht="12" customHeight="1" x14ac:dyDescent="0.2">
      <c r="C25" s="85">
        <f>IF($C$22="FLAT",J17,IF($C$22="linear",K17,L17))</f>
        <v>1.7652922642635055E-3</v>
      </c>
      <c r="AB25" s="89">
        <f>_xll.qlCalendarAdvance(Calendar,AB24,"1d","mf",,Trigger)</f>
        <v>42157</v>
      </c>
      <c r="AC25" s="90">
        <f>_xll.qlDayCounterYearFraction(DayCounter,SettlementDate,AB25,,,Trigger)</f>
        <v>9.4444444444444442E-2</v>
      </c>
      <c r="AD25" s="85">
        <f t="shared" si="0"/>
        <v>5.6377828377346254E-4</v>
      </c>
      <c r="AE25" s="85">
        <f t="shared" si="9"/>
        <v>5.6042294460172408E-4</v>
      </c>
      <c r="AF25" s="85">
        <f t="shared" si="10"/>
        <v>5.603400282651747E-4</v>
      </c>
    </row>
    <row r="26" spans="3:32" ht="12" customHeight="1" x14ac:dyDescent="0.2">
      <c r="C26" s="85">
        <f>IF($C$22="FLAT",J18,IF($C$22="linear",K18,L18))</f>
        <v>1.7846554161986866E-3</v>
      </c>
      <c r="AB26" s="373">
        <f>_xll.qlCalendarAdvance(Calendar,AB25,"1d","mf",,Trigger)</f>
        <v>42158</v>
      </c>
      <c r="AC26" s="369">
        <f>_xll.qlDayCounterYearFraction(DayCounter,SettlementDate,AB26,,,Trigger)</f>
        <v>9.7222222222222224E-2</v>
      </c>
      <c r="AD26" s="91">
        <f t="shared" si="0"/>
        <v>5.6377828377346254E-4</v>
      </c>
      <c r="AE26" s="91">
        <f t="shared" si="9"/>
        <v>5.6024634780321161E-4</v>
      </c>
      <c r="AF26" s="91">
        <f t="shared" si="10"/>
        <v>5.6016548650517572E-4</v>
      </c>
    </row>
    <row r="27" spans="3:32" ht="12" customHeight="1" x14ac:dyDescent="0.2">
      <c r="C27" s="91">
        <f>IF($C$22="FLAT",J19,IF($C$22="linear",K19,L19))</f>
        <v>1.8150000000005662E-3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60" t="s">
        <v>91</v>
      </c>
      <c r="D2" s="360" t="s">
        <v>82</v>
      </c>
      <c r="E2" s="360" t="s">
        <v>83</v>
      </c>
      <c r="F2" s="360" t="s">
        <v>126</v>
      </c>
      <c r="G2" s="360" t="s">
        <v>127</v>
      </c>
      <c r="H2" s="360" t="s">
        <v>125</v>
      </c>
      <c r="I2" s="360" t="s">
        <v>128</v>
      </c>
      <c r="J2" s="360" t="s">
        <v>129</v>
      </c>
      <c r="K2" s="360" t="s">
        <v>133</v>
      </c>
      <c r="L2" s="360" t="s">
        <v>134</v>
      </c>
      <c r="M2" s="360" t="s">
        <v>98</v>
      </c>
      <c r="N2" s="361" t="s">
        <v>99</v>
      </c>
      <c r="O2" s="360" t="s">
        <v>100</v>
      </c>
      <c r="P2" s="360" t="s">
        <v>106</v>
      </c>
      <c r="W2" s="191" t="s">
        <v>96</v>
      </c>
      <c r="AA2" s="439" t="s">
        <v>95</v>
      </c>
      <c r="AB2" s="439"/>
      <c r="AC2" s="439"/>
      <c r="AF2" s="360" t="s">
        <v>82</v>
      </c>
      <c r="AG2" s="360" t="s">
        <v>125</v>
      </c>
      <c r="AH2" s="360" t="s">
        <v>34</v>
      </c>
      <c r="AI2" s="360" t="s">
        <v>89</v>
      </c>
      <c r="AJ2" s="360" t="s">
        <v>90</v>
      </c>
    </row>
    <row r="3" spans="1:36" ht="12" customHeight="1" x14ac:dyDescent="0.2">
      <c r="C3" s="362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42122</v>
      </c>
      <c r="E3" s="116">
        <f>_xll.qlInterestRateIndexMaturity($D$10,D3)</f>
        <v>42213</v>
      </c>
      <c r="F3" s="148">
        <f>_xll.qlYieldTSDiscount(Discounting,D3,,AllTriggers)</f>
        <v>0.99999222228271556</v>
      </c>
      <c r="G3" s="148">
        <f>_xll.qlYieldTSDiscount(Discounting,E3,,AllTriggers)</f>
        <v>0.99966134638854531</v>
      </c>
      <c r="H3" s="150">
        <f>_xll.qlDayCounterYearFraction(DayCounter,D3,E3,,,Trigger)</f>
        <v>0.25277777777777777</v>
      </c>
      <c r="I3" s="152">
        <f>(F3/G3-1)/H3</f>
        <v>1.3094030153924232E-3</v>
      </c>
      <c r="J3" s="140">
        <f>'Delta 3M'!P3</f>
        <v>3.7644429833663245E-4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0.25</v>
      </c>
      <c r="M3" s="122">
        <f>L3-K3</f>
        <v>0.25277777777777777</v>
      </c>
      <c r="N3" s="122">
        <f>(L3^2-K3^2)/2</f>
        <v>3.1246141975308641E-2</v>
      </c>
      <c r="O3" s="122">
        <f>(L3^3-K3^3)/3</f>
        <v>5.2083404778235027E-3</v>
      </c>
      <c r="P3" s="363" t="b">
        <f>IF(D12="fixing",TRUE,FALSE)</f>
        <v>0</v>
      </c>
      <c r="R3" s="440" t="s">
        <v>92</v>
      </c>
      <c r="S3" s="192">
        <f t="array" ref="S3:S5">_xll.ohFilter(O3:O7,P3:P7)</f>
        <v>5.3838806012802909E-3</v>
      </c>
      <c r="T3" s="193">
        <f t="array" ref="T3:T5">_xll.ohFilter(N3:N7,P3:P7)</f>
        <v>3.1948302469135798E-2</v>
      </c>
      <c r="U3" s="194">
        <f t="array" ref="U3:U5">_xll.ohFilter(M3:M7,P3:P7)</f>
        <v>0.25277777777777777</v>
      </c>
      <c r="V3" s="195"/>
      <c r="W3" s="196">
        <f t="array" ref="W3:W5">MMULT(AA3:AC5,Y3:Y5)</f>
        <v>-7.0928225265344536E-4</v>
      </c>
      <c r="X3" s="197"/>
      <c r="Y3" s="198">
        <f t="array" ref="Y3:Y5">_xll.ohFilter(J3:J7,P3:P7)</f>
        <v>3.7644429833663245E-4</v>
      </c>
      <c r="AA3" s="192">
        <f t="array" ref="AA3:AC5">MINVERSE(S3:U5)</f>
        <v>275.71752191470512</v>
      </c>
      <c r="AB3" s="193">
        <v>-538.30563802394795</v>
      </c>
      <c r="AC3" s="194">
        <v>259.73389745588162</v>
      </c>
      <c r="AF3" s="88">
        <f>SettlementDate</f>
        <v>42123</v>
      </c>
      <c r="AG3" s="90">
        <f>_xll.qlDayCounterYearFraction(DayCounter,SettlementDate,AF3,,,Trigger)</f>
        <v>0</v>
      </c>
      <c r="AH3" s="84">
        <f t="shared" ref="AH3:AH65" si="0">$W$13</f>
        <v>1.4892301912218426E-3</v>
      </c>
      <c r="AI3" s="84">
        <f t="shared" ref="AI3:AI65" si="1">$W$10+$W$9*AG3</f>
        <v>1.432334203730175E-3</v>
      </c>
      <c r="AJ3" s="84">
        <f t="shared" ref="AJ3:AJ34" si="2">($W$5+$W$4*AG3+$W$3*AG3^2)</f>
        <v>1.4173102994304632E-3</v>
      </c>
    </row>
    <row r="4" spans="1:36" ht="12" customHeight="1" x14ac:dyDescent="0.2">
      <c r="A4" s="180">
        <v>0</v>
      </c>
      <c r="B4" s="181">
        <f>A4+SUBSTITUTE($D$9,"M","")</f>
        <v>3</v>
      </c>
      <c r="C4" s="364" t="str">
        <f>"Delta("&amp;A4&amp;"M,"&amp;B4&amp;"M)extrap"</f>
        <v>Delta(0M,3M)extrap</v>
      </c>
      <c r="D4" s="80">
        <f>SettlementDate</f>
        <v>42123</v>
      </c>
      <c r="E4" s="80">
        <f>_xll.qlInterestRateIndexMaturity($D$10,D4)</f>
        <v>42214</v>
      </c>
      <c r="F4" s="149">
        <f>_xll.qlYieldTSDiscount(Discounting,D4,,AllTriggers)</f>
        <v>0.99998571678770976</v>
      </c>
      <c r="G4" s="149">
        <f>_xll.qlYieldTSDiscount(Discounting,E4,,AllTriggers)</f>
        <v>0.99965721831902776</v>
      </c>
      <c r="H4" s="151">
        <f>_xll.qlDayCounterYearFraction(DayCounter,D4,E4,,,Trigger)</f>
        <v>0.25277777777777777</v>
      </c>
      <c r="I4" s="81">
        <f t="shared" ref="I4:I7" si="3">(F4/G4-1)/H4</f>
        <v>1.2999999977839226E-3</v>
      </c>
      <c r="J4" s="141">
        <f>LN((1+(_xll.qlInterpolationInterpolate(B3Minterpolation,D4,TRUE,AllTriggers)+I4)*H4)/(1+I4*H4))</f>
        <v>3.7644429833663245E-4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0.25277777777777777</v>
      </c>
      <c r="M4" s="90">
        <f>L4-K4</f>
        <v>0.25277777777777777</v>
      </c>
      <c r="N4" s="90">
        <f>(L4^2-K4^2)/2</f>
        <v>3.1948302469135798E-2</v>
      </c>
      <c r="O4" s="90">
        <f>(L4^3-K4^3)/3</f>
        <v>5.3838806012802909E-3</v>
      </c>
      <c r="P4" s="365" t="b">
        <f>IF(D12="fixing",FALSE,TRUE)</f>
        <v>1</v>
      </c>
      <c r="R4" s="440"/>
      <c r="S4" s="192">
        <v>1.2463998914037497E-2</v>
      </c>
      <c r="T4" s="193">
        <v>5.3013117283950625E-2</v>
      </c>
      <c r="U4" s="194">
        <v>0.25277777777777782</v>
      </c>
      <c r="V4" s="199" t="s">
        <v>32</v>
      </c>
      <c r="W4" s="196">
        <v>6.8856370090986802E-4</v>
      </c>
      <c r="X4" s="199" t="s">
        <v>33</v>
      </c>
      <c r="Y4" s="198">
        <v>3.8592696291857721E-4</v>
      </c>
      <c r="AA4" s="192">
        <v>-140.14425011608114</v>
      </c>
      <c r="AB4" s="193">
        <v>228.40303358613221</v>
      </c>
      <c r="AC4" s="194">
        <v>-87.299448867115771</v>
      </c>
      <c r="AF4" s="89">
        <f>_xll.qlCalendarAdvance(Calendar,AF3,"1d","mf",,Trigger)</f>
        <v>42124</v>
      </c>
      <c r="AG4" s="90">
        <f>_xll.qlDayCounterYearFraction(DayCounter,SettlementDate,AF4,,,Trigger)</f>
        <v>2.7777777777777779E-3</v>
      </c>
      <c r="AH4" s="85">
        <f t="shared" si="0"/>
        <v>1.4892301912218426E-3</v>
      </c>
      <c r="AI4" s="85">
        <f t="shared" si="1"/>
        <v>1.4335846649937282E-3</v>
      </c>
      <c r="AJ4" s="85">
        <f t="shared" si="2"/>
        <v>1.4192175035205473E-3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4" t="str">
        <f>"Delta("&amp;A5&amp;"M,"&amp;B5&amp;"M)"</f>
        <v>Delta(1M,4M)</v>
      </c>
      <c r="D5" s="80">
        <f>_xll.qlCalendarAdvance(Calendar,SettlementDate,A5&amp;"M","f")</f>
        <v>42153</v>
      </c>
      <c r="E5" s="80">
        <f>_xll.qlInterestRateIndexMaturity($D$10,D5)</f>
        <v>42244</v>
      </c>
      <c r="F5" s="149">
        <f>_xll.qlYieldTSDiscount(Discounting,D5,,AllTriggers)</f>
        <v>0.99988146667210953</v>
      </c>
      <c r="G5" s="149">
        <f>_xll.qlYieldTSDiscount(Discounting,E5,,AllTriggers)</f>
        <v>0.99952359969300764</v>
      </c>
      <c r="H5" s="151">
        <f>_xll.qlDayCounterYearFraction(DayCounter,D5,E5,,,Trigger)</f>
        <v>0.25277777777777777</v>
      </c>
      <c r="I5" s="81">
        <f t="shared" si="3"/>
        <v>1.416412278988549E-3</v>
      </c>
      <c r="J5" s="141">
        <f>LN((1+(_xll.qlInterpolationInterpolate(B3Minterpolation,D5,TRUE,AllTriggers)+I5)*H5)/(1+I5*H5))</f>
        <v>3.8592696291857721E-4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0.33611111111111114</v>
      </c>
      <c r="M5" s="90">
        <f>L5-K5</f>
        <v>0.25277777777777782</v>
      </c>
      <c r="N5" s="90">
        <f>(L5^2-K5^2)/2</f>
        <v>5.3013117283950625E-2</v>
      </c>
      <c r="O5" s="90">
        <f>(L5^3-K5^3)/3</f>
        <v>1.2463998914037497E-2</v>
      </c>
      <c r="P5" s="365" t="b">
        <v>1</v>
      </c>
      <c r="R5" s="440"/>
      <c r="S5" s="192">
        <v>2.3966878143575673E-2</v>
      </c>
      <c r="T5" s="193">
        <v>7.5956790123456783E-2</v>
      </c>
      <c r="U5" s="194">
        <v>0.25555555555555554</v>
      </c>
      <c r="V5" s="182"/>
      <c r="W5" s="196">
        <v>1.4173102994304632E-3</v>
      </c>
      <c r="X5" s="199"/>
      <c r="Y5" s="198">
        <v>3.9750332816345903E-4</v>
      </c>
      <c r="AA5" s="192">
        <v>15.796248821600937</v>
      </c>
      <c r="AB5" s="193">
        <v>-17.402304737516008</v>
      </c>
      <c r="AC5" s="194">
        <v>5.5016422646551275</v>
      </c>
      <c r="AF5" s="89">
        <f>_xll.qlCalendarAdvance(Calendar,AF4,"1d","mf",,Trigger)</f>
        <v>42125</v>
      </c>
      <c r="AG5" s="90">
        <f>_xll.qlDayCounterYearFraction(DayCounter,SettlementDate,AF5,,,Trigger)</f>
        <v>5.5555555555555558E-3</v>
      </c>
      <c r="AH5" s="85">
        <f t="shared" si="0"/>
        <v>1.4892301912218426E-3</v>
      </c>
      <c r="AI5" s="85">
        <f t="shared" si="1"/>
        <v>1.4348351262572813E-3</v>
      </c>
      <c r="AJ5" s="85">
        <f t="shared" si="2"/>
        <v>1.4211137618968558E-3</v>
      </c>
    </row>
    <row r="6" spans="1:36" ht="12" customHeight="1" x14ac:dyDescent="0.2">
      <c r="A6" s="182">
        <v>2</v>
      </c>
      <c r="B6" s="181">
        <f t="shared" si="4"/>
        <v>5</v>
      </c>
      <c r="C6" s="364" t="str">
        <f>"Delta("&amp;A6&amp;"M,"&amp;B6&amp;"M)"</f>
        <v>Delta(2M,5M)</v>
      </c>
      <c r="D6" s="80">
        <f>_xll.qlCalendarAdvance(Calendar,SettlementDate,A6&amp;"M","f")</f>
        <v>42184</v>
      </c>
      <c r="E6" s="80">
        <f>_xll.qlInterestRateIndexMaturity($D$10,D6)</f>
        <v>42276</v>
      </c>
      <c r="F6" s="149">
        <f>_xll.qlYieldTSDiscount(Discounting,D6,,AllTriggers)</f>
        <v>0.99977226540962583</v>
      </c>
      <c r="G6" s="149">
        <f>_xll.qlYieldTSDiscount(Discounting,E6,,AllTriggers)</f>
        <v>0.99935712115904241</v>
      </c>
      <c r="H6" s="151">
        <f>_xll.qlDayCounterYearFraction(DayCounter,D6,E6,,,Trigger)</f>
        <v>0.25555555555555554</v>
      </c>
      <c r="I6" s="81">
        <f t="shared" si="3"/>
        <v>1.6255225163143488E-3</v>
      </c>
      <c r="J6" s="141">
        <f>LN((1+(_xll.qlInterpolationInterpolate(B3Minterpolation,D6,TRUE,AllTriggers)+I6)*H6)/(1+I6*H6))</f>
        <v>3.9750332816345903E-4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0.42499999999999999</v>
      </c>
      <c r="M6" s="90">
        <f>L6-K6</f>
        <v>0.25555555555555554</v>
      </c>
      <c r="N6" s="90">
        <f>(L6^2-K6^2)/2</f>
        <v>7.5956790123456783E-2</v>
      </c>
      <c r="O6" s="90">
        <f>(L6^3-K6^3)/3</f>
        <v>2.3966878143575673E-2</v>
      </c>
      <c r="P6" s="365" t="b">
        <v>1</v>
      </c>
      <c r="W6" s="200"/>
      <c r="X6" s="189"/>
      <c r="Y6" s="190"/>
      <c r="AF6" s="89">
        <f>_xll.qlCalendarAdvance(Calendar,AF5,"1d","mf",,Trigger)</f>
        <v>42129</v>
      </c>
      <c r="AG6" s="90">
        <f>_xll.qlDayCounterYearFraction(DayCounter,SettlementDate,AF6,,,Trigger)</f>
        <v>1.6666666666666666E-2</v>
      </c>
      <c r="AH6" s="85">
        <f t="shared" si="0"/>
        <v>1.4892301912218426E-3</v>
      </c>
      <c r="AI6" s="85">
        <f t="shared" si="1"/>
        <v>1.4398369713114938E-3</v>
      </c>
      <c r="AJ6" s="85">
        <f t="shared" si="2"/>
        <v>1.428589338264335E-3</v>
      </c>
    </row>
    <row r="7" spans="1:36" ht="12" customHeight="1" x14ac:dyDescent="0.2">
      <c r="A7" s="182">
        <v>3</v>
      </c>
      <c r="B7" s="181">
        <f t="shared" si="4"/>
        <v>6</v>
      </c>
      <c r="C7" s="366" t="str">
        <f>"Delta("&amp;A7&amp;"M,"&amp;B7&amp;"M)"</f>
        <v>Delta(3M,6M)</v>
      </c>
      <c r="D7" s="367">
        <f>_xll.qlCalendarAdvance(Calendar,SettlementDate,A7&amp;"M","f")</f>
        <v>42214</v>
      </c>
      <c r="E7" s="367">
        <f>_xll.qlInterestRateIndexMaturity($D$10,D7)</f>
        <v>42306</v>
      </c>
      <c r="F7" s="381">
        <f>_xll.qlYieldTSDiscount(Discounting,D7,,AllTriggers)</f>
        <v>0.99965721831902776</v>
      </c>
      <c r="G7" s="381">
        <f>_xll.qlYieldTSDiscount(Discounting,E7,,AllTriggers)</f>
        <v>0.99915783126191815</v>
      </c>
      <c r="H7" s="382">
        <f>_xll.qlDayCounterYearFraction(DayCounter,D7,E7,,,Trigger)</f>
        <v>0.25555555555555554</v>
      </c>
      <c r="I7" s="383">
        <f t="shared" si="3"/>
        <v>1.9557703556026479E-3</v>
      </c>
      <c r="J7" s="368">
        <f>LN((1+(_xll.qlInterpolationInterpolate(B3Minterpolation,D7,TRUE,AllTriggers)+I7)*H7)/(1+I7*H7))</f>
        <v>4.021162445178329E-4</v>
      </c>
      <c r="K7" s="369">
        <f>_xll.qlDayCounterYearFraction(DayCounter,SettlementDate,D7,,,Trigger)</f>
        <v>0.25277777777777777</v>
      </c>
      <c r="L7" s="369">
        <f>_xll.qlDayCounterYearFraction(DayCounter,SettlementDate,E7,,,Trigger)</f>
        <v>0.5083333333333333</v>
      </c>
      <c r="M7" s="369">
        <f>L7-K7</f>
        <v>0.25555555555555554</v>
      </c>
      <c r="N7" s="369">
        <f>(L7^2-K7^2)/2</f>
        <v>9.7253086419753082E-2</v>
      </c>
      <c r="O7" s="369">
        <f>(L7^3-K7^3)/3</f>
        <v>3.840103452217649E-2</v>
      </c>
      <c r="P7" s="370" t="b">
        <v>0</v>
      </c>
      <c r="W7" s="200"/>
      <c r="X7" s="189"/>
      <c r="Y7" s="190"/>
      <c r="AF7" s="89">
        <f>_xll.qlCalendarAdvance(Calendar,AF6,"1d","mf",,Trigger)</f>
        <v>42130</v>
      </c>
      <c r="AG7" s="90">
        <f>_xll.qlDayCounterYearFraction(DayCounter,SettlementDate,AF7,,,Trigger)</f>
        <v>1.9444444444444445E-2</v>
      </c>
      <c r="AH7" s="85">
        <f t="shared" si="0"/>
        <v>1.4892301912218426E-3</v>
      </c>
      <c r="AI7" s="85">
        <f t="shared" si="1"/>
        <v>1.4410874325750469E-3</v>
      </c>
      <c r="AJ7" s="85">
        <f t="shared" si="2"/>
        <v>1.4304308680717661E-3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42131</v>
      </c>
      <c r="AG8" s="90">
        <f>_xll.qlDayCounterYearFraction(DayCounter,SettlementDate,AF8,,,Trigger)</f>
        <v>2.2222222222222223E-2</v>
      </c>
      <c r="AH8" s="85">
        <f t="shared" si="0"/>
        <v>1.4892301912218426E-3</v>
      </c>
      <c r="AI8" s="85">
        <f t="shared" si="1"/>
        <v>1.4423378938386003E-3</v>
      </c>
      <c r="AJ8" s="85">
        <f t="shared" si="2"/>
        <v>1.4322614521654216E-3</v>
      </c>
    </row>
    <row r="9" spans="1:36" ht="12" customHeight="1" x14ac:dyDescent="0.2">
      <c r="C9" s="360" t="s">
        <v>140</v>
      </c>
      <c r="D9" s="379" t="s">
        <v>36</v>
      </c>
      <c r="R9" s="439" t="s">
        <v>93</v>
      </c>
      <c r="S9" s="201"/>
      <c r="T9" s="192">
        <f t="array" ref="T9:T10">_xll.ohFilter(N3:N7,P3:P7)</f>
        <v>3.1948302469135798E-2</v>
      </c>
      <c r="U9" s="194">
        <f t="array" ref="U9:U10">_xll.ohFilter(M3:M7,P3:P7)</f>
        <v>0.25277777777777777</v>
      </c>
      <c r="V9" s="441" t="s">
        <v>32</v>
      </c>
      <c r="W9" s="196">
        <f t="array" ref="W9:W10">MMULT(AA9:AB10,Y9:Y10)</f>
        <v>4.5016605487913086E-4</v>
      </c>
      <c r="X9" s="441" t="s">
        <v>33</v>
      </c>
      <c r="Y9" s="198">
        <f t="array" ref="Y9:Y10">_xll.ohFilter(J3:J7,P3:P7)</f>
        <v>3.7644429833663245E-4</v>
      </c>
      <c r="AA9" s="192">
        <f t="array" ref="AA9:AB10">MINVERSE(T9:U10)</f>
        <v>-47.472527472527482</v>
      </c>
      <c r="AB9" s="194">
        <v>47.472527472527467</v>
      </c>
      <c r="AF9" s="89">
        <f>_xll.qlCalendarAdvance(Calendar,AF8,"1d","mf",,Trigger)</f>
        <v>42132</v>
      </c>
      <c r="AG9" s="90">
        <f>_xll.qlDayCounterYearFraction(DayCounter,SettlementDate,AF9,,,Trigger)</f>
        <v>2.5000000000000001E-2</v>
      </c>
      <c r="AH9" s="85">
        <f t="shared" si="0"/>
        <v>1.4892301912218426E-3</v>
      </c>
      <c r="AI9" s="85">
        <f t="shared" si="1"/>
        <v>1.4435883551021534E-3</v>
      </c>
      <c r="AJ9" s="85">
        <f t="shared" si="2"/>
        <v>1.4340810905453015E-3</v>
      </c>
    </row>
    <row r="10" spans="1:36" ht="12" customHeight="1" x14ac:dyDescent="0.2">
      <c r="C10" s="360" t="s">
        <v>105</v>
      </c>
      <c r="D10" s="379" t="str">
        <f>PROPER(Currency)&amp;IborType&amp;D9</f>
        <v>UsdLibor3M</v>
      </c>
      <c r="R10" s="439"/>
      <c r="S10" s="201"/>
      <c r="T10" s="192">
        <v>5.3013117283950625E-2</v>
      </c>
      <c r="U10" s="194">
        <v>0.25277777777777782</v>
      </c>
      <c r="V10" s="441"/>
      <c r="W10" s="196">
        <v>1.432334203730175E-3</v>
      </c>
      <c r="X10" s="441"/>
      <c r="Y10" s="198">
        <v>3.8592696291857721E-4</v>
      </c>
      <c r="AA10" s="192">
        <v>9.956043956043958</v>
      </c>
      <c r="AB10" s="194">
        <v>-5.9999999999999991</v>
      </c>
      <c r="AF10" s="89">
        <f>_xll.qlCalendarAdvance(Calendar,AF9,"1d","mf",,Trigger)</f>
        <v>42135</v>
      </c>
      <c r="AG10" s="90">
        <f>_xll.qlDayCounterYearFraction(DayCounter,SettlementDate,AF10,,,Trigger)</f>
        <v>3.3333333333333333E-2</v>
      </c>
      <c r="AH10" s="85">
        <f t="shared" si="0"/>
        <v>1.4892301912218426E-3</v>
      </c>
      <c r="AI10" s="85">
        <f t="shared" si="1"/>
        <v>1.4473397388928128E-3</v>
      </c>
      <c r="AJ10" s="85">
        <f t="shared" si="2"/>
        <v>1.4394743314022885E-3</v>
      </c>
    </row>
    <row r="11" spans="1:36" ht="12" customHeight="1" x14ac:dyDescent="0.2">
      <c r="C11" s="360" t="s">
        <v>132</v>
      </c>
      <c r="D11" s="380" t="s">
        <v>85</v>
      </c>
      <c r="W11" s="200"/>
      <c r="X11" s="189"/>
      <c r="Y11" s="190"/>
      <c r="AF11" s="89">
        <f>_xll.qlCalendarAdvance(Calendar,AF10,"1d","mf",,Trigger)</f>
        <v>42136</v>
      </c>
      <c r="AG11" s="90">
        <f>_xll.qlDayCounterYearFraction(DayCounter,SettlementDate,AF11,,,Trigger)</f>
        <v>3.6111111111111108E-2</v>
      </c>
      <c r="AH11" s="85">
        <f t="shared" si="0"/>
        <v>1.4892301912218426E-3</v>
      </c>
      <c r="AI11" s="85">
        <f t="shared" si="1"/>
        <v>1.4485902001563659E-3</v>
      </c>
      <c r="AJ11" s="85">
        <f t="shared" si="2"/>
        <v>1.4412501869270661E-3</v>
      </c>
    </row>
    <row r="12" spans="1:36" ht="12" customHeight="1" x14ac:dyDescent="0.2">
      <c r="C12" s="360" t="s">
        <v>131</v>
      </c>
      <c r="D12" s="379" t="s">
        <v>135</v>
      </c>
      <c r="W12" s="191" t="s">
        <v>30</v>
      </c>
      <c r="X12" s="189"/>
      <c r="Y12" s="190"/>
      <c r="AF12" s="89">
        <f>_xll.qlCalendarAdvance(Calendar,AF11,"1d","mf",,Trigger)</f>
        <v>42137</v>
      </c>
      <c r="AG12" s="90">
        <f>_xll.qlDayCounterYearFraction(DayCounter,SettlementDate,AF12,,,Trigger)</f>
        <v>3.888888888888889E-2</v>
      </c>
      <c r="AH12" s="85">
        <f t="shared" si="0"/>
        <v>1.4892301912218426E-3</v>
      </c>
      <c r="AI12" s="85">
        <f t="shared" si="1"/>
        <v>1.449840661419919E-3</v>
      </c>
      <c r="AJ12" s="85">
        <f t="shared" si="2"/>
        <v>1.4430150967380687E-3</v>
      </c>
    </row>
    <row r="13" spans="1:36" ht="12" customHeight="1" x14ac:dyDescent="0.2">
      <c r="N13" s="377" t="str">
        <f>"Synthetic Deposits "&amp;D9</f>
        <v>Synthetic Deposits 3M</v>
      </c>
      <c r="O13" s="377"/>
      <c r="P13" s="377"/>
      <c r="R13" s="202" t="s">
        <v>94</v>
      </c>
      <c r="U13" s="203">
        <f t="array" ref="U13">_xll.ohFilter(M3:M7,P3:P7)</f>
        <v>0.25277777777777777</v>
      </c>
      <c r="V13" s="202" t="s">
        <v>32</v>
      </c>
      <c r="W13" s="196">
        <f>MMULT(AA13,Y13)</f>
        <v>1.4892301912218426E-3</v>
      </c>
      <c r="X13" s="202" t="s">
        <v>33</v>
      </c>
      <c r="Y13" s="198">
        <f t="array" ref="Y13">_xll.ohFilter(J3:J7,P3:P7)</f>
        <v>3.7644429833663245E-4</v>
      </c>
      <c r="AA13" s="203">
        <f>MINVERSE(U13)</f>
        <v>3.9560439560439562</v>
      </c>
      <c r="AF13" s="89">
        <f>_xll.qlCalendarAdvance(Calendar,AF12,"1d","mf",,Trigger)</f>
        <v>42138</v>
      </c>
      <c r="AG13" s="90">
        <f>_xll.qlDayCounterYearFraction(DayCounter,SettlementDate,AF13,,,Trigger)</f>
        <v>4.1666666666666664E-2</v>
      </c>
      <c r="AH13" s="85">
        <f t="shared" si="0"/>
        <v>1.4892301912218426E-3</v>
      </c>
      <c r="AI13" s="85">
        <f t="shared" si="1"/>
        <v>1.4510911226834722E-3</v>
      </c>
      <c r="AJ13" s="85">
        <f t="shared" si="2"/>
        <v>1.4447690608352954E-3</v>
      </c>
    </row>
    <row r="14" spans="1:36" ht="12" customHeight="1" x14ac:dyDescent="0.2">
      <c r="C14" s="360" t="s">
        <v>101</v>
      </c>
      <c r="D14" s="360" t="s">
        <v>82</v>
      </c>
      <c r="E14" s="360" t="s">
        <v>83</v>
      </c>
      <c r="F14" s="384"/>
      <c r="G14" s="384"/>
      <c r="H14" s="384"/>
      <c r="I14" s="384"/>
      <c r="J14" s="361" t="s">
        <v>125</v>
      </c>
      <c r="K14" s="361" t="s">
        <v>126</v>
      </c>
      <c r="L14" s="360" t="s">
        <v>127</v>
      </c>
      <c r="M14" s="361" t="s">
        <v>128</v>
      </c>
      <c r="N14" s="378" t="s">
        <v>94</v>
      </c>
      <c r="O14" s="378" t="s">
        <v>93</v>
      </c>
      <c r="P14" s="378" t="s">
        <v>119</v>
      </c>
      <c r="AF14" s="89">
        <f>_xll.qlCalendarAdvance(Calendar,AF13,"1d","mf",,Trigger)</f>
        <v>42139</v>
      </c>
      <c r="AG14" s="90">
        <f>_xll.qlDayCounterYearFraction(DayCounter,SettlementDate,AF14,,,Trigger)</f>
        <v>4.4444444444444446E-2</v>
      </c>
      <c r="AH14" s="85">
        <f t="shared" si="0"/>
        <v>1.4892301912218426E-3</v>
      </c>
      <c r="AI14" s="85">
        <f t="shared" si="1"/>
        <v>1.4523415839470253E-3</v>
      </c>
      <c r="AJ14" s="85">
        <f t="shared" si="2"/>
        <v>1.4465120792187469E-3</v>
      </c>
    </row>
    <row r="15" spans="1:36" ht="12" customHeight="1" x14ac:dyDescent="0.2">
      <c r="C15" s="371" t="s">
        <v>38</v>
      </c>
      <c r="D15" s="87">
        <f t="shared" ref="D15:D21" si="5">SettlementDate</f>
        <v>42123</v>
      </c>
      <c r="E15" s="88">
        <f>_xll.qlCalendarAdvance(Calendar,SettlementDate,C15,"Following",,Trigger)</f>
        <v>42124</v>
      </c>
      <c r="F15" s="82"/>
      <c r="G15" s="82"/>
      <c r="H15" s="82"/>
      <c r="I15" s="82"/>
      <c r="J15" s="125">
        <f>_xll.qlDayCounterYearFraction(DayCounter,D15,E15,,,Trigger)</f>
        <v>2.7777777777777779E-3</v>
      </c>
      <c r="K15" s="120">
        <f>_xll.qlYieldTSDiscount(Discounting,D15,,AllTriggers)</f>
        <v>0.99998571678770976</v>
      </c>
      <c r="L15" s="137">
        <f>_xll.qlYieldTSDiscount(Discounting,E15,,AllTriggers)</f>
        <v>0.999980538260267</v>
      </c>
      <c r="M15" s="127">
        <f>(K15/L15-1)/J15</f>
        <v>1.8643061620071677E-3</v>
      </c>
      <c r="N15" s="84">
        <f>((1+M15*J15)*EXP($W$13*J15)-1)/J15</f>
        <v>3.3535471456591637E-3</v>
      </c>
      <c r="O15" s="84">
        <f>((1+J15*M15)*EXP($W$10*J15+0.5*$W$9*J15^2)-1)/J15</f>
        <v>3.2972758690608117E-3</v>
      </c>
      <c r="P15" s="84">
        <f t="shared" ref="P15:P21" si="6">((1+J15*M15)*EXP($W$5*J15+0.5*$W$4*J15^2+1/3*$W$3*J15^3)-1)/J15</f>
        <v>3.2825811140479999E-3</v>
      </c>
      <c r="AF15" s="89">
        <f>_xll.qlCalendarAdvance(Calendar,AF14,"1d","mf",,Trigger)</f>
        <v>42142</v>
      </c>
      <c r="AG15" s="90">
        <f>_xll.qlDayCounterYearFraction(DayCounter,SettlementDate,AF15,,,Trigger)</f>
        <v>5.2777777777777778E-2</v>
      </c>
      <c r="AH15" s="85">
        <f t="shared" si="0"/>
        <v>1.4892301912218426E-3</v>
      </c>
      <c r="AI15" s="85">
        <f t="shared" si="1"/>
        <v>1.4560929677376847E-3</v>
      </c>
      <c r="AJ15" s="85">
        <f t="shared" si="2"/>
        <v>1.4516754600864478E-3</v>
      </c>
    </row>
    <row r="16" spans="1:36" ht="12" customHeight="1" x14ac:dyDescent="0.2">
      <c r="C16" s="170" t="s">
        <v>39</v>
      </c>
      <c r="D16" s="80">
        <f>SettlementDate</f>
        <v>42123</v>
      </c>
      <c r="E16" s="89">
        <f>_xll.qlCalendarAdvance(Calendar,SettlementDate,C16,"Following",,Trigger)</f>
        <v>42130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0.99998571678770976</v>
      </c>
      <c r="L16" s="138">
        <f>_xll.qlYieldTSDiscount(Discounting,E16,,AllTriggers)</f>
        <v>0.99996335649616763</v>
      </c>
      <c r="M16" s="127">
        <f t="shared" ref="M16:M21" si="7">(K16/L16-1)/J16</f>
        <v>1.1499999907663547E-3</v>
      </c>
      <c r="N16" s="85">
        <f t="shared" ref="N16:N20" si="8">((1+M16*J16)*EXP($W$13*J16)-1)/J16</f>
        <v>2.6392850455308242E-3</v>
      </c>
      <c r="O16" s="85">
        <f t="shared" ref="O16:O20" si="9">((1+J16*M16)*EXP($W$10*J16+0.5*$W$9*J16^2)-1)/J16</f>
        <v>2.5867630040148676E-3</v>
      </c>
      <c r="P16" s="85">
        <f t="shared" si="6"/>
        <v>2.5739668226089562E-3</v>
      </c>
      <c r="AF16" s="89">
        <f>_xll.qlCalendarAdvance(Calendar,AF15,"1d","mf",,Trigger)</f>
        <v>42143</v>
      </c>
      <c r="AG16" s="90">
        <f>_xll.qlDayCounterYearFraction(DayCounter,SettlementDate,AF16,,,Trigger)</f>
        <v>5.5555555555555552E-2</v>
      </c>
      <c r="AH16" s="85">
        <f t="shared" si="0"/>
        <v>1.4892301912218426E-3</v>
      </c>
      <c r="AI16" s="85">
        <f t="shared" si="1"/>
        <v>1.4573434290012378E-3</v>
      </c>
      <c r="AJ16" s="85">
        <f t="shared" si="2"/>
        <v>1.4533746956147972E-3</v>
      </c>
    </row>
    <row r="17" spans="3:36" ht="12" customHeight="1" x14ac:dyDescent="0.2">
      <c r="C17" s="170" t="s">
        <v>40</v>
      </c>
      <c r="D17" s="80">
        <f t="shared" si="5"/>
        <v>42123</v>
      </c>
      <c r="E17" s="89">
        <f>_xll.qlCalendarAdvance(Calendar,SettlementDate,C17,"Following",,Trigger)</f>
        <v>42137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0.99998571678770976</v>
      </c>
      <c r="L17" s="138">
        <f>_xll.qlYieldTSDiscount(Discounting,E17,,AllTriggers)</f>
        <v>0.99993905296548291</v>
      </c>
      <c r="M17" s="127">
        <f t="shared" si="7"/>
        <v>1.1999999937043323E-3</v>
      </c>
      <c r="N17" s="85">
        <f t="shared" si="8"/>
        <v>2.6893428091964312E-3</v>
      </c>
      <c r="O17" s="85">
        <f t="shared" si="9"/>
        <v>2.6411950605855139E-3</v>
      </c>
      <c r="P17" s="85">
        <f t="shared" si="6"/>
        <v>2.6304480045803913E-3</v>
      </c>
      <c r="AF17" s="89">
        <f>_xll.qlCalendarAdvance(Calendar,AF16,"1d","mf",,Trigger)</f>
        <v>42144</v>
      </c>
      <c r="AG17" s="90">
        <f>_xll.qlDayCounterYearFraction(DayCounter,SettlementDate,AF17,,,Trigger)</f>
        <v>5.8333333333333334E-2</v>
      </c>
      <c r="AH17" s="85">
        <f t="shared" si="0"/>
        <v>1.4892301912218426E-3</v>
      </c>
      <c r="AI17" s="85">
        <f t="shared" si="1"/>
        <v>1.4585938902647909E-3</v>
      </c>
      <c r="AJ17" s="85">
        <f t="shared" si="2"/>
        <v>1.4550629854293709E-3</v>
      </c>
    </row>
    <row r="18" spans="3:36" ht="12" customHeight="1" x14ac:dyDescent="0.2">
      <c r="C18" s="170" t="s">
        <v>41</v>
      </c>
      <c r="D18" s="80">
        <f t="shared" si="5"/>
        <v>42123</v>
      </c>
      <c r="E18" s="89">
        <f>_xll.qlCalendarAdvance(Calendar,SettlementDate,C18,"Following",,Trigger)</f>
        <v>42144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0.99998571678770976</v>
      </c>
      <c r="L18" s="138">
        <f>_xll.qlYieldTSDiscount(Discounting,E18,,AllTriggers)</f>
        <v>0.9999145562019548</v>
      </c>
      <c r="M18" s="127">
        <f t="shared" si="7"/>
        <v>1.2199999972319273E-3</v>
      </c>
      <c r="N18" s="85">
        <f t="shared" si="8"/>
        <v>2.7094008645026486E-3</v>
      </c>
      <c r="O18" s="85">
        <f t="shared" si="9"/>
        <v>2.6656278589890343E-3</v>
      </c>
      <c r="P18" s="85">
        <f t="shared" si="6"/>
        <v>2.6567513316587211E-3</v>
      </c>
      <c r="AF18" s="89">
        <f>_xll.qlCalendarAdvance(Calendar,AF17,"1d","mf",,Trigger)</f>
        <v>42145</v>
      </c>
      <c r="AG18" s="90">
        <f>_xll.qlDayCounterYearFraction(DayCounter,SettlementDate,AF18,,,Trigger)</f>
        <v>6.1111111111111109E-2</v>
      </c>
      <c r="AH18" s="85">
        <f t="shared" si="0"/>
        <v>1.4892301912218426E-3</v>
      </c>
      <c r="AI18" s="85">
        <f t="shared" si="1"/>
        <v>1.459844351528344E-3</v>
      </c>
      <c r="AJ18" s="85">
        <f t="shared" si="2"/>
        <v>1.4567403295301692E-3</v>
      </c>
    </row>
    <row r="19" spans="3:36" ht="12" customHeight="1" x14ac:dyDescent="0.2">
      <c r="C19" s="170" t="s">
        <v>35</v>
      </c>
      <c r="D19" s="80">
        <f t="shared" si="5"/>
        <v>42123</v>
      </c>
      <c r="E19" s="89">
        <f>_xll.qlCalendarAdvance(Calendar,SettlementDate,C19,"mf",TRUE,Trigger)</f>
        <v>42153</v>
      </c>
      <c r="F19" s="82"/>
      <c r="G19" s="82"/>
      <c r="H19" s="82"/>
      <c r="I19" s="82"/>
      <c r="J19" s="90">
        <f>_xll.qlDayCounterYearFraction(DayCounter,D19,E19,,,Trigger)</f>
        <v>8.3333333333333329E-2</v>
      </c>
      <c r="K19" s="121">
        <f>_xll.qlYieldTSDiscount(Discounting,D19,,AllTriggers)</f>
        <v>0.99998571678770976</v>
      </c>
      <c r="L19" s="138">
        <f>_xll.qlYieldTSDiscount(Discounting,E19,,AllTriggers)</f>
        <v>0.99988146667210953</v>
      </c>
      <c r="M19" s="127">
        <f t="shared" si="7"/>
        <v>1.251149690139286E-3</v>
      </c>
      <c r="N19" s="85">
        <f t="shared" si="8"/>
        <v>2.7406275742505315E-3</v>
      </c>
      <c r="O19" s="85">
        <f t="shared" si="9"/>
        <v>2.7024798559169838E-3</v>
      </c>
      <c r="P19" s="85">
        <f t="shared" si="6"/>
        <v>2.6957458154823755E-3</v>
      </c>
      <c r="AF19" s="89">
        <f>_xll.qlCalendarAdvance(Calendar,AF18,"1d","mf",,Trigger)</f>
        <v>42146</v>
      </c>
      <c r="AG19" s="90">
        <f>_xll.qlDayCounterYearFraction(DayCounter,SettlementDate,AF19,,,Trigger)</f>
        <v>6.3888888888888884E-2</v>
      </c>
      <c r="AH19" s="85">
        <f t="shared" si="0"/>
        <v>1.4892301912218426E-3</v>
      </c>
      <c r="AI19" s="85">
        <f t="shared" si="1"/>
        <v>1.4610948127918974E-3</v>
      </c>
      <c r="AJ19" s="85">
        <f t="shared" si="2"/>
        <v>1.4584067279171918E-3</v>
      </c>
    </row>
    <row r="20" spans="3:36" ht="12" customHeight="1" x14ac:dyDescent="0.2">
      <c r="C20" s="170" t="s">
        <v>42</v>
      </c>
      <c r="D20" s="80">
        <f t="shared" si="5"/>
        <v>42123</v>
      </c>
      <c r="E20" s="89">
        <f>_xll.qlCalendarAdvance(Calendar,SettlementDate,C20,"mf",TRUE,Trigger)</f>
        <v>42184</v>
      </c>
      <c r="F20" s="82"/>
      <c r="G20" s="82"/>
      <c r="H20" s="82"/>
      <c r="I20" s="82"/>
      <c r="J20" s="90">
        <f>_xll.qlDayCounterYearFraction(DayCounter,D20,E20,,,Trigger)</f>
        <v>0.16944444444444445</v>
      </c>
      <c r="K20" s="121">
        <f>_xll.qlYieldTSDiscount(Discounting,D20,,AllTriggers)</f>
        <v>0.99998571678770976</v>
      </c>
      <c r="L20" s="138">
        <f>_xll.qlYieldTSDiscount(Discounting,E20,,AllTriggers)</f>
        <v>0.99977226540962583</v>
      </c>
      <c r="M20" s="127">
        <f t="shared" si="7"/>
        <v>1.2599999965698246E-3</v>
      </c>
      <c r="N20" s="85">
        <f t="shared" si="8"/>
        <v>2.7497360918626867E-3</v>
      </c>
      <c r="O20" s="85">
        <f t="shared" si="9"/>
        <v>2.7309704633650101E-3</v>
      </c>
      <c r="P20" s="85">
        <f t="shared" si="6"/>
        <v>2.7293552237023324E-3</v>
      </c>
      <c r="AF20" s="89">
        <f>_xll.qlCalendarAdvance(Calendar,AF19,"1d","mf",,Trigger)</f>
        <v>42150</v>
      </c>
      <c r="AG20" s="90">
        <f>_xll.qlDayCounterYearFraction(DayCounter,SettlementDate,AF20,,,Trigger)</f>
        <v>7.4999999999999997E-2</v>
      </c>
      <c r="AH20" s="85">
        <f t="shared" si="0"/>
        <v>1.4892301912218426E-3</v>
      </c>
      <c r="AI20" s="85">
        <f t="shared" si="1"/>
        <v>1.4660966578461099E-3</v>
      </c>
      <c r="AJ20" s="85">
        <f t="shared" si="2"/>
        <v>1.4649628643275277E-3</v>
      </c>
    </row>
    <row r="21" spans="3:36" ht="12" customHeight="1" x14ac:dyDescent="0.2">
      <c r="C21" s="372" t="s">
        <v>36</v>
      </c>
      <c r="D21" s="367">
        <f t="shared" si="5"/>
        <v>42123</v>
      </c>
      <c r="E21" s="373">
        <f>_xll.qlCalendarAdvance(Calendar,SettlementDate,C21,"mf",TRUE,Trigger)</f>
        <v>42214</v>
      </c>
      <c r="F21" s="206"/>
      <c r="G21" s="206"/>
      <c r="H21" s="206"/>
      <c r="I21" s="206"/>
      <c r="J21" s="369">
        <f>_xll.qlDayCounterYearFraction(DayCounter,D21,E21,,,Trigger)</f>
        <v>0.25277777777777777</v>
      </c>
      <c r="K21" s="374">
        <f>_xll.qlYieldTSDiscount(Discounting,D21,,AllTriggers)</f>
        <v>0.99998571678770976</v>
      </c>
      <c r="L21" s="385">
        <f>_xll.qlYieldTSDiscount(Discounting,E21,,AllTriggers)</f>
        <v>0.99965721831902776</v>
      </c>
      <c r="M21" s="376">
        <f t="shared" si="7"/>
        <v>1.2999999977839226E-3</v>
      </c>
      <c r="N21" s="91">
        <f>((1+M21*J21)*EXP($W$13*J21)-1)/J21</f>
        <v>2.7899999999999631E-3</v>
      </c>
      <c r="O21" s="91">
        <f>((1+J21*M21)*EXP($W$10*J21+0.5*$W$9*J21^2)-1)/J21</f>
        <v>2.7899999999999631E-3</v>
      </c>
      <c r="P21" s="91">
        <f t="shared" si="6"/>
        <v>2.7899999999999631E-3</v>
      </c>
      <c r="AF21" s="89">
        <f>_xll.qlCalendarAdvance(Calendar,AF20,"1d","mf",,Trigger)</f>
        <v>42151</v>
      </c>
      <c r="AG21" s="90">
        <f>_xll.qlDayCounterYearFraction(DayCounter,SettlementDate,AF21,,,Trigger)</f>
        <v>7.7777777777777779E-2</v>
      </c>
      <c r="AH21" s="85">
        <f t="shared" si="0"/>
        <v>1.4892301912218426E-3</v>
      </c>
      <c r="AI21" s="85">
        <f t="shared" si="1"/>
        <v>1.467347119109663E-3</v>
      </c>
      <c r="AJ21" s="85">
        <f t="shared" si="2"/>
        <v>1.466574534145673E-3</v>
      </c>
    </row>
    <row r="22" spans="3:36" ht="12" customHeight="1" x14ac:dyDescent="0.2">
      <c r="AF22" s="89">
        <f>_xll.qlCalendarAdvance(Calendar,AF21,"1d","mf",,Trigger)</f>
        <v>42152</v>
      </c>
      <c r="AG22" s="90">
        <f>_xll.qlDayCounterYearFraction(DayCounter,SettlementDate,AF22,,,Trigger)</f>
        <v>8.0555555555555561E-2</v>
      </c>
      <c r="AH22" s="85">
        <f t="shared" si="0"/>
        <v>1.4892301912218426E-3</v>
      </c>
      <c r="AI22" s="85">
        <f t="shared" si="1"/>
        <v>1.4685975803732162E-3</v>
      </c>
      <c r="AJ22" s="85">
        <f t="shared" si="2"/>
        <v>1.4681752582500424E-3</v>
      </c>
    </row>
    <row r="23" spans="3:36" ht="12" customHeight="1" x14ac:dyDescent="0.2">
      <c r="C23" s="360" t="s">
        <v>107</v>
      </c>
      <c r="AF23" s="89">
        <f>_xll.qlCalendarAdvance(Calendar,AF22,"1d","mf",,Trigger)</f>
        <v>42153</v>
      </c>
      <c r="AG23" s="90">
        <f>_xll.qlDayCounterYearFraction(DayCounter,SettlementDate,AF23,,,Trigger)</f>
        <v>8.3333333333333329E-2</v>
      </c>
      <c r="AH23" s="85">
        <f t="shared" si="0"/>
        <v>1.4892301912218426E-3</v>
      </c>
      <c r="AI23" s="85">
        <f t="shared" si="1"/>
        <v>1.4698480416367693E-3</v>
      </c>
      <c r="AJ23" s="85">
        <f t="shared" si="2"/>
        <v>1.4697650366406368E-3</v>
      </c>
    </row>
    <row r="24" spans="3:36" ht="12" customHeight="1" x14ac:dyDescent="0.2">
      <c r="C24" s="209" t="s">
        <v>92</v>
      </c>
      <c r="AF24" s="89">
        <f>_xll.qlCalendarAdvance(Calendar,AF23,"1d","mf",,Trigger)</f>
        <v>42156</v>
      </c>
      <c r="AG24" s="90">
        <f>_xll.qlDayCounterYearFraction(DayCounter,SettlementDate,AF24,,,Trigger)</f>
        <v>9.166666666666666E-2</v>
      </c>
      <c r="AH24" s="85">
        <f t="shared" si="0"/>
        <v>1.4892301912218426E-3</v>
      </c>
      <c r="AI24" s="85">
        <f t="shared" si="1"/>
        <v>1.4735994254274287E-3</v>
      </c>
      <c r="AJ24" s="85">
        <f t="shared" si="2"/>
        <v>1.474468697529766E-3</v>
      </c>
    </row>
    <row r="25" spans="3:36" ht="12" customHeight="1" x14ac:dyDescent="0.2">
      <c r="C25" s="85">
        <f t="shared" ref="C25:C31" si="10">IF($C$24="FLAT",N15,IF($C$24="linear",O15,P15))</f>
        <v>3.2825811140479999E-3</v>
      </c>
      <c r="AF25" s="89">
        <f>_xll.qlCalendarAdvance(Calendar,AF24,"1d","mf",,Trigger)</f>
        <v>42157</v>
      </c>
      <c r="AG25" s="90">
        <f>_xll.qlDayCounterYearFraction(DayCounter,SettlementDate,AF25,,,Trigger)</f>
        <v>9.4444444444444442E-2</v>
      </c>
      <c r="AH25" s="85">
        <f t="shared" si="0"/>
        <v>1.4892301912218426E-3</v>
      </c>
      <c r="AI25" s="85">
        <f t="shared" si="1"/>
        <v>1.4748498866909818E-3</v>
      </c>
      <c r="AJ25" s="85">
        <f t="shared" si="2"/>
        <v>1.4760146930652581E-3</v>
      </c>
    </row>
    <row r="26" spans="3:36" ht="12" customHeight="1" x14ac:dyDescent="0.2">
      <c r="C26" s="85">
        <f t="shared" si="10"/>
        <v>2.5739668226089562E-3</v>
      </c>
      <c r="AF26" s="89">
        <f>_xll.qlCalendarAdvance(Calendar,AF25,"1d","mf",,Trigger)</f>
        <v>42158</v>
      </c>
      <c r="AG26" s="90">
        <f>_xll.qlDayCounterYearFraction(DayCounter,SettlementDate,AF26,,,Trigger)</f>
        <v>9.7222222222222224E-2</v>
      </c>
      <c r="AH26" s="85">
        <f t="shared" si="0"/>
        <v>1.4892301912218426E-3</v>
      </c>
      <c r="AI26" s="85">
        <f t="shared" si="1"/>
        <v>1.4761003479545349E-3</v>
      </c>
      <c r="AJ26" s="85">
        <f t="shared" si="2"/>
        <v>1.4775497428869745E-3</v>
      </c>
    </row>
    <row r="27" spans="3:36" ht="12" customHeight="1" x14ac:dyDescent="0.2">
      <c r="C27" s="85">
        <f t="shared" si="10"/>
        <v>2.6304480045803913E-3</v>
      </c>
      <c r="AF27" s="89">
        <f>_xll.qlCalendarAdvance(Calendar,AF26,"1d","mf",,Trigger)</f>
        <v>42159</v>
      </c>
      <c r="AG27" s="90">
        <f>_xll.qlDayCounterYearFraction(DayCounter,SettlementDate,AF27,,,Trigger)</f>
        <v>0.1</v>
      </c>
      <c r="AH27" s="85">
        <f t="shared" si="0"/>
        <v>1.4892301912218426E-3</v>
      </c>
      <c r="AI27" s="85">
        <f t="shared" si="1"/>
        <v>1.477350809218088E-3</v>
      </c>
      <c r="AJ27" s="85">
        <f t="shared" si="2"/>
        <v>1.4790738469949156E-3</v>
      </c>
    </row>
    <row r="28" spans="3:36" ht="12" customHeight="1" x14ac:dyDescent="0.2">
      <c r="C28" s="85">
        <f t="shared" si="10"/>
        <v>2.6567513316587211E-3</v>
      </c>
      <c r="AF28" s="89">
        <f>_xll.qlCalendarAdvance(Calendar,AF27,"1d","mf",,Trigger)</f>
        <v>42160</v>
      </c>
      <c r="AG28" s="90">
        <f>_xll.qlDayCounterYearFraction(DayCounter,SettlementDate,AF28,,,Trigger)</f>
        <v>0.10277777777777777</v>
      </c>
      <c r="AH28" s="85">
        <f t="shared" si="0"/>
        <v>1.4892301912218426E-3</v>
      </c>
      <c r="AI28" s="85">
        <f t="shared" si="1"/>
        <v>1.4786012704816412E-3</v>
      </c>
      <c r="AJ28" s="85">
        <f t="shared" si="2"/>
        <v>1.4805870053890811E-3</v>
      </c>
    </row>
    <row r="29" spans="3:36" ht="12" customHeight="1" x14ac:dyDescent="0.2">
      <c r="C29" s="85">
        <f t="shared" si="10"/>
        <v>2.6957458154823755E-3</v>
      </c>
      <c r="AF29" s="89">
        <f>_xll.qlCalendarAdvance(Calendar,AF28,"1d","mf",,Trigger)</f>
        <v>42163</v>
      </c>
      <c r="AG29" s="90">
        <f>_xll.qlDayCounterYearFraction(DayCounter,SettlementDate,AF29,,,Trigger)</f>
        <v>0.1111111111111111</v>
      </c>
      <c r="AH29" s="85">
        <f t="shared" si="0"/>
        <v>1.4892301912218426E-3</v>
      </c>
      <c r="AI29" s="85">
        <f t="shared" si="1"/>
        <v>1.4823526542723008E-3</v>
      </c>
      <c r="AJ29" s="85">
        <f t="shared" si="2"/>
        <v>1.4850608062889246E-3</v>
      </c>
    </row>
    <row r="30" spans="3:36" ht="12" customHeight="1" x14ac:dyDescent="0.2">
      <c r="C30" s="85">
        <f t="shared" si="10"/>
        <v>2.7293552237023324E-3</v>
      </c>
      <c r="AF30" s="89">
        <f>_xll.qlCalendarAdvance(Calendar,AF29,"1d","mf",,Trigger)</f>
        <v>42164</v>
      </c>
      <c r="AG30" s="90">
        <f>_xll.qlDayCounterYearFraction(DayCounter,SettlementDate,AF30,,,Trigger)</f>
        <v>0.11388888888888889</v>
      </c>
      <c r="AH30" s="85">
        <f t="shared" si="0"/>
        <v>1.4892301912218426E-3</v>
      </c>
      <c r="AI30" s="85">
        <f t="shared" si="1"/>
        <v>1.4836031155358539E-3</v>
      </c>
      <c r="AJ30" s="85">
        <f t="shared" si="2"/>
        <v>1.486530181827988E-3</v>
      </c>
    </row>
    <row r="31" spans="3:36" ht="12" customHeight="1" x14ac:dyDescent="0.2">
      <c r="C31" s="91">
        <f t="shared" si="10"/>
        <v>2.7899999999999631E-3</v>
      </c>
      <c r="AF31" s="89">
        <f>_xll.qlCalendarAdvance(Calendar,AF30,"1d","mf",,Trigger)</f>
        <v>42165</v>
      </c>
      <c r="AG31" s="90">
        <f>_xll.qlDayCounterYearFraction(DayCounter,SettlementDate,AF31,,,Trigger)</f>
        <v>0.11666666666666667</v>
      </c>
      <c r="AH31" s="85">
        <f t="shared" si="0"/>
        <v>1.4892301912218426E-3</v>
      </c>
      <c r="AI31" s="85">
        <f t="shared" si="1"/>
        <v>1.484853576799407E-3</v>
      </c>
      <c r="AJ31" s="85">
        <f t="shared" si="2"/>
        <v>1.487988611653276E-3</v>
      </c>
    </row>
    <row r="32" spans="3:36" ht="12" customHeight="1" x14ac:dyDescent="0.2">
      <c r="AF32" s="89">
        <f>_xll.qlCalendarAdvance(Calendar,AF31,"1d","mf",,Trigger)</f>
        <v>42166</v>
      </c>
      <c r="AG32" s="90">
        <f>_xll.qlDayCounterYearFraction(DayCounter,SettlementDate,AF32,,,Trigger)</f>
        <v>0.11944444444444445</v>
      </c>
      <c r="AH32" s="85">
        <f t="shared" si="0"/>
        <v>1.4892301912218426E-3</v>
      </c>
      <c r="AI32" s="85">
        <f t="shared" si="1"/>
        <v>1.4861040380629601E-3</v>
      </c>
      <c r="AJ32" s="85">
        <f t="shared" si="2"/>
        <v>1.4894360957647885E-3</v>
      </c>
    </row>
    <row r="33" spans="13:36" x14ac:dyDescent="0.2">
      <c r="AF33" s="89">
        <f>_xll.qlCalendarAdvance(Calendar,AF32,"1d","mf",,Trigger)</f>
        <v>42167</v>
      </c>
      <c r="AG33" s="90">
        <f>_xll.qlDayCounterYearFraction(DayCounter,SettlementDate,AF33,,,Trigger)</f>
        <v>0.12222222222222222</v>
      </c>
      <c r="AH33" s="85">
        <f t="shared" si="0"/>
        <v>1.4892301912218426E-3</v>
      </c>
      <c r="AI33" s="85">
        <f t="shared" si="1"/>
        <v>1.4873544993265133E-3</v>
      </c>
      <c r="AJ33" s="85">
        <f t="shared" si="2"/>
        <v>1.4908726341625253E-3</v>
      </c>
    </row>
    <row r="34" spans="13:36" x14ac:dyDescent="0.2">
      <c r="AF34" s="89">
        <f>_xll.qlCalendarAdvance(Calendar,AF33,"1d","mf",,Trigger)</f>
        <v>42170</v>
      </c>
      <c r="AG34" s="90">
        <f>_xll.qlDayCounterYearFraction(DayCounter,SettlementDate,AF34,,,Trigger)</f>
        <v>0.13055555555555556</v>
      </c>
      <c r="AH34" s="85">
        <f t="shared" si="0"/>
        <v>1.4892301912218426E-3</v>
      </c>
      <c r="AI34" s="85">
        <f t="shared" si="1"/>
        <v>1.4911058831171727E-3</v>
      </c>
      <c r="AJ34" s="85">
        <f t="shared" si="2"/>
        <v>1.4951165750730828E-3</v>
      </c>
    </row>
    <row r="35" spans="13:36" x14ac:dyDescent="0.2">
      <c r="AF35" s="89">
        <f>_xll.qlCalendarAdvance(Calendar,AF34,"1d","mf",,Trigger)</f>
        <v>42171</v>
      </c>
      <c r="AG35" s="90">
        <f>_xll.qlDayCounterYearFraction(DayCounter,SettlementDate,AF35,,,Trigger)</f>
        <v>0.13333333333333333</v>
      </c>
      <c r="AH35" s="85">
        <f t="shared" si="0"/>
        <v>1.4892301912218426E-3</v>
      </c>
      <c r="AI35" s="85">
        <f t="shared" si="1"/>
        <v>1.4923563443807258E-3</v>
      </c>
      <c r="AJ35" s="85">
        <f t="shared" ref="AJ35:AJ65" si="11">($W$5+$W$4*AG35+$W$3*AG35^2)</f>
        <v>1.4965093306157176E-3</v>
      </c>
    </row>
    <row r="36" spans="13:36" x14ac:dyDescent="0.2">
      <c r="AF36" s="89">
        <f>_xll.qlCalendarAdvance(Calendar,AF35,"1d","mf",,Trigger)</f>
        <v>42172</v>
      </c>
      <c r="AG36" s="90">
        <f>_xll.qlDayCounterYearFraction(DayCounter,SettlementDate,AF36,,,Trigger)</f>
        <v>0.1361111111111111</v>
      </c>
      <c r="AH36" s="85">
        <f t="shared" si="0"/>
        <v>1.4892301912218426E-3</v>
      </c>
      <c r="AI36" s="85">
        <f t="shared" si="1"/>
        <v>1.4936068056442789E-3</v>
      </c>
      <c r="AJ36" s="85">
        <f t="shared" si="11"/>
        <v>1.4978911404445771E-3</v>
      </c>
    </row>
    <row r="37" spans="13:36" x14ac:dyDescent="0.2">
      <c r="AF37" s="89">
        <f>_xll.qlCalendarAdvance(Calendar,AF36,"1d","mf",,Trigger)</f>
        <v>42173</v>
      </c>
      <c r="AG37" s="90">
        <f>_xll.qlDayCounterYearFraction(DayCounter,SettlementDate,AF37,,,Trigger)</f>
        <v>0.1388888888888889</v>
      </c>
      <c r="AH37" s="85">
        <f t="shared" si="0"/>
        <v>1.4892301912218426E-3</v>
      </c>
      <c r="AI37" s="85">
        <f t="shared" si="1"/>
        <v>1.494857266907832E-3</v>
      </c>
      <c r="AJ37" s="85">
        <f t="shared" si="11"/>
        <v>1.4992620045596607E-3</v>
      </c>
    </row>
    <row r="38" spans="13:36" x14ac:dyDescent="0.2">
      <c r="AF38" s="89">
        <f>_xll.qlCalendarAdvance(Calendar,AF37,"1d","mf",,Trigger)</f>
        <v>42174</v>
      </c>
      <c r="AG38" s="90">
        <f>_xll.qlDayCounterYearFraction(DayCounter,SettlementDate,AF38,,,Trigger)</f>
        <v>0.14166666666666666</v>
      </c>
      <c r="AH38" s="85">
        <f t="shared" si="0"/>
        <v>1.4892301912218426E-3</v>
      </c>
      <c r="AI38" s="85">
        <f t="shared" si="1"/>
        <v>1.4961077281713852E-3</v>
      </c>
      <c r="AJ38" s="85">
        <f t="shared" si="11"/>
        <v>1.5006219229609691E-3</v>
      </c>
    </row>
    <row r="39" spans="13:36" x14ac:dyDescent="0.2">
      <c r="AF39" s="89">
        <f>_xll.qlCalendarAdvance(Calendar,AF38,"1d","mf",,Trigger)</f>
        <v>42177</v>
      </c>
      <c r="AG39" s="90">
        <f>_xll.qlDayCounterYearFraction(DayCounter,SettlementDate,AF39,,,Trigger)</f>
        <v>0.15</v>
      </c>
      <c r="AH39" s="85">
        <f t="shared" si="0"/>
        <v>1.4892301912218426E-3</v>
      </c>
      <c r="AI39" s="85">
        <f t="shared" si="1"/>
        <v>1.4998591119620448E-3</v>
      </c>
      <c r="AJ39" s="85">
        <f t="shared" si="11"/>
        <v>1.5046360038822408E-3</v>
      </c>
    </row>
    <row r="40" spans="13:36" x14ac:dyDescent="0.2">
      <c r="AF40" s="89">
        <f>_xll.qlCalendarAdvance(Calendar,AF39,"1d","mf",,Trigger)</f>
        <v>42178</v>
      </c>
      <c r="AG40" s="90">
        <f>_xll.qlDayCounterYearFraction(DayCounter,SettlementDate,AF40,,,Trigger)</f>
        <v>0.15277777777777779</v>
      </c>
      <c r="AH40" s="85">
        <f t="shared" si="0"/>
        <v>1.4892301912218426E-3</v>
      </c>
      <c r="AI40" s="85">
        <f t="shared" si="1"/>
        <v>1.5011095732255979E-3</v>
      </c>
      <c r="AJ40" s="85">
        <f t="shared" si="11"/>
        <v>1.5059521394284472E-3</v>
      </c>
    </row>
    <row r="41" spans="13:36" x14ac:dyDescent="0.2">
      <c r="M41" s="207"/>
      <c r="N41" s="207"/>
      <c r="AF41" s="89">
        <f>_xll.qlCalendarAdvance(Calendar,AF40,"1d","mf",,Trigger)</f>
        <v>42179</v>
      </c>
      <c r="AG41" s="90">
        <f>_xll.qlDayCounterYearFraction(DayCounter,SettlementDate,AF41,,,Trigger)</f>
        <v>0.15555555555555556</v>
      </c>
      <c r="AH41" s="85">
        <f t="shared" si="0"/>
        <v>1.4892301912218426E-3</v>
      </c>
      <c r="AI41" s="85">
        <f t="shared" si="1"/>
        <v>1.502360034489151E-3</v>
      </c>
      <c r="AJ41" s="85">
        <f t="shared" si="11"/>
        <v>1.5072573292608778E-3</v>
      </c>
    </row>
    <row r="42" spans="13:36" x14ac:dyDescent="0.2">
      <c r="AF42" s="89">
        <f>_xll.qlCalendarAdvance(Calendar,AF41,"1d","mf",,Trigger)</f>
        <v>42180</v>
      </c>
      <c r="AG42" s="90">
        <f>_xll.qlDayCounterYearFraction(DayCounter,SettlementDate,AF42,,,Trigger)</f>
        <v>0.15833333333333333</v>
      </c>
      <c r="AH42" s="85">
        <f t="shared" si="0"/>
        <v>1.4892301912218426E-3</v>
      </c>
      <c r="AI42" s="85">
        <f t="shared" si="1"/>
        <v>1.5036104957527041E-3</v>
      </c>
      <c r="AJ42" s="85">
        <f t="shared" si="11"/>
        <v>1.508551573379533E-3</v>
      </c>
    </row>
    <row r="43" spans="13:36" ht="11.25" customHeight="1" x14ac:dyDescent="0.2">
      <c r="AF43" s="89">
        <f>_xll.qlCalendarAdvance(Calendar,AF42,"1d","mf",,Trigger)</f>
        <v>42181</v>
      </c>
      <c r="AG43" s="90">
        <f>_xll.qlDayCounterYearFraction(DayCounter,SettlementDate,AF43,,,Trigger)</f>
        <v>0.16111111111111112</v>
      </c>
      <c r="AH43" s="85">
        <f t="shared" si="0"/>
        <v>1.4892301912218426E-3</v>
      </c>
      <c r="AI43" s="85">
        <f t="shared" si="1"/>
        <v>1.5048609570162573E-3</v>
      </c>
      <c r="AJ43" s="85">
        <f t="shared" si="11"/>
        <v>1.5098348717844127E-3</v>
      </c>
    </row>
    <row r="44" spans="13:36" x14ac:dyDescent="0.2">
      <c r="Q44" s="204"/>
      <c r="AF44" s="89">
        <f>_xll.qlCalendarAdvance(Calendar,AF43,"1d","mf",,Trigger)</f>
        <v>42184</v>
      </c>
      <c r="AG44" s="90">
        <f>_xll.qlDayCounterYearFraction(DayCounter,SettlementDate,AF44,,,Trigger)</f>
        <v>0.16944444444444445</v>
      </c>
      <c r="AH44" s="85">
        <f t="shared" si="0"/>
        <v>1.4892301912218426E-3</v>
      </c>
      <c r="AI44" s="85">
        <f t="shared" si="1"/>
        <v>1.5086123408069166E-3</v>
      </c>
      <c r="AJ44" s="85">
        <f t="shared" si="11"/>
        <v>1.5136190927163987E-3</v>
      </c>
    </row>
    <row r="45" spans="13:36" x14ac:dyDescent="0.2">
      <c r="Q45" s="204"/>
      <c r="AF45" s="89">
        <f>_xll.qlCalendarAdvance(Calendar,AF44,"1d","mf",,Trigger)</f>
        <v>42185</v>
      </c>
      <c r="AG45" s="90">
        <f>_xll.qlDayCounterYearFraction(DayCounter,SettlementDate,AF45,,,Trigger)</f>
        <v>0.17222222222222222</v>
      </c>
      <c r="AH45" s="85">
        <f t="shared" si="0"/>
        <v>1.4892301912218426E-3</v>
      </c>
      <c r="AI45" s="85">
        <f t="shared" si="1"/>
        <v>1.5098628020704698E-3</v>
      </c>
      <c r="AJ45" s="85">
        <f t="shared" si="11"/>
        <v>1.5148586082661761E-3</v>
      </c>
    </row>
    <row r="46" spans="13:36" x14ac:dyDescent="0.2">
      <c r="Q46" s="204"/>
      <c r="AF46" s="89">
        <f>_xll.qlCalendarAdvance(Calendar,AF45,"1d","mf",,Trigger)</f>
        <v>42186</v>
      </c>
      <c r="AG46" s="90">
        <f>_xll.qlDayCounterYearFraction(DayCounter,SettlementDate,AF46,,,Trigger)</f>
        <v>0.17499999999999999</v>
      </c>
      <c r="AH46" s="85">
        <f t="shared" si="0"/>
        <v>1.4892301912218426E-3</v>
      </c>
      <c r="AI46" s="85">
        <f t="shared" si="1"/>
        <v>1.5111132633340229E-3</v>
      </c>
      <c r="AJ46" s="85">
        <f t="shared" si="11"/>
        <v>1.5160871781021784E-3</v>
      </c>
    </row>
    <row r="47" spans="13:36" x14ac:dyDescent="0.2">
      <c r="Q47" s="204"/>
      <c r="AF47" s="89">
        <f>_xll.qlCalendarAdvance(Calendar,AF46,"1d","mf",,Trigger)</f>
        <v>42187</v>
      </c>
      <c r="AG47" s="90">
        <f>_xll.qlDayCounterYearFraction(DayCounter,SettlementDate,AF47,,,Trigger)</f>
        <v>0.17777777777777778</v>
      </c>
      <c r="AH47" s="85">
        <f t="shared" si="0"/>
        <v>1.4892301912218426E-3</v>
      </c>
      <c r="AI47" s="85">
        <f t="shared" si="1"/>
        <v>1.512363724597576E-3</v>
      </c>
      <c r="AJ47" s="85">
        <f t="shared" si="11"/>
        <v>1.5173048022244049E-3</v>
      </c>
    </row>
    <row r="48" spans="13:36" x14ac:dyDescent="0.2">
      <c r="Q48" s="204"/>
      <c r="AF48" s="89">
        <f>_xll.qlCalendarAdvance(Calendar,AF47,"1d","mf",,Trigger)</f>
        <v>42188</v>
      </c>
      <c r="AG48" s="90">
        <f>_xll.qlDayCounterYearFraction(DayCounter,SettlementDate,AF48,,,Trigger)</f>
        <v>0.18055555555555555</v>
      </c>
      <c r="AH48" s="85">
        <f t="shared" si="0"/>
        <v>1.4892301912218426E-3</v>
      </c>
      <c r="AI48" s="85">
        <f t="shared" si="1"/>
        <v>1.5136141858611292E-3</v>
      </c>
      <c r="AJ48" s="85">
        <f t="shared" si="11"/>
        <v>1.5185114806328562E-3</v>
      </c>
    </row>
    <row r="49" spans="13:36" x14ac:dyDescent="0.2">
      <c r="AF49" s="89">
        <f>_xll.qlCalendarAdvance(Calendar,AF48,"1d","mf",,Trigger)</f>
        <v>42191</v>
      </c>
      <c r="AG49" s="90">
        <f>_xll.qlDayCounterYearFraction(DayCounter,SettlementDate,AF49,,,Trigger)</f>
        <v>0.18888888888888888</v>
      </c>
      <c r="AH49" s="85">
        <f t="shared" si="0"/>
        <v>1.4892301912218426E-3</v>
      </c>
      <c r="AI49" s="85">
        <f t="shared" si="1"/>
        <v>1.5173655696517885E-3</v>
      </c>
      <c r="AJ49" s="85">
        <f t="shared" si="11"/>
        <v>1.5220658415755562E-3</v>
      </c>
    </row>
    <row r="50" spans="13:36" x14ac:dyDescent="0.2">
      <c r="AF50" s="89">
        <f>_xll.qlCalendarAdvance(Calendar,AF49,"1d","mf",,Trigger)</f>
        <v>42192</v>
      </c>
      <c r="AG50" s="90">
        <f>_xll.qlDayCounterYearFraction(DayCounter,SettlementDate,AF50,,,Trigger)</f>
        <v>0.19166666666666668</v>
      </c>
      <c r="AH50" s="85">
        <f t="shared" si="0"/>
        <v>1.4892301912218426E-3</v>
      </c>
      <c r="AI50" s="85">
        <f t="shared" si="1"/>
        <v>1.5186160309153419E-3</v>
      </c>
      <c r="AJ50" s="85">
        <f t="shared" si="11"/>
        <v>1.5232287371289052E-3</v>
      </c>
    </row>
    <row r="51" spans="13:36" x14ac:dyDescent="0.2">
      <c r="AF51" s="89">
        <f>_xll.qlCalendarAdvance(Calendar,AF50,"1d","mf",,Trigger)</f>
        <v>42193</v>
      </c>
      <c r="AG51" s="90">
        <f>_xll.qlDayCounterYearFraction(DayCounter,SettlementDate,AF51,,,Trigger)</f>
        <v>0.19444444444444445</v>
      </c>
      <c r="AH51" s="85">
        <f t="shared" si="0"/>
        <v>1.4892301912218426E-3</v>
      </c>
      <c r="AI51" s="85">
        <f t="shared" si="1"/>
        <v>1.519866492178895E-3</v>
      </c>
      <c r="AJ51" s="85">
        <f t="shared" si="11"/>
        <v>1.5243806869684785E-3</v>
      </c>
    </row>
    <row r="52" spans="13:36" x14ac:dyDescent="0.2">
      <c r="AF52" s="89">
        <f>_xll.qlCalendarAdvance(Calendar,AF51,"1d","mf",,Trigger)</f>
        <v>42194</v>
      </c>
      <c r="AG52" s="90">
        <f>_xll.qlDayCounterYearFraction(DayCounter,SettlementDate,AF52,,,Trigger)</f>
        <v>0.19722222222222222</v>
      </c>
      <c r="AH52" s="85">
        <f t="shared" si="0"/>
        <v>1.4892301912218426E-3</v>
      </c>
      <c r="AI52" s="85">
        <f t="shared" si="1"/>
        <v>1.5211169534424481E-3</v>
      </c>
      <c r="AJ52" s="85">
        <f t="shared" si="11"/>
        <v>1.5255216910942766E-3</v>
      </c>
    </row>
    <row r="53" spans="13:36" x14ac:dyDescent="0.2">
      <c r="AF53" s="89">
        <f>_xll.qlCalendarAdvance(Calendar,AF52,"1d","mf",,Trigger)</f>
        <v>42195</v>
      </c>
      <c r="AG53" s="90">
        <f>_xll.qlDayCounterYearFraction(DayCounter,SettlementDate,AF53,,,Trigger)</f>
        <v>0.2</v>
      </c>
      <c r="AH53" s="85">
        <f t="shared" si="0"/>
        <v>1.4892301912218426E-3</v>
      </c>
      <c r="AI53" s="85">
        <f t="shared" si="1"/>
        <v>1.5223674147060013E-3</v>
      </c>
      <c r="AJ53" s="85">
        <f t="shared" si="11"/>
        <v>1.526651749506299E-3</v>
      </c>
    </row>
    <row r="54" spans="13:36" x14ac:dyDescent="0.2">
      <c r="AF54" s="89">
        <f>_xll.qlCalendarAdvance(Calendar,AF53,"1d","mf",,Trigger)</f>
        <v>42198</v>
      </c>
      <c r="AG54" s="90">
        <f>_xll.qlDayCounterYearFraction(DayCounter,SettlementDate,AF54,,,Trigger)</f>
        <v>0.20833333333333334</v>
      </c>
      <c r="AH54" s="85">
        <f t="shared" si="0"/>
        <v>1.4892301912218426E-3</v>
      </c>
      <c r="AI54" s="85">
        <f t="shared" si="1"/>
        <v>1.5261187984966606E-3</v>
      </c>
      <c r="AJ54" s="85">
        <f t="shared" si="11"/>
        <v>1.5299762504597135E-3</v>
      </c>
    </row>
    <row r="55" spans="13:36" x14ac:dyDescent="0.2">
      <c r="AF55" s="89">
        <f>_xll.qlCalendarAdvance(Calendar,AF54,"1d","mf",,Trigger)</f>
        <v>42199</v>
      </c>
      <c r="AG55" s="90">
        <f>_xll.qlDayCounterYearFraction(DayCounter,SettlementDate,AF55,,,Trigger)</f>
        <v>0.21111111111111111</v>
      </c>
      <c r="AH55" s="85">
        <f t="shared" si="0"/>
        <v>1.4892301912218426E-3</v>
      </c>
      <c r="AI55" s="85">
        <f t="shared" si="1"/>
        <v>1.5273692597602138E-3</v>
      </c>
      <c r="AJ55" s="85">
        <f t="shared" si="11"/>
        <v>1.5310625260166336E-3</v>
      </c>
    </row>
    <row r="56" spans="13:36" x14ac:dyDescent="0.2">
      <c r="AF56" s="89">
        <f>_xll.qlCalendarAdvance(Calendar,AF55,"1d","mf",,Trigger)</f>
        <v>42200</v>
      </c>
      <c r="AG56" s="90">
        <f>_xll.qlDayCounterYearFraction(DayCounter,SettlementDate,AF56,,,Trigger)</f>
        <v>0.21388888888888888</v>
      </c>
      <c r="AH56" s="85">
        <f t="shared" si="0"/>
        <v>1.4892301912218426E-3</v>
      </c>
      <c r="AI56" s="85">
        <f t="shared" si="1"/>
        <v>1.5286197210237669E-3</v>
      </c>
      <c r="AJ56" s="85">
        <f t="shared" si="11"/>
        <v>1.5321378558597787E-3</v>
      </c>
    </row>
    <row r="57" spans="13:36" x14ac:dyDescent="0.2">
      <c r="AF57" s="89">
        <f>_xll.qlCalendarAdvance(Calendar,AF56,"1d","mf",,Trigger)</f>
        <v>42201</v>
      </c>
      <c r="AG57" s="90">
        <f>_xll.qlDayCounterYearFraction(DayCounter,SettlementDate,AF57,,,Trigger)</f>
        <v>0.21666666666666667</v>
      </c>
      <c r="AH57" s="85">
        <f t="shared" si="0"/>
        <v>1.4892301912218426E-3</v>
      </c>
      <c r="AI57" s="85">
        <f t="shared" si="1"/>
        <v>1.52987018228732E-3</v>
      </c>
      <c r="AJ57" s="85">
        <f t="shared" si="11"/>
        <v>1.5332022399891479E-3</v>
      </c>
    </row>
    <row r="58" spans="13:36" x14ac:dyDescent="0.2">
      <c r="AF58" s="89">
        <f>_xll.qlCalendarAdvance(Calendar,AF57,"1d","mf",,Trigger)</f>
        <v>42202</v>
      </c>
      <c r="AG58" s="90">
        <f>_xll.qlDayCounterYearFraction(DayCounter,SettlementDate,AF58,,,Trigger)</f>
        <v>0.21944444444444444</v>
      </c>
      <c r="AH58" s="85">
        <f t="shared" si="0"/>
        <v>1.4892301912218426E-3</v>
      </c>
      <c r="AI58" s="85">
        <f t="shared" si="1"/>
        <v>1.5311206435508731E-3</v>
      </c>
      <c r="AJ58" s="85">
        <f t="shared" si="11"/>
        <v>1.5342556784047419E-3</v>
      </c>
    </row>
    <row r="59" spans="13:36" x14ac:dyDescent="0.2">
      <c r="AF59" s="89">
        <f>_xll.qlCalendarAdvance(Calendar,AF58,"1d","mf",,Trigger)</f>
        <v>42205</v>
      </c>
      <c r="AG59" s="90">
        <f>_xll.qlDayCounterYearFraction(DayCounter,SettlementDate,AF59,,,Trigger)</f>
        <v>0.22777777777777777</v>
      </c>
      <c r="AH59" s="85">
        <f t="shared" si="0"/>
        <v>1.4892301912218426E-3</v>
      </c>
      <c r="AI59" s="85">
        <f t="shared" si="1"/>
        <v>1.5348720273415325E-3</v>
      </c>
      <c r="AJ59" s="85">
        <f t="shared" si="11"/>
        <v>1.5373503193688702E-3</v>
      </c>
    </row>
    <row r="60" spans="13:36" x14ac:dyDescent="0.2">
      <c r="M60" s="207"/>
      <c r="AF60" s="89">
        <f>_xll.qlCalendarAdvance(Calendar,AF59,"1d","mf",,Trigger)</f>
        <v>42206</v>
      </c>
      <c r="AG60" s="90">
        <f>_xll.qlDayCounterYearFraction(DayCounter,SettlementDate,AF60,,,Trigger)</f>
        <v>0.23055555555555557</v>
      </c>
      <c r="AH60" s="85">
        <f t="shared" si="0"/>
        <v>1.4892301912218426E-3</v>
      </c>
      <c r="AI60" s="85">
        <f t="shared" si="1"/>
        <v>1.5361224886050859E-3</v>
      </c>
      <c r="AJ60" s="85">
        <f t="shared" si="11"/>
        <v>1.5383599749293621E-3</v>
      </c>
    </row>
    <row r="61" spans="13:36" x14ac:dyDescent="0.2">
      <c r="M61" s="207"/>
      <c r="AF61" s="89">
        <f>_xll.qlCalendarAdvance(Calendar,AF60,"1d","mf",,Trigger)</f>
        <v>42207</v>
      </c>
      <c r="AG61" s="90">
        <f>_xll.qlDayCounterYearFraction(DayCounter,SettlementDate,AF61,,,Trigger)</f>
        <v>0.23333333333333334</v>
      </c>
      <c r="AH61" s="85">
        <f t="shared" si="0"/>
        <v>1.4892301912218426E-3</v>
      </c>
      <c r="AI61" s="85">
        <f t="shared" si="1"/>
        <v>1.537372949868639E-3</v>
      </c>
      <c r="AJ61" s="85">
        <f t="shared" si="11"/>
        <v>1.5393586847760783E-3</v>
      </c>
    </row>
    <row r="62" spans="13:36" x14ac:dyDescent="0.2">
      <c r="M62" s="207"/>
      <c r="AF62" s="89">
        <f>_xll.qlCalendarAdvance(Calendar,AF61,"1d","mf",,Trigger)</f>
        <v>42208</v>
      </c>
      <c r="AG62" s="90">
        <f>_xll.qlDayCounterYearFraction(DayCounter,SettlementDate,AF62,,,Trigger)</f>
        <v>0.2361111111111111</v>
      </c>
      <c r="AH62" s="85">
        <f t="shared" si="0"/>
        <v>1.4892301912218426E-3</v>
      </c>
      <c r="AI62" s="85">
        <f t="shared" si="1"/>
        <v>1.5386234111321921E-3</v>
      </c>
      <c r="AJ62" s="85">
        <f t="shared" si="11"/>
        <v>1.5403464489090191E-3</v>
      </c>
    </row>
    <row r="63" spans="13:36" x14ac:dyDescent="0.2">
      <c r="M63" s="207"/>
      <c r="AF63" s="89">
        <f>_xll.qlCalendarAdvance(Calendar,AF62,"1d","mf",,Trigger)</f>
        <v>42209</v>
      </c>
      <c r="AG63" s="90">
        <f>_xll.qlDayCounterYearFraction(DayCounter,SettlementDate,AF63,,,Trigger)</f>
        <v>0.2388888888888889</v>
      </c>
      <c r="AH63" s="85">
        <f t="shared" si="0"/>
        <v>1.4892301912218426E-3</v>
      </c>
      <c r="AI63" s="85">
        <f t="shared" si="1"/>
        <v>1.5398738723957453E-3</v>
      </c>
      <c r="AJ63" s="85">
        <f t="shared" si="11"/>
        <v>1.5413232673281842E-3</v>
      </c>
    </row>
    <row r="64" spans="13:36" x14ac:dyDescent="0.2">
      <c r="M64" s="207"/>
      <c r="AF64" s="89">
        <f>_xll.qlCalendarAdvance(Calendar,AF63,"1d","mf",,Trigger)</f>
        <v>42212</v>
      </c>
      <c r="AG64" s="90">
        <f>_xll.qlDayCounterYearFraction(DayCounter,SettlementDate,AF64,,,Trigger)</f>
        <v>0.24722222222222223</v>
      </c>
      <c r="AH64" s="85">
        <f t="shared" si="0"/>
        <v>1.4892301912218426E-3</v>
      </c>
      <c r="AI64" s="85">
        <f t="shared" si="1"/>
        <v>1.5436252561864046E-3</v>
      </c>
      <c r="AJ64" s="85">
        <f t="shared" si="11"/>
        <v>1.5441880483030269E-3</v>
      </c>
    </row>
    <row r="65" spans="13:36" x14ac:dyDescent="0.2">
      <c r="M65" s="207"/>
      <c r="AF65" s="373">
        <f>_xll.qlCalendarAdvance(Calendar,AF64,"1d","mf",,Trigger)</f>
        <v>42213</v>
      </c>
      <c r="AG65" s="369">
        <f>_xll.qlDayCounterYearFraction(DayCounter,SettlementDate,AF65,,,Trigger)</f>
        <v>0.25</v>
      </c>
      <c r="AH65" s="91">
        <f t="shared" si="0"/>
        <v>1.4892301912218426E-3</v>
      </c>
      <c r="AI65" s="91">
        <f t="shared" si="1"/>
        <v>1.5448757174499578E-3</v>
      </c>
      <c r="AJ65" s="91">
        <f t="shared" si="11"/>
        <v>1.5451210838670899E-3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60" t="s">
        <v>91</v>
      </c>
      <c r="D2" s="360" t="s">
        <v>82</v>
      </c>
      <c r="E2" s="360" t="s">
        <v>83</v>
      </c>
      <c r="F2" s="360" t="s">
        <v>126</v>
      </c>
      <c r="G2" s="360" t="s">
        <v>127</v>
      </c>
      <c r="H2" s="360" t="s">
        <v>125</v>
      </c>
      <c r="I2" s="360" t="s">
        <v>128</v>
      </c>
      <c r="J2" s="360" t="s">
        <v>129</v>
      </c>
      <c r="K2" s="360" t="s">
        <v>133</v>
      </c>
      <c r="L2" s="360" t="s">
        <v>134</v>
      </c>
      <c r="M2" s="360" t="s">
        <v>98</v>
      </c>
      <c r="N2" s="361" t="s">
        <v>99</v>
      </c>
      <c r="O2" s="360" t="s">
        <v>100</v>
      </c>
      <c r="P2" s="360" t="s">
        <v>106</v>
      </c>
      <c r="W2" s="191" t="s">
        <v>96</v>
      </c>
      <c r="AA2" s="439" t="s">
        <v>95</v>
      </c>
      <c r="AB2" s="439"/>
      <c r="AC2" s="439"/>
      <c r="AF2" s="360" t="s">
        <v>82</v>
      </c>
      <c r="AG2" s="360" t="s">
        <v>125</v>
      </c>
      <c r="AH2" s="360" t="s">
        <v>34</v>
      </c>
      <c r="AI2" s="360" t="s">
        <v>89</v>
      </c>
      <c r="AJ2" s="360" t="s">
        <v>90</v>
      </c>
    </row>
    <row r="3" spans="1:36" ht="12" customHeight="1" x14ac:dyDescent="0.2">
      <c r="C3" s="362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42122</v>
      </c>
      <c r="E3" s="116">
        <f>_xll.qlInterestRateIndexMaturity($D$10,D3)</f>
        <v>42305</v>
      </c>
      <c r="F3" s="148">
        <f>_xll.qlYieldTSDiscount(Discounting,D3,,AllTriggers)</f>
        <v>0.99999222228271556</v>
      </c>
      <c r="G3" s="148">
        <f>_xll.qlYieldTSDiscount(Discounting,E3,,AllTriggers)</f>
        <v>0.99916516383063769</v>
      </c>
      <c r="H3" s="150">
        <f>_xll.qlDayCounterYearFraction(DayCounter,D3,E3,,,Trigger)</f>
        <v>0.5083333333333333</v>
      </c>
      <c r="I3" s="152">
        <f>(F3/G3-1)/H3</f>
        <v>1.6283596471259631E-3</v>
      </c>
      <c r="J3" s="140">
        <f>'Delta 6M '!P3</f>
        <v>1.2481775046968918E-3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0.50555555555555554</v>
      </c>
      <c r="M3" s="122">
        <f>L3-K3</f>
        <v>0.5083333333333333</v>
      </c>
      <c r="N3" s="122">
        <f>(L3^2-K3^2)/2</f>
        <v>0.12778935185185183</v>
      </c>
      <c r="O3" s="122">
        <f>(L3^3-K3^3)/3</f>
        <v>4.3071051954732494E-2</v>
      </c>
      <c r="P3" s="363" t="b">
        <f>IF(D12="fixing",TRUE,FALSE)</f>
        <v>0</v>
      </c>
      <c r="R3" s="440" t="s">
        <v>92</v>
      </c>
      <c r="S3" s="192">
        <f t="array" ref="S3:S5">_xll.ohFilter(O3:O7,P3:P7)</f>
        <v>4.378491512345678E-2</v>
      </c>
      <c r="T3" s="193">
        <f t="array" ref="T3:T5">_xll.ohFilter(N3:N7,P3:P7)</f>
        <v>0.12920138888888888</v>
      </c>
      <c r="U3" s="194">
        <f t="array" ref="U3:U5">_xll.ohFilter(M3:M7,P3:P7)</f>
        <v>0.5083333333333333</v>
      </c>
      <c r="V3" s="195"/>
      <c r="W3" s="196">
        <f t="array" ref="W3:W5">MMULT(AA3:AC5,Y3:Y5)</f>
        <v>1.0600960062069842E-2</v>
      </c>
      <c r="X3" s="197"/>
      <c r="Y3" s="284">
        <f t="array" ref="Y3:Y5">_xll.ohFilter(J3:J7,P3:P7)</f>
        <v>1.2481775046968918E-3</v>
      </c>
      <c r="AA3" s="192">
        <f t="array" ref="AA3:AC5">MINVERSE(S3:U5)</f>
        <v>144.34265044406857</v>
      </c>
      <c r="AB3" s="193">
        <v>-290.32378502831307</v>
      </c>
      <c r="AC3" s="194">
        <v>149.15407212553751</v>
      </c>
      <c r="AF3" s="388">
        <f>SettlementDate</f>
        <v>42123</v>
      </c>
      <c r="AG3" s="90">
        <f>_xll.qlDayCounterYearFraction(DayCounter,SettlementDate,AF3,,,Trigger)</f>
        <v>0</v>
      </c>
      <c r="AH3" s="84">
        <f t="shared" ref="AH3:AH34" si="0">$W$13</f>
        <v>2.4554311567807708E-3</v>
      </c>
      <c r="AI3" s="84">
        <f t="shared" ref="AI3:AI34" si="1">$W$10+$W$9*AG3</f>
        <v>2.8386239969391755E-3</v>
      </c>
      <c r="AJ3" s="84">
        <f t="shared" ref="AJ3:AJ34" si="2">($W$5+$W$4*AG3+$W$3*AG3^2)</f>
        <v>3.5420036075888058E-3</v>
      </c>
    </row>
    <row r="4" spans="1:36" ht="12" customHeight="1" x14ac:dyDescent="0.2">
      <c r="A4" s="180">
        <v>0</v>
      </c>
      <c r="B4" s="386">
        <f>A4+SUBSTITUTE($D$9,"M","")</f>
        <v>6</v>
      </c>
      <c r="C4" s="364" t="str">
        <f>"Delta("&amp;A4&amp;"M,"&amp;B4&amp;"M)extrap"</f>
        <v>Delta(0M,6M)extrap</v>
      </c>
      <c r="D4" s="80">
        <f>SettlementDate</f>
        <v>42123</v>
      </c>
      <c r="E4" s="80">
        <f>_xll.qlInterestRateIndexMaturity($D$10,D4)</f>
        <v>42306</v>
      </c>
      <c r="F4" s="149">
        <f>_xll.qlYieldTSDiscount(Discounting,D4,,AllTriggers)</f>
        <v>0.99998571678770976</v>
      </c>
      <c r="G4" s="149">
        <f>_xll.qlYieldTSDiscount(Discounting,E4,,AllTriggers)</f>
        <v>0.99915783126191815</v>
      </c>
      <c r="H4" s="151">
        <f>_xll.qlDayCounterYearFraction(DayCounter,D4,E4,,,Trigger)</f>
        <v>0.5083333333333333</v>
      </c>
      <c r="I4" s="81">
        <f t="shared" ref="I4:I7" si="3">(F4/G4-1)/H4</f>
        <v>1.629999998894697E-3</v>
      </c>
      <c r="J4" s="141">
        <f>LN((1+(_xll.qlInterpolationInterpolate(B6Minterpolation,D4,TRUE,AllTriggers)+I4)*H4)/(1+I4*H4))</f>
        <v>1.2481775046968918E-3</v>
      </c>
      <c r="K4" s="90">
        <f>_xll.qlDayCounterYearFraction(DayCounter,SettlementDate,D4,,,Trigger)</f>
        <v>0</v>
      </c>
      <c r="L4" s="90">
        <f>_xll.qlDayCounterYearFraction(DayCounter,SettlementDate,E4,,,Trigger)</f>
        <v>0.5083333333333333</v>
      </c>
      <c r="M4" s="90">
        <f>L4-K4</f>
        <v>0.5083333333333333</v>
      </c>
      <c r="N4" s="90">
        <f>(L4^2-K4^2)/2</f>
        <v>0.12920138888888888</v>
      </c>
      <c r="O4" s="90">
        <f>(L4^3-K4^3)/3</f>
        <v>4.378491512345678E-2</v>
      </c>
      <c r="P4" s="365" t="b">
        <f>IF(D12="fixing",FALSE,TRUE)</f>
        <v>1</v>
      </c>
      <c r="R4" s="440"/>
      <c r="S4" s="192">
        <v>7.0811721250571558E-2</v>
      </c>
      <c r="T4" s="193">
        <v>0.17486496913580246</v>
      </c>
      <c r="U4" s="194">
        <v>0.51388888888888884</v>
      </c>
      <c r="V4" s="199" t="s">
        <v>32</v>
      </c>
      <c r="W4" s="196">
        <v>-7.8675867273104716E-3</v>
      </c>
      <c r="X4" s="199" t="s">
        <v>33</v>
      </c>
      <c r="Y4" s="284">
        <v>1.1951032170035838E-3</v>
      </c>
      <c r="AA4" s="192">
        <v>-109.44202317311695</v>
      </c>
      <c r="AB4" s="193">
        <v>196.77500985252337</v>
      </c>
      <c r="AC4" s="194">
        <v>-89.483533235171677</v>
      </c>
      <c r="AF4" s="389">
        <f>_xll.qlCalendarAdvance(Calendar,AF3,"1d","mf",,Trigger)</f>
        <v>42124</v>
      </c>
      <c r="AG4" s="90">
        <f>_xll.qlDayCounterYearFraction(DayCounter,SettlementDate,AF4,,,Trigger)</f>
        <v>2.7777777777777779E-3</v>
      </c>
      <c r="AH4" s="85">
        <f t="shared" si="0"/>
        <v>2.4554311567807708E-3</v>
      </c>
      <c r="AI4" s="85">
        <f t="shared" si="1"/>
        <v>2.834436097046734E-3</v>
      </c>
      <c r="AJ4" s="85">
        <f t="shared" si="2"/>
        <v>3.5202309975442864E-3</v>
      </c>
    </row>
    <row r="5" spans="1:36" ht="12" customHeight="1" x14ac:dyDescent="0.2">
      <c r="A5" s="182">
        <v>1</v>
      </c>
      <c r="B5" s="386">
        <f t="shared" ref="B5:B7" si="4">A5+SUBSTITUTE($D$9,"M","")</f>
        <v>7</v>
      </c>
      <c r="C5" s="364" t="str">
        <f>"Delta("&amp;A5&amp;"M,"&amp;B5&amp;"M)"</f>
        <v>Delta(1M,7M)</v>
      </c>
      <c r="D5" s="80">
        <f>_xll.qlCalendarAdvance(Calendar,SettlementDate,A5&amp;"M","mf")</f>
        <v>42153</v>
      </c>
      <c r="E5" s="80">
        <f>_xll.qlInterestRateIndexMaturity($D$10,D5)</f>
        <v>42338</v>
      </c>
      <c r="F5" s="149">
        <f>_xll.qlYieldTSDiscount(Discounting,D5,,AllTriggers)</f>
        <v>0.99988146667210953</v>
      </c>
      <c r="G5" s="149">
        <f>_xll.qlYieldTSDiscount(Discounting,E5,,AllTriggers)</f>
        <v>0.99890577114526524</v>
      </c>
      <c r="H5" s="151">
        <f>_xll.qlDayCounterYearFraction(DayCounter,D5,E5,,,Trigger)</f>
        <v>0.51388888888888884</v>
      </c>
      <c r="I5" s="81">
        <f t="shared" si="3"/>
        <v>1.9007305891961927E-3</v>
      </c>
      <c r="J5" s="141">
        <f>LN((1+(_xll.qlInterpolationInterpolate(B6Minterpolation,D5,TRUE,AllTriggers)+I5)*H5)/(1+I5*H5))</f>
        <v>1.1951032170035838E-3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0.59722222222222221</v>
      </c>
      <c r="M5" s="90">
        <f>L5-K5</f>
        <v>0.51388888888888884</v>
      </c>
      <c r="N5" s="90">
        <f>(L5^2-K5^2)/2</f>
        <v>0.17486496913580246</v>
      </c>
      <c r="O5" s="90">
        <f>(L5^3-K5^3)/3</f>
        <v>7.0811721250571558E-2</v>
      </c>
      <c r="P5" s="365" t="b">
        <v>1</v>
      </c>
      <c r="R5" s="440"/>
      <c r="S5" s="192">
        <v>0.10216480195473253</v>
      </c>
      <c r="T5" s="193">
        <v>0.21533564814814815</v>
      </c>
      <c r="U5" s="194">
        <v>0.5083333333333333</v>
      </c>
      <c r="V5" s="182"/>
      <c r="W5" s="196">
        <v>3.5420036075888058E-3</v>
      </c>
      <c r="X5" s="199"/>
      <c r="Y5" s="284">
        <v>1.1893915985085358E-3</v>
      </c>
      <c r="AA5" s="192">
        <v>17.350880062403292</v>
      </c>
      <c r="AB5" s="193">
        <v>-25.00682416875819</v>
      </c>
      <c r="AC5" s="194">
        <v>9.8964558459041676</v>
      </c>
      <c r="AF5" s="389">
        <f>_xll.qlCalendarAdvance(Calendar,AF4,"1d","mf",,Trigger)</f>
        <v>42125</v>
      </c>
      <c r="AG5" s="90">
        <f>_xll.qlDayCounterYearFraction(DayCounter,SettlementDate,AF5,,,Trigger)</f>
        <v>5.5555555555555558E-3</v>
      </c>
      <c r="AH5" s="85">
        <f t="shared" si="0"/>
        <v>2.4554311567807708E-3</v>
      </c>
      <c r="AI5" s="85">
        <f t="shared" si="1"/>
        <v>2.8302481971542925E-3</v>
      </c>
      <c r="AJ5" s="85">
        <f t="shared" si="2"/>
        <v>3.4986219825624536E-3</v>
      </c>
    </row>
    <row r="6" spans="1:36" ht="12" customHeight="1" x14ac:dyDescent="0.2">
      <c r="A6" s="182">
        <v>2</v>
      </c>
      <c r="B6" s="386">
        <f t="shared" si="4"/>
        <v>8</v>
      </c>
      <c r="C6" s="364" t="str">
        <f>"Delta("&amp;A6&amp;"M,"&amp;B6&amp;"M)"</f>
        <v>Delta(2M,8M)</v>
      </c>
      <c r="D6" s="80">
        <f>_xll.qlCalendarAdvance(Calendar,SettlementDate,A6&amp;"M","mf")</f>
        <v>42184</v>
      </c>
      <c r="E6" s="80">
        <f>_xll.qlInterestRateIndexMaturity($D$10,D6)</f>
        <v>42367</v>
      </c>
      <c r="F6" s="149">
        <f>_xll.qlYieldTSDiscount(Discounting,D6,,AllTriggers)</f>
        <v>0.99977226540962583</v>
      </c>
      <c r="G6" s="149">
        <f>_xll.qlYieldTSDiscount(Discounting,E6,,AllTriggers)</f>
        <v>0.9986522940529593</v>
      </c>
      <c r="H6" s="151">
        <f>_xll.qlDayCounterYearFraction(DayCounter,D6,E6,,,Trigger)</f>
        <v>0.5083333333333333</v>
      </c>
      <c r="I6" s="81">
        <f t="shared" si="3"/>
        <v>2.2061956439729416E-3</v>
      </c>
      <c r="J6" s="141">
        <f>LN((1+(_xll.qlInterpolationInterpolate(B6Minterpolation,D6,TRUE,AllTriggers)+I6)*H6)/(1+I6*H6))</f>
        <v>1.1893915985085358E-3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0.67777777777777781</v>
      </c>
      <c r="M6" s="90">
        <f>L6-K6</f>
        <v>0.5083333333333333</v>
      </c>
      <c r="N6" s="90">
        <f>(L6^2-K6^2)/2</f>
        <v>0.21533564814814815</v>
      </c>
      <c r="O6" s="90">
        <f>(L6^3-K6^3)/3</f>
        <v>0.10216480195473253</v>
      </c>
      <c r="P6" s="365" t="b">
        <v>1</v>
      </c>
      <c r="W6" s="200"/>
      <c r="X6" s="189"/>
      <c r="Y6" s="190"/>
      <c r="AF6" s="389">
        <f>_xll.qlCalendarAdvance(Calendar,AF5,"1d","mf",,Trigger)</f>
        <v>42129</v>
      </c>
      <c r="AG6" s="90">
        <f>_xll.qlDayCounterYearFraction(DayCounter,SettlementDate,AF6,,,Trigger)</f>
        <v>1.6666666666666666E-2</v>
      </c>
      <c r="AH6" s="85">
        <f t="shared" si="0"/>
        <v>2.4554311567807708E-3</v>
      </c>
      <c r="AI6" s="85">
        <f t="shared" si="1"/>
        <v>2.8134965975845261E-3</v>
      </c>
      <c r="AJ6" s="85">
        <f t="shared" si="2"/>
        <v>3.413821873261984E-3</v>
      </c>
    </row>
    <row r="7" spans="1:36" ht="12" customHeight="1" x14ac:dyDescent="0.2">
      <c r="A7" s="182">
        <v>3</v>
      </c>
      <c r="B7" s="386">
        <f t="shared" si="4"/>
        <v>9</v>
      </c>
      <c r="C7" s="366" t="str">
        <f>"Delta("&amp;A7&amp;"M,"&amp;B7&amp;"M)"</f>
        <v>Delta(3M,9M)</v>
      </c>
      <c r="D7" s="367">
        <f>_xll.qlCalendarAdvance(Calendar,SettlementDate,A7&amp;"M","mf")</f>
        <v>42214</v>
      </c>
      <c r="E7" s="367">
        <f>_xll.qlInterestRateIndexMaturity($D$10,D7)</f>
        <v>42398</v>
      </c>
      <c r="F7" s="381">
        <f>_xll.qlYieldTSDiscount(Discounting,D7,,AllTriggers)</f>
        <v>0.99965721831902776</v>
      </c>
      <c r="G7" s="381">
        <f>_xll.qlYieldTSDiscount(Discounting,E7,,AllTriggers)</f>
        <v>0.99832409673397171</v>
      </c>
      <c r="H7" s="382">
        <f>_xll.qlDayCounterYearFraction(DayCounter,D7,E7,,,Trigger)</f>
        <v>0.51111111111111107</v>
      </c>
      <c r="I7" s="383">
        <f t="shared" si="3"/>
        <v>2.6126599273713011E-3</v>
      </c>
      <c r="J7" s="368">
        <f>LN((1+(_xll.qlInterpolationInterpolate(B6Minterpolation,D7,TRUE,AllTriggers)+I7)*H7)/(1+I7*H7))</f>
        <v>1.2127288616218424E-3</v>
      </c>
      <c r="K7" s="369">
        <f>_xll.qlDayCounterYearFraction(DayCounter,SettlementDate,D7,,,Trigger)</f>
        <v>0.25277777777777777</v>
      </c>
      <c r="L7" s="369">
        <f>_xll.qlDayCounterYearFraction(DayCounter,SettlementDate,E7,,,Trigger)</f>
        <v>0.76388888888888884</v>
      </c>
      <c r="M7" s="369">
        <f>L7-K7</f>
        <v>0.51111111111111107</v>
      </c>
      <c r="N7" s="369">
        <f>(L7^2-K7^2)/2</f>
        <v>0.25981481481481483</v>
      </c>
      <c r="O7" s="369">
        <f>(L7^3-K7^3)/3</f>
        <v>0.14319918838591675</v>
      </c>
      <c r="P7" s="370" t="b">
        <v>0</v>
      </c>
      <c r="W7" s="200"/>
      <c r="X7" s="189"/>
      <c r="Y7" s="190"/>
      <c r="AF7" s="389">
        <f>_xll.qlCalendarAdvance(Calendar,AF6,"1d","mf",,Trigger)</f>
        <v>42130</v>
      </c>
      <c r="AG7" s="90">
        <f>_xll.qlDayCounterYearFraction(DayCounter,SettlementDate,AF7,,,Trigger)</f>
        <v>1.9444444444444445E-2</v>
      </c>
      <c r="AH7" s="85">
        <f t="shared" si="0"/>
        <v>2.4554311567807708E-3</v>
      </c>
      <c r="AI7" s="85">
        <f t="shared" si="1"/>
        <v>2.8093086976920842E-3</v>
      </c>
      <c r="AJ7" s="85">
        <f t="shared" si="2"/>
        <v>3.3930308335935822E-3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9">
        <f>_xll.qlCalendarAdvance(Calendar,AF7,"1d","mf",,Trigger)</f>
        <v>42131</v>
      </c>
      <c r="AG8" s="90">
        <f>_xll.qlDayCounterYearFraction(DayCounter,SettlementDate,AF8,,,Trigger)</f>
        <v>2.2222222222222223E-2</v>
      </c>
      <c r="AH8" s="85">
        <f t="shared" si="0"/>
        <v>2.4554311567807708E-3</v>
      </c>
      <c r="AI8" s="85">
        <f t="shared" si="1"/>
        <v>2.8051207977996427E-3</v>
      </c>
      <c r="AJ8" s="85">
        <f t="shared" si="2"/>
        <v>3.372403388987867E-3</v>
      </c>
    </row>
    <row r="9" spans="1:36" ht="12" customHeight="1" x14ac:dyDescent="0.2">
      <c r="C9" s="360" t="s">
        <v>140</v>
      </c>
      <c r="D9" s="379" t="s">
        <v>37</v>
      </c>
      <c r="R9" s="439" t="s">
        <v>93</v>
      </c>
      <c r="S9" s="201"/>
      <c r="T9" s="192">
        <f t="array" ref="T9:T10">_xll.ohFilter(N3:N7,P3:P7)</f>
        <v>0.12920138888888888</v>
      </c>
      <c r="U9" s="194">
        <f t="array" ref="U9:U10">_xll.ohFilter(M3:M7,P3:P7)</f>
        <v>0.5083333333333333</v>
      </c>
      <c r="V9" s="441" t="s">
        <v>32</v>
      </c>
      <c r="W9" s="196">
        <f t="array" ref="W9:W10">MMULT(AA9:AB10,Y9:Y10)</f>
        <v>-1.5076439612789726E-3</v>
      </c>
      <c r="X9" s="441" t="s">
        <v>33</v>
      </c>
      <c r="Y9" s="284">
        <f t="array" ref="Y9:Y10">_xll.ohFilter(J3:J7,P3:P7)</f>
        <v>1.2481775046968918E-3</v>
      </c>
      <c r="AA9" s="192">
        <f t="array" ref="AA9:AB10">MINVERSE(T9:U10)</f>
        <v>-22.845055526176623</v>
      </c>
      <c r="AB9" s="194">
        <v>22.598081952920655</v>
      </c>
      <c r="AF9" s="389">
        <f>_xll.qlCalendarAdvance(Calendar,AF8,"1d","mf",,Trigger)</f>
        <v>42132</v>
      </c>
      <c r="AG9" s="90">
        <f>_xll.qlDayCounterYearFraction(DayCounter,SettlementDate,AF9,,,Trigger)</f>
        <v>2.5000000000000001E-2</v>
      </c>
      <c r="AH9" s="85">
        <f t="shared" si="0"/>
        <v>2.4554311567807708E-3</v>
      </c>
      <c r="AI9" s="85">
        <f t="shared" si="1"/>
        <v>2.8009328979072012E-3</v>
      </c>
      <c r="AJ9" s="85">
        <f t="shared" si="2"/>
        <v>3.3519395394448377E-3</v>
      </c>
    </row>
    <row r="10" spans="1:36" ht="12" customHeight="1" x14ac:dyDescent="0.2">
      <c r="C10" s="360" t="s">
        <v>105</v>
      </c>
      <c r="D10" s="379" t="str">
        <f>PROPER(Currency)&amp;IborType&amp;$D$9</f>
        <v>UsdLibor6M</v>
      </c>
      <c r="R10" s="439"/>
      <c r="S10" s="201"/>
      <c r="T10" s="192">
        <v>0.17486496913580246</v>
      </c>
      <c r="U10" s="194">
        <v>0.51388888888888884</v>
      </c>
      <c r="V10" s="441"/>
      <c r="W10" s="196">
        <v>2.8386239969391755E-3</v>
      </c>
      <c r="X10" s="441"/>
      <c r="Y10" s="284">
        <v>1.1951032170035838E-3</v>
      </c>
      <c r="AA10" s="192">
        <v>7.773664727657323</v>
      </c>
      <c r="AB10" s="194">
        <v>-5.7436791630339998</v>
      </c>
      <c r="AF10" s="389">
        <f>_xll.qlCalendarAdvance(Calendar,AF9,"1d","mf",,Trigger)</f>
        <v>42135</v>
      </c>
      <c r="AG10" s="90">
        <f>_xll.qlDayCounterYearFraction(DayCounter,SettlementDate,AF10,,,Trigger)</f>
        <v>3.3333333333333333E-2</v>
      </c>
      <c r="AH10" s="85">
        <f t="shared" si="0"/>
        <v>2.4554311567807708E-3</v>
      </c>
      <c r="AI10" s="85">
        <f t="shared" si="1"/>
        <v>2.7883691982298763E-3</v>
      </c>
      <c r="AJ10" s="85">
        <f t="shared" si="2"/>
        <v>3.2915295611918678E-3</v>
      </c>
    </row>
    <row r="11" spans="1:36" ht="12" customHeight="1" x14ac:dyDescent="0.2">
      <c r="C11" s="360" t="s">
        <v>132</v>
      </c>
      <c r="D11" s="380" t="s">
        <v>85</v>
      </c>
      <c r="W11" s="200"/>
      <c r="X11" s="189"/>
      <c r="Y11" s="190"/>
      <c r="AF11" s="389">
        <f>_xll.qlCalendarAdvance(Calendar,AF10,"1d","mf",,Trigger)</f>
        <v>42136</v>
      </c>
      <c r="AG11" s="90">
        <f>_xll.qlDayCounterYearFraction(DayCounter,SettlementDate,AF11,,,Trigger)</f>
        <v>3.6111111111111108E-2</v>
      </c>
      <c r="AH11" s="85">
        <f t="shared" si="0"/>
        <v>2.4554311567807708E-3</v>
      </c>
      <c r="AI11" s="85">
        <f t="shared" si="1"/>
        <v>2.7841812983374348E-3</v>
      </c>
      <c r="AJ11" s="85">
        <f t="shared" si="2"/>
        <v>3.2717200918995835E-3</v>
      </c>
    </row>
    <row r="12" spans="1:36" ht="12" customHeight="1" x14ac:dyDescent="0.2">
      <c r="C12" s="360" t="s">
        <v>131</v>
      </c>
      <c r="D12" s="379" t="s">
        <v>136</v>
      </c>
      <c r="Q12" s="207"/>
      <c r="W12" s="191" t="s">
        <v>30</v>
      </c>
      <c r="X12" s="189"/>
      <c r="Y12" s="190"/>
      <c r="AF12" s="389">
        <f>_xll.qlCalendarAdvance(Calendar,AF11,"1d","mf",,Trigger)</f>
        <v>42137</v>
      </c>
      <c r="AG12" s="90">
        <f>_xll.qlDayCounterYearFraction(DayCounter,SettlementDate,AF12,,,Trigger)</f>
        <v>3.888888888888889E-2</v>
      </c>
      <c r="AH12" s="85">
        <f t="shared" si="0"/>
        <v>2.4554311567807708E-3</v>
      </c>
      <c r="AI12" s="85">
        <f t="shared" si="1"/>
        <v>2.7799933984449933E-3</v>
      </c>
      <c r="AJ12" s="85">
        <f t="shared" si="2"/>
        <v>3.252074217669986E-3</v>
      </c>
    </row>
    <row r="13" spans="1:36" ht="12" customHeight="1" x14ac:dyDescent="0.2">
      <c r="N13" s="377" t="str">
        <f>"Synthetic Deposits "&amp;D9</f>
        <v>Synthetic Deposits 6M</v>
      </c>
      <c r="O13" s="377"/>
      <c r="P13" s="377"/>
      <c r="Q13" s="207"/>
      <c r="R13" s="202" t="s">
        <v>94</v>
      </c>
      <c r="U13" s="203">
        <f t="array" ref="U13">_xll.ohFilter(M3:M7,P3:P7)</f>
        <v>0.5083333333333333</v>
      </c>
      <c r="V13" s="202" t="s">
        <v>32</v>
      </c>
      <c r="W13" s="196">
        <f>MMULT(AA13,Y13)</f>
        <v>2.4554311567807708E-3</v>
      </c>
      <c r="X13" s="202" t="s">
        <v>33</v>
      </c>
      <c r="Y13" s="284">
        <f t="array" ref="Y13">_xll.ohFilter(J3:J7,P3:P7)</f>
        <v>1.2481775046968918E-3</v>
      </c>
      <c r="AA13" s="203">
        <f>MINVERSE(U13)</f>
        <v>1.9672131147540985</v>
      </c>
      <c r="AF13" s="389">
        <f>_xll.qlCalendarAdvance(Calendar,AF12,"1d","mf",,Trigger)</f>
        <v>42138</v>
      </c>
      <c r="AG13" s="90">
        <f>_xll.qlDayCounterYearFraction(DayCounter,SettlementDate,AF13,,,Trigger)</f>
        <v>4.1666666666666664E-2</v>
      </c>
      <c r="AH13" s="85">
        <f t="shared" si="0"/>
        <v>2.4554311567807708E-3</v>
      </c>
      <c r="AI13" s="85">
        <f t="shared" si="1"/>
        <v>2.7758054985525518E-3</v>
      </c>
      <c r="AJ13" s="85">
        <f t="shared" si="2"/>
        <v>3.2325919385030742E-3</v>
      </c>
    </row>
    <row r="14" spans="1:36" ht="12" customHeight="1" x14ac:dyDescent="0.2">
      <c r="C14" s="360" t="s">
        <v>101</v>
      </c>
      <c r="D14" s="360" t="s">
        <v>82</v>
      </c>
      <c r="E14" s="360" t="s">
        <v>83</v>
      </c>
      <c r="F14" s="384"/>
      <c r="G14" s="384"/>
      <c r="H14" s="384"/>
      <c r="I14" s="384"/>
      <c r="J14" s="361" t="s">
        <v>125</v>
      </c>
      <c r="K14" s="361" t="s">
        <v>126</v>
      </c>
      <c r="L14" s="361" t="s">
        <v>127</v>
      </c>
      <c r="M14" s="361" t="s">
        <v>128</v>
      </c>
      <c r="N14" s="378" t="s">
        <v>94</v>
      </c>
      <c r="O14" s="378" t="s">
        <v>93</v>
      </c>
      <c r="P14" s="378" t="s">
        <v>119</v>
      </c>
      <c r="Q14" s="207"/>
      <c r="AF14" s="389">
        <f>_xll.qlCalendarAdvance(Calendar,AF13,"1d","mf",,Trigger)</f>
        <v>42139</v>
      </c>
      <c r="AG14" s="90">
        <f>_xll.qlDayCounterYearFraction(DayCounter,SettlementDate,AF14,,,Trigger)</f>
        <v>4.4444444444444446E-2</v>
      </c>
      <c r="AH14" s="85">
        <f t="shared" si="0"/>
        <v>2.4554311567807708E-3</v>
      </c>
      <c r="AI14" s="85">
        <f t="shared" si="1"/>
        <v>2.7716175986601099E-3</v>
      </c>
      <c r="AJ14" s="85">
        <f t="shared" si="2"/>
        <v>3.2132732543988488E-3</v>
      </c>
    </row>
    <row r="15" spans="1:36" ht="12" customHeight="1" x14ac:dyDescent="0.2">
      <c r="C15" s="371" t="s">
        <v>38</v>
      </c>
      <c r="D15" s="87">
        <f t="shared" ref="D15:D24" si="5">SettlementDate</f>
        <v>42123</v>
      </c>
      <c r="E15" s="88">
        <f>_xll.qlCalendarAdvance(Calendar,SettlementDate,C15,"Following",,Trigger)</f>
        <v>42124</v>
      </c>
      <c r="F15" s="182"/>
      <c r="G15" s="182"/>
      <c r="H15" s="182"/>
      <c r="I15" s="182"/>
      <c r="J15" s="125">
        <f>_xll.qlDayCounterYearFraction(DayCounter,D15,E15,,,Trigger)</f>
        <v>2.7777777777777779E-3</v>
      </c>
      <c r="K15" s="120">
        <f>_xll.qlYieldTSDiscount(Discounting,D15,,AllTriggers)</f>
        <v>0.99998571678770976</v>
      </c>
      <c r="L15" s="120">
        <f>_xll.qlYieldTSDiscount(Discounting,E15,,AllTriggers)</f>
        <v>0.999980538260267</v>
      </c>
      <c r="M15" s="126">
        <f>(K15/L15-1)/J15</f>
        <v>1.8643061620071677E-3</v>
      </c>
      <c r="N15" s="84">
        <f t="shared" ref="N15:N24" si="6">((1+M15*J15)*EXP($W$13*J15)-1)/J15</f>
        <v>4.3197584084175844E-3</v>
      </c>
      <c r="O15" s="84">
        <f>((1+J15*M15)*EXP($W$10*J15+0.5*$W$9*J15^2)-1)/J15</f>
        <v>4.7008620732835737E-3</v>
      </c>
      <c r="P15" s="84">
        <f>((1+J15*M15)*EXP($W$5*J15+0.5*$W$4*J15^2+1/3*$W$3*J15^3)-1)/J15</f>
        <v>5.3954454357096893E-3</v>
      </c>
      <c r="Q15" s="207"/>
      <c r="AF15" s="389">
        <f>_xll.qlCalendarAdvance(Calendar,AF14,"1d","mf",,Trigger)</f>
        <v>42142</v>
      </c>
      <c r="AG15" s="90">
        <f>_xll.qlDayCounterYearFraction(DayCounter,SettlementDate,AF15,,,Trigger)</f>
        <v>5.2777777777777778E-2</v>
      </c>
      <c r="AH15" s="85">
        <f t="shared" si="0"/>
        <v>2.4554311567807708E-3</v>
      </c>
      <c r="AI15" s="85">
        <f t="shared" si="1"/>
        <v>2.7590538989827854E-3</v>
      </c>
      <c r="AJ15" s="85">
        <f t="shared" si="2"/>
        <v>3.1562987724622904E-3</v>
      </c>
    </row>
    <row r="16" spans="1:36" ht="12" customHeight="1" x14ac:dyDescent="0.2">
      <c r="C16" s="170" t="s">
        <v>39</v>
      </c>
      <c r="D16" s="80">
        <f>SettlementDate</f>
        <v>42123</v>
      </c>
      <c r="E16" s="89">
        <f>_xll.qlCalendarAdvance(Calendar,SettlementDate,C16,"Following",,Trigger)</f>
        <v>42130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0.99998571678770976</v>
      </c>
      <c r="L16" s="121">
        <f>_xll.qlYieldTSDiscount(Discounting,E16,,AllTriggers)</f>
        <v>0.99996335649616763</v>
      </c>
      <c r="M16" s="83">
        <f t="shared" ref="M16:M24" si="7">(K16/L16-1)/J16</f>
        <v>1.1499999907663547E-3</v>
      </c>
      <c r="N16" s="85">
        <f t="shared" si="6"/>
        <v>3.6055446726189289E-3</v>
      </c>
      <c r="O16" s="85">
        <f t="shared" ref="O16:O24" si="8">((1+J16*M16)*EXP($W$10*J16+0.5*$W$9*J16^2)-1)/J16</f>
        <v>3.9741070208939733E-3</v>
      </c>
      <c r="P16" s="85">
        <f t="shared" ref="P16:P24" si="9">((1+J16*M16)*EXP($W$5*J16+0.5*$W$4*J16^2+1/3*$W$3*J16^3)-1)/J16</f>
        <v>4.6170435778363529E-3</v>
      </c>
      <c r="Q16" s="207"/>
      <c r="AF16" s="389">
        <f>_xll.qlCalendarAdvance(Calendar,AF15,"1d","mf",,Trigger)</f>
        <v>42143</v>
      </c>
      <c r="AG16" s="90">
        <f>_xll.qlDayCounterYearFraction(DayCounter,SettlementDate,AF16,,,Trigger)</f>
        <v>5.5555555555555552E-2</v>
      </c>
      <c r="AH16" s="85">
        <f t="shared" si="0"/>
        <v>2.4554311567807708E-3</v>
      </c>
      <c r="AI16" s="85">
        <f t="shared" si="1"/>
        <v>2.7548659990903439E-3</v>
      </c>
      <c r="AJ16" s="85">
        <f t="shared" si="2"/>
        <v>3.13763446860881E-3</v>
      </c>
    </row>
    <row r="17" spans="3:36" ht="12" customHeight="1" x14ac:dyDescent="0.2">
      <c r="C17" s="170" t="s">
        <v>40</v>
      </c>
      <c r="D17" s="80">
        <f t="shared" si="5"/>
        <v>42123</v>
      </c>
      <c r="E17" s="89">
        <f>_xll.qlCalendarAdvance(Calendar,SettlementDate,C17,"Following",,Trigger)</f>
        <v>42137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0.99998571678770976</v>
      </c>
      <c r="L17" s="121">
        <f>_xll.qlYieldTSDiscount(Discounting,E17,,AllTriggers)</f>
        <v>0.99993905296548291</v>
      </c>
      <c r="M17" s="83">
        <f t="shared" si="7"/>
        <v>1.1999999937043323E-3</v>
      </c>
      <c r="N17" s="85">
        <f t="shared" si="6"/>
        <v>3.6556629797918866E-3</v>
      </c>
      <c r="O17" s="85">
        <f t="shared" si="8"/>
        <v>4.0095932649629263E-3</v>
      </c>
      <c r="P17" s="85">
        <f t="shared" si="9"/>
        <v>4.594749311312033E-3</v>
      </c>
      <c r="Q17" s="207"/>
      <c r="AF17" s="389">
        <f>_xll.qlCalendarAdvance(Calendar,AF16,"1d","mf",,Trigger)</f>
        <v>42144</v>
      </c>
      <c r="AG17" s="90">
        <f>_xll.qlDayCounterYearFraction(DayCounter,SettlementDate,AF17,,,Trigger)</f>
        <v>5.8333333333333334E-2</v>
      </c>
      <c r="AH17" s="85">
        <f t="shared" si="0"/>
        <v>2.4554311567807708E-3</v>
      </c>
      <c r="AI17" s="85">
        <f t="shared" si="1"/>
        <v>2.750678099197902E-3</v>
      </c>
      <c r="AJ17" s="85">
        <f t="shared" si="2"/>
        <v>3.1191337598180163E-3</v>
      </c>
    </row>
    <row r="18" spans="3:36" ht="12" customHeight="1" x14ac:dyDescent="0.2">
      <c r="C18" s="170" t="s">
        <v>41</v>
      </c>
      <c r="D18" s="80">
        <f t="shared" si="5"/>
        <v>42123</v>
      </c>
      <c r="E18" s="89">
        <f>_xll.qlCalendarAdvance(Calendar,SettlementDate,C18,"Following",,Trigger)</f>
        <v>42144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0.99998571678770976</v>
      </c>
      <c r="L18" s="121">
        <f>_xll.qlYieldTSDiscount(Discounting,E18,,AllTriggers)</f>
        <v>0.9999145562019548</v>
      </c>
      <c r="M18" s="83">
        <f t="shared" si="7"/>
        <v>1.2199999972319273E-3</v>
      </c>
      <c r="N18" s="85">
        <f t="shared" si="6"/>
        <v>3.6757817697554073E-3</v>
      </c>
      <c r="O18" s="85">
        <f t="shared" si="8"/>
        <v>4.0150777537308257E-3</v>
      </c>
      <c r="P18" s="85">
        <f t="shared" si="9"/>
        <v>4.5451155734989512E-3</v>
      </c>
      <c r="Q18" s="207"/>
      <c r="AF18" s="389">
        <f>_xll.qlCalendarAdvance(Calendar,AF17,"1d","mf",,Trigger)</f>
        <v>42145</v>
      </c>
      <c r="AG18" s="90">
        <f>_xll.qlDayCounterYearFraction(DayCounter,SettlementDate,AF18,,,Trigger)</f>
        <v>6.1111111111111109E-2</v>
      </c>
      <c r="AH18" s="85">
        <f t="shared" si="0"/>
        <v>2.4554311567807708E-3</v>
      </c>
      <c r="AI18" s="85">
        <f t="shared" si="1"/>
        <v>2.7464901993054605E-3</v>
      </c>
      <c r="AJ18" s="85">
        <f t="shared" si="2"/>
        <v>3.1007966460899084E-3</v>
      </c>
    </row>
    <row r="19" spans="3:36" ht="12" customHeight="1" x14ac:dyDescent="0.2">
      <c r="C19" s="170" t="s">
        <v>35</v>
      </c>
      <c r="D19" s="80">
        <f t="shared" si="5"/>
        <v>42123</v>
      </c>
      <c r="E19" s="89">
        <f>_xll.qlCalendarAdvance(Calendar,SettlementDate,C19,"mf",TRUE,Trigger)</f>
        <v>42153</v>
      </c>
      <c r="F19" s="182"/>
      <c r="G19" s="182"/>
      <c r="H19" s="182"/>
      <c r="I19" s="182"/>
      <c r="J19" s="90">
        <f>_xll.qlDayCounterYearFraction(DayCounter,D19,E19,,,Trigger)</f>
        <v>8.3333333333333329E-2</v>
      </c>
      <c r="K19" s="121">
        <f>_xll.qlYieldTSDiscount(Discounting,D19,,AllTriggers)</f>
        <v>0.99998571678770976</v>
      </c>
      <c r="L19" s="121">
        <f>_xll.qlYieldTSDiscount(Discounting,E19,,AllTriggers)</f>
        <v>0.99988146667210953</v>
      </c>
      <c r="M19" s="83">
        <f t="shared" si="7"/>
        <v>1.251149690139286E-3</v>
      </c>
      <c r="N19" s="85">
        <f t="shared" si="6"/>
        <v>3.7070881138321354E-3</v>
      </c>
      <c r="O19" s="85">
        <f t="shared" si="8"/>
        <v>4.027565704944891E-3</v>
      </c>
      <c r="P19" s="85">
        <f t="shared" si="9"/>
        <v>4.490651262341494E-3</v>
      </c>
      <c r="Q19" s="207"/>
      <c r="AF19" s="389">
        <f>_xll.qlCalendarAdvance(Calendar,AF18,"1d","mf",,Trigger)</f>
        <v>42146</v>
      </c>
      <c r="AG19" s="90">
        <f>_xll.qlDayCounterYearFraction(DayCounter,SettlementDate,AF19,,,Trigger)</f>
        <v>6.3888888888888884E-2</v>
      </c>
      <c r="AH19" s="85">
        <f t="shared" si="0"/>
        <v>2.4554311567807708E-3</v>
      </c>
      <c r="AI19" s="85">
        <f t="shared" si="1"/>
        <v>2.742302299413019E-3</v>
      </c>
      <c r="AJ19" s="85">
        <f t="shared" si="2"/>
        <v>3.0826231274244868E-3</v>
      </c>
    </row>
    <row r="20" spans="3:36" ht="12" customHeight="1" x14ac:dyDescent="0.2">
      <c r="C20" s="170" t="s">
        <v>42</v>
      </c>
      <c r="D20" s="80">
        <f t="shared" si="5"/>
        <v>42123</v>
      </c>
      <c r="E20" s="89">
        <f>_xll.qlCalendarAdvance(Calendar,SettlementDate,C20,"mf",TRUE,Trigger)</f>
        <v>42184</v>
      </c>
      <c r="F20" s="182"/>
      <c r="G20" s="182"/>
      <c r="H20" s="182"/>
      <c r="I20" s="182"/>
      <c r="J20" s="90">
        <f>_xll.qlDayCounterYearFraction(DayCounter,D20,E20,,,Trigger)</f>
        <v>0.16944444444444445</v>
      </c>
      <c r="K20" s="121">
        <f>_xll.qlYieldTSDiscount(Discounting,D20,,AllTriggers)</f>
        <v>0.99998571678770976</v>
      </c>
      <c r="L20" s="121">
        <f>_xll.qlYieldTSDiscount(Discounting,E20,,AllTriggers)</f>
        <v>0.99977226540962583</v>
      </c>
      <c r="M20" s="83">
        <f t="shared" si="7"/>
        <v>1.2599999965698246E-3</v>
      </c>
      <c r="N20" s="85">
        <f t="shared" si="6"/>
        <v>3.7164663701428151E-3</v>
      </c>
      <c r="O20" s="85">
        <f t="shared" si="8"/>
        <v>3.9720946693701494E-3</v>
      </c>
      <c r="P20" s="85">
        <f t="shared" si="9"/>
        <v>4.2382870355144606E-3</v>
      </c>
      <c r="Q20" s="207"/>
      <c r="AF20" s="389">
        <f>_xll.qlCalendarAdvance(Calendar,AF19,"1d","mf",,Trigger)</f>
        <v>42150</v>
      </c>
      <c r="AG20" s="90">
        <f>_xll.qlDayCounterYearFraction(DayCounter,SettlementDate,AF20,,,Trigger)</f>
        <v>7.4999999999999997E-2</v>
      </c>
      <c r="AH20" s="85">
        <f t="shared" si="0"/>
        <v>2.4554311567807708E-3</v>
      </c>
      <c r="AI20" s="85">
        <f t="shared" si="1"/>
        <v>2.7255506998432526E-3</v>
      </c>
      <c r="AJ20" s="85">
        <f t="shared" si="2"/>
        <v>3.0115650033896635E-3</v>
      </c>
    </row>
    <row r="21" spans="3:36" ht="12" customHeight="1" x14ac:dyDescent="0.2">
      <c r="C21" s="170" t="s">
        <v>36</v>
      </c>
      <c r="D21" s="80">
        <f t="shared" si="5"/>
        <v>42123</v>
      </c>
      <c r="E21" s="89">
        <f>_xll.qlCalendarAdvance(Calendar,SettlementDate,C21,"mf",TRUE,Trigger)</f>
        <v>42214</v>
      </c>
      <c r="F21" s="182"/>
      <c r="G21" s="182"/>
      <c r="H21" s="182"/>
      <c r="I21" s="182"/>
      <c r="J21" s="90">
        <f>_xll.qlDayCounterYearFraction(DayCounter,D21,E21,,,Trigger)</f>
        <v>0.25277777777777777</v>
      </c>
      <c r="K21" s="121">
        <f>_xll.qlYieldTSDiscount(Discounting,D21,,AllTriggers)</f>
        <v>0.99998571678770976</v>
      </c>
      <c r="L21" s="121">
        <f>_xll.qlYieldTSDiscount(Discounting,E21,,AllTriggers)</f>
        <v>0.99965721831902776</v>
      </c>
      <c r="M21" s="83">
        <f t="shared" si="7"/>
        <v>1.2999999977839226E-3</v>
      </c>
      <c r="N21" s="85">
        <f t="shared" si="6"/>
        <v>3.7570004612425298E-3</v>
      </c>
      <c r="O21" s="85">
        <f t="shared" si="8"/>
        <v>3.9498315020830262E-3</v>
      </c>
      <c r="P21" s="85">
        <f t="shared" si="9"/>
        <v>4.0753005982673909E-3</v>
      </c>
      <c r="Q21" s="207"/>
      <c r="AF21" s="389">
        <f>_xll.qlCalendarAdvance(Calendar,AF20,"1d","mf",,Trigger)</f>
        <v>42151</v>
      </c>
      <c r="AG21" s="90">
        <f>_xll.qlDayCounterYearFraction(DayCounter,SettlementDate,AF21,,,Trigger)</f>
        <v>7.7777777777777779E-2</v>
      </c>
      <c r="AH21" s="85">
        <f t="shared" si="0"/>
        <v>2.4554311567807708E-3</v>
      </c>
      <c r="AI21" s="85">
        <f t="shared" si="1"/>
        <v>2.7213627999508111E-3</v>
      </c>
      <c r="AJ21" s="85">
        <f t="shared" si="2"/>
        <v>2.9942094600376732E-3</v>
      </c>
    </row>
    <row r="22" spans="3:36" ht="12" customHeight="1" x14ac:dyDescent="0.2">
      <c r="C22" s="170" t="s">
        <v>43</v>
      </c>
      <c r="D22" s="80">
        <f t="shared" si="5"/>
        <v>42123</v>
      </c>
      <c r="E22" s="89">
        <f>_xll.qlCalendarAdvance(Calendar,SettlementDate,C22,"mf",TRUE,Trigger)</f>
        <v>42244</v>
      </c>
      <c r="F22" s="182"/>
      <c r="G22" s="182"/>
      <c r="H22" s="182"/>
      <c r="I22" s="182"/>
      <c r="J22" s="90">
        <f>_xll.qlDayCounterYearFraction(DayCounter,D22,E22,,,Trigger)</f>
        <v>0.33611111111111114</v>
      </c>
      <c r="K22" s="121">
        <f>_xll.qlYieldTSDiscount(Discounting,D22,,AllTriggers)</f>
        <v>0.99998571678770976</v>
      </c>
      <c r="L22" s="121">
        <f>_xll.qlYieldTSDiscount(Discounting,E22,,AllTriggers)</f>
        <v>0.99952359969300764</v>
      </c>
      <c r="M22" s="83">
        <f t="shared" si="7"/>
        <v>1.3755491475134194E-3</v>
      </c>
      <c r="N22" s="85">
        <f t="shared" si="6"/>
        <v>3.8331295200507275E-3</v>
      </c>
      <c r="O22" s="85">
        <f t="shared" si="8"/>
        <v>3.9631245137689512E-3</v>
      </c>
      <c r="P22" s="85">
        <f t="shared" si="9"/>
        <v>3.9969247836154284E-3</v>
      </c>
      <c r="Q22" s="207"/>
      <c r="AF22" s="389">
        <f>_xll.qlCalendarAdvance(Calendar,AF21,"1d","mf",,Trigger)</f>
        <v>42152</v>
      </c>
      <c r="AG22" s="90">
        <f>_xll.qlDayCounterYearFraction(DayCounter,SettlementDate,AF22,,,Trigger)</f>
        <v>8.0555555555555561E-2</v>
      </c>
      <c r="AH22" s="85">
        <f t="shared" si="0"/>
        <v>2.4554311567807708E-3</v>
      </c>
      <c r="AI22" s="85">
        <f t="shared" si="1"/>
        <v>2.7171749000583696E-3</v>
      </c>
      <c r="AJ22" s="85">
        <f t="shared" si="2"/>
        <v>2.9770175117483691E-3</v>
      </c>
    </row>
    <row r="23" spans="3:36" ht="12" customHeight="1" x14ac:dyDescent="0.2">
      <c r="C23" s="170" t="s">
        <v>44</v>
      </c>
      <c r="D23" s="80">
        <f t="shared" si="5"/>
        <v>42123</v>
      </c>
      <c r="E23" s="89">
        <f>_xll.qlCalendarAdvance(Calendar,SettlementDate,C23,"mf",TRUE,Trigger)</f>
        <v>42276</v>
      </c>
      <c r="F23" s="182"/>
      <c r="G23" s="182"/>
      <c r="H23" s="182"/>
      <c r="I23" s="182"/>
      <c r="J23" s="90">
        <f>_xll.qlDayCounterYearFraction(DayCounter,D23,E23,,,Trigger)</f>
        <v>0.42499999999999999</v>
      </c>
      <c r="K23" s="121">
        <f>_xll.qlYieldTSDiscount(Discounting,D23,,AllTriggers)</f>
        <v>0.99998571678770976</v>
      </c>
      <c r="L23" s="121">
        <f>_xll.qlYieldTSDiscount(Discounting,E23,,AllTriggers)</f>
        <v>0.99935712115904241</v>
      </c>
      <c r="M23" s="83">
        <f t="shared" si="7"/>
        <v>1.4799999987246584E-3</v>
      </c>
      <c r="N23" s="85">
        <f t="shared" si="6"/>
        <v>3.9382580663449573E-3</v>
      </c>
      <c r="O23" s="85">
        <f t="shared" si="8"/>
        <v>4.001182547772205E-3</v>
      </c>
      <c r="P23" s="85">
        <f t="shared" si="9"/>
        <v>3.9913237418306505E-3</v>
      </c>
      <c r="Q23" s="207"/>
      <c r="AF23" s="389">
        <f>_xll.qlCalendarAdvance(Calendar,AF22,"1d","mf",,Trigger)</f>
        <v>42153</v>
      </c>
      <c r="AG23" s="90">
        <f>_xll.qlDayCounterYearFraction(DayCounter,SettlementDate,AF23,,,Trigger)</f>
        <v>8.3333333333333329E-2</v>
      </c>
      <c r="AH23" s="85">
        <f t="shared" si="0"/>
        <v>2.4554311567807708E-3</v>
      </c>
      <c r="AI23" s="85">
        <f t="shared" si="1"/>
        <v>2.7129870001659276E-3</v>
      </c>
      <c r="AJ23" s="85">
        <f t="shared" si="2"/>
        <v>2.9599891585217518E-3</v>
      </c>
    </row>
    <row r="24" spans="3:36" ht="12" customHeight="1" x14ac:dyDescent="0.2">
      <c r="C24" s="372" t="s">
        <v>37</v>
      </c>
      <c r="D24" s="367">
        <f t="shared" si="5"/>
        <v>42123</v>
      </c>
      <c r="E24" s="373">
        <f>_xll.qlCalendarAdvance(Calendar,SettlementDate,C24,"mf",TRUE,Trigger)</f>
        <v>42306</v>
      </c>
      <c r="F24" s="205"/>
      <c r="G24" s="205"/>
      <c r="H24" s="205"/>
      <c r="I24" s="205"/>
      <c r="J24" s="369">
        <f>_xll.qlDayCounterYearFraction(DayCounter,D24,E24,,,Trigger)</f>
        <v>0.5083333333333333</v>
      </c>
      <c r="K24" s="374">
        <f>_xll.qlYieldTSDiscount(Discounting,D24,,AllTriggers)</f>
        <v>0.99998571678770976</v>
      </c>
      <c r="L24" s="374">
        <f>_xll.qlYieldTSDiscount(Discounting,E24,,AllTriggers)</f>
        <v>0.99915783126191815</v>
      </c>
      <c r="M24" s="387">
        <f t="shared" si="7"/>
        <v>1.629999998894697E-3</v>
      </c>
      <c r="N24" s="91">
        <f t="shared" si="6"/>
        <v>4.0890000000001628E-3</v>
      </c>
      <c r="O24" s="91">
        <f t="shared" si="8"/>
        <v>4.0890000000001628E-3</v>
      </c>
      <c r="P24" s="91">
        <f t="shared" si="9"/>
        <v>4.0890000000001628E-3</v>
      </c>
      <c r="AF24" s="389">
        <f>_xll.qlCalendarAdvance(Calendar,AF23,"1d","mf",,Trigger)</f>
        <v>42156</v>
      </c>
      <c r="AG24" s="90">
        <f>_xll.qlDayCounterYearFraction(DayCounter,SettlementDate,AF24,,,Trigger)</f>
        <v>9.166666666666666E-2</v>
      </c>
      <c r="AH24" s="85">
        <f t="shared" si="0"/>
        <v>2.4554311567807708E-3</v>
      </c>
      <c r="AI24" s="85">
        <f t="shared" si="1"/>
        <v>2.7004233004886032E-3</v>
      </c>
      <c r="AJ24" s="85">
        <f t="shared" si="2"/>
        <v>2.9098856692180161E-3</v>
      </c>
    </row>
    <row r="25" spans="3:36" ht="12" customHeight="1" x14ac:dyDescent="0.2">
      <c r="AF25" s="389">
        <f>_xll.qlCalendarAdvance(Calendar,AF24,"1d","mf",,Trigger)</f>
        <v>42157</v>
      </c>
      <c r="AG25" s="90">
        <f>_xll.qlDayCounterYearFraction(DayCounter,SettlementDate,AF25,,,Trigger)</f>
        <v>9.4444444444444442E-2</v>
      </c>
      <c r="AH25" s="85">
        <f t="shared" si="0"/>
        <v>2.4554311567807708E-3</v>
      </c>
      <c r="AI25" s="85">
        <f t="shared" si="1"/>
        <v>2.6962354005961612E-3</v>
      </c>
      <c r="AJ25" s="85">
        <f t="shared" si="2"/>
        <v>2.8935116962421435E-3</v>
      </c>
    </row>
    <row r="26" spans="3:36" ht="12" customHeight="1" x14ac:dyDescent="0.2">
      <c r="C26" s="360" t="s">
        <v>107</v>
      </c>
      <c r="AF26" s="389">
        <f>_xll.qlCalendarAdvance(Calendar,AF25,"1d","mf",,Trigger)</f>
        <v>42158</v>
      </c>
      <c r="AG26" s="90">
        <f>_xll.qlDayCounterYearFraction(DayCounter,SettlementDate,AF26,,,Trigger)</f>
        <v>9.7222222222222224E-2</v>
      </c>
      <c r="AH26" s="85">
        <f t="shared" si="0"/>
        <v>2.4554311567807708E-3</v>
      </c>
      <c r="AI26" s="85">
        <f t="shared" si="1"/>
        <v>2.6920475007037197E-3</v>
      </c>
      <c r="AJ26" s="85">
        <f t="shared" si="2"/>
        <v>2.8773013183289575E-3</v>
      </c>
    </row>
    <row r="27" spans="3:36" ht="12" customHeight="1" x14ac:dyDescent="0.2">
      <c r="C27" s="209" t="s">
        <v>92</v>
      </c>
      <c r="AF27" s="389">
        <f>_xll.qlCalendarAdvance(Calendar,AF26,"1d","mf",,Trigger)</f>
        <v>42159</v>
      </c>
      <c r="AG27" s="90">
        <f>_xll.qlDayCounterYearFraction(DayCounter,SettlementDate,AF27,,,Trigger)</f>
        <v>0.1</v>
      </c>
      <c r="AH27" s="85">
        <f t="shared" si="0"/>
        <v>2.4554311567807708E-3</v>
      </c>
      <c r="AI27" s="85">
        <f t="shared" si="1"/>
        <v>2.6878596008112782E-3</v>
      </c>
      <c r="AJ27" s="85">
        <f t="shared" si="2"/>
        <v>2.8612545354784569E-3</v>
      </c>
    </row>
    <row r="28" spans="3:36" ht="12" customHeight="1" x14ac:dyDescent="0.2">
      <c r="C28" s="85">
        <f t="shared" ref="C28:C37" si="10">IF($C$27="FLAT",N15,IF($C$27="linear",O15,P15))</f>
        <v>5.3954454357096893E-3</v>
      </c>
      <c r="AF28" s="389">
        <f>_xll.qlCalendarAdvance(Calendar,AF27,"1d","mf",,Trigger)</f>
        <v>42160</v>
      </c>
      <c r="AG28" s="90">
        <f>_xll.qlDayCounterYearFraction(DayCounter,SettlementDate,AF28,,,Trigger)</f>
        <v>0.10277777777777777</v>
      </c>
      <c r="AH28" s="85">
        <f t="shared" si="0"/>
        <v>2.4554311567807708E-3</v>
      </c>
      <c r="AI28" s="85">
        <f t="shared" si="1"/>
        <v>2.6836717009188367E-3</v>
      </c>
      <c r="AJ28" s="85">
        <f t="shared" si="2"/>
        <v>2.845371347690643E-3</v>
      </c>
    </row>
    <row r="29" spans="3:36" ht="12" customHeight="1" x14ac:dyDescent="0.2">
      <c r="C29" s="85">
        <f t="shared" si="10"/>
        <v>4.6170435778363529E-3</v>
      </c>
      <c r="AF29" s="389">
        <f>_xll.qlCalendarAdvance(Calendar,AF28,"1d","mf",,Trigger)</f>
        <v>42163</v>
      </c>
      <c r="AG29" s="90">
        <f>_xll.qlDayCounterYearFraction(DayCounter,SettlementDate,AF29,,,Trigger)</f>
        <v>0.1111111111111111</v>
      </c>
      <c r="AH29" s="85">
        <f t="shared" si="0"/>
        <v>2.4554311567807708E-3</v>
      </c>
      <c r="AI29" s="85">
        <f t="shared" si="1"/>
        <v>2.6711080012415118E-3</v>
      </c>
      <c r="AJ29" s="85">
        <f t="shared" si="2"/>
        <v>2.7987033547033193E-3</v>
      </c>
    </row>
    <row r="30" spans="3:36" ht="12" customHeight="1" x14ac:dyDescent="0.2">
      <c r="C30" s="85">
        <f t="shared" si="10"/>
        <v>4.594749311312033E-3</v>
      </c>
      <c r="AF30" s="389">
        <f>_xll.qlCalendarAdvance(Calendar,AF29,"1d","mf",,Trigger)</f>
        <v>42164</v>
      </c>
      <c r="AG30" s="90">
        <f>_xll.qlDayCounterYearFraction(DayCounter,SettlementDate,AF30,,,Trigger)</f>
        <v>0.11388888888888889</v>
      </c>
      <c r="AH30" s="85">
        <f t="shared" si="0"/>
        <v>2.4554311567807708E-3</v>
      </c>
      <c r="AI30" s="85">
        <f t="shared" si="1"/>
        <v>2.6669201013490703E-3</v>
      </c>
      <c r="AJ30" s="85">
        <f t="shared" si="2"/>
        <v>2.7834745471662509E-3</v>
      </c>
    </row>
    <row r="31" spans="3:36" ht="12" customHeight="1" x14ac:dyDescent="0.2">
      <c r="C31" s="85">
        <f t="shared" si="10"/>
        <v>4.5451155734989512E-3</v>
      </c>
      <c r="AF31" s="389">
        <f>_xll.qlCalendarAdvance(Calendar,AF30,"1d","mf",,Trigger)</f>
        <v>42165</v>
      </c>
      <c r="AG31" s="90">
        <f>_xll.qlDayCounterYearFraction(DayCounter,SettlementDate,AF31,,,Trigger)</f>
        <v>0.11666666666666667</v>
      </c>
      <c r="AH31" s="85">
        <f t="shared" si="0"/>
        <v>2.4554311567807708E-3</v>
      </c>
      <c r="AI31" s="85">
        <f t="shared" si="1"/>
        <v>2.6627322014566288E-3</v>
      </c>
      <c r="AJ31" s="85">
        <f t="shared" si="2"/>
        <v>2.7684093346918683E-3</v>
      </c>
    </row>
    <row r="32" spans="3:36" ht="12" customHeight="1" x14ac:dyDescent="0.2">
      <c r="C32" s="85">
        <f t="shared" si="10"/>
        <v>4.490651262341494E-3</v>
      </c>
      <c r="AF32" s="389">
        <f>_xll.qlCalendarAdvance(Calendar,AF31,"1d","mf",,Trigger)</f>
        <v>42166</v>
      </c>
      <c r="AG32" s="90">
        <f>_xll.qlDayCounterYearFraction(DayCounter,SettlementDate,AF32,,,Trigger)</f>
        <v>0.11944444444444445</v>
      </c>
      <c r="AH32" s="85">
        <f t="shared" si="0"/>
        <v>2.4554311567807708E-3</v>
      </c>
      <c r="AI32" s="85">
        <f t="shared" si="1"/>
        <v>2.6585443015641869E-3</v>
      </c>
      <c r="AJ32" s="85">
        <f t="shared" si="2"/>
        <v>2.7535077172801715E-3</v>
      </c>
    </row>
    <row r="33" spans="3:36" ht="12" customHeight="1" x14ac:dyDescent="0.2">
      <c r="C33" s="85">
        <f t="shared" si="10"/>
        <v>4.2382870355144606E-3</v>
      </c>
      <c r="AF33" s="389">
        <f>_xll.qlCalendarAdvance(Calendar,AF32,"1d","mf",,Trigger)</f>
        <v>42167</v>
      </c>
      <c r="AG33" s="90">
        <f>_xll.qlDayCounterYearFraction(DayCounter,SettlementDate,AF33,,,Trigger)</f>
        <v>0.12222222222222222</v>
      </c>
      <c r="AH33" s="85">
        <f t="shared" si="0"/>
        <v>2.4554311567807708E-3</v>
      </c>
      <c r="AI33" s="85">
        <f t="shared" si="1"/>
        <v>2.6543564016717454E-3</v>
      </c>
      <c r="AJ33" s="85">
        <f t="shared" si="2"/>
        <v>2.7387696949311619E-3</v>
      </c>
    </row>
    <row r="34" spans="3:36" ht="12" customHeight="1" x14ac:dyDescent="0.2">
      <c r="C34" s="85">
        <f t="shared" si="10"/>
        <v>4.0753005982673909E-3</v>
      </c>
      <c r="AF34" s="389">
        <f>_xll.qlCalendarAdvance(Calendar,AF33,"1d","mf",,Trigger)</f>
        <v>42170</v>
      </c>
      <c r="AG34" s="90">
        <f>_xll.qlDayCounterYearFraction(DayCounter,SettlementDate,AF34,,,Trigger)</f>
        <v>0.13055555555555556</v>
      </c>
      <c r="AH34" s="85">
        <f t="shared" si="0"/>
        <v>2.4554311567807708E-3</v>
      </c>
      <c r="AI34" s="85">
        <f t="shared" si="1"/>
        <v>2.6417927019944205E-3</v>
      </c>
      <c r="AJ34" s="85">
        <f t="shared" si="2"/>
        <v>2.6955371982602498E-3</v>
      </c>
    </row>
    <row r="35" spans="3:36" ht="12" customHeight="1" x14ac:dyDescent="0.2">
      <c r="C35" s="85">
        <f t="shared" si="10"/>
        <v>3.9969247836154284E-3</v>
      </c>
      <c r="AF35" s="389">
        <f>_xll.qlCalendarAdvance(Calendar,AF34,"1d","mf",,Trigger)</f>
        <v>42171</v>
      </c>
      <c r="AG35" s="90">
        <f>_xll.qlDayCounterYearFraction(DayCounter,SettlementDate,AF35,,,Trigger)</f>
        <v>0.13333333333333333</v>
      </c>
      <c r="AH35" s="85">
        <f t="shared" ref="AH35:AH66" si="11">$W$13</f>
        <v>2.4554311567807708E-3</v>
      </c>
      <c r="AI35" s="85">
        <f t="shared" ref="AI35:AI66" si="12">$W$10+$W$9*AG35</f>
        <v>2.637604802101979E-3</v>
      </c>
      <c r="AJ35" s="85">
        <f t="shared" ref="AJ35:AJ66" si="13">($W$5+$W$4*AG35+$W$3*AG35^2)</f>
        <v>2.6814535561619844E-3</v>
      </c>
    </row>
    <row r="36" spans="3:36" ht="12" customHeight="1" x14ac:dyDescent="0.2">
      <c r="C36" s="85">
        <f t="shared" si="10"/>
        <v>3.9913237418306505E-3</v>
      </c>
      <c r="AF36" s="389">
        <f>_xll.qlCalendarAdvance(Calendar,AF35,"1d","mf",,Trigger)</f>
        <v>42172</v>
      </c>
      <c r="AG36" s="90">
        <f>_xll.qlDayCounterYearFraction(DayCounter,SettlementDate,AF36,,,Trigger)</f>
        <v>0.1361111111111111</v>
      </c>
      <c r="AH36" s="85">
        <f t="shared" si="11"/>
        <v>2.4554311567807708E-3</v>
      </c>
      <c r="AI36" s="85">
        <f t="shared" si="12"/>
        <v>2.6334169022095375E-3</v>
      </c>
      <c r="AJ36" s="85">
        <f t="shared" si="13"/>
        <v>2.6675335091264061E-3</v>
      </c>
    </row>
    <row r="37" spans="3:36" ht="12" customHeight="1" thickBot="1" x14ac:dyDescent="0.25">
      <c r="C37" s="86">
        <f t="shared" si="10"/>
        <v>4.0890000000001628E-3</v>
      </c>
      <c r="AF37" s="389">
        <f>_xll.qlCalendarAdvance(Calendar,AF36,"1d","mf",,Trigger)</f>
        <v>42173</v>
      </c>
      <c r="AG37" s="90">
        <f>_xll.qlDayCounterYearFraction(DayCounter,SettlementDate,AF37,,,Trigger)</f>
        <v>0.1388888888888889</v>
      </c>
      <c r="AH37" s="85">
        <f t="shared" si="11"/>
        <v>2.4554311567807708E-3</v>
      </c>
      <c r="AI37" s="85">
        <f t="shared" si="12"/>
        <v>2.629229002317096E-3</v>
      </c>
      <c r="AJ37" s="85">
        <f t="shared" si="13"/>
        <v>2.6537770571535132E-3</v>
      </c>
    </row>
    <row r="38" spans="3:36" x14ac:dyDescent="0.2">
      <c r="AF38" s="389">
        <f>_xll.qlCalendarAdvance(Calendar,AF37,"1d","mf",,Trigger)</f>
        <v>42174</v>
      </c>
      <c r="AG38" s="90">
        <f>_xll.qlDayCounterYearFraction(DayCounter,SettlementDate,AF38,,,Trigger)</f>
        <v>0.14166666666666666</v>
      </c>
      <c r="AH38" s="85">
        <f t="shared" si="11"/>
        <v>2.4554311567807708E-3</v>
      </c>
      <c r="AI38" s="85">
        <f t="shared" si="12"/>
        <v>2.6250411024246545E-3</v>
      </c>
      <c r="AJ38" s="85">
        <f t="shared" si="13"/>
        <v>2.6401842002433075E-3</v>
      </c>
    </row>
    <row r="39" spans="3:36" x14ac:dyDescent="0.2">
      <c r="AF39" s="389">
        <f>_xll.qlCalendarAdvance(Calendar,AF38,"1d","mf",,Trigger)</f>
        <v>42177</v>
      </c>
      <c r="AG39" s="90">
        <f>_xll.qlDayCounterYearFraction(DayCounter,SettlementDate,AF39,,,Trigger)</f>
        <v>0.15</v>
      </c>
      <c r="AH39" s="85">
        <f t="shared" si="11"/>
        <v>2.4554311567807708E-3</v>
      </c>
      <c r="AI39" s="85">
        <f t="shared" si="12"/>
        <v>2.6124774027473296E-3</v>
      </c>
      <c r="AJ39" s="85">
        <f t="shared" si="13"/>
        <v>2.6003871998888069E-3</v>
      </c>
    </row>
    <row r="40" spans="3:36" x14ac:dyDescent="0.2">
      <c r="AF40" s="389">
        <f>_xll.qlCalendarAdvance(Calendar,AF39,"1d","mf",,Trigger)</f>
        <v>42178</v>
      </c>
      <c r="AG40" s="90">
        <f>_xll.qlDayCounterYearFraction(DayCounter,SettlementDate,AF40,,,Trigger)</f>
        <v>0.15277777777777779</v>
      </c>
      <c r="AH40" s="85">
        <f t="shared" si="11"/>
        <v>2.4554311567807708E-3</v>
      </c>
      <c r="AI40" s="85">
        <f t="shared" si="12"/>
        <v>2.6082895028548881E-3</v>
      </c>
      <c r="AJ40" s="85">
        <f t="shared" si="13"/>
        <v>2.5874487232293453E-3</v>
      </c>
    </row>
    <row r="41" spans="3:36" x14ac:dyDescent="0.2">
      <c r="N41" s="207"/>
      <c r="O41" s="207"/>
      <c r="AF41" s="389">
        <f>_xll.qlCalendarAdvance(Calendar,AF40,"1d","mf",,Trigger)</f>
        <v>42179</v>
      </c>
      <c r="AG41" s="90">
        <f>_xll.qlDayCounterYearFraction(DayCounter,SettlementDate,AF41,,,Trigger)</f>
        <v>0.15555555555555556</v>
      </c>
      <c r="AH41" s="85">
        <f t="shared" si="11"/>
        <v>2.4554311567807708E-3</v>
      </c>
      <c r="AI41" s="85">
        <f t="shared" si="12"/>
        <v>2.6041016029624466E-3</v>
      </c>
      <c r="AJ41" s="85">
        <f t="shared" si="13"/>
        <v>2.5746738416325705E-3</v>
      </c>
    </row>
    <row r="42" spans="3:36" x14ac:dyDescent="0.2">
      <c r="AF42" s="389">
        <f>_xll.qlCalendarAdvance(Calendar,AF41,"1d","mf",,Trigger)</f>
        <v>42180</v>
      </c>
      <c r="AG42" s="90">
        <f>_xll.qlDayCounterYearFraction(DayCounter,SettlementDate,AF42,,,Trigger)</f>
        <v>0.15833333333333333</v>
      </c>
      <c r="AH42" s="85">
        <f t="shared" si="11"/>
        <v>2.4554311567807708E-3</v>
      </c>
      <c r="AI42" s="85">
        <f t="shared" si="12"/>
        <v>2.5999137030700047E-3</v>
      </c>
      <c r="AJ42" s="85">
        <f t="shared" si="13"/>
        <v>2.5620625550984819E-3</v>
      </c>
    </row>
    <row r="43" spans="3:36" ht="11.25" customHeight="1" x14ac:dyDescent="0.2">
      <c r="AF43" s="389">
        <f>_xll.qlCalendarAdvance(Calendar,AF42,"1d","mf",,Trigger)</f>
        <v>42181</v>
      </c>
      <c r="AG43" s="90">
        <f>_xll.qlDayCounterYearFraction(DayCounter,SettlementDate,AF43,,,Trigger)</f>
        <v>0.16111111111111112</v>
      </c>
      <c r="AH43" s="85">
        <f t="shared" si="11"/>
        <v>2.4554311567807708E-3</v>
      </c>
      <c r="AI43" s="85">
        <f t="shared" si="12"/>
        <v>2.5957258031775632E-3</v>
      </c>
      <c r="AJ43" s="85">
        <f t="shared" si="13"/>
        <v>2.54961486362708E-3</v>
      </c>
    </row>
    <row r="44" spans="3:36" x14ac:dyDescent="0.2">
      <c r="AF44" s="389">
        <f>_xll.qlCalendarAdvance(Calendar,AF43,"1d","mf",,Trigger)</f>
        <v>42184</v>
      </c>
      <c r="AG44" s="90">
        <f>_xll.qlDayCounterYearFraction(DayCounter,SettlementDate,AF44,,,Trigger)</f>
        <v>0.16944444444444445</v>
      </c>
      <c r="AH44" s="85">
        <f t="shared" si="11"/>
        <v>2.4554311567807708E-3</v>
      </c>
      <c r="AI44" s="85">
        <f t="shared" si="12"/>
        <v>2.5831621035002383E-3</v>
      </c>
      <c r="AJ44" s="85">
        <f t="shared" si="13"/>
        <v>2.5132533595889905E-3</v>
      </c>
    </row>
    <row r="45" spans="3:36" x14ac:dyDescent="0.2">
      <c r="AF45" s="389">
        <f>_xll.qlCalendarAdvance(Calendar,AF44,"1d","mf",,Trigger)</f>
        <v>42185</v>
      </c>
      <c r="AG45" s="90">
        <f>_xll.qlDayCounterYearFraction(DayCounter,SettlementDate,AF45,,,Trigger)</f>
        <v>0.17222222222222222</v>
      </c>
      <c r="AH45" s="85">
        <f t="shared" si="11"/>
        <v>2.4554311567807708E-3</v>
      </c>
      <c r="AI45" s="85">
        <f t="shared" si="12"/>
        <v>2.5789742036077968E-3</v>
      </c>
      <c r="AJ45" s="85">
        <f t="shared" si="13"/>
        <v>2.5014600483683328E-3</v>
      </c>
    </row>
    <row r="46" spans="3:36" x14ac:dyDescent="0.2">
      <c r="AF46" s="389">
        <f>_xll.qlCalendarAdvance(Calendar,AF45,"1d","mf",,Trigger)</f>
        <v>42186</v>
      </c>
      <c r="AG46" s="90">
        <f>_xll.qlDayCounterYearFraction(DayCounter,SettlementDate,AF46,,,Trigger)</f>
        <v>0.17499999999999999</v>
      </c>
      <c r="AH46" s="85">
        <f t="shared" si="11"/>
        <v>2.4554311567807708E-3</v>
      </c>
      <c r="AI46" s="85">
        <f t="shared" si="12"/>
        <v>2.5747863037153553E-3</v>
      </c>
      <c r="AJ46" s="85">
        <f t="shared" si="13"/>
        <v>2.4898303322103627E-3</v>
      </c>
    </row>
    <row r="47" spans="3:36" x14ac:dyDescent="0.2">
      <c r="AF47" s="389">
        <f>_xll.qlCalendarAdvance(Calendar,AF46,"1d","mf",,Trigger)</f>
        <v>42187</v>
      </c>
      <c r="AG47" s="90">
        <f>_xll.qlDayCounterYearFraction(DayCounter,SettlementDate,AF47,,,Trigger)</f>
        <v>0.17777777777777778</v>
      </c>
      <c r="AH47" s="85">
        <f t="shared" si="11"/>
        <v>2.4554311567807708E-3</v>
      </c>
      <c r="AI47" s="85">
        <f t="shared" si="12"/>
        <v>2.5705984038229138E-3</v>
      </c>
      <c r="AJ47" s="85">
        <f t="shared" si="13"/>
        <v>2.4783642111150775E-3</v>
      </c>
    </row>
    <row r="48" spans="3:36" x14ac:dyDescent="0.2">
      <c r="AF48" s="389">
        <f>_xll.qlCalendarAdvance(Calendar,AF47,"1d","mf",,Trigger)</f>
        <v>42188</v>
      </c>
      <c r="AG48" s="90">
        <f>_xll.qlDayCounterYearFraction(DayCounter,SettlementDate,AF48,,,Trigger)</f>
        <v>0.18055555555555555</v>
      </c>
      <c r="AH48" s="85">
        <f t="shared" si="11"/>
        <v>2.4554311567807708E-3</v>
      </c>
      <c r="AI48" s="85">
        <f t="shared" si="12"/>
        <v>2.5664105039304723E-3</v>
      </c>
      <c r="AJ48" s="85">
        <f t="shared" si="13"/>
        <v>2.467061685082479E-3</v>
      </c>
    </row>
    <row r="49" spans="14:36" x14ac:dyDescent="0.2">
      <c r="AF49" s="389">
        <f>_xll.qlCalendarAdvance(Calendar,AF48,"1d","mf",,Trigger)</f>
        <v>42191</v>
      </c>
      <c r="AG49" s="90">
        <f>_xll.qlDayCounterYearFraction(DayCounter,SettlementDate,AF49,,,Trigger)</f>
        <v>0.18888888888888888</v>
      </c>
      <c r="AH49" s="85">
        <f t="shared" si="11"/>
        <v>2.4554311567807708E-3</v>
      </c>
      <c r="AI49" s="85">
        <f t="shared" si="12"/>
        <v>2.5538468042531474E-3</v>
      </c>
      <c r="AJ49" s="85">
        <f t="shared" si="13"/>
        <v>2.4341356773608016E-3</v>
      </c>
    </row>
    <row r="50" spans="14:36" x14ac:dyDescent="0.2">
      <c r="AF50" s="389">
        <f>_xll.qlCalendarAdvance(Calendar,AF49,"1d","mf",,Trigger)</f>
        <v>42192</v>
      </c>
      <c r="AG50" s="90">
        <f>_xll.qlDayCounterYearFraction(DayCounter,SettlementDate,AF50,,,Trigger)</f>
        <v>0.19166666666666668</v>
      </c>
      <c r="AH50" s="85">
        <f t="shared" si="11"/>
        <v>2.4554311567807708E-3</v>
      </c>
      <c r="AI50" s="85">
        <f t="shared" si="12"/>
        <v>2.5496589043607059E-3</v>
      </c>
      <c r="AJ50" s="85">
        <f t="shared" si="13"/>
        <v>2.4234875315789477E-3</v>
      </c>
    </row>
    <row r="51" spans="14:36" x14ac:dyDescent="0.2">
      <c r="AF51" s="389">
        <f>_xll.qlCalendarAdvance(Calendar,AF50,"1d","mf",,Trigger)</f>
        <v>42193</v>
      </c>
      <c r="AG51" s="90">
        <f>_xll.qlDayCounterYearFraction(DayCounter,SettlementDate,AF51,,,Trigger)</f>
        <v>0.19444444444444445</v>
      </c>
      <c r="AH51" s="85">
        <f t="shared" si="11"/>
        <v>2.4554311567807708E-3</v>
      </c>
      <c r="AI51" s="85">
        <f t="shared" si="12"/>
        <v>2.545471004468264E-3</v>
      </c>
      <c r="AJ51" s="85">
        <f t="shared" si="13"/>
        <v>2.4130029808597806E-3</v>
      </c>
    </row>
    <row r="52" spans="14:36" x14ac:dyDescent="0.2">
      <c r="AF52" s="389">
        <f>_xll.qlCalendarAdvance(Calendar,AF51,"1d","mf",,Trigger)</f>
        <v>42194</v>
      </c>
      <c r="AG52" s="90">
        <f>_xll.qlDayCounterYearFraction(DayCounter,SettlementDate,AF52,,,Trigger)</f>
        <v>0.19722222222222222</v>
      </c>
      <c r="AH52" s="85">
        <f t="shared" si="11"/>
        <v>2.4554311567807708E-3</v>
      </c>
      <c r="AI52" s="85">
        <f t="shared" si="12"/>
        <v>2.5412831045758225E-3</v>
      </c>
      <c r="AJ52" s="85">
        <f t="shared" si="13"/>
        <v>2.4026820252032997E-3</v>
      </c>
    </row>
    <row r="53" spans="14:36" x14ac:dyDescent="0.2">
      <c r="AF53" s="389">
        <f>_xll.qlCalendarAdvance(Calendar,AF52,"1d","mf",,Trigger)</f>
        <v>42195</v>
      </c>
      <c r="AG53" s="90">
        <f>_xll.qlDayCounterYearFraction(DayCounter,SettlementDate,AF53,,,Trigger)</f>
        <v>0.2</v>
      </c>
      <c r="AH53" s="85">
        <f t="shared" si="11"/>
        <v>2.4554311567807708E-3</v>
      </c>
      <c r="AI53" s="85">
        <f t="shared" si="12"/>
        <v>2.537095204683381E-3</v>
      </c>
      <c r="AJ53" s="85">
        <f t="shared" si="13"/>
        <v>2.3925246646095051E-3</v>
      </c>
    </row>
    <row r="54" spans="14:36" x14ac:dyDescent="0.2">
      <c r="AF54" s="389">
        <f>_xll.qlCalendarAdvance(Calendar,AF53,"1d","mf",,Trigger)</f>
        <v>42198</v>
      </c>
      <c r="AG54" s="90">
        <f>_xll.qlDayCounterYearFraction(DayCounter,SettlementDate,AF54,,,Trigger)</f>
        <v>0.20833333333333334</v>
      </c>
      <c r="AH54" s="85">
        <f t="shared" si="11"/>
        <v>2.4554311567807708E-3</v>
      </c>
      <c r="AI54" s="85">
        <f t="shared" si="12"/>
        <v>2.5245315050060561E-3</v>
      </c>
      <c r="AJ54" s="85">
        <f t="shared" si="13"/>
        <v>2.3630341532042388E-3</v>
      </c>
    </row>
    <row r="55" spans="14:36" x14ac:dyDescent="0.2">
      <c r="AF55" s="389">
        <f>_xll.qlCalendarAdvance(Calendar,AF54,"1d","mf",,Trigger)</f>
        <v>42199</v>
      </c>
      <c r="AG55" s="90">
        <f>_xll.qlDayCounterYearFraction(DayCounter,SettlementDate,AF55,,,Trigger)</f>
        <v>0.21111111111111111</v>
      </c>
      <c r="AH55" s="85">
        <f t="shared" si="11"/>
        <v>2.4554311567807708E-3</v>
      </c>
      <c r="AI55" s="85">
        <f t="shared" si="12"/>
        <v>2.5203436051136146E-3</v>
      </c>
      <c r="AJ55" s="85">
        <f t="shared" si="13"/>
        <v>2.3535311728611892E-3</v>
      </c>
    </row>
    <row r="56" spans="14:36" x14ac:dyDescent="0.2">
      <c r="AF56" s="389">
        <f>_xll.qlCalendarAdvance(Calendar,AF55,"1d","mf",,Trigger)</f>
        <v>42200</v>
      </c>
      <c r="AG56" s="90">
        <f>_xll.qlDayCounterYearFraction(DayCounter,SettlementDate,AF56,,,Trigger)</f>
        <v>0.21388888888888888</v>
      </c>
      <c r="AH56" s="85">
        <f t="shared" si="11"/>
        <v>2.4554311567807708E-3</v>
      </c>
      <c r="AI56" s="85">
        <f t="shared" si="12"/>
        <v>2.5161557052211731E-3</v>
      </c>
      <c r="AJ56" s="85">
        <f t="shared" si="13"/>
        <v>2.3441917875808259E-3</v>
      </c>
    </row>
    <row r="57" spans="14:36" x14ac:dyDescent="0.2">
      <c r="AF57" s="389">
        <f>_xll.qlCalendarAdvance(Calendar,AF56,"1d","mf",,Trigger)</f>
        <v>42201</v>
      </c>
      <c r="AG57" s="90">
        <f>_xll.qlDayCounterYearFraction(DayCounter,SettlementDate,AF57,,,Trigger)</f>
        <v>0.21666666666666667</v>
      </c>
      <c r="AH57" s="85">
        <f t="shared" si="11"/>
        <v>2.4554311567807708E-3</v>
      </c>
      <c r="AI57" s="85">
        <f t="shared" si="12"/>
        <v>2.5119678053287316E-3</v>
      </c>
      <c r="AJ57" s="85">
        <f t="shared" si="13"/>
        <v>2.3350159973631488E-3</v>
      </c>
    </row>
    <row r="58" spans="14:36" x14ac:dyDescent="0.2">
      <c r="AF58" s="389">
        <f>_xll.qlCalendarAdvance(Calendar,AF57,"1d","mf",,Trigger)</f>
        <v>42202</v>
      </c>
      <c r="AG58" s="90">
        <f>_xll.qlDayCounterYearFraction(DayCounter,SettlementDate,AF58,,,Trigger)</f>
        <v>0.21944444444444444</v>
      </c>
      <c r="AH58" s="85">
        <f t="shared" si="11"/>
        <v>2.4554311567807708E-3</v>
      </c>
      <c r="AI58" s="85">
        <f t="shared" si="12"/>
        <v>2.5077799054362901E-3</v>
      </c>
      <c r="AJ58" s="85">
        <f t="shared" si="13"/>
        <v>2.3260038022081585E-3</v>
      </c>
    </row>
    <row r="59" spans="14:36" x14ac:dyDescent="0.2">
      <c r="AF59" s="389">
        <f>_xll.qlCalendarAdvance(Calendar,AF58,"1d","mf",,Trigger)</f>
        <v>42205</v>
      </c>
      <c r="AG59" s="90">
        <f>_xll.qlDayCounterYearFraction(DayCounter,SettlementDate,AF59,,,Trigger)</f>
        <v>0.22777777777777777</v>
      </c>
      <c r="AH59" s="85">
        <f t="shared" si="11"/>
        <v>2.4554311567807708E-3</v>
      </c>
      <c r="AI59" s="85">
        <f t="shared" si="12"/>
        <v>2.4952162057589652E-3</v>
      </c>
      <c r="AJ59" s="85">
        <f t="shared" si="13"/>
        <v>2.2999487871193033E-3</v>
      </c>
    </row>
    <row r="60" spans="14:36" x14ac:dyDescent="0.2">
      <c r="N60" s="207"/>
      <c r="AF60" s="389">
        <f>_xll.qlCalendarAdvance(Calendar,AF59,"1d","mf",,Trigger)</f>
        <v>42206</v>
      </c>
      <c r="AG60" s="90">
        <f>_xll.qlDayCounterYearFraction(DayCounter,SettlementDate,AF60,,,Trigger)</f>
        <v>0.23055555555555557</v>
      </c>
      <c r="AH60" s="85">
        <f t="shared" si="11"/>
        <v>2.4554311567807708E-3</v>
      </c>
      <c r="AI60" s="85">
        <f t="shared" si="12"/>
        <v>2.4910283058665232E-3</v>
      </c>
      <c r="AJ60" s="85">
        <f t="shared" si="13"/>
        <v>2.2915909722150576E-3</v>
      </c>
    </row>
    <row r="61" spans="14:36" x14ac:dyDescent="0.2">
      <c r="N61" s="207"/>
      <c r="AF61" s="389">
        <f>_xll.qlCalendarAdvance(Calendar,AF60,"1d","mf",,Trigger)</f>
        <v>42207</v>
      </c>
      <c r="AG61" s="90">
        <f>_xll.qlDayCounterYearFraction(DayCounter,SettlementDate,AF61,,,Trigger)</f>
        <v>0.23333333333333334</v>
      </c>
      <c r="AH61" s="85">
        <f t="shared" si="11"/>
        <v>2.4554311567807708E-3</v>
      </c>
      <c r="AI61" s="85">
        <f t="shared" si="12"/>
        <v>2.4868404059740818E-3</v>
      </c>
      <c r="AJ61" s="85">
        <f t="shared" si="13"/>
        <v>2.2833967523734986E-3</v>
      </c>
    </row>
    <row r="62" spans="14:36" x14ac:dyDescent="0.2">
      <c r="N62" s="207"/>
      <c r="AF62" s="389">
        <f>_xll.qlCalendarAdvance(Calendar,AF61,"1d","mf",,Trigger)</f>
        <v>42208</v>
      </c>
      <c r="AG62" s="90">
        <f>_xll.qlDayCounterYearFraction(DayCounter,SettlementDate,AF62,,,Trigger)</f>
        <v>0.2361111111111111</v>
      </c>
      <c r="AH62" s="85">
        <f t="shared" si="11"/>
        <v>2.4554311567807708E-3</v>
      </c>
      <c r="AI62" s="85">
        <f t="shared" si="12"/>
        <v>2.4826525060816403E-3</v>
      </c>
      <c r="AJ62" s="85">
        <f t="shared" si="13"/>
        <v>2.275366127594625E-3</v>
      </c>
    </row>
    <row r="63" spans="14:36" x14ac:dyDescent="0.2">
      <c r="N63" s="207"/>
      <c r="AF63" s="389">
        <f>_xll.qlCalendarAdvance(Calendar,AF62,"1d","mf",,Trigger)</f>
        <v>42209</v>
      </c>
      <c r="AG63" s="90">
        <f>_xll.qlDayCounterYearFraction(DayCounter,SettlementDate,AF63,,,Trigger)</f>
        <v>0.2388888888888889</v>
      </c>
      <c r="AH63" s="85">
        <f t="shared" si="11"/>
        <v>2.4554311567807708E-3</v>
      </c>
      <c r="AI63" s="85">
        <f t="shared" si="12"/>
        <v>2.4784646061891988E-3</v>
      </c>
      <c r="AJ63" s="85">
        <f t="shared" si="13"/>
        <v>2.2674990978784381E-3</v>
      </c>
    </row>
    <row r="64" spans="14:36" x14ac:dyDescent="0.2">
      <c r="N64" s="207"/>
      <c r="AF64" s="389">
        <f>_xll.qlCalendarAdvance(Calendar,AF63,"1d","mf",,Trigger)</f>
        <v>42212</v>
      </c>
      <c r="AG64" s="90">
        <f>_xll.qlDayCounterYearFraction(DayCounter,SettlementDate,AF64,,,Trigger)</f>
        <v>0.24722222222222223</v>
      </c>
      <c r="AH64" s="85">
        <f t="shared" si="11"/>
        <v>2.4554311567807708E-3</v>
      </c>
      <c r="AI64" s="85">
        <f t="shared" si="12"/>
        <v>2.4659009065118738E-3</v>
      </c>
      <c r="AJ64" s="85">
        <f t="shared" si="13"/>
        <v>2.2448795791059949E-3</v>
      </c>
    </row>
    <row r="65" spans="14:36" x14ac:dyDescent="0.2">
      <c r="N65" s="207"/>
      <c r="AF65" s="389">
        <f>_xll.qlCalendarAdvance(Calendar,AF64,"1d","mf",,Trigger)</f>
        <v>42213</v>
      </c>
      <c r="AG65" s="90">
        <f>_xll.qlDayCounterYearFraction(DayCounter,SettlementDate,AF65,,,Trigger)</f>
        <v>0.25</v>
      </c>
      <c r="AH65" s="85">
        <f t="shared" si="11"/>
        <v>2.4554311567807708E-3</v>
      </c>
      <c r="AI65" s="85">
        <f t="shared" si="12"/>
        <v>2.4617130066194324E-3</v>
      </c>
      <c r="AJ65" s="85">
        <f t="shared" si="13"/>
        <v>2.237666929640553E-3</v>
      </c>
    </row>
    <row r="66" spans="14:36" x14ac:dyDescent="0.2">
      <c r="N66" s="207"/>
      <c r="O66" s="207"/>
      <c r="AF66" s="389">
        <f>_xll.qlCalendarAdvance(Calendar,AF65,"1d","mf",,Trigger)</f>
        <v>42214</v>
      </c>
      <c r="AG66" s="90">
        <f>_xll.qlDayCounterYearFraction(DayCounter,SettlementDate,AF66,,,Trigger)</f>
        <v>0.25277777777777777</v>
      </c>
      <c r="AH66" s="85">
        <f t="shared" si="11"/>
        <v>2.4554311567807708E-3</v>
      </c>
      <c r="AI66" s="85">
        <f t="shared" si="12"/>
        <v>2.4575251067269909E-3</v>
      </c>
      <c r="AJ66" s="85">
        <f t="shared" si="13"/>
        <v>2.2306178752377974E-3</v>
      </c>
    </row>
    <row r="67" spans="14:36" x14ac:dyDescent="0.2">
      <c r="N67" s="207"/>
      <c r="O67" s="207"/>
      <c r="AF67" s="389">
        <f>_xll.qlCalendarAdvance(Calendar,AF66,"1d","mf",,Trigger)</f>
        <v>42215</v>
      </c>
      <c r="AG67" s="90">
        <f>_xll.qlDayCounterYearFraction(DayCounter,SettlementDate,AF67,,,Trigger)</f>
        <v>0.25555555555555554</v>
      </c>
      <c r="AH67" s="85">
        <f t="shared" ref="AH67:AH98" si="14">$W$13</f>
        <v>2.4554311567807708E-3</v>
      </c>
      <c r="AI67" s="85">
        <f t="shared" ref="AI67:AI98" si="15">$W$10+$W$9*AG67</f>
        <v>2.4533372068345494E-3</v>
      </c>
      <c r="AJ67" s="85">
        <f t="shared" ref="AJ67:AJ98" si="16">($W$5+$W$4*AG67+$W$3*AG67^2)</f>
        <v>2.2237324158977281E-3</v>
      </c>
    </row>
    <row r="68" spans="14:36" x14ac:dyDescent="0.2">
      <c r="N68" s="207"/>
      <c r="O68" s="207"/>
      <c r="AF68" s="389">
        <f>_xll.qlCalendarAdvance(Calendar,AF67,"1d","mf",,Trigger)</f>
        <v>42216</v>
      </c>
      <c r="AG68" s="90">
        <f>_xll.qlDayCounterYearFraction(DayCounter,SettlementDate,AF68,,,Trigger)</f>
        <v>0.25833333333333336</v>
      </c>
      <c r="AH68" s="85">
        <f t="shared" si="14"/>
        <v>2.4554311567807708E-3</v>
      </c>
      <c r="AI68" s="85">
        <f t="shared" si="15"/>
        <v>2.4491493069421074E-3</v>
      </c>
      <c r="AJ68" s="85">
        <f t="shared" si="16"/>
        <v>2.217010551620345E-3</v>
      </c>
    </row>
    <row r="69" spans="14:36" x14ac:dyDescent="0.2">
      <c r="N69" s="207"/>
      <c r="O69" s="207"/>
      <c r="AF69" s="389">
        <f>_xll.qlCalendarAdvance(Calendar,AF68,"1d","mf",,Trigger)</f>
        <v>42219</v>
      </c>
      <c r="AG69" s="90">
        <f>_xll.qlDayCounterYearFraction(DayCounter,SettlementDate,AF69,,,Trigger)</f>
        <v>0.26666666666666666</v>
      </c>
      <c r="AH69" s="85">
        <f t="shared" si="14"/>
        <v>2.4554311567807708E-3</v>
      </c>
      <c r="AI69" s="85">
        <f t="shared" si="15"/>
        <v>2.436585607264783E-3</v>
      </c>
      <c r="AJ69" s="85">
        <f t="shared" si="16"/>
        <v>2.197826529164313E-3</v>
      </c>
    </row>
    <row r="70" spans="14:36" x14ac:dyDescent="0.2">
      <c r="N70" s="207"/>
      <c r="O70" s="207"/>
      <c r="AF70" s="389">
        <f>_xll.qlCalendarAdvance(Calendar,AF69,"1d","mf",,Trigger)</f>
        <v>42220</v>
      </c>
      <c r="AG70" s="90">
        <f>_xll.qlDayCounterYearFraction(DayCounter,SettlementDate,AF70,,,Trigger)</f>
        <v>0.26944444444444443</v>
      </c>
      <c r="AH70" s="85">
        <f t="shared" si="14"/>
        <v>2.4554311567807708E-3</v>
      </c>
      <c r="AI70" s="85">
        <f t="shared" si="15"/>
        <v>2.4323977073723415E-3</v>
      </c>
      <c r="AJ70" s="85">
        <f t="shared" si="16"/>
        <v>2.191759045137675E-3</v>
      </c>
    </row>
    <row r="71" spans="14:36" x14ac:dyDescent="0.2">
      <c r="N71" s="207"/>
      <c r="O71" s="207"/>
      <c r="AF71" s="389">
        <f>_xll.qlCalendarAdvance(Calendar,AF70,"1d","mf",,Trigger)</f>
        <v>42221</v>
      </c>
      <c r="AG71" s="90">
        <f>_xll.qlDayCounterYearFraction(DayCounter,SettlementDate,AF71,,,Trigger)</f>
        <v>0.2722222222222222</v>
      </c>
      <c r="AH71" s="85">
        <f t="shared" si="14"/>
        <v>2.4554311567807708E-3</v>
      </c>
      <c r="AI71" s="85">
        <f t="shared" si="15"/>
        <v>2.4282098074798995E-3</v>
      </c>
      <c r="AJ71" s="85">
        <f t="shared" si="16"/>
        <v>2.1858551561737237E-3</v>
      </c>
    </row>
    <row r="72" spans="14:36" x14ac:dyDescent="0.2">
      <c r="N72" s="207"/>
      <c r="O72" s="207"/>
      <c r="AF72" s="389">
        <f>_xll.qlCalendarAdvance(Calendar,AF71,"1d","mf",,Trigger)</f>
        <v>42222</v>
      </c>
      <c r="AG72" s="90">
        <f>_xll.qlDayCounterYearFraction(DayCounter,SettlementDate,AF72,,,Trigger)</f>
        <v>0.27500000000000002</v>
      </c>
      <c r="AH72" s="85">
        <f t="shared" si="14"/>
        <v>2.4554311567807708E-3</v>
      </c>
      <c r="AI72" s="85">
        <f t="shared" si="15"/>
        <v>2.424021907587458E-3</v>
      </c>
      <c r="AJ72" s="85">
        <f t="shared" si="16"/>
        <v>2.1801148622724578E-3</v>
      </c>
    </row>
    <row r="73" spans="14:36" x14ac:dyDescent="0.2">
      <c r="N73" s="207"/>
      <c r="O73" s="207"/>
      <c r="AF73" s="389">
        <f>_xll.qlCalendarAdvance(Calendar,AF72,"1d","mf",,Trigger)</f>
        <v>42223</v>
      </c>
      <c r="AG73" s="90">
        <f>_xll.qlDayCounterYearFraction(DayCounter,SettlementDate,AF73,,,Trigger)</f>
        <v>0.27777777777777779</v>
      </c>
      <c r="AH73" s="85">
        <f t="shared" si="14"/>
        <v>2.4554311567807708E-3</v>
      </c>
      <c r="AI73" s="85">
        <f t="shared" si="15"/>
        <v>2.4198340076950165E-3</v>
      </c>
      <c r="AJ73" s="85">
        <f t="shared" si="16"/>
        <v>2.1745381634338786E-3</v>
      </c>
    </row>
    <row r="74" spans="14:36" x14ac:dyDescent="0.2">
      <c r="N74" s="207"/>
      <c r="O74" s="207"/>
      <c r="AF74" s="389">
        <f>_xll.qlCalendarAdvance(Calendar,AF73,"1d","mf",,Trigger)</f>
        <v>42226</v>
      </c>
      <c r="AG74" s="90">
        <f>_xll.qlDayCounterYearFraction(DayCounter,SettlementDate,AF74,,,Trigger)</f>
        <v>0.28611111111111109</v>
      </c>
      <c r="AH74" s="85">
        <f t="shared" si="14"/>
        <v>2.4554311567807708E-3</v>
      </c>
      <c r="AI74" s="85">
        <f t="shared" si="15"/>
        <v>2.4072703080176916E-3</v>
      </c>
      <c r="AJ74" s="85">
        <f t="shared" si="16"/>
        <v>2.1587896372942585E-3</v>
      </c>
    </row>
    <row r="75" spans="14:36" x14ac:dyDescent="0.2">
      <c r="N75" s="207"/>
      <c r="O75" s="207"/>
      <c r="AF75" s="389">
        <f>_xll.qlCalendarAdvance(Calendar,AF74,"1d","mf",,Trigger)</f>
        <v>42227</v>
      </c>
      <c r="AG75" s="90">
        <f>_xll.qlDayCounterYearFraction(DayCounter,SettlementDate,AF75,,,Trigger)</f>
        <v>0.28888888888888886</v>
      </c>
      <c r="AH75" s="85">
        <f t="shared" si="14"/>
        <v>2.4554311567807708E-3</v>
      </c>
      <c r="AI75" s="85">
        <f t="shared" si="15"/>
        <v>2.4030824081252501E-3</v>
      </c>
      <c r="AJ75" s="85">
        <f t="shared" si="16"/>
        <v>2.1538673187064244E-3</v>
      </c>
    </row>
    <row r="76" spans="14:36" x14ac:dyDescent="0.2">
      <c r="N76" s="207"/>
      <c r="O76" s="207"/>
      <c r="AF76" s="389">
        <f>_xll.qlCalendarAdvance(Calendar,AF75,"1d","mf",,Trigger)</f>
        <v>42228</v>
      </c>
      <c r="AG76" s="90">
        <f>_xll.qlDayCounterYearFraction(DayCounter,SettlementDate,AF76,,,Trigger)</f>
        <v>0.29166666666666669</v>
      </c>
      <c r="AH76" s="85">
        <f t="shared" si="14"/>
        <v>2.4554311567807708E-3</v>
      </c>
      <c r="AI76" s="85">
        <f t="shared" si="15"/>
        <v>2.3988945082328086E-3</v>
      </c>
      <c r="AJ76" s="85">
        <f t="shared" si="16"/>
        <v>2.1491085951812761E-3</v>
      </c>
    </row>
    <row r="77" spans="14:36" x14ac:dyDescent="0.2">
      <c r="N77" s="207"/>
      <c r="O77" s="207"/>
      <c r="AF77" s="389">
        <f>_xll.qlCalendarAdvance(Calendar,AF76,"1d","mf",,Trigger)</f>
        <v>42229</v>
      </c>
      <c r="AG77" s="90">
        <f>_xll.qlDayCounterYearFraction(DayCounter,SettlementDate,AF77,,,Trigger)</f>
        <v>0.29444444444444445</v>
      </c>
      <c r="AH77" s="85">
        <f t="shared" si="14"/>
        <v>2.4554311567807708E-3</v>
      </c>
      <c r="AI77" s="85">
        <f t="shared" si="15"/>
        <v>2.3947066083403667E-3</v>
      </c>
      <c r="AJ77" s="85">
        <f t="shared" si="16"/>
        <v>2.1445134667188144E-3</v>
      </c>
    </row>
    <row r="78" spans="14:36" x14ac:dyDescent="0.2">
      <c r="N78" s="207"/>
      <c r="O78" s="207"/>
      <c r="AF78" s="389">
        <f>_xll.qlCalendarAdvance(Calendar,AF77,"1d","mf",,Trigger)</f>
        <v>42230</v>
      </c>
      <c r="AG78" s="90">
        <f>_xll.qlDayCounterYearFraction(DayCounter,SettlementDate,AF78,,,Trigger)</f>
        <v>0.29722222222222222</v>
      </c>
      <c r="AH78" s="85">
        <f t="shared" si="14"/>
        <v>2.4554311567807708E-3</v>
      </c>
      <c r="AI78" s="85">
        <f t="shared" si="15"/>
        <v>2.3905187084479252E-3</v>
      </c>
      <c r="AJ78" s="85">
        <f t="shared" si="16"/>
        <v>2.1400819333190391E-3</v>
      </c>
    </row>
    <row r="79" spans="14:36" x14ac:dyDescent="0.2">
      <c r="N79" s="207"/>
      <c r="O79" s="207"/>
      <c r="AF79" s="389">
        <f>_xll.qlCalendarAdvance(Calendar,AF78,"1d","mf",,Trigger)</f>
        <v>42233</v>
      </c>
      <c r="AG79" s="90">
        <f>_xll.qlDayCounterYearFraction(DayCounter,SettlementDate,AF79,,,Trigger)</f>
        <v>0.30555555555555558</v>
      </c>
      <c r="AH79" s="85">
        <f t="shared" si="14"/>
        <v>2.4554311567807708E-3</v>
      </c>
      <c r="AI79" s="85">
        <f t="shared" si="15"/>
        <v>2.3779550087706007E-3</v>
      </c>
      <c r="AJ79" s="85">
        <f t="shared" si="16"/>
        <v>2.1277689034958306E-3</v>
      </c>
    </row>
    <row r="80" spans="14:36" x14ac:dyDescent="0.2">
      <c r="N80" s="207"/>
      <c r="O80" s="207"/>
      <c r="AF80" s="389">
        <f>_xll.qlCalendarAdvance(Calendar,AF79,"1d","mf",,Trigger)</f>
        <v>42234</v>
      </c>
      <c r="AG80" s="90">
        <f>_xll.qlDayCounterYearFraction(DayCounter,SettlementDate,AF80,,,Trigger)</f>
        <v>0.30833333333333335</v>
      </c>
      <c r="AH80" s="85">
        <f t="shared" si="14"/>
        <v>2.4554311567807708E-3</v>
      </c>
      <c r="AI80" s="85">
        <f t="shared" si="15"/>
        <v>2.3737671088781588E-3</v>
      </c>
      <c r="AJ80" s="85">
        <f t="shared" si="16"/>
        <v>2.1239917503467999E-3</v>
      </c>
    </row>
    <row r="81" spans="14:36" x14ac:dyDescent="0.2">
      <c r="N81" s="207"/>
      <c r="O81" s="207"/>
      <c r="AF81" s="389">
        <f>_xll.qlCalendarAdvance(Calendar,AF80,"1d","mf",,Trigger)</f>
        <v>42235</v>
      </c>
      <c r="AG81" s="90">
        <f>_xll.qlDayCounterYearFraction(DayCounter,SettlementDate,AF81,,,Trigger)</f>
        <v>0.31111111111111112</v>
      </c>
      <c r="AH81" s="85">
        <f t="shared" si="14"/>
        <v>2.4554311567807708E-3</v>
      </c>
      <c r="AI81" s="85">
        <f t="shared" si="15"/>
        <v>2.3695792089857173E-3</v>
      </c>
      <c r="AJ81" s="85">
        <f t="shared" si="16"/>
        <v>2.1203781922604558E-3</v>
      </c>
    </row>
    <row r="82" spans="14:36" x14ac:dyDescent="0.2">
      <c r="N82" s="207"/>
      <c r="O82" s="207"/>
      <c r="AF82" s="389">
        <f>_xll.qlCalendarAdvance(Calendar,AF81,"1d","mf",,Trigger)</f>
        <v>42236</v>
      </c>
      <c r="AG82" s="90">
        <f>_xll.qlDayCounterYearFraction(DayCounter,SettlementDate,AF82,,,Trigger)</f>
        <v>0.31388888888888888</v>
      </c>
      <c r="AH82" s="85">
        <f t="shared" si="14"/>
        <v>2.4554311567807708E-3</v>
      </c>
      <c r="AI82" s="85">
        <f t="shared" si="15"/>
        <v>2.3653913090932758E-3</v>
      </c>
      <c r="AJ82" s="85">
        <f t="shared" si="16"/>
        <v>2.1169282292367985E-3</v>
      </c>
    </row>
    <row r="83" spans="14:36" x14ac:dyDescent="0.2">
      <c r="N83" s="207"/>
      <c r="O83" s="207"/>
      <c r="AF83" s="389">
        <f>_xll.qlCalendarAdvance(Calendar,AF82,"1d","mf",,Trigger)</f>
        <v>42237</v>
      </c>
      <c r="AG83" s="90">
        <f>_xll.qlDayCounterYearFraction(DayCounter,SettlementDate,AF83,,,Trigger)</f>
        <v>0.31666666666666665</v>
      </c>
      <c r="AH83" s="85">
        <f t="shared" si="14"/>
        <v>2.4554311567807708E-3</v>
      </c>
      <c r="AI83" s="85">
        <f t="shared" si="15"/>
        <v>2.3612034092008343E-3</v>
      </c>
      <c r="AJ83" s="85">
        <f t="shared" si="16"/>
        <v>2.113641861275827E-3</v>
      </c>
    </row>
    <row r="84" spans="14:36" x14ac:dyDescent="0.2">
      <c r="N84" s="207"/>
      <c r="O84" s="207"/>
      <c r="AF84" s="389">
        <f>_xll.qlCalendarAdvance(Calendar,AF83,"1d","mf",,Trigger)</f>
        <v>42240</v>
      </c>
      <c r="AG84" s="90">
        <f>_xll.qlDayCounterYearFraction(DayCounter,SettlementDate,AF84,,,Trigger)</f>
        <v>0.32500000000000001</v>
      </c>
      <c r="AH84" s="85">
        <f t="shared" si="14"/>
        <v>2.4554311567807708E-3</v>
      </c>
      <c r="AI84" s="85">
        <f t="shared" si="15"/>
        <v>2.3486397095235094E-3</v>
      </c>
      <c r="AJ84" s="85">
        <f t="shared" si="16"/>
        <v>2.1047643277690301E-3</v>
      </c>
    </row>
    <row r="85" spans="14:36" x14ac:dyDescent="0.2">
      <c r="N85" s="207"/>
      <c r="O85" s="207"/>
      <c r="AF85" s="389">
        <f>_xll.qlCalendarAdvance(Calendar,AF84,"1d","mf",,Trigger)</f>
        <v>42241</v>
      </c>
      <c r="AG85" s="90">
        <f>_xll.qlDayCounterYearFraction(DayCounter,SettlementDate,AF85,,,Trigger)</f>
        <v>0.32777777777777778</v>
      </c>
      <c r="AH85" s="85">
        <f t="shared" si="14"/>
        <v>2.4554311567807708E-3</v>
      </c>
      <c r="AI85" s="85">
        <f t="shared" si="15"/>
        <v>2.3444518096310679E-3</v>
      </c>
      <c r="AJ85" s="85">
        <f t="shared" si="16"/>
        <v>2.1021323400588032E-3</v>
      </c>
    </row>
    <row r="86" spans="14:36" x14ac:dyDescent="0.2">
      <c r="N86" s="207"/>
      <c r="O86" s="207"/>
      <c r="AF86" s="389">
        <f>_xll.qlCalendarAdvance(Calendar,AF85,"1d","mf",,Trigger)</f>
        <v>42242</v>
      </c>
      <c r="AG86" s="90">
        <f>_xll.qlDayCounterYearFraction(DayCounter,SettlementDate,AF86,,,Trigger)</f>
        <v>0.33055555555555555</v>
      </c>
      <c r="AH86" s="85">
        <f t="shared" si="14"/>
        <v>2.4554311567807708E-3</v>
      </c>
      <c r="AI86" s="85">
        <f t="shared" si="15"/>
        <v>2.340263909738626E-3</v>
      </c>
      <c r="AJ86" s="85">
        <f t="shared" si="16"/>
        <v>2.099663947411263E-3</v>
      </c>
    </row>
    <row r="87" spans="14:36" x14ac:dyDescent="0.2">
      <c r="N87" s="207"/>
      <c r="O87" s="207"/>
      <c r="AF87" s="389">
        <f>_xll.qlCalendarAdvance(Calendar,AF86,"1d","mf",,Trigger)</f>
        <v>42243</v>
      </c>
      <c r="AG87" s="90">
        <f>_xll.qlDayCounterYearFraction(DayCounter,SettlementDate,AF87,,,Trigger)</f>
        <v>0.33333333333333331</v>
      </c>
      <c r="AH87" s="85">
        <f t="shared" si="14"/>
        <v>2.4554311567807708E-3</v>
      </c>
      <c r="AI87" s="85">
        <f t="shared" si="15"/>
        <v>2.3360760098461849E-3</v>
      </c>
      <c r="AJ87" s="85">
        <f t="shared" si="16"/>
        <v>2.0973591498264091E-3</v>
      </c>
    </row>
    <row r="88" spans="14:36" x14ac:dyDescent="0.2">
      <c r="N88" s="207"/>
      <c r="O88" s="207"/>
      <c r="AF88" s="389">
        <f>_xll.qlCalendarAdvance(Calendar,AF87,"1d","mf",,Trigger)</f>
        <v>42244</v>
      </c>
      <c r="AG88" s="90">
        <f>_xll.qlDayCounterYearFraction(DayCounter,SettlementDate,AF88,,,Trigger)</f>
        <v>0.33611111111111114</v>
      </c>
      <c r="AH88" s="85">
        <f t="shared" si="14"/>
        <v>2.4554311567807708E-3</v>
      </c>
      <c r="AI88" s="85">
        <f t="shared" si="15"/>
        <v>2.331888109953743E-3</v>
      </c>
      <c r="AJ88" s="85">
        <f t="shared" si="16"/>
        <v>2.095217947304241E-3</v>
      </c>
    </row>
    <row r="89" spans="14:36" x14ac:dyDescent="0.2">
      <c r="N89" s="207"/>
      <c r="O89" s="207"/>
      <c r="AF89" s="389">
        <f>_xll.qlCalendarAdvance(Calendar,AF88,"1d","mf",,Trigger)</f>
        <v>42248</v>
      </c>
      <c r="AG89" s="90">
        <f>_xll.qlDayCounterYearFraction(DayCounter,SettlementDate,AF89,,,Trigger)</f>
        <v>0.34722222222222221</v>
      </c>
      <c r="AH89" s="85">
        <f t="shared" si="14"/>
        <v>2.4554311567807708E-3</v>
      </c>
      <c r="AI89" s="85">
        <f t="shared" si="15"/>
        <v>2.3151365103839766E-3</v>
      </c>
      <c r="AJ89" s="85">
        <f t="shared" si="16"/>
        <v>2.0882890878424331E-3</v>
      </c>
    </row>
    <row r="90" spans="14:36" x14ac:dyDescent="0.2">
      <c r="N90" s="207"/>
      <c r="O90" s="207"/>
      <c r="AF90" s="389">
        <f>_xll.qlCalendarAdvance(Calendar,AF89,"1d","mf",,Trigger)</f>
        <v>42249</v>
      </c>
      <c r="AG90" s="90">
        <f>_xll.qlDayCounterYearFraction(DayCounter,SettlementDate,AF90,,,Trigger)</f>
        <v>0.35</v>
      </c>
      <c r="AH90" s="85">
        <f t="shared" si="14"/>
        <v>2.4554311567807708E-3</v>
      </c>
      <c r="AI90" s="85">
        <f t="shared" si="15"/>
        <v>2.3109486104915351E-3</v>
      </c>
      <c r="AJ90" s="85">
        <f t="shared" si="16"/>
        <v>2.0869658606336968E-3</v>
      </c>
    </row>
    <row r="91" spans="14:36" x14ac:dyDescent="0.2">
      <c r="N91" s="207"/>
      <c r="O91" s="207"/>
      <c r="AF91" s="389">
        <f>_xll.qlCalendarAdvance(Calendar,AF90,"1d","mf",,Trigger)</f>
        <v>42250</v>
      </c>
      <c r="AG91" s="90">
        <f>_xll.qlDayCounterYearFraction(DayCounter,SettlementDate,AF91,,,Trigger)</f>
        <v>0.3527777777777778</v>
      </c>
      <c r="AH91" s="85">
        <f t="shared" si="14"/>
        <v>2.4554311567807708E-3</v>
      </c>
      <c r="AI91" s="85">
        <f t="shared" si="15"/>
        <v>2.3067607105990936E-3</v>
      </c>
      <c r="AJ91" s="85">
        <f t="shared" si="16"/>
        <v>2.0858062284876463E-3</v>
      </c>
    </row>
    <row r="92" spans="14:36" x14ac:dyDescent="0.2">
      <c r="N92" s="207"/>
      <c r="O92" s="207"/>
      <c r="AF92" s="389">
        <f>_xll.qlCalendarAdvance(Calendar,AF91,"1d","mf",,Trigger)</f>
        <v>42251</v>
      </c>
      <c r="AG92" s="90">
        <f>_xll.qlDayCounterYearFraction(DayCounter,SettlementDate,AF92,,,Trigger)</f>
        <v>0.35555555555555557</v>
      </c>
      <c r="AH92" s="85">
        <f t="shared" si="14"/>
        <v>2.4554311567807708E-3</v>
      </c>
      <c r="AI92" s="85">
        <f t="shared" si="15"/>
        <v>2.3025728107066521E-3</v>
      </c>
      <c r="AJ92" s="85">
        <f t="shared" si="16"/>
        <v>2.0848101914042825E-3</v>
      </c>
    </row>
    <row r="93" spans="14:36" x14ac:dyDescent="0.2">
      <c r="N93" s="207"/>
      <c r="O93" s="207"/>
      <c r="AF93" s="389">
        <f>_xll.qlCalendarAdvance(Calendar,AF92,"1d","mf",,Trigger)</f>
        <v>42254</v>
      </c>
      <c r="AG93" s="90">
        <f>_xll.qlDayCounterYearFraction(DayCounter,SettlementDate,AF93,,,Trigger)</f>
        <v>0.36388888888888887</v>
      </c>
      <c r="AH93" s="85">
        <f t="shared" si="14"/>
        <v>2.4554311567807708E-3</v>
      </c>
      <c r="AI93" s="85">
        <f t="shared" si="15"/>
        <v>2.2900091110293272E-3</v>
      </c>
      <c r="AJ93" s="85">
        <f t="shared" si="16"/>
        <v>2.0828036505303083E-3</v>
      </c>
    </row>
    <row r="94" spans="14:36" x14ac:dyDescent="0.2">
      <c r="N94" s="207"/>
      <c r="O94" s="207"/>
      <c r="AF94" s="389">
        <f>_xll.qlCalendarAdvance(Calendar,AF93,"1d","mf",,Trigger)</f>
        <v>42255</v>
      </c>
      <c r="AG94" s="90">
        <f>_xll.qlDayCounterYearFraction(DayCounter,SettlementDate,AF94,,,Trigger)</f>
        <v>0.36666666666666664</v>
      </c>
      <c r="AH94" s="85">
        <f t="shared" si="14"/>
        <v>2.4554311567807708E-3</v>
      </c>
      <c r="AI94" s="85">
        <f t="shared" si="15"/>
        <v>2.2858212111368857E-3</v>
      </c>
      <c r="AJ94" s="85">
        <f t="shared" si="16"/>
        <v>2.0824619936976891E-3</v>
      </c>
    </row>
    <row r="95" spans="14:36" x14ac:dyDescent="0.2">
      <c r="N95" s="207"/>
      <c r="O95" s="207"/>
      <c r="AF95" s="389">
        <f>_xll.qlCalendarAdvance(Calendar,AF94,"1d","mf",,Trigger)</f>
        <v>42256</v>
      </c>
      <c r="AG95" s="90">
        <f>_xll.qlDayCounterYearFraction(DayCounter,SettlementDate,AF95,,,Trigger)</f>
        <v>0.36944444444444446</v>
      </c>
      <c r="AH95" s="85">
        <f t="shared" si="14"/>
        <v>2.4554311567807708E-3</v>
      </c>
      <c r="AI95" s="85">
        <f t="shared" si="15"/>
        <v>2.2816333112444442E-3</v>
      </c>
      <c r="AJ95" s="85">
        <f t="shared" si="16"/>
        <v>2.0822839319277571E-3</v>
      </c>
    </row>
    <row r="96" spans="14:36" x14ac:dyDescent="0.2">
      <c r="N96" s="207"/>
      <c r="O96" s="207"/>
      <c r="AF96" s="389">
        <f>_xll.qlCalendarAdvance(Calendar,AF95,"1d","mf",,Trigger)</f>
        <v>42257</v>
      </c>
      <c r="AG96" s="90">
        <f>_xll.qlDayCounterYearFraction(DayCounter,SettlementDate,AF96,,,Trigger)</f>
        <v>0.37222222222222223</v>
      </c>
      <c r="AH96" s="85">
        <f t="shared" si="14"/>
        <v>2.4554311567807708E-3</v>
      </c>
      <c r="AI96" s="85">
        <f t="shared" si="15"/>
        <v>2.2774454113520023E-3</v>
      </c>
      <c r="AJ96" s="85">
        <f t="shared" si="16"/>
        <v>2.0822694652205104E-3</v>
      </c>
    </row>
    <row r="97" spans="14:36" x14ac:dyDescent="0.2">
      <c r="N97" s="207"/>
      <c r="O97" s="207"/>
      <c r="AF97" s="389">
        <f>_xll.qlCalendarAdvance(Calendar,AF96,"1d","mf",,Trigger)</f>
        <v>42258</v>
      </c>
      <c r="AG97" s="90">
        <f>_xll.qlDayCounterYearFraction(DayCounter,SettlementDate,AF97,,,Trigger)</f>
        <v>0.375</v>
      </c>
      <c r="AH97" s="85">
        <f t="shared" si="14"/>
        <v>2.4554311567807708E-3</v>
      </c>
      <c r="AI97" s="85">
        <f t="shared" si="15"/>
        <v>2.2732575114595608E-3</v>
      </c>
      <c r="AJ97" s="85">
        <f t="shared" si="16"/>
        <v>2.0824185935759505E-3</v>
      </c>
    </row>
    <row r="98" spans="14:36" x14ac:dyDescent="0.2">
      <c r="N98" s="207"/>
      <c r="O98" s="207"/>
      <c r="AF98" s="389">
        <f>_xll.qlCalendarAdvance(Calendar,AF97,"1d","mf",,Trigger)</f>
        <v>42261</v>
      </c>
      <c r="AG98" s="90">
        <f>_xll.qlDayCounterYearFraction(DayCounter,SettlementDate,AF98,,,Trigger)</f>
        <v>0.38333333333333336</v>
      </c>
      <c r="AH98" s="85">
        <f t="shared" si="14"/>
        <v>2.4554311567807708E-3</v>
      </c>
      <c r="AI98" s="85">
        <f t="shared" si="15"/>
        <v>2.2606938117822359E-3</v>
      </c>
      <c r="AJ98" s="85">
        <f t="shared" si="16"/>
        <v>2.0838475490183878E-3</v>
      </c>
    </row>
    <row r="99" spans="14:36" x14ac:dyDescent="0.2">
      <c r="N99" s="207"/>
      <c r="O99" s="207"/>
      <c r="AF99" s="389">
        <f>_xll.qlCalendarAdvance(Calendar,AF98,"1d","mf",,Trigger)</f>
        <v>42262</v>
      </c>
      <c r="AG99" s="90">
        <f>_xll.qlDayCounterYearFraction(DayCounter,SettlementDate,AF99,,,Trigger)</f>
        <v>0.38611111111111113</v>
      </c>
      <c r="AH99" s="85">
        <f t="shared" ref="AH99:AH132" si="17">$W$13</f>
        <v>2.4554311567807708E-3</v>
      </c>
      <c r="AI99" s="85">
        <f t="shared" ref="AI99:AI132" si="18">$W$10+$W$9*AG99</f>
        <v>2.2565059118897944E-3</v>
      </c>
      <c r="AJ99" s="85">
        <f t="shared" ref="AJ99:AJ132" si="19">($W$5+$W$4*AG99+$W$3*AG99^2)</f>
        <v>2.0846510576245725E-3</v>
      </c>
    </row>
    <row r="100" spans="14:36" x14ac:dyDescent="0.2">
      <c r="N100" s="207"/>
      <c r="O100" s="207"/>
      <c r="AF100" s="389">
        <f>_xll.qlCalendarAdvance(Calendar,AF99,"1d","mf",,Trigger)</f>
        <v>42263</v>
      </c>
      <c r="AG100" s="90">
        <f>_xll.qlDayCounterYearFraction(DayCounter,SettlementDate,AF100,,,Trigger)</f>
        <v>0.3888888888888889</v>
      </c>
      <c r="AH100" s="85">
        <f t="shared" si="17"/>
        <v>2.4554311567807708E-3</v>
      </c>
      <c r="AI100" s="85">
        <f t="shared" si="18"/>
        <v>2.2523180119973529E-3</v>
      </c>
      <c r="AJ100" s="85">
        <f t="shared" si="19"/>
        <v>2.0856181612934439E-3</v>
      </c>
    </row>
    <row r="101" spans="14:36" x14ac:dyDescent="0.2">
      <c r="N101" s="207"/>
      <c r="O101" s="207"/>
      <c r="AF101" s="389">
        <f>_xll.qlCalendarAdvance(Calendar,AF100,"1d","mf",,Trigger)</f>
        <v>42264</v>
      </c>
      <c r="AG101" s="90">
        <f>_xll.qlDayCounterYearFraction(DayCounter,SettlementDate,AF101,,,Trigger)</f>
        <v>0.39166666666666666</v>
      </c>
      <c r="AH101" s="85">
        <f t="shared" si="17"/>
        <v>2.4554311567807708E-3</v>
      </c>
      <c r="AI101" s="85">
        <f t="shared" si="18"/>
        <v>2.2481301121049114E-3</v>
      </c>
      <c r="AJ101" s="85">
        <f t="shared" si="19"/>
        <v>2.086748860025002E-3</v>
      </c>
    </row>
    <row r="102" spans="14:36" x14ac:dyDescent="0.2">
      <c r="N102" s="207"/>
      <c r="O102" s="207"/>
      <c r="AF102" s="389">
        <f>_xll.qlCalendarAdvance(Calendar,AF101,"1d","mf",,Trigger)</f>
        <v>42265</v>
      </c>
      <c r="AG102" s="90">
        <f>_xll.qlDayCounterYearFraction(DayCounter,SettlementDate,AF102,,,Trigger)</f>
        <v>0.39444444444444443</v>
      </c>
      <c r="AH102" s="85">
        <f t="shared" si="17"/>
        <v>2.4554311567807708E-3</v>
      </c>
      <c r="AI102" s="85">
        <f t="shared" si="18"/>
        <v>2.2439422122124695E-3</v>
      </c>
      <c r="AJ102" s="85">
        <f t="shared" si="19"/>
        <v>2.0880431538192455E-3</v>
      </c>
    </row>
    <row r="103" spans="14:36" x14ac:dyDescent="0.2">
      <c r="N103" s="207"/>
      <c r="O103" s="207"/>
      <c r="AF103" s="389">
        <f>_xll.qlCalendarAdvance(Calendar,AF102,"1d","mf",,Trigger)</f>
        <v>42268</v>
      </c>
      <c r="AG103" s="90">
        <f>_xll.qlDayCounterYearFraction(DayCounter,SettlementDate,AF103,,,Trigger)</f>
        <v>0.40277777777777779</v>
      </c>
      <c r="AH103" s="85">
        <f t="shared" si="17"/>
        <v>2.4554311567807708E-3</v>
      </c>
      <c r="AI103" s="85">
        <f t="shared" si="18"/>
        <v>2.231378512535145E-3</v>
      </c>
      <c r="AJ103" s="85">
        <f t="shared" si="19"/>
        <v>2.0929076055780944E-3</v>
      </c>
    </row>
    <row r="104" spans="14:36" x14ac:dyDescent="0.2">
      <c r="N104" s="207"/>
      <c r="O104" s="207"/>
      <c r="AF104" s="389">
        <f>_xll.qlCalendarAdvance(Calendar,AF103,"1d","mf",,Trigger)</f>
        <v>42269</v>
      </c>
      <c r="AG104" s="90">
        <f>_xll.qlDayCounterYearFraction(DayCounter,SettlementDate,AF104,,,Trigger)</f>
        <v>0.40555555555555556</v>
      </c>
      <c r="AH104" s="85">
        <f t="shared" si="17"/>
        <v>2.4554311567807708E-3</v>
      </c>
      <c r="AI104" s="85">
        <f t="shared" si="18"/>
        <v>2.2271906126427035E-3</v>
      </c>
      <c r="AJ104" s="85">
        <f t="shared" si="19"/>
        <v>2.0948562796230833E-3</v>
      </c>
    </row>
    <row r="105" spans="14:36" x14ac:dyDescent="0.2">
      <c r="N105" s="207"/>
      <c r="O105" s="207"/>
      <c r="AF105" s="389">
        <f>_xll.qlCalendarAdvance(Calendar,AF104,"1d","mf",,Trigger)</f>
        <v>42270</v>
      </c>
      <c r="AG105" s="90">
        <f>_xll.qlDayCounterYearFraction(DayCounter,SettlementDate,AF105,,,Trigger)</f>
        <v>0.40833333333333333</v>
      </c>
      <c r="AH105" s="85">
        <f t="shared" si="17"/>
        <v>2.4554311567807708E-3</v>
      </c>
      <c r="AI105" s="85">
        <f t="shared" si="18"/>
        <v>2.2230027127502616E-3</v>
      </c>
      <c r="AJ105" s="85">
        <f t="shared" si="19"/>
        <v>2.0969685487307582E-3</v>
      </c>
    </row>
    <row r="106" spans="14:36" x14ac:dyDescent="0.2">
      <c r="N106" s="207"/>
      <c r="O106" s="207"/>
      <c r="AF106" s="389">
        <f>_xll.qlCalendarAdvance(Calendar,AF105,"1d","mf",,Trigger)</f>
        <v>42271</v>
      </c>
      <c r="AG106" s="90">
        <f>_xll.qlDayCounterYearFraction(DayCounter,SettlementDate,AF106,,,Trigger)</f>
        <v>0.41111111111111109</v>
      </c>
      <c r="AH106" s="85">
        <f t="shared" si="17"/>
        <v>2.4554311567807708E-3</v>
      </c>
      <c r="AI106" s="85">
        <f t="shared" si="18"/>
        <v>2.2188148128578201E-3</v>
      </c>
      <c r="AJ106" s="85">
        <f t="shared" si="19"/>
        <v>2.0992444129011197E-3</v>
      </c>
    </row>
    <row r="107" spans="14:36" x14ac:dyDescent="0.2">
      <c r="N107" s="207"/>
      <c r="O107" s="207"/>
      <c r="AF107" s="389">
        <f>_xll.qlCalendarAdvance(Calendar,AF106,"1d","mf",,Trigger)</f>
        <v>42272</v>
      </c>
      <c r="AG107" s="90">
        <f>_xll.qlDayCounterYearFraction(DayCounter,SettlementDate,AF107,,,Trigger)</f>
        <v>0.41388888888888886</v>
      </c>
      <c r="AH107" s="85">
        <f t="shared" si="17"/>
        <v>2.4554311567807708E-3</v>
      </c>
      <c r="AI107" s="85">
        <f t="shared" si="18"/>
        <v>2.2146269129653786E-3</v>
      </c>
      <c r="AJ107" s="85">
        <f t="shared" si="19"/>
        <v>2.101683872134167E-3</v>
      </c>
    </row>
    <row r="108" spans="14:36" x14ac:dyDescent="0.2">
      <c r="N108" s="207"/>
      <c r="O108" s="207"/>
      <c r="AF108" s="389">
        <f>_xll.qlCalendarAdvance(Calendar,AF107,"1d","mf",,Trigger)</f>
        <v>42275</v>
      </c>
      <c r="AG108" s="90">
        <f>_xll.qlDayCounterYearFraction(DayCounter,SettlementDate,AF108,,,Trigger)</f>
        <v>0.42222222222222222</v>
      </c>
      <c r="AH108" s="85">
        <f t="shared" si="17"/>
        <v>2.4554311567807708E-3</v>
      </c>
      <c r="AI108" s="85">
        <f t="shared" si="18"/>
        <v>2.2020632132880536E-3</v>
      </c>
      <c r="AJ108" s="85">
        <f t="shared" si="19"/>
        <v>2.1099838202094275E-3</v>
      </c>
    </row>
    <row r="109" spans="14:36" x14ac:dyDescent="0.2">
      <c r="N109" s="207"/>
      <c r="O109" s="207"/>
      <c r="AF109" s="389">
        <f>_xll.qlCalendarAdvance(Calendar,AF108,"1d","mf",,Trigger)</f>
        <v>42276</v>
      </c>
      <c r="AG109" s="90">
        <f>_xll.qlDayCounterYearFraction(DayCounter,SettlementDate,AF109,,,Trigger)</f>
        <v>0.42499999999999999</v>
      </c>
      <c r="AH109" s="85">
        <f t="shared" si="17"/>
        <v>2.4554311567807708E-3</v>
      </c>
      <c r="AI109" s="85">
        <f t="shared" si="18"/>
        <v>2.1978753133956122E-3</v>
      </c>
      <c r="AJ109" s="85">
        <f t="shared" si="19"/>
        <v>2.1130776596932203E-3</v>
      </c>
    </row>
    <row r="110" spans="14:36" x14ac:dyDescent="0.2">
      <c r="N110" s="207"/>
      <c r="O110" s="207"/>
      <c r="AF110" s="389">
        <f>_xll.qlCalendarAdvance(Calendar,AF109,"1d","mf",,Trigger)</f>
        <v>42277</v>
      </c>
      <c r="AG110" s="90">
        <f>_xll.qlDayCounterYearFraction(DayCounter,SettlementDate,AF110,,,Trigger)</f>
        <v>0.42777777777777776</v>
      </c>
      <c r="AH110" s="85">
        <f t="shared" si="17"/>
        <v>2.4554311567807708E-3</v>
      </c>
      <c r="AI110" s="85">
        <f t="shared" si="18"/>
        <v>2.1936874135031707E-3</v>
      </c>
      <c r="AJ110" s="85">
        <f t="shared" si="19"/>
        <v>2.1163350942396994E-3</v>
      </c>
    </row>
    <row r="111" spans="14:36" x14ac:dyDescent="0.2">
      <c r="N111" s="207"/>
      <c r="O111" s="207"/>
      <c r="AF111" s="389">
        <f>_xll.qlCalendarAdvance(Calendar,AF110,"1d","mf",,Trigger)</f>
        <v>42278</v>
      </c>
      <c r="AG111" s="90">
        <f>_xll.qlDayCounterYearFraction(DayCounter,SettlementDate,AF111,,,Trigger)</f>
        <v>0.43055555555555558</v>
      </c>
      <c r="AH111" s="85">
        <f t="shared" si="17"/>
        <v>2.4554311567807708E-3</v>
      </c>
      <c r="AI111" s="85">
        <f t="shared" si="18"/>
        <v>2.1894995136107287E-3</v>
      </c>
      <c r="AJ111" s="85">
        <f t="shared" si="19"/>
        <v>2.1197561238488647E-3</v>
      </c>
    </row>
    <row r="112" spans="14:36" x14ac:dyDescent="0.2">
      <c r="N112" s="207"/>
      <c r="O112" s="207"/>
      <c r="AF112" s="389">
        <f>_xll.qlCalendarAdvance(Calendar,AF111,"1d","mf",,Trigger)</f>
        <v>42279</v>
      </c>
      <c r="AG112" s="90">
        <f>_xll.qlDayCounterYearFraction(DayCounter,SettlementDate,AF112,,,Trigger)</f>
        <v>0.43333333333333335</v>
      </c>
      <c r="AH112" s="85">
        <f t="shared" si="17"/>
        <v>2.4554311567807708E-3</v>
      </c>
      <c r="AI112" s="85">
        <f t="shared" si="18"/>
        <v>2.1853116137182872E-3</v>
      </c>
      <c r="AJ112" s="85">
        <f t="shared" si="19"/>
        <v>2.1233407485207159E-3</v>
      </c>
    </row>
    <row r="113" spans="14:36" x14ac:dyDescent="0.2">
      <c r="N113" s="208"/>
      <c r="O113" s="207"/>
      <c r="AF113" s="389">
        <f>_xll.qlCalendarAdvance(Calendar,AF112,"1d","mf",,Trigger)</f>
        <v>42282</v>
      </c>
      <c r="AG113" s="90">
        <f>_xll.qlDayCounterYearFraction(DayCounter,SettlementDate,AF113,,,Trigger)</f>
        <v>0.44166666666666665</v>
      </c>
      <c r="AH113" s="85">
        <f t="shared" si="17"/>
        <v>2.4554311567807708E-3</v>
      </c>
      <c r="AI113" s="85">
        <f t="shared" si="18"/>
        <v>2.1727479140409628E-3</v>
      </c>
      <c r="AJ113" s="85">
        <f t="shared" si="19"/>
        <v>2.1350761929123884E-3</v>
      </c>
    </row>
    <row r="114" spans="14:36" x14ac:dyDescent="0.2">
      <c r="N114" s="208"/>
      <c r="O114" s="207"/>
      <c r="AF114" s="389">
        <f>_xll.qlCalendarAdvance(Calendar,AF113,"1d","mf",,Trigger)</f>
        <v>42283</v>
      </c>
      <c r="AG114" s="90">
        <f>_xll.qlDayCounterYearFraction(DayCounter,SettlementDate,AF114,,,Trigger)</f>
        <v>0.44444444444444442</v>
      </c>
      <c r="AH114" s="85">
        <f t="shared" si="17"/>
        <v>2.4554311567807708E-3</v>
      </c>
      <c r="AI114" s="85">
        <f t="shared" si="18"/>
        <v>2.1685600141485208E-3</v>
      </c>
      <c r="AJ114" s="85">
        <f t="shared" si="19"/>
        <v>2.1393151978349851E-3</v>
      </c>
    </row>
    <row r="115" spans="14:36" x14ac:dyDescent="0.2">
      <c r="N115" s="208"/>
      <c r="O115" s="207"/>
      <c r="AF115" s="389">
        <f>_xll.qlCalendarAdvance(Calendar,AF114,"1d","mf",,Trigger)</f>
        <v>42284</v>
      </c>
      <c r="AG115" s="90">
        <f>_xll.qlDayCounterYearFraction(DayCounter,SettlementDate,AF115,,,Trigger)</f>
        <v>0.44722222222222224</v>
      </c>
      <c r="AH115" s="85">
        <f t="shared" si="17"/>
        <v>2.4554311567807708E-3</v>
      </c>
      <c r="AI115" s="85">
        <f t="shared" si="18"/>
        <v>2.1643721142560793E-3</v>
      </c>
      <c r="AJ115" s="85">
        <f t="shared" si="19"/>
        <v>2.1437177978202676E-3</v>
      </c>
    </row>
    <row r="116" spans="14:36" x14ac:dyDescent="0.2">
      <c r="N116" s="208"/>
      <c r="O116" s="207"/>
      <c r="AF116" s="389">
        <f>_xll.qlCalendarAdvance(Calendar,AF115,"1d","mf",,Trigger)</f>
        <v>42285</v>
      </c>
      <c r="AG116" s="90">
        <f>_xll.qlDayCounterYearFraction(DayCounter,SettlementDate,AF116,,,Trigger)</f>
        <v>0.45</v>
      </c>
      <c r="AH116" s="85">
        <f t="shared" si="17"/>
        <v>2.4554311567807708E-3</v>
      </c>
      <c r="AI116" s="85">
        <f t="shared" si="18"/>
        <v>2.1601842143636378E-3</v>
      </c>
      <c r="AJ116" s="85">
        <f t="shared" si="19"/>
        <v>2.1482839928682368E-3</v>
      </c>
    </row>
    <row r="117" spans="14:36" x14ac:dyDescent="0.2">
      <c r="N117" s="208"/>
      <c r="O117" s="207"/>
      <c r="AF117" s="389">
        <f>_xll.qlCalendarAdvance(Calendar,AF116,"1d","mf",,Trigger)</f>
        <v>42286</v>
      </c>
      <c r="AG117" s="90">
        <f>_xll.qlDayCounterYearFraction(DayCounter,SettlementDate,AF117,,,Trigger)</f>
        <v>0.45277777777777778</v>
      </c>
      <c r="AH117" s="85">
        <f t="shared" si="17"/>
        <v>2.4554311567807708E-3</v>
      </c>
      <c r="AI117" s="85">
        <f t="shared" si="18"/>
        <v>2.1559963144711963E-3</v>
      </c>
      <c r="AJ117" s="85">
        <f t="shared" si="19"/>
        <v>2.1530137829788923E-3</v>
      </c>
    </row>
    <row r="118" spans="14:36" x14ac:dyDescent="0.2">
      <c r="N118" s="208"/>
      <c r="O118" s="207"/>
      <c r="AF118" s="389">
        <f>_xll.qlCalendarAdvance(Calendar,AF117,"1d","mf",,Trigger)</f>
        <v>42289</v>
      </c>
      <c r="AG118" s="90">
        <f>_xll.qlDayCounterYearFraction(DayCounter,SettlementDate,AF118,,,Trigger)</f>
        <v>0.46111111111111114</v>
      </c>
      <c r="AH118" s="85">
        <f t="shared" si="17"/>
        <v>2.4554311567807708E-3</v>
      </c>
      <c r="AI118" s="85">
        <f t="shared" si="18"/>
        <v>2.1434326147938714E-3</v>
      </c>
      <c r="AJ118" s="85">
        <f t="shared" si="19"/>
        <v>2.1681847236869754E-3</v>
      </c>
    </row>
    <row r="119" spans="14:36" x14ac:dyDescent="0.2">
      <c r="N119" s="208"/>
      <c r="O119" s="208"/>
      <c r="AF119" s="389">
        <f>_xll.qlCalendarAdvance(Calendar,AF118,"1d","mf",,Trigger)</f>
        <v>42290</v>
      </c>
      <c r="AG119" s="90">
        <f>_xll.qlDayCounterYearFraction(DayCounter,SettlementDate,AF119,,,Trigger)</f>
        <v>0.46388888888888891</v>
      </c>
      <c r="AH119" s="85">
        <f t="shared" si="17"/>
        <v>2.4554311567807708E-3</v>
      </c>
      <c r="AI119" s="85">
        <f t="shared" si="18"/>
        <v>2.1392447149014299E-3</v>
      </c>
      <c r="AJ119" s="85">
        <f t="shared" si="19"/>
        <v>2.173568894048376E-3</v>
      </c>
    </row>
    <row r="120" spans="14:36" x14ac:dyDescent="0.2">
      <c r="N120" s="208"/>
      <c r="O120" s="208"/>
      <c r="AF120" s="389">
        <f>_xll.qlCalendarAdvance(Calendar,AF119,"1d","mf",,Trigger)</f>
        <v>42291</v>
      </c>
      <c r="AG120" s="90">
        <f>_xll.qlDayCounterYearFraction(DayCounter,SettlementDate,AF120,,,Trigger)</f>
        <v>0.46666666666666667</v>
      </c>
      <c r="AH120" s="85">
        <f t="shared" si="17"/>
        <v>2.4554311567807708E-3</v>
      </c>
      <c r="AI120" s="85">
        <f t="shared" si="18"/>
        <v>2.1350568150089884E-3</v>
      </c>
      <c r="AJ120" s="85">
        <f t="shared" si="19"/>
        <v>2.1791166594724628E-3</v>
      </c>
    </row>
    <row r="121" spans="14:36" x14ac:dyDescent="0.2">
      <c r="N121" s="208"/>
      <c r="O121" s="208"/>
      <c r="AF121" s="389">
        <f>_xll.qlCalendarAdvance(Calendar,AF120,"1d","mf",,Trigger)</f>
        <v>42292</v>
      </c>
      <c r="AG121" s="90">
        <f>_xll.qlDayCounterYearFraction(DayCounter,SettlementDate,AF121,,,Trigger)</f>
        <v>0.46944444444444444</v>
      </c>
      <c r="AH121" s="85">
        <f t="shared" si="17"/>
        <v>2.4554311567807708E-3</v>
      </c>
      <c r="AI121" s="85">
        <f t="shared" si="18"/>
        <v>2.1308689151165469E-3</v>
      </c>
      <c r="AJ121" s="85">
        <f t="shared" si="19"/>
        <v>2.1848280199592354E-3</v>
      </c>
    </row>
    <row r="122" spans="14:36" x14ac:dyDescent="0.2">
      <c r="N122" s="208"/>
      <c r="O122" s="208"/>
      <c r="AF122" s="389">
        <f>_xll.qlCalendarAdvance(Calendar,AF121,"1d","mf",,Trigger)</f>
        <v>42293</v>
      </c>
      <c r="AG122" s="90">
        <f>_xll.qlDayCounterYearFraction(DayCounter,SettlementDate,AF122,,,Trigger)</f>
        <v>0.47222222222222221</v>
      </c>
      <c r="AH122" s="85">
        <f t="shared" si="17"/>
        <v>2.4554311567807708E-3</v>
      </c>
      <c r="AI122" s="85">
        <f t="shared" si="18"/>
        <v>2.126681015224105E-3</v>
      </c>
      <c r="AJ122" s="85">
        <f t="shared" si="19"/>
        <v>2.1907029755086948E-3</v>
      </c>
    </row>
    <row r="123" spans="14:36" x14ac:dyDescent="0.2">
      <c r="N123" s="208"/>
      <c r="O123" s="208"/>
      <c r="AF123" s="389">
        <f>_xll.qlCalendarAdvance(Calendar,AF122,"1d","mf",,Trigger)</f>
        <v>42296</v>
      </c>
      <c r="AG123" s="90">
        <f>_xll.qlDayCounterYearFraction(DayCounter,SettlementDate,AF123,,,Trigger)</f>
        <v>0.48055555555555557</v>
      </c>
      <c r="AH123" s="85">
        <f t="shared" si="17"/>
        <v>2.4554311567807708E-3</v>
      </c>
      <c r="AI123" s="85">
        <f t="shared" si="18"/>
        <v>2.1141173155467801E-3</v>
      </c>
      <c r="AJ123" s="85">
        <f t="shared" si="19"/>
        <v>2.2093094125331895E-3</v>
      </c>
    </row>
    <row r="124" spans="14:36" x14ac:dyDescent="0.2">
      <c r="N124" s="208"/>
      <c r="O124" s="208"/>
      <c r="AF124" s="389">
        <f>_xll.qlCalendarAdvance(Calendar,AF123,"1d","mf",,Trigger)</f>
        <v>42297</v>
      </c>
      <c r="AG124" s="90">
        <f>_xll.qlDayCounterYearFraction(DayCounter,SettlementDate,AF124,,,Trigger)</f>
        <v>0.48333333333333334</v>
      </c>
      <c r="AH124" s="85">
        <f t="shared" si="17"/>
        <v>2.4554311567807708E-3</v>
      </c>
      <c r="AI124" s="85">
        <f t="shared" si="18"/>
        <v>2.1099294156543386E-3</v>
      </c>
      <c r="AJ124" s="85">
        <f t="shared" si="19"/>
        <v>2.2158387483333939E-3</v>
      </c>
    </row>
    <row r="125" spans="14:36" x14ac:dyDescent="0.2">
      <c r="N125" s="208"/>
      <c r="O125" s="208"/>
      <c r="AF125" s="389">
        <f>_xll.qlCalendarAdvance(Calendar,AF124,"1d","mf",,Trigger)</f>
        <v>42298</v>
      </c>
      <c r="AG125" s="90">
        <f>_xll.qlDayCounterYearFraction(DayCounter,SettlementDate,AF125,,,Trigger)</f>
        <v>0.4861111111111111</v>
      </c>
      <c r="AH125" s="85">
        <f t="shared" si="17"/>
        <v>2.4554311567807708E-3</v>
      </c>
      <c r="AI125" s="85">
        <f t="shared" si="18"/>
        <v>2.1057415157618971E-3</v>
      </c>
      <c r="AJ125" s="85">
        <f t="shared" si="19"/>
        <v>2.2225316791962841E-3</v>
      </c>
    </row>
    <row r="126" spans="14:36" x14ac:dyDescent="0.2">
      <c r="N126" s="208"/>
      <c r="O126" s="208"/>
      <c r="AF126" s="389">
        <f>_xll.qlCalendarAdvance(Calendar,AF125,"1d","mf",,Trigger)</f>
        <v>42299</v>
      </c>
      <c r="AG126" s="90">
        <f>_xll.qlDayCounterYearFraction(DayCounter,SettlementDate,AF126,,,Trigger)</f>
        <v>0.48888888888888887</v>
      </c>
      <c r="AH126" s="85">
        <f t="shared" si="17"/>
        <v>2.4554311567807708E-3</v>
      </c>
      <c r="AI126" s="85">
        <f t="shared" si="18"/>
        <v>2.1015536158694556E-3</v>
      </c>
      <c r="AJ126" s="85">
        <f t="shared" si="19"/>
        <v>2.229388205121861E-3</v>
      </c>
    </row>
    <row r="127" spans="14:36" x14ac:dyDescent="0.2">
      <c r="N127" s="208"/>
      <c r="O127" s="208"/>
      <c r="AF127" s="389">
        <f>_xll.qlCalendarAdvance(Calendar,AF126,"1d","mf",,Trigger)</f>
        <v>42300</v>
      </c>
      <c r="AG127" s="90">
        <f>_xll.qlDayCounterYearFraction(DayCounter,SettlementDate,AF127,,,Trigger)</f>
        <v>0.49166666666666664</v>
      </c>
      <c r="AH127" s="85">
        <f t="shared" si="17"/>
        <v>2.4554311567807708E-3</v>
      </c>
      <c r="AI127" s="85">
        <f t="shared" si="18"/>
        <v>2.0973657159770141E-3</v>
      </c>
      <c r="AJ127" s="85">
        <f t="shared" si="19"/>
        <v>2.2364083261101242E-3</v>
      </c>
    </row>
    <row r="128" spans="14:36" x14ac:dyDescent="0.2">
      <c r="N128" s="208"/>
      <c r="O128" s="208"/>
      <c r="AF128" s="389">
        <f>_xll.qlCalendarAdvance(Calendar,AF127,"1d","mf",,Trigger)</f>
        <v>42303</v>
      </c>
      <c r="AG128" s="90">
        <f>_xll.qlDayCounterYearFraction(DayCounter,SettlementDate,AF128,,,Trigger)</f>
        <v>0.5</v>
      </c>
      <c r="AH128" s="85">
        <f t="shared" si="17"/>
        <v>2.4554311567807708E-3</v>
      </c>
      <c r="AI128" s="85">
        <f t="shared" si="18"/>
        <v>2.0848020162996892E-3</v>
      </c>
      <c r="AJ128" s="85">
        <f t="shared" si="19"/>
        <v>2.2584502594510305E-3</v>
      </c>
    </row>
    <row r="129" spans="15:36" x14ac:dyDescent="0.2">
      <c r="O129" s="208"/>
      <c r="AF129" s="389">
        <f>_xll.qlCalendarAdvance(Calendar,AF128,"1d","mf",,Trigger)</f>
        <v>42304</v>
      </c>
      <c r="AG129" s="90">
        <f>_xll.qlDayCounterYearFraction(DayCounter,SettlementDate,AF129,,,Trigger)</f>
        <v>0.50277777777777777</v>
      </c>
      <c r="AH129" s="85">
        <f t="shared" si="17"/>
        <v>2.4554311567807708E-3</v>
      </c>
      <c r="AI129" s="85">
        <f t="shared" si="18"/>
        <v>2.0806141164072477E-3</v>
      </c>
      <c r="AJ129" s="85">
        <f t="shared" si="19"/>
        <v>2.2661247606900387E-3</v>
      </c>
    </row>
    <row r="130" spans="15:36" x14ac:dyDescent="0.2">
      <c r="O130" s="208"/>
      <c r="AF130" s="389">
        <f>_xll.qlCalendarAdvance(Calendar,AF129,"1d","mf",,Trigger)</f>
        <v>42305</v>
      </c>
      <c r="AG130" s="90">
        <f>_xll.qlDayCounterYearFraction(DayCounter,SettlementDate,AF130,,,Trigger)</f>
        <v>0.50555555555555554</v>
      </c>
      <c r="AH130" s="85">
        <f t="shared" si="17"/>
        <v>2.4554311567807708E-3</v>
      </c>
      <c r="AI130" s="85">
        <f t="shared" si="18"/>
        <v>2.0764262165148062E-3</v>
      </c>
      <c r="AJ130" s="85">
        <f t="shared" si="19"/>
        <v>2.2739628569917324E-3</v>
      </c>
    </row>
    <row r="131" spans="15:36" x14ac:dyDescent="0.2">
      <c r="O131" s="208"/>
      <c r="AF131" s="389">
        <f>_xll.qlCalendarAdvance(Calendar,AF130,"1d","mf",,Trigger)</f>
        <v>42306</v>
      </c>
      <c r="AG131" s="90">
        <f>_xll.qlDayCounterYearFraction(DayCounter,SettlementDate,AF131,,,Trigger)</f>
        <v>0.5083333333333333</v>
      </c>
      <c r="AH131" s="85">
        <f t="shared" si="17"/>
        <v>2.4554311567807708E-3</v>
      </c>
      <c r="AI131" s="85">
        <f t="shared" si="18"/>
        <v>2.0722383166223643E-3</v>
      </c>
      <c r="AJ131" s="85">
        <f t="shared" si="19"/>
        <v>2.281964548356114E-3</v>
      </c>
    </row>
    <row r="132" spans="15:36" x14ac:dyDescent="0.2">
      <c r="O132" s="208"/>
      <c r="AF132" s="390">
        <f>_xll.qlCalendarAdvance(Calendar,AF131,"1d","mf",,Trigger)</f>
        <v>42307</v>
      </c>
      <c r="AG132" s="369">
        <f>_xll.qlDayCounterYearFraction(DayCounter,SettlementDate,AF132,,,Trigger)</f>
        <v>0.51111111111111107</v>
      </c>
      <c r="AH132" s="91">
        <f t="shared" si="17"/>
        <v>2.4554311567807708E-3</v>
      </c>
      <c r="AI132" s="91">
        <f t="shared" si="18"/>
        <v>2.0680504167299228E-3</v>
      </c>
      <c r="AJ132" s="91">
        <f t="shared" si="19"/>
        <v>2.2901298347831798E-3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60" t="s">
        <v>91</v>
      </c>
      <c r="D2" s="360" t="s">
        <v>82</v>
      </c>
      <c r="E2" s="360" t="s">
        <v>83</v>
      </c>
      <c r="F2" s="360" t="s">
        <v>126</v>
      </c>
      <c r="G2" s="360" t="s">
        <v>127</v>
      </c>
      <c r="H2" s="360" t="s">
        <v>125</v>
      </c>
      <c r="I2" s="360" t="s">
        <v>128</v>
      </c>
      <c r="J2" s="360" t="s">
        <v>129</v>
      </c>
      <c r="K2" s="360" t="s">
        <v>133</v>
      </c>
      <c r="L2" s="360" t="s">
        <v>134</v>
      </c>
      <c r="M2" s="360" t="s">
        <v>98</v>
      </c>
      <c r="N2" s="360" t="s">
        <v>99</v>
      </c>
      <c r="O2" s="360" t="s">
        <v>100</v>
      </c>
      <c r="P2" s="360" t="s">
        <v>106</v>
      </c>
      <c r="W2" s="191" t="s">
        <v>96</v>
      </c>
      <c r="AA2" s="439" t="s">
        <v>95</v>
      </c>
      <c r="AB2" s="439"/>
      <c r="AC2" s="439"/>
      <c r="AF2" s="360" t="s">
        <v>82</v>
      </c>
      <c r="AG2" s="360" t="s">
        <v>125</v>
      </c>
      <c r="AH2" s="360" t="s">
        <v>34</v>
      </c>
      <c r="AI2" s="360" t="s">
        <v>89</v>
      </c>
      <c r="AJ2" s="360" t="s">
        <v>90</v>
      </c>
    </row>
    <row r="3" spans="1:36" ht="12" customHeight="1" x14ac:dyDescent="0.2">
      <c r="C3" s="362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42122</v>
      </c>
      <c r="E3" s="116">
        <f>_xll.qlInterestRateIndexMaturity($D$10,D3)</f>
        <v>42488</v>
      </c>
      <c r="F3" s="148">
        <f>_xll.qlYieldTSDiscount(Discounting,D3,,AllTriggers)</f>
        <v>0.99999222228271556</v>
      </c>
      <c r="G3" s="148">
        <f>_xll.qlYieldTSDiscount(Discounting,E3,,AllTriggers)</f>
        <v>0.99714487829248222</v>
      </c>
      <c r="H3" s="150">
        <f>_xll.qlDayCounterYearFraction(DayCounter,D3,E3,,,Trigger)</f>
        <v>1.0166666666666666</v>
      </c>
      <c r="I3" s="152">
        <f>(F3/G3-1)/H3</f>
        <v>2.8086853584381346E-3</v>
      </c>
      <c r="J3" s="140">
        <f>'Delta 1Y'!P3</f>
        <v>4.290754758569282E-3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1.0138888888888888</v>
      </c>
      <c r="M3" s="122">
        <f>L3-K3</f>
        <v>1.0166666666666666</v>
      </c>
      <c r="N3" s="122">
        <f>(L3^2-K3^2)/2</f>
        <v>0.51398148148148137</v>
      </c>
      <c r="O3" s="122">
        <f>(L3^3-K3^3)/3</f>
        <v>0.34741602366255137</v>
      </c>
      <c r="P3" s="363" t="b">
        <f>IF(D12="fixing",TRUE,FALSE)</f>
        <v>0</v>
      </c>
      <c r="R3" s="442" t="s">
        <v>92</v>
      </c>
      <c r="S3" s="192">
        <f t="array" ref="S3:S5">_xll.ohFilter(O3:O7,P3:P7)</f>
        <v>0.35027932098765424</v>
      </c>
      <c r="T3" s="193">
        <f t="array" ref="T3:T5">_xll.ohFilter(N3:N7,P3:P7)</f>
        <v>0.51680555555555552</v>
      </c>
      <c r="U3" s="194">
        <f t="array" ref="U3:U5">_xll.ohFilter(M3:M7,P3:P7)</f>
        <v>1.0166666666666666</v>
      </c>
      <c r="V3" s="195"/>
      <c r="W3" s="196">
        <f t="array" ref="W3:W5">MMULT(AA3:AC5,Y3:Y5)</f>
        <v>8.1806230172375427E-3</v>
      </c>
      <c r="X3" s="197"/>
      <c r="Y3" s="284">
        <f t="array" ref="Y3:Y5">_xll.ohFilter(J3:J7,P3:P7)</f>
        <v>4.290754758569282E-3</v>
      </c>
      <c r="AA3" s="192">
        <f t="array" ref="AA3:AC5">MINVERSE(S3:U5)</f>
        <v>77.622151683293936</v>
      </c>
      <c r="AB3" s="193">
        <v>-156.97392739866126</v>
      </c>
      <c r="AC3" s="194">
        <v>80.209556739403752</v>
      </c>
      <c r="AF3" s="88">
        <f>SettlementDate</f>
        <v>42123</v>
      </c>
      <c r="AG3" s="90">
        <f>_xll.qlDayCounterYearFraction(DayCounter,SettlementDate,AF3,,,Trigger)</f>
        <v>0</v>
      </c>
      <c r="AH3" s="84">
        <f t="shared" ref="AH3:AH66" si="0">$W$13</f>
        <v>4.2204145166255241E-3</v>
      </c>
      <c r="AI3" s="84">
        <f t="shared" ref="AI3:AI66" si="1">$W$10+$W$9*AG3</f>
        <v>4.8599337840945431E-3</v>
      </c>
      <c r="AJ3" s="84">
        <f t="shared" ref="AJ3:AJ66" si="2">($W$5+$W$4*AG3+$W$3*AG3^2)</f>
        <v>6.6728735459263833E-3</v>
      </c>
    </row>
    <row r="4" spans="1:36" ht="12" customHeight="1" x14ac:dyDescent="0.2">
      <c r="A4" s="180">
        <v>0</v>
      </c>
      <c r="B4" s="386">
        <f>A4+12</f>
        <v>12</v>
      </c>
      <c r="C4" s="364" t="str">
        <f>"Delta("&amp;A4&amp;"M,"&amp;B4&amp;"M)extrap"</f>
        <v>Delta(0M,12M)extrap</v>
      </c>
      <c r="D4" s="80">
        <f>SettlementDate</f>
        <v>42123</v>
      </c>
      <c r="E4" s="80">
        <f>_xll.qlInterestRateIndexMaturity($D$10,D4)</f>
        <v>42489</v>
      </c>
      <c r="F4" s="149">
        <f>_xll.qlYieldTSDiscount(Discounting,D4,,AllTriggers)</f>
        <v>0.99998571678770976</v>
      </c>
      <c r="G4" s="149">
        <f>_xll.qlYieldTSDiscount(Discounting,E4,,AllTriggers)</f>
        <v>0.99712957860675278</v>
      </c>
      <c r="H4" s="151">
        <f>_xll.qlDayCounterYearFraction(DayCounter,D4,E4,,,Trigger)</f>
        <v>1.0166666666666666</v>
      </c>
      <c r="I4" s="81">
        <f t="shared" ref="I4:I7" si="3">(F4/G4-1)/H4</f>
        <v>2.8174033784952551E-3</v>
      </c>
      <c r="J4" s="141">
        <f>LN((1+(_xll.qlInterpolationInterpolate(B12MInterpolation,D4,TRUE,AllTriggers)+I4)*H4)/(1+I4*H4))</f>
        <v>4.290754758569282E-3</v>
      </c>
      <c r="K4" s="90">
        <f>_xll.qlDayCounterYearFraction(DayCounter,SettlementDate,D4,,,Trigger)</f>
        <v>0</v>
      </c>
      <c r="L4" s="90">
        <f>_xll.qlDayCounterYearFraction(DayCounter,SettlementDate,E4,,,Trigger)</f>
        <v>1.0166666666666666</v>
      </c>
      <c r="M4" s="90">
        <f>L4-K4</f>
        <v>1.0166666666666666</v>
      </c>
      <c r="N4" s="90">
        <f>(L4^2-K4^2)/2</f>
        <v>0.51680555555555552</v>
      </c>
      <c r="O4" s="90">
        <f>(L4^3-K4^3)/3</f>
        <v>0.35027932098765424</v>
      </c>
      <c r="P4" s="365" t="b">
        <f>IF(D12="fixing",FALSE,TRUE)</f>
        <v>1</v>
      </c>
      <c r="R4" s="442"/>
      <c r="S4" s="192">
        <v>0.45022999542752634</v>
      </c>
      <c r="T4" s="193">
        <v>0.60765432098765437</v>
      </c>
      <c r="U4" s="194">
        <v>1.0222222222222224</v>
      </c>
      <c r="V4" s="199" t="s">
        <v>32</v>
      </c>
      <c r="W4" s="196">
        <v>-1.0369154055298702E-2</v>
      </c>
      <c r="X4" s="199" t="s">
        <v>33</v>
      </c>
      <c r="Y4" s="284">
        <v>4.2034602216809757E-3</v>
      </c>
      <c r="AA4" s="192">
        <v>-97.873387738197778</v>
      </c>
      <c r="AB4" s="193">
        <v>186.18851944230104</v>
      </c>
      <c r="AC4" s="194">
        <v>-89.332555307613134</v>
      </c>
      <c r="AF4" s="89">
        <f>_xll.qlCalendarAdvance(Calendar,AF3,"1d","mf",,Trigger)</f>
        <v>42124</v>
      </c>
      <c r="AG4" s="90">
        <f>_xll.qlDayCounterYearFraction(DayCounter,SettlementDate,AF4,,,Trigger)</f>
        <v>2.7777777777777779E-3</v>
      </c>
      <c r="AH4" s="85">
        <f t="shared" si="0"/>
        <v>4.2204145166255241E-3</v>
      </c>
      <c r="AI4" s="85">
        <f t="shared" si="1"/>
        <v>4.8564391432887018E-3</v>
      </c>
      <c r="AJ4" s="85">
        <f t="shared" si="2"/>
        <v>6.6441334623084025E-3</v>
      </c>
    </row>
    <row r="5" spans="1:36" ht="12" customHeight="1" x14ac:dyDescent="0.2">
      <c r="A5" s="182">
        <v>1</v>
      </c>
      <c r="B5" s="386">
        <f t="shared" ref="B5:B7" si="4">A5+12</f>
        <v>13</v>
      </c>
      <c r="C5" s="364" t="str">
        <f>"Delta("&amp;A5&amp;"M,"&amp;B5&amp;"M)"</f>
        <v>Delta(1M,13M)</v>
      </c>
      <c r="D5" s="80">
        <f>_xll.qlCalendarAdvance(Calendar,SettlementDate,A5&amp;"M","mf")</f>
        <v>42153</v>
      </c>
      <c r="E5" s="80">
        <f>_xll.qlInterestRateIndexMaturity($D$10,D5)</f>
        <v>42521</v>
      </c>
      <c r="F5" s="149">
        <f>_xll.qlYieldTSDiscount(Discounting,D5,,AllTriggers)</f>
        <v>0.99988146667210953</v>
      </c>
      <c r="G5" s="149">
        <f>_xll.qlYieldTSDiscount(Discounting,E5,,AllTriggers)</f>
        <v>0.99661555726427109</v>
      </c>
      <c r="H5" s="151">
        <f>_xll.qlDayCounterYearFraction(DayCounter,D5,E5,,,Trigger)</f>
        <v>1.0222222222222221</v>
      </c>
      <c r="I5" s="81">
        <f t="shared" si="3"/>
        <v>3.2057610920737259E-3</v>
      </c>
      <c r="J5" s="141">
        <f>LN((1+(_xll.qlInterpolationInterpolate(B12MInterpolation,D5,TRUE,AllTriggers)+I5)*H5)/(1+I5*H5))</f>
        <v>4.2034602216809757E-3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1.1055555555555556</v>
      </c>
      <c r="M5" s="90">
        <f>L5-K5</f>
        <v>1.0222222222222224</v>
      </c>
      <c r="N5" s="90">
        <f>(L5^2-K5^2)/2</f>
        <v>0.60765432098765437</v>
      </c>
      <c r="O5" s="90">
        <f>(L5^3-K5^3)/3</f>
        <v>0.45022999542752634</v>
      </c>
      <c r="P5" s="365" t="b">
        <v>1</v>
      </c>
      <c r="R5" s="442"/>
      <c r="S5" s="192">
        <v>0.55460892489711933</v>
      </c>
      <c r="T5" s="193">
        <v>0.68907407407407406</v>
      </c>
      <c r="U5" s="194">
        <v>1.0166666666666666</v>
      </c>
      <c r="V5" s="182"/>
      <c r="W5" s="196">
        <v>6.6728735459263833E-3</v>
      </c>
      <c r="X5" s="199"/>
      <c r="Y5" s="284">
        <v>4.1760194120174796E-3</v>
      </c>
      <c r="AA5" s="192">
        <v>23.992205841559375</v>
      </c>
      <c r="AB5" s="193">
        <v>-40.562498878501323</v>
      </c>
      <c r="AC5" s="194">
        <v>17.775552593655075</v>
      </c>
      <c r="AF5" s="89">
        <f>_xll.qlCalendarAdvance(Calendar,AF4,"1d","mf",,Trigger)</f>
        <v>42125</v>
      </c>
      <c r="AG5" s="90">
        <f>_xll.qlDayCounterYearFraction(DayCounter,SettlementDate,AF5,,,Trigger)</f>
        <v>5.5555555555555558E-3</v>
      </c>
      <c r="AH5" s="85">
        <f t="shared" si="0"/>
        <v>4.2204145166255241E-3</v>
      </c>
      <c r="AI5" s="85">
        <f t="shared" si="1"/>
        <v>4.8529445024828597E-3</v>
      </c>
      <c r="AJ5" s="85">
        <f t="shared" si="2"/>
        <v>6.6155196228727866E-3</v>
      </c>
    </row>
    <row r="6" spans="1:36" ht="12" customHeight="1" x14ac:dyDescent="0.2">
      <c r="A6" s="182">
        <v>2</v>
      </c>
      <c r="B6" s="386">
        <f t="shared" si="4"/>
        <v>14</v>
      </c>
      <c r="C6" s="364" t="str">
        <f>"Delta("&amp;A6&amp;"M,"&amp;B6&amp;"M)"</f>
        <v>Delta(2M,14M)</v>
      </c>
      <c r="D6" s="80">
        <f>_xll.qlCalendarAdvance(Calendar,SettlementDate,A6&amp;"M","mf")</f>
        <v>42184</v>
      </c>
      <c r="E6" s="80">
        <f>_xll.qlInterestRateIndexMaturity($D$10,D6)</f>
        <v>42550</v>
      </c>
      <c r="F6" s="149">
        <f>_xll.qlYieldTSDiscount(Discounting,D6,,AllTriggers)</f>
        <v>0.99977226540962583</v>
      </c>
      <c r="G6" s="149">
        <f>_xll.qlYieldTSDiscount(Discounting,E6,,AllTriggers)</f>
        <v>0.99610756599807571</v>
      </c>
      <c r="H6" s="151">
        <f>_xll.qlDayCounterYearFraction(DayCounter,D6,E6,,,Trigger)</f>
        <v>1.0166666666666666</v>
      </c>
      <c r="I6" s="81">
        <f t="shared" si="3"/>
        <v>3.6187079538992427E-3</v>
      </c>
      <c r="J6" s="141">
        <f>LN((1+(_xll.qlInterpolationInterpolate(B12MInterpolation,D6,TRUE,AllTriggers)+I6)*H6)/(1+I6*H6))</f>
        <v>4.1760194120174796E-3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1.1861111111111111</v>
      </c>
      <c r="M6" s="90">
        <f>L6-K6</f>
        <v>1.0166666666666666</v>
      </c>
      <c r="N6" s="90">
        <f>(L6^2-K6^2)/2</f>
        <v>0.68907407407407406</v>
      </c>
      <c r="O6" s="90">
        <f>(L6^3-K6^3)/3</f>
        <v>0.55460892489711933</v>
      </c>
      <c r="P6" s="365" t="b">
        <v>1</v>
      </c>
      <c r="W6" s="200"/>
      <c r="X6" s="189"/>
      <c r="Y6" s="190"/>
      <c r="AF6" s="89">
        <f>_xll.qlCalendarAdvance(Calendar,AF5,"1d","mf",,Trigger)</f>
        <v>42129</v>
      </c>
      <c r="AG6" s="90">
        <f>_xll.qlDayCounterYearFraction(DayCounter,SettlementDate,AF6,,,Trigger)</f>
        <v>1.6666666666666666E-2</v>
      </c>
      <c r="AH6" s="85">
        <f t="shared" si="0"/>
        <v>4.2204145166255241E-3</v>
      </c>
      <c r="AI6" s="85">
        <f t="shared" si="1"/>
        <v>4.8389659392594929E-3</v>
      </c>
      <c r="AJ6" s="85">
        <f t="shared" si="2"/>
        <v>6.5023267069539703E-3</v>
      </c>
    </row>
    <row r="7" spans="1:36" ht="12" customHeight="1" x14ac:dyDescent="0.2">
      <c r="A7" s="182">
        <v>3</v>
      </c>
      <c r="B7" s="386">
        <f t="shared" si="4"/>
        <v>15</v>
      </c>
      <c r="C7" s="366" t="str">
        <f>"Delta("&amp;A7&amp;"M,"&amp;B7&amp;"M)"</f>
        <v>Delta(3M,15M)</v>
      </c>
      <c r="D7" s="367">
        <f>_xll.qlCalendarAdvance(Calendar,SettlementDate,A7&amp;"M","mf")</f>
        <v>42214</v>
      </c>
      <c r="E7" s="367">
        <f>_xll.qlInterestRateIndexMaturity($D$10,D7)</f>
        <v>42580</v>
      </c>
      <c r="F7" s="381">
        <f>_xll.qlYieldTSDiscount(Discounting,D7,,AllTriggers)</f>
        <v>0.99965721831902776</v>
      </c>
      <c r="G7" s="381">
        <f>_xll.qlYieldTSDiscount(Discounting,E7,,AllTriggers)</f>
        <v>0.99553806794349586</v>
      </c>
      <c r="H7" s="382">
        <f>_xll.qlDayCounterYearFraction(DayCounter,D7,E7,,,Trigger)</f>
        <v>1.0166666666666666</v>
      </c>
      <c r="I7" s="383">
        <f t="shared" si="3"/>
        <v>4.0697824128060073E-3</v>
      </c>
      <c r="J7" s="368">
        <f>LN((1+(_xll.qlInterpolationInterpolate(B12MInterpolation,D7,TRUE,AllTriggers)+I7)*H7)/(1+I7*H7))</f>
        <v>4.1931978722603682E-3</v>
      </c>
      <c r="K7" s="369">
        <f>_xll.qlDayCounterYearFraction(DayCounter,SettlementDate,D7,,,Trigger)</f>
        <v>0.25277777777777777</v>
      </c>
      <c r="L7" s="369">
        <f>_xll.qlDayCounterYearFraction(DayCounter,SettlementDate,E7,,,Trigger)</f>
        <v>1.2694444444444444</v>
      </c>
      <c r="M7" s="369">
        <f>L7-K7</f>
        <v>1.0166666666666666</v>
      </c>
      <c r="N7" s="369">
        <f>(L7^2-K7^2)/2</f>
        <v>0.7737962962962962</v>
      </c>
      <c r="O7" s="369">
        <f>(L7^3-K7^3)/3</f>
        <v>0.67651478909465013</v>
      </c>
      <c r="P7" s="370" t="b">
        <v>0</v>
      </c>
      <c r="W7" s="200"/>
      <c r="X7" s="189"/>
      <c r="Y7" s="190"/>
      <c r="AF7" s="89">
        <f>_xll.qlCalendarAdvance(Calendar,AF6,"1d","mf",,Trigger)</f>
        <v>42130</v>
      </c>
      <c r="AG7" s="90">
        <f>_xll.qlDayCounterYearFraction(DayCounter,SettlementDate,AF7,,,Trigger)</f>
        <v>1.9444444444444445E-2</v>
      </c>
      <c r="AH7" s="85">
        <f t="shared" si="0"/>
        <v>4.2204145166255241E-3</v>
      </c>
      <c r="AI7" s="85">
        <f t="shared" si="1"/>
        <v>4.8354712984536516E-3</v>
      </c>
      <c r="AJ7" s="85">
        <f t="shared" si="2"/>
        <v>6.4743440884301789E-3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42131</v>
      </c>
      <c r="AG8" s="90">
        <f>_xll.qlDayCounterYearFraction(DayCounter,SettlementDate,AF8,,,Trigger)</f>
        <v>2.2222222222222223E-2</v>
      </c>
      <c r="AH8" s="85">
        <f t="shared" si="0"/>
        <v>4.2204145166255241E-3</v>
      </c>
      <c r="AI8" s="85">
        <f t="shared" si="1"/>
        <v>4.8319766576478095E-3</v>
      </c>
      <c r="AJ8" s="85">
        <f t="shared" si="2"/>
        <v>6.4464877140887524E-3</v>
      </c>
    </row>
    <row r="9" spans="1:36" ht="12" customHeight="1" x14ac:dyDescent="0.2">
      <c r="C9" s="360" t="s">
        <v>140</v>
      </c>
      <c r="D9" s="379" t="s">
        <v>23</v>
      </c>
      <c r="R9" s="439" t="s">
        <v>93</v>
      </c>
      <c r="S9" s="201"/>
      <c r="T9" s="192">
        <f t="array" ref="T9:T10">_xll.ohFilter(N3:N7,P3:P7)</f>
        <v>0.51680555555555552</v>
      </c>
      <c r="U9" s="194">
        <f t="array" ref="U9:U10">_xll.ohFilter(M3:M7,P3:P7)</f>
        <v>1.0166666666666666</v>
      </c>
      <c r="V9" s="441" t="s">
        <v>32</v>
      </c>
      <c r="W9" s="196">
        <f t="array" ref="W9:W10">MMULT(AA9:AB10,Y9:Y10)</f>
        <v>-1.2580706901029956E-3</v>
      </c>
      <c r="X9" s="441" t="s">
        <v>33</v>
      </c>
      <c r="Y9" s="284">
        <f t="array" ref="Y9:Y10">_xll.ohFilter(J3:J7,P3:P7)</f>
        <v>4.290754758569282E-3</v>
      </c>
      <c r="AA9" s="192">
        <f t="array" ref="AA9:AB10">MINVERSE(T9:U10)</f>
        <v>-11.422527763088313</v>
      </c>
      <c r="AB9" s="194">
        <v>11.360448807854135</v>
      </c>
      <c r="AF9" s="89">
        <f>_xll.qlCalendarAdvance(Calendar,AF8,"1d","mf",,Trigger)</f>
        <v>42132</v>
      </c>
      <c r="AG9" s="90">
        <f>_xll.qlDayCounterYearFraction(DayCounter,SettlementDate,AF9,,,Trigger)</f>
        <v>2.5000000000000001E-2</v>
      </c>
      <c r="AH9" s="85">
        <f t="shared" si="0"/>
        <v>4.2204145166255241E-3</v>
      </c>
      <c r="AI9" s="85">
        <f t="shared" si="1"/>
        <v>4.8284820168419682E-3</v>
      </c>
      <c r="AJ9" s="85">
        <f t="shared" si="2"/>
        <v>6.4187575839296891E-3</v>
      </c>
    </row>
    <row r="10" spans="1:36" ht="12" customHeight="1" x14ac:dyDescent="0.2">
      <c r="C10" s="360" t="s">
        <v>105</v>
      </c>
      <c r="D10" s="379" t="str">
        <f>PROPER(Currency)&amp;IborType&amp;$D$9</f>
        <v>UsdLibor1Y</v>
      </c>
      <c r="R10" s="439"/>
      <c r="S10" s="201"/>
      <c r="T10" s="192">
        <v>0.60765432098765437</v>
      </c>
      <c r="U10" s="194">
        <v>1.0222222222222224</v>
      </c>
      <c r="V10" s="441"/>
      <c r="W10" s="196">
        <v>4.8599337840945431E-3</v>
      </c>
      <c r="X10" s="441"/>
      <c r="Y10" s="284">
        <v>4.2034602216809757E-3</v>
      </c>
      <c r="AA10" s="192">
        <v>6.7900581702802745</v>
      </c>
      <c r="AB10" s="194">
        <v>-5.7748948106591849</v>
      </c>
      <c r="AF10" s="89">
        <f>_xll.qlCalendarAdvance(Calendar,AF9,"1d","mf",,Trigger)</f>
        <v>42135</v>
      </c>
      <c r="AG10" s="90">
        <f>_xll.qlDayCounterYearFraction(DayCounter,SettlementDate,AF10,,,Trigger)</f>
        <v>3.3333333333333333E-2</v>
      </c>
      <c r="AH10" s="85">
        <f t="shared" si="0"/>
        <v>4.2204145166255241E-3</v>
      </c>
      <c r="AI10" s="85">
        <f t="shared" si="1"/>
        <v>4.8179980944244435E-3</v>
      </c>
      <c r="AJ10" s="85">
        <f t="shared" si="2"/>
        <v>6.3363246585466902E-3</v>
      </c>
    </row>
    <row r="11" spans="1:36" ht="12" customHeight="1" x14ac:dyDescent="0.2">
      <c r="C11" s="360" t="s">
        <v>132</v>
      </c>
      <c r="D11" s="380" t="s">
        <v>85</v>
      </c>
      <c r="W11" s="200"/>
      <c r="X11" s="189"/>
      <c r="Y11" s="190"/>
      <c r="AF11" s="89">
        <f>_xll.qlCalendarAdvance(Calendar,AF10,"1d","mf",,Trigger)</f>
        <v>42136</v>
      </c>
      <c r="AG11" s="90">
        <f>_xll.qlDayCounterYearFraction(DayCounter,SettlementDate,AF11,,,Trigger)</f>
        <v>3.6111111111111108E-2</v>
      </c>
      <c r="AH11" s="85">
        <f t="shared" si="0"/>
        <v>4.2204145166255241E-3</v>
      </c>
      <c r="AI11" s="85">
        <f t="shared" si="1"/>
        <v>4.8145034536186014E-3</v>
      </c>
      <c r="AJ11" s="85">
        <f t="shared" si="2"/>
        <v>6.3090995051170874E-3</v>
      </c>
    </row>
    <row r="12" spans="1:36" ht="12" customHeight="1" x14ac:dyDescent="0.2">
      <c r="C12" s="360" t="s">
        <v>131</v>
      </c>
      <c r="D12" s="379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42137</v>
      </c>
      <c r="AG12" s="90">
        <f>_xll.qlDayCounterYearFraction(DayCounter,SettlementDate,AF12,,,Trigger)</f>
        <v>3.888888888888889E-2</v>
      </c>
      <c r="AH12" s="85">
        <f t="shared" si="0"/>
        <v>4.2204145166255241E-3</v>
      </c>
      <c r="AI12" s="85">
        <f t="shared" si="1"/>
        <v>4.8110088128127601E-3</v>
      </c>
      <c r="AJ12" s="85">
        <f t="shared" si="2"/>
        <v>6.2820005958698485E-3</v>
      </c>
    </row>
    <row r="13" spans="1:36" ht="12" customHeight="1" x14ac:dyDescent="0.2">
      <c r="N13" s="377" t="str">
        <f>"Synthetic Deposits "&amp;D9</f>
        <v>Synthetic Deposits 1Y</v>
      </c>
      <c r="O13" s="377"/>
      <c r="P13" s="377"/>
      <c r="Q13" s="207"/>
      <c r="R13" s="202" t="s">
        <v>94</v>
      </c>
      <c r="U13" s="203">
        <f t="array" ref="U13">_xll.ohFilter(M3:M7,P3:P7)</f>
        <v>1.0166666666666666</v>
      </c>
      <c r="V13" s="202" t="s">
        <v>32</v>
      </c>
      <c r="W13" s="196">
        <f>MMULT(AA13,Y13)</f>
        <v>4.2204145166255241E-3</v>
      </c>
      <c r="X13" s="202" t="s">
        <v>33</v>
      </c>
      <c r="Y13" s="284">
        <f t="array" ref="Y13">_xll.ohFilter(J3:J7,P3:P7)</f>
        <v>4.290754758569282E-3</v>
      </c>
      <c r="AA13" s="203">
        <f>MINVERSE(U13)</f>
        <v>0.98360655737704927</v>
      </c>
      <c r="AF13" s="89">
        <f>_xll.qlCalendarAdvance(Calendar,AF12,"1d","mf",,Trigger)</f>
        <v>42138</v>
      </c>
      <c r="AG13" s="90">
        <f>_xll.qlDayCounterYearFraction(DayCounter,SettlementDate,AF13,,,Trigger)</f>
        <v>4.1666666666666664E-2</v>
      </c>
      <c r="AH13" s="85">
        <f t="shared" si="0"/>
        <v>4.2204145166255241E-3</v>
      </c>
      <c r="AI13" s="85">
        <f t="shared" si="1"/>
        <v>4.807514172006918E-3</v>
      </c>
      <c r="AJ13" s="85">
        <f t="shared" si="2"/>
        <v>6.2550279308049746E-3</v>
      </c>
    </row>
    <row r="14" spans="1:36" ht="12" customHeight="1" x14ac:dyDescent="0.2">
      <c r="C14" s="360" t="s">
        <v>101</v>
      </c>
      <c r="D14" s="360" t="s">
        <v>82</v>
      </c>
      <c r="E14" s="360" t="s">
        <v>83</v>
      </c>
      <c r="F14" s="391"/>
      <c r="G14" s="391"/>
      <c r="H14" s="391"/>
      <c r="I14" s="391"/>
      <c r="J14" s="360" t="s">
        <v>125</v>
      </c>
      <c r="K14" s="360" t="s">
        <v>126</v>
      </c>
      <c r="L14" s="360" t="s">
        <v>127</v>
      </c>
      <c r="M14" s="361" t="s">
        <v>128</v>
      </c>
      <c r="N14" s="378" t="s">
        <v>94</v>
      </c>
      <c r="O14" s="378" t="s">
        <v>93</v>
      </c>
      <c r="P14" s="378" t="s">
        <v>119</v>
      </c>
      <c r="Q14" s="207"/>
      <c r="AF14" s="89">
        <f>_xll.qlCalendarAdvance(Calendar,AF13,"1d","mf",,Trigger)</f>
        <v>42139</v>
      </c>
      <c r="AG14" s="90">
        <f>_xll.qlDayCounterYearFraction(DayCounter,SettlementDate,AF14,,,Trigger)</f>
        <v>4.4444444444444446E-2</v>
      </c>
      <c r="AH14" s="85">
        <f t="shared" si="0"/>
        <v>4.2204145166255241E-3</v>
      </c>
      <c r="AI14" s="85">
        <f t="shared" si="1"/>
        <v>4.8040195312010767E-3</v>
      </c>
      <c r="AJ14" s="85">
        <f t="shared" si="2"/>
        <v>6.2281815099224655E-3</v>
      </c>
    </row>
    <row r="15" spans="1:36" ht="12" customHeight="1" x14ac:dyDescent="0.2">
      <c r="C15" s="371" t="s">
        <v>38</v>
      </c>
      <c r="D15" s="87">
        <f t="shared" ref="D15:D30" si="5">SettlementDate</f>
        <v>42123</v>
      </c>
      <c r="E15" s="88">
        <f>_xll.qlCalendarAdvance(Calendar,SettlementDate,C15,"Following",,Trigger)</f>
        <v>42124</v>
      </c>
      <c r="F15" s="392"/>
      <c r="G15" s="392"/>
      <c r="H15" s="392"/>
      <c r="I15" s="392"/>
      <c r="J15" s="125">
        <f>_xll.qlDayCounterYearFraction(DayCounter,D15,E15,,,Trigger)</f>
        <v>2.7777777777777779E-3</v>
      </c>
      <c r="K15" s="137">
        <f>_xll.qlYieldTSDiscount(Discounting,D15,,AllTriggers)</f>
        <v>0.99998571678770976</v>
      </c>
      <c r="L15" s="137">
        <f>_xll.qlYieldTSDiscount(Discounting,E15,,AllTriggers)</f>
        <v>0.999980538260267</v>
      </c>
      <c r="M15" s="393">
        <f>(K15/L15-1)/J15</f>
        <v>1.8643061620071677E-3</v>
      </c>
      <c r="N15" s="85">
        <f t="shared" ref="N15:N22" si="6">((1+M15*J15)*EXP($W$13*J15)-1)/J15</f>
        <v>6.0847672735597769E-3</v>
      </c>
      <c r="O15" s="85">
        <f>((1+J15*M15)*EXP($W$10*J15+0.5*$W$9*J15^2)-1)/J15</f>
        <v>6.7225505652590556E-3</v>
      </c>
      <c r="P15" s="85">
        <f>((1+J15*M15)*EXP($W$5*J15+0.5*$W$4*J15^2+1/3*$W$3*J15^3)-1)/J15</f>
        <v>8.5228952054272611E-3</v>
      </c>
      <c r="Q15" s="207"/>
      <c r="AF15" s="89">
        <f>_xll.qlCalendarAdvance(Calendar,AF14,"1d","mf",,Trigger)</f>
        <v>42142</v>
      </c>
      <c r="AG15" s="90">
        <f>_xll.qlDayCounterYearFraction(DayCounter,SettlementDate,AF15,,,Trigger)</f>
        <v>5.2777777777777778E-2</v>
      </c>
      <c r="AH15" s="85">
        <f t="shared" si="0"/>
        <v>4.2204145166255241E-3</v>
      </c>
      <c r="AI15" s="85">
        <f t="shared" si="1"/>
        <v>4.793535608783552E-3</v>
      </c>
      <c r="AJ15" s="85">
        <f t="shared" si="2"/>
        <v>6.1483997123691278E-3</v>
      </c>
    </row>
    <row r="16" spans="1:36" ht="12" customHeight="1" x14ac:dyDescent="0.2">
      <c r="C16" s="170" t="s">
        <v>39</v>
      </c>
      <c r="D16" s="80">
        <f>SettlementDate</f>
        <v>42123</v>
      </c>
      <c r="E16" s="89">
        <f>_xll.qlCalendarAdvance(Calendar,SettlementDate,C16,"Following",,Trigger)</f>
        <v>42130</v>
      </c>
      <c r="F16" s="392"/>
      <c r="G16" s="392"/>
      <c r="H16" s="392"/>
      <c r="I16" s="392"/>
      <c r="J16" s="90">
        <f>_xll.qlDayCounterYearFraction(DayCounter,D16,E16,,,Trigger)</f>
        <v>1.9444444444444445E-2</v>
      </c>
      <c r="K16" s="138">
        <f>_xll.qlYieldTSDiscount(Discounting,D16,,AllTriggers)</f>
        <v>0.99998571678770976</v>
      </c>
      <c r="L16" s="138">
        <f>_xll.qlYieldTSDiscount(Discounting,E16,,AllTriggers)</f>
        <v>0.99996335649616763</v>
      </c>
      <c r="M16" s="365">
        <f t="shared" ref="M16:M22" si="7">(K16/L16-1)/J16</f>
        <v>1.1499999907663547E-3</v>
      </c>
      <c r="N16" s="85">
        <f t="shared" si="6"/>
        <v>5.3706820603936578E-3</v>
      </c>
      <c r="O16" s="85">
        <f t="shared" ref="O16:O22" si="8">((1+J16*M16)*EXP($W$10*J16+0.5*$W$9*J16^2)-1)/J16</f>
        <v>5.9980394187077379E-3</v>
      </c>
      <c r="P16" s="85">
        <f t="shared" ref="P16:P22" si="9">((1+J16*M16)*EXP($W$5*J16+0.5*$W$4*J16^2+1/3*$W$3*J16^3)-1)/J16</f>
        <v>7.7236603738420739E-3</v>
      </c>
      <c r="Q16" s="207"/>
      <c r="AF16" s="89">
        <f>_xll.qlCalendarAdvance(Calendar,AF15,"1d","mf",,Trigger)</f>
        <v>42143</v>
      </c>
      <c r="AG16" s="90">
        <f>_xll.qlDayCounterYearFraction(DayCounter,SettlementDate,AF16,,,Trigger)</f>
        <v>5.5555555555555552E-2</v>
      </c>
      <c r="AH16" s="85">
        <f t="shared" si="0"/>
        <v>4.2204145166255241E-3</v>
      </c>
      <c r="AI16" s="85">
        <f t="shared" si="1"/>
        <v>4.7900409679777099E-3</v>
      </c>
      <c r="AJ16" s="85">
        <f t="shared" si="2"/>
        <v>6.1220582682160775E-3</v>
      </c>
    </row>
    <row r="17" spans="3:36" ht="12" customHeight="1" x14ac:dyDescent="0.2">
      <c r="C17" s="170" t="s">
        <v>40</v>
      </c>
      <c r="D17" s="80">
        <f t="shared" si="5"/>
        <v>42123</v>
      </c>
      <c r="E17" s="89">
        <f>_xll.qlCalendarAdvance(Calendar,SettlementDate,C17,"Following",,Trigger)</f>
        <v>42137</v>
      </c>
      <c r="F17" s="392"/>
      <c r="G17" s="392"/>
      <c r="H17" s="392"/>
      <c r="I17" s="392"/>
      <c r="J17" s="90">
        <f>_xll.qlDayCounterYearFraction(DayCounter,D17,E17,,,Trigger)</f>
        <v>3.888888888888889E-2</v>
      </c>
      <c r="K17" s="138">
        <f>_xll.qlYieldTSDiscount(Discounting,D17,,AllTriggers)</f>
        <v>0.99998571678770976</v>
      </c>
      <c r="L17" s="138">
        <f>_xll.qlYieldTSDiscount(Discounting,E17,,AllTriggers)</f>
        <v>0.99993905296548291</v>
      </c>
      <c r="M17" s="365">
        <f t="shared" si="7"/>
        <v>1.1999999937043323E-3</v>
      </c>
      <c r="N17" s="85">
        <f t="shared" si="6"/>
        <v>5.4209578405955174E-3</v>
      </c>
      <c r="O17" s="85">
        <f t="shared" si="8"/>
        <v>6.0361516429756935E-3</v>
      </c>
      <c r="P17" s="85">
        <f t="shared" si="9"/>
        <v>7.6764926818898415E-3</v>
      </c>
      <c r="Q17" s="207"/>
      <c r="AF17" s="89">
        <f>_xll.qlCalendarAdvance(Calendar,AF16,"1d","mf",,Trigger)</f>
        <v>42144</v>
      </c>
      <c r="AG17" s="90">
        <f>_xll.qlDayCounterYearFraction(DayCounter,SettlementDate,AF17,,,Trigger)</f>
        <v>5.8333333333333334E-2</v>
      </c>
      <c r="AH17" s="85">
        <f t="shared" si="0"/>
        <v>4.2204145166255241E-3</v>
      </c>
      <c r="AI17" s="85">
        <f t="shared" si="1"/>
        <v>4.7865463271718686E-3</v>
      </c>
      <c r="AJ17" s="85">
        <f t="shared" si="2"/>
        <v>6.0958430682453921E-3</v>
      </c>
    </row>
    <row r="18" spans="3:36" ht="12" customHeight="1" x14ac:dyDescent="0.2">
      <c r="C18" s="170" t="s">
        <v>41</v>
      </c>
      <c r="D18" s="80">
        <f t="shared" si="5"/>
        <v>42123</v>
      </c>
      <c r="E18" s="89">
        <f>_xll.qlCalendarAdvance(Calendar,SettlementDate,C18,"Following",,Trigger)</f>
        <v>42144</v>
      </c>
      <c r="F18" s="392"/>
      <c r="G18" s="392"/>
      <c r="H18" s="392"/>
      <c r="I18" s="392"/>
      <c r="J18" s="90">
        <f>_xll.qlDayCounterYearFraction(DayCounter,D18,E18,,,Trigger)</f>
        <v>5.8333333333333334E-2</v>
      </c>
      <c r="K18" s="138">
        <f>_xll.qlYieldTSDiscount(Discounting,D18,,AllTriggers)</f>
        <v>0.99998571678770976</v>
      </c>
      <c r="L18" s="138">
        <f>_xll.qlYieldTSDiscount(Discounting,E18,,AllTriggers)</f>
        <v>0.9999145562019548</v>
      </c>
      <c r="M18" s="365">
        <f t="shared" si="7"/>
        <v>1.2199999972319273E-3</v>
      </c>
      <c r="N18" s="85">
        <f t="shared" si="6"/>
        <v>5.4412344600152096E-3</v>
      </c>
      <c r="O18" s="85">
        <f t="shared" si="8"/>
        <v>6.0442619416826004E-3</v>
      </c>
      <c r="P18" s="85">
        <f t="shared" si="9"/>
        <v>7.6013601927320852E-3</v>
      </c>
      <c r="Q18" s="207"/>
      <c r="AF18" s="89">
        <f>_xll.qlCalendarAdvance(Calendar,AF17,"1d","mf",,Trigger)</f>
        <v>42145</v>
      </c>
      <c r="AG18" s="90">
        <f>_xll.qlDayCounterYearFraction(DayCounter,SettlementDate,AF18,,,Trigger)</f>
        <v>6.1111111111111109E-2</v>
      </c>
      <c r="AH18" s="85">
        <f t="shared" si="0"/>
        <v>4.2204145166255241E-3</v>
      </c>
      <c r="AI18" s="85">
        <f t="shared" si="1"/>
        <v>4.7830516863660265E-3</v>
      </c>
      <c r="AJ18" s="85">
        <f t="shared" si="2"/>
        <v>6.0697541124570716E-3</v>
      </c>
    </row>
    <row r="19" spans="3:36" ht="12" customHeight="1" x14ac:dyDescent="0.2">
      <c r="C19" s="170" t="s">
        <v>35</v>
      </c>
      <c r="D19" s="80">
        <f t="shared" si="5"/>
        <v>42123</v>
      </c>
      <c r="E19" s="89">
        <f>_xll.qlCalendarAdvance(Calendar,SettlementDate,C19,"mf",TRUE,Trigger)</f>
        <v>42153</v>
      </c>
      <c r="F19" s="392"/>
      <c r="G19" s="392"/>
      <c r="H19" s="392"/>
      <c r="I19" s="392"/>
      <c r="J19" s="90">
        <f>_xll.qlDayCounterYearFraction(DayCounter,D19,E19,,,Trigger)</f>
        <v>8.3333333333333329E-2</v>
      </c>
      <c r="K19" s="138">
        <f>_xll.qlYieldTSDiscount(Discounting,D19,,AllTriggers)</f>
        <v>0.99998571678770976</v>
      </c>
      <c r="L19" s="138">
        <f>_xll.qlYieldTSDiscount(Discounting,E19,,AllTriggers)</f>
        <v>0.99988146667210953</v>
      </c>
      <c r="M19" s="365">
        <f t="shared" si="7"/>
        <v>1.251149690139286E-3</v>
      </c>
      <c r="N19" s="85">
        <f t="shared" si="6"/>
        <v>5.4727465644717199E-3</v>
      </c>
      <c r="O19" s="85">
        <f t="shared" si="8"/>
        <v>6.0601283425256725E-3</v>
      </c>
      <c r="P19" s="85">
        <f t="shared" si="9"/>
        <v>7.5131975828144348E-3</v>
      </c>
      <c r="Q19" s="207"/>
      <c r="AF19" s="89">
        <f>_xll.qlCalendarAdvance(Calendar,AF18,"1d","mf",,Trigger)</f>
        <v>42146</v>
      </c>
      <c r="AG19" s="90">
        <f>_xll.qlDayCounterYearFraction(DayCounter,SettlementDate,AF19,,,Trigger)</f>
        <v>6.3888888888888884E-2</v>
      </c>
      <c r="AH19" s="85">
        <f t="shared" si="0"/>
        <v>4.2204145166255241E-3</v>
      </c>
      <c r="AI19" s="85">
        <f t="shared" si="1"/>
        <v>4.7795570455601852E-3</v>
      </c>
      <c r="AJ19" s="85">
        <f t="shared" si="2"/>
        <v>6.0437914008511168E-3</v>
      </c>
    </row>
    <row r="20" spans="3:36" ht="12" customHeight="1" x14ac:dyDescent="0.2">
      <c r="C20" s="170" t="s">
        <v>42</v>
      </c>
      <c r="D20" s="80">
        <f t="shared" si="5"/>
        <v>42123</v>
      </c>
      <c r="E20" s="89">
        <f>_xll.qlCalendarAdvance(Calendar,SettlementDate,C20,"mf",TRUE,Trigger)</f>
        <v>42184</v>
      </c>
      <c r="F20" s="392"/>
      <c r="G20" s="392"/>
      <c r="H20" s="392"/>
      <c r="I20" s="392"/>
      <c r="J20" s="90">
        <f>_xll.qlDayCounterYearFraction(DayCounter,D20,E20,,,Trigger)</f>
        <v>0.16944444444444445</v>
      </c>
      <c r="K20" s="138">
        <f>_xll.qlYieldTSDiscount(Discounting,D20,,AllTriggers)</f>
        <v>0.99998571678770976</v>
      </c>
      <c r="L20" s="138">
        <f>_xll.qlYieldTSDiscount(Discounting,E20,,AllTriggers)</f>
        <v>0.99977226540962583</v>
      </c>
      <c r="M20" s="365">
        <f t="shared" si="7"/>
        <v>1.2599999965698246E-3</v>
      </c>
      <c r="N20" s="85">
        <f t="shared" si="6"/>
        <v>5.4828253173809629E-3</v>
      </c>
      <c r="O20" s="85">
        <f t="shared" si="8"/>
        <v>6.0162772387018131E-3</v>
      </c>
      <c r="P20" s="85">
        <f t="shared" si="9"/>
        <v>7.1368455299018769E-3</v>
      </c>
      <c r="Q20" s="207"/>
      <c r="AF20" s="89">
        <f>_xll.qlCalendarAdvance(Calendar,AF19,"1d","mf",,Trigger)</f>
        <v>42150</v>
      </c>
      <c r="AG20" s="90">
        <f>_xll.qlDayCounterYearFraction(DayCounter,SettlementDate,AF20,,,Trigger)</f>
        <v>7.4999999999999997E-2</v>
      </c>
      <c r="AH20" s="85">
        <f t="shared" si="0"/>
        <v>4.2204145166255241E-3</v>
      </c>
      <c r="AI20" s="85">
        <f t="shared" si="1"/>
        <v>4.7655784823368184E-3</v>
      </c>
      <c r="AJ20" s="85">
        <f t="shared" si="2"/>
        <v>5.9412029962509416E-3</v>
      </c>
    </row>
    <row r="21" spans="3:36" ht="12" customHeight="1" x14ac:dyDescent="0.2">
      <c r="C21" s="170" t="s">
        <v>36</v>
      </c>
      <c r="D21" s="80">
        <f t="shared" si="5"/>
        <v>42123</v>
      </c>
      <c r="E21" s="89">
        <f>_xll.qlCalendarAdvance(Calendar,SettlementDate,C21,"mf",TRUE,Trigger)</f>
        <v>42214</v>
      </c>
      <c r="F21" s="392"/>
      <c r="G21" s="392"/>
      <c r="H21" s="392"/>
      <c r="I21" s="392"/>
      <c r="J21" s="90">
        <f>_xll.qlDayCounterYearFraction(DayCounter,D21,E21,,,Trigger)</f>
        <v>0.25277777777777777</v>
      </c>
      <c r="K21" s="138">
        <f>_xll.qlYieldTSDiscount(Discounting,D21,,AllTriggers)</f>
        <v>0.99998571678770976</v>
      </c>
      <c r="L21" s="138">
        <f>_xll.qlYieldTSDiscount(Discounting,E21,,AllTriggers)</f>
        <v>0.99965721831902776</v>
      </c>
      <c r="M21" s="365">
        <f t="shared" si="7"/>
        <v>1.2999999977839226E-3</v>
      </c>
      <c r="N21" s="85">
        <f t="shared" si="6"/>
        <v>5.5240541564060743E-3</v>
      </c>
      <c r="O21" s="85">
        <f t="shared" si="8"/>
        <v>6.0052674598228255E-3</v>
      </c>
      <c r="P21" s="85">
        <f t="shared" si="9"/>
        <v>6.8422624243897334E-3</v>
      </c>
      <c r="Q21" s="207"/>
      <c r="AF21" s="89">
        <f>_xll.qlCalendarAdvance(Calendar,AF20,"1d","mf",,Trigger)</f>
        <v>42151</v>
      </c>
      <c r="AG21" s="90">
        <f>_xll.qlDayCounterYearFraction(DayCounter,SettlementDate,AF21,,,Trigger)</f>
        <v>7.7777777777777779E-2</v>
      </c>
      <c r="AH21" s="85">
        <f t="shared" si="0"/>
        <v>4.2204145166255241E-3</v>
      </c>
      <c r="AI21" s="85">
        <f t="shared" si="1"/>
        <v>4.7620838415309771E-3</v>
      </c>
      <c r="AJ21" s="85">
        <f t="shared" si="2"/>
        <v>5.9158715055568105E-3</v>
      </c>
    </row>
    <row r="22" spans="3:36" ht="12" customHeight="1" x14ac:dyDescent="0.2">
      <c r="C22" s="170" t="s">
        <v>43</v>
      </c>
      <c r="D22" s="80">
        <f t="shared" si="5"/>
        <v>42123</v>
      </c>
      <c r="E22" s="89">
        <f>_xll.qlCalendarAdvance(Calendar,SettlementDate,C22,"mf",TRUE,Trigger)</f>
        <v>42244</v>
      </c>
      <c r="F22" s="392"/>
      <c r="G22" s="392"/>
      <c r="H22" s="392"/>
      <c r="I22" s="392"/>
      <c r="J22" s="90">
        <f>_xll.qlDayCounterYearFraction(DayCounter,D22,E22,,,Trigger)</f>
        <v>0.33611111111111114</v>
      </c>
      <c r="K22" s="138">
        <f>_xll.qlYieldTSDiscount(Discounting,D22,,AllTriggers)</f>
        <v>0.99998571678770976</v>
      </c>
      <c r="L22" s="138">
        <f>_xll.qlYieldTSDiscount(Discounting,E22,,AllTriggers)</f>
        <v>0.99952359969300764</v>
      </c>
      <c r="M22" s="365">
        <f t="shared" si="7"/>
        <v>1.3755491475134194E-3</v>
      </c>
      <c r="N22" s="85">
        <f t="shared" si="6"/>
        <v>5.6009111084564705E-3</v>
      </c>
      <c r="O22" s="85">
        <f t="shared" si="8"/>
        <v>6.0298413633648306E-3</v>
      </c>
      <c r="P22" s="85">
        <f t="shared" si="9"/>
        <v>6.6209237860217918E-3</v>
      </c>
      <c r="Q22" s="207"/>
      <c r="AF22" s="89">
        <f>_xll.qlCalendarAdvance(Calendar,AF21,"1d","mf",,Trigger)</f>
        <v>42152</v>
      </c>
      <c r="AG22" s="90">
        <f>_xll.qlDayCounterYearFraction(DayCounter,SettlementDate,AF22,,,Trigger)</f>
        <v>8.0555555555555561E-2</v>
      </c>
      <c r="AH22" s="85">
        <f t="shared" si="0"/>
        <v>4.2204145166255241E-3</v>
      </c>
      <c r="AI22" s="85">
        <f t="shared" si="1"/>
        <v>4.758589200725135E-3</v>
      </c>
      <c r="AJ22" s="85">
        <f t="shared" si="2"/>
        <v>5.8906662590450434E-3</v>
      </c>
    </row>
    <row r="23" spans="3:36" ht="12" customHeight="1" x14ac:dyDescent="0.2">
      <c r="C23" s="170" t="s">
        <v>44</v>
      </c>
      <c r="D23" s="80">
        <f t="shared" si="5"/>
        <v>42123</v>
      </c>
      <c r="E23" s="89">
        <f>_xll.qlCalendarAdvance(Calendar,SettlementDate,C23,"mf",TRUE,Trigger)</f>
        <v>42276</v>
      </c>
      <c r="F23" s="392"/>
      <c r="G23" s="392"/>
      <c r="H23" s="392"/>
      <c r="I23" s="392"/>
      <c r="J23" s="90">
        <f>_xll.qlDayCounterYearFraction(DayCounter,D23,E23,,,Trigger)</f>
        <v>0.42499999999999999</v>
      </c>
      <c r="K23" s="138">
        <f>_xll.qlYieldTSDiscount(Discounting,D23,,AllTriggers)</f>
        <v>0.99998571678770976</v>
      </c>
      <c r="L23" s="138">
        <f>_xll.qlYieldTSDiscount(Discounting,E23,,AllTriggers)</f>
        <v>0.99935712115904241</v>
      </c>
      <c r="M23" s="365">
        <f t="shared" ref="M23:M30" si="10">(K23/L23-1)/J23</f>
        <v>1.4799999987246584E-3</v>
      </c>
      <c r="N23" s="85">
        <f t="shared" ref="N23:N30" si="11">((1+M23*J23)*EXP($W$13*J23)-1)/J23</f>
        <v>5.7068588308115285E-3</v>
      </c>
      <c r="O23" s="85">
        <f t="shared" ref="O23:O30" si="12">((1+J23*M23)*EXP($W$10*J23+0.5*$W$9*J23^2)-1)/J23</f>
        <v>6.0799702736539819E-3</v>
      </c>
      <c r="P23" s="85">
        <f t="shared" ref="P23:P30" si="13">((1+J23*M23)*EXP($W$5*J23+0.5*$W$4*J23^2+1/3*$W$3*J23^3)-1)/J23</f>
        <v>6.4503300310574515E-3</v>
      </c>
      <c r="Q23" s="207"/>
      <c r="AF23" s="89">
        <f>_xll.qlCalendarAdvance(Calendar,AF22,"1d","mf",,Trigger)</f>
        <v>42153</v>
      </c>
      <c r="AG23" s="90">
        <f>_xll.qlDayCounterYearFraction(DayCounter,SettlementDate,AF23,,,Trigger)</f>
        <v>8.3333333333333329E-2</v>
      </c>
      <c r="AH23" s="85">
        <f t="shared" si="0"/>
        <v>4.2204145166255241E-3</v>
      </c>
      <c r="AI23" s="85">
        <f t="shared" si="1"/>
        <v>4.7550945599192937E-3</v>
      </c>
      <c r="AJ23" s="85">
        <f t="shared" si="2"/>
        <v>5.8655872567156412E-3</v>
      </c>
    </row>
    <row r="24" spans="3:36" ht="12" customHeight="1" x14ac:dyDescent="0.2">
      <c r="C24" s="170" t="s">
        <v>37</v>
      </c>
      <c r="D24" s="80">
        <f t="shared" si="5"/>
        <v>42123</v>
      </c>
      <c r="E24" s="89">
        <f>_xll.qlCalendarAdvance(Calendar,SettlementDate,C24,"mf",TRUE,Trigger)</f>
        <v>42306</v>
      </c>
      <c r="F24" s="392"/>
      <c r="G24" s="392"/>
      <c r="H24" s="392"/>
      <c r="I24" s="392"/>
      <c r="J24" s="90">
        <f>_xll.qlDayCounterYearFraction(DayCounter,D24,E24,,,Trigger)</f>
        <v>0.5083333333333333</v>
      </c>
      <c r="K24" s="138">
        <f>_xll.qlYieldTSDiscount(Discounting,D24,,AllTriggers)</f>
        <v>0.99998571678770976</v>
      </c>
      <c r="L24" s="138">
        <f>_xll.qlYieldTSDiscount(Discounting,E24,,AllTriggers)</f>
        <v>0.99915783126191815</v>
      </c>
      <c r="M24" s="365">
        <f t="shared" si="10"/>
        <v>1.629999998894697E-3</v>
      </c>
      <c r="N24" s="85">
        <f t="shared" si="11"/>
        <v>5.8584456646511279E-3</v>
      </c>
      <c r="O24" s="85">
        <f t="shared" si="12"/>
        <v>6.1791836227782582E-3</v>
      </c>
      <c r="P24" s="85">
        <f t="shared" si="13"/>
        <v>6.381665977334485E-3</v>
      </c>
      <c r="Q24" s="207"/>
      <c r="AF24" s="89">
        <f>_xll.qlCalendarAdvance(Calendar,AF23,"1d","mf",,Trigger)</f>
        <v>42156</v>
      </c>
      <c r="AG24" s="90">
        <f>_xll.qlDayCounterYearFraction(DayCounter,SettlementDate,AF24,,,Trigger)</f>
        <v>9.166666666666666E-2</v>
      </c>
      <c r="AH24" s="85">
        <f t="shared" si="0"/>
        <v>4.2204145166255241E-3</v>
      </c>
      <c r="AI24" s="85">
        <f t="shared" si="1"/>
        <v>4.7446106375017682E-3</v>
      </c>
      <c r="AJ24" s="85">
        <f t="shared" si="2"/>
        <v>5.791107714821624E-3</v>
      </c>
    </row>
    <row r="25" spans="3:36" ht="12" customHeight="1" x14ac:dyDescent="0.2">
      <c r="C25" s="170" t="s">
        <v>45</v>
      </c>
      <c r="D25" s="80">
        <f t="shared" si="5"/>
        <v>42123</v>
      </c>
      <c r="E25" s="89">
        <f>_xll.qlCalendarAdvance(Calendar,SettlementDate,C25,"mf",TRUE,Trigger)</f>
        <v>42338</v>
      </c>
      <c r="F25" s="392"/>
      <c r="G25" s="392"/>
      <c r="H25" s="392"/>
      <c r="I25" s="392"/>
      <c r="J25" s="90">
        <f>_xll.qlDayCounterYearFraction(DayCounter,D25,E25,,,Trigger)</f>
        <v>0.59722222222222221</v>
      </c>
      <c r="K25" s="138">
        <f>_xll.qlYieldTSDiscount(Discounting,D25,,AllTriggers)</f>
        <v>0.99998571678770976</v>
      </c>
      <c r="L25" s="138">
        <f>_xll.qlYieldTSDiscount(Discounting,E25,,AllTriggers)</f>
        <v>0.99890577114526524</v>
      </c>
      <c r="M25" s="365">
        <f t="shared" si="10"/>
        <v>1.810261916544692E-3</v>
      </c>
      <c r="N25" s="85">
        <f t="shared" si="11"/>
        <v>6.0405683017968502E-3</v>
      </c>
      <c r="O25" s="85">
        <f t="shared" si="12"/>
        <v>6.3053863848263562E-3</v>
      </c>
      <c r="P25" s="85">
        <f t="shared" si="13"/>
        <v>6.3705072045765684E-3</v>
      </c>
      <c r="Q25" s="207"/>
      <c r="AF25" s="89">
        <f>_xll.qlCalendarAdvance(Calendar,AF24,"1d","mf",,Trigger)</f>
        <v>42157</v>
      </c>
      <c r="AG25" s="90">
        <f>_xll.qlDayCounterYearFraction(DayCounter,SettlementDate,AF25,,,Trigger)</f>
        <v>9.4444444444444442E-2</v>
      </c>
      <c r="AH25" s="85">
        <f t="shared" si="0"/>
        <v>4.2204145166255241E-3</v>
      </c>
      <c r="AI25" s="85">
        <f t="shared" si="1"/>
        <v>4.7411159966959269E-3</v>
      </c>
      <c r="AJ25" s="85">
        <f t="shared" si="2"/>
        <v>5.7665336892216805E-3</v>
      </c>
    </row>
    <row r="26" spans="3:36" ht="12" customHeight="1" x14ac:dyDescent="0.2">
      <c r="C26" s="170" t="s">
        <v>46</v>
      </c>
      <c r="D26" s="80">
        <f t="shared" si="5"/>
        <v>42123</v>
      </c>
      <c r="E26" s="89">
        <f>_xll.qlCalendarAdvance(Calendar,SettlementDate,C26,"mf",TRUE,Trigger)</f>
        <v>42367</v>
      </c>
      <c r="F26" s="392"/>
      <c r="G26" s="392"/>
      <c r="H26" s="392"/>
      <c r="I26" s="392"/>
      <c r="J26" s="90">
        <f>_xll.qlDayCounterYearFraction(DayCounter,D26,E26,,,Trigger)</f>
        <v>0.67777777777777781</v>
      </c>
      <c r="K26" s="138">
        <f>_xll.qlYieldTSDiscount(Discounting,D26,,AllTriggers)</f>
        <v>0.99998571678770976</v>
      </c>
      <c r="L26" s="138">
        <f>_xll.qlYieldTSDiscount(Discounting,E26,,AllTriggers)</f>
        <v>0.9986522940529593</v>
      </c>
      <c r="M26" s="365">
        <f t="shared" si="10"/>
        <v>1.9699999991987373E-3</v>
      </c>
      <c r="N26" s="85">
        <f t="shared" si="11"/>
        <v>6.2020997887533595E-3</v>
      </c>
      <c r="O26" s="85">
        <f t="shared" si="12"/>
        <v>6.4161844475175683E-3</v>
      </c>
      <c r="P26" s="85">
        <f t="shared" si="13"/>
        <v>6.3940626100367033E-3</v>
      </c>
      <c r="Q26" s="207"/>
      <c r="AF26" s="89">
        <f>_xll.qlCalendarAdvance(Calendar,AF25,"1d","mf",,Trigger)</f>
        <v>42158</v>
      </c>
      <c r="AG26" s="90">
        <f>_xll.qlDayCounterYearFraction(DayCounter,SettlementDate,AF26,,,Trigger)</f>
        <v>9.7222222222222224E-2</v>
      </c>
      <c r="AH26" s="85">
        <f t="shared" si="0"/>
        <v>4.2204145166255241E-3</v>
      </c>
      <c r="AI26" s="85">
        <f t="shared" si="1"/>
        <v>4.7376213558900848E-3</v>
      </c>
      <c r="AJ26" s="85">
        <f t="shared" si="2"/>
        <v>5.7420859078041019E-3</v>
      </c>
    </row>
    <row r="27" spans="3:36" ht="12" customHeight="1" x14ac:dyDescent="0.2">
      <c r="C27" s="170" t="s">
        <v>47</v>
      </c>
      <c r="D27" s="80">
        <f t="shared" si="5"/>
        <v>42123</v>
      </c>
      <c r="E27" s="89">
        <f>_xll.qlCalendarAdvance(Calendar,SettlementDate,C27,"mf",TRUE,Trigger)</f>
        <v>42398</v>
      </c>
      <c r="F27" s="392"/>
      <c r="G27" s="392"/>
      <c r="H27" s="392"/>
      <c r="I27" s="392"/>
      <c r="J27" s="90">
        <f>_xll.qlDayCounterYearFraction(DayCounter,D27,E27,,,Trigger)</f>
        <v>0.76388888888888884</v>
      </c>
      <c r="K27" s="138">
        <f>_xll.qlYieldTSDiscount(Discounting,D27,,AllTriggers)</f>
        <v>0.99998571678770976</v>
      </c>
      <c r="L27" s="138">
        <f>_xll.qlYieldTSDiscount(Discounting,E27,,AllTriggers)</f>
        <v>0.99832409673397171</v>
      </c>
      <c r="M27" s="365">
        <f t="shared" si="10"/>
        <v>2.178863270783247E-3</v>
      </c>
      <c r="N27" s="85">
        <f t="shared" si="11"/>
        <v>6.4131240932060124E-3</v>
      </c>
      <c r="O27" s="85">
        <f t="shared" si="12"/>
        <v>6.5729189117820462E-3</v>
      </c>
      <c r="P27" s="85">
        <f t="shared" si="13"/>
        <v>6.4967554033216858E-3</v>
      </c>
      <c r="Q27" s="207"/>
      <c r="AF27" s="89">
        <f>_xll.qlCalendarAdvance(Calendar,AF26,"1d","mf",,Trigger)</f>
        <v>42159</v>
      </c>
      <c r="AG27" s="90">
        <f>_xll.qlDayCounterYearFraction(DayCounter,SettlementDate,AF27,,,Trigger)</f>
        <v>0.1</v>
      </c>
      <c r="AH27" s="85">
        <f t="shared" si="0"/>
        <v>4.2204145166255241E-3</v>
      </c>
      <c r="AI27" s="85">
        <f t="shared" si="1"/>
        <v>4.7341267150842435E-3</v>
      </c>
      <c r="AJ27" s="85">
        <f t="shared" si="2"/>
        <v>5.7177643705688883E-3</v>
      </c>
    </row>
    <row r="28" spans="3:36" ht="12" customHeight="1" x14ac:dyDescent="0.2">
      <c r="C28" s="170" t="s">
        <v>48</v>
      </c>
      <c r="D28" s="80">
        <f t="shared" si="5"/>
        <v>42123</v>
      </c>
      <c r="E28" s="89">
        <f>_xll.qlCalendarAdvance(Calendar,SettlementDate,C28,"mf",TRUE,Trigger)</f>
        <v>42429</v>
      </c>
      <c r="F28" s="392"/>
      <c r="G28" s="392"/>
      <c r="H28" s="392"/>
      <c r="I28" s="392"/>
      <c r="J28" s="90">
        <f>_xll.qlDayCounterYearFraction(DayCounter,D28,E28,,,Trigger)</f>
        <v>0.85</v>
      </c>
      <c r="K28" s="138">
        <f>_xll.qlYieldTSDiscount(Discounting,D28,,AllTriggers)</f>
        <v>0.99998571678770976</v>
      </c>
      <c r="L28" s="138">
        <f>_xll.qlYieldTSDiscount(Discounting,E28,,AllTriggers)</f>
        <v>0.99795980825408759</v>
      </c>
      <c r="M28" s="365">
        <f t="shared" si="10"/>
        <v>2.388294382747817E-3</v>
      </c>
      <c r="N28" s="85">
        <f t="shared" si="11"/>
        <v>6.6248710560244759E-3</v>
      </c>
      <c r="O28" s="85">
        <f t="shared" si="12"/>
        <v>6.7303053423211209E-3</v>
      </c>
      <c r="P28" s="85">
        <f t="shared" si="13"/>
        <v>6.6406950351214616E-3</v>
      </c>
      <c r="Q28" s="207"/>
      <c r="AF28" s="89">
        <f>_xll.qlCalendarAdvance(Calendar,AF27,"1d","mf",,Trigger)</f>
        <v>42160</v>
      </c>
      <c r="AG28" s="90">
        <f>_xll.qlDayCounterYearFraction(DayCounter,SettlementDate,AF28,,,Trigger)</f>
        <v>0.10277777777777777</v>
      </c>
      <c r="AH28" s="85">
        <f t="shared" si="0"/>
        <v>4.2204145166255241E-3</v>
      </c>
      <c r="AI28" s="85">
        <f t="shared" si="1"/>
        <v>4.7306320742784022E-3</v>
      </c>
      <c r="AJ28" s="85">
        <f t="shared" si="2"/>
        <v>5.6935690775160395E-3</v>
      </c>
    </row>
    <row r="29" spans="3:36" ht="12" customHeight="1" x14ac:dyDescent="0.2">
      <c r="C29" s="170" t="s">
        <v>49</v>
      </c>
      <c r="D29" s="80">
        <f t="shared" si="5"/>
        <v>42123</v>
      </c>
      <c r="E29" s="89">
        <f>_xll.qlCalendarAdvance(Calendar,SettlementDate,C29,"mf",TRUE,Trigger)</f>
        <v>42458</v>
      </c>
      <c r="F29" s="392"/>
      <c r="G29" s="392"/>
      <c r="H29" s="392"/>
      <c r="I29" s="392"/>
      <c r="J29" s="90">
        <f>_xll.qlDayCounterYearFraction(DayCounter,D29,E29,,,Trigger)</f>
        <v>0.93055555555555558</v>
      </c>
      <c r="K29" s="138">
        <f>_xll.qlYieldTSDiscount(Discounting,D29,,AllTriggers)</f>
        <v>0.99998571678770976</v>
      </c>
      <c r="L29" s="138">
        <f>_xll.qlYieldTSDiscount(Discounting,E29,,AllTriggers)</f>
        <v>0.99758140704376108</v>
      </c>
      <c r="M29" s="365">
        <f t="shared" si="10"/>
        <v>2.589999999999966E-3</v>
      </c>
      <c r="N29" s="85">
        <f t="shared" si="11"/>
        <v>6.8289046424587973E-3</v>
      </c>
      <c r="O29" s="85">
        <f t="shared" si="12"/>
        <v>6.8834171620587234E-3</v>
      </c>
      <c r="P29" s="85">
        <f t="shared" si="13"/>
        <v>6.8180504579771969E-3</v>
      </c>
      <c r="Q29" s="207"/>
      <c r="AF29" s="89">
        <f>_xll.qlCalendarAdvance(Calendar,AF28,"1d","mf",,Trigger)</f>
        <v>42163</v>
      </c>
      <c r="AG29" s="90">
        <f>_xll.qlDayCounterYearFraction(DayCounter,SettlementDate,AF29,,,Trigger)</f>
        <v>0.1111111111111111</v>
      </c>
      <c r="AH29" s="85">
        <f t="shared" si="0"/>
        <v>4.2204145166255241E-3</v>
      </c>
      <c r="AI29" s="85">
        <f t="shared" si="1"/>
        <v>4.7201481518608767E-3</v>
      </c>
      <c r="AJ29" s="85">
        <f t="shared" si="2"/>
        <v>5.6217406634516826E-3</v>
      </c>
    </row>
    <row r="30" spans="3:36" ht="12" customHeight="1" x14ac:dyDescent="0.2">
      <c r="C30" s="372" t="s">
        <v>23</v>
      </c>
      <c r="D30" s="367">
        <f t="shared" si="5"/>
        <v>42123</v>
      </c>
      <c r="E30" s="373">
        <f>_xll.qlCalendarAdvance(Calendar,SettlementDate,C30,"mf",TRUE,Trigger)</f>
        <v>42489</v>
      </c>
      <c r="F30" s="394"/>
      <c r="G30" s="394"/>
      <c r="H30" s="394"/>
      <c r="I30" s="394"/>
      <c r="J30" s="369">
        <f>_xll.qlDayCounterYearFraction(DayCounter,D30,E30,,,Trigger)</f>
        <v>1.0166666666666666</v>
      </c>
      <c r="K30" s="385">
        <f>_xll.qlYieldTSDiscount(Discounting,D30,,AllTriggers)</f>
        <v>0.99998571678770976</v>
      </c>
      <c r="L30" s="385">
        <f>_xll.qlYieldTSDiscount(Discounting,E30,,AllTriggers)</f>
        <v>0.99712957860675278</v>
      </c>
      <c r="M30" s="370">
        <f t="shared" si="10"/>
        <v>2.8174033784952551E-3</v>
      </c>
      <c r="N30" s="91">
        <f t="shared" si="11"/>
        <v>7.0589999999998978E-3</v>
      </c>
      <c r="O30" s="91">
        <f t="shared" si="12"/>
        <v>7.0589999999998978E-3</v>
      </c>
      <c r="P30" s="91">
        <f t="shared" si="13"/>
        <v>7.0589999999998978E-3</v>
      </c>
      <c r="AF30" s="89">
        <f>_xll.qlCalendarAdvance(Calendar,AF29,"1d","mf",,Trigger)</f>
        <v>42164</v>
      </c>
      <c r="AG30" s="90">
        <f>_xll.qlDayCounterYearFraction(DayCounter,SettlementDate,AF30,,,Trigger)</f>
        <v>0.11388888888888889</v>
      </c>
      <c r="AH30" s="85">
        <f t="shared" si="0"/>
        <v>4.2204145166255241E-3</v>
      </c>
      <c r="AI30" s="85">
        <f t="shared" si="1"/>
        <v>4.7166535110550354E-3</v>
      </c>
      <c r="AJ30" s="85">
        <f t="shared" si="2"/>
        <v>5.5980503471282925E-3</v>
      </c>
    </row>
    <row r="31" spans="3:36" ht="12" customHeight="1" x14ac:dyDescent="0.2">
      <c r="AF31" s="89">
        <f>_xll.qlCalendarAdvance(Calendar,AF30,"1d","mf",,Trigger)</f>
        <v>42165</v>
      </c>
      <c r="AG31" s="90">
        <f>_xll.qlDayCounterYearFraction(DayCounter,SettlementDate,AF31,,,Trigger)</f>
        <v>0.11666666666666667</v>
      </c>
      <c r="AH31" s="85">
        <f t="shared" si="0"/>
        <v>4.2204145166255241E-3</v>
      </c>
      <c r="AI31" s="85">
        <f t="shared" si="1"/>
        <v>4.7131588702491933E-3</v>
      </c>
      <c r="AJ31" s="85">
        <f t="shared" si="2"/>
        <v>5.5744862749872674E-3</v>
      </c>
    </row>
    <row r="32" spans="3:36" ht="12" customHeight="1" x14ac:dyDescent="0.2">
      <c r="C32" s="360" t="s">
        <v>107</v>
      </c>
      <c r="AF32" s="89">
        <f>_xll.qlCalendarAdvance(Calendar,AF31,"1d","mf",,Trigger)</f>
        <v>42166</v>
      </c>
      <c r="AG32" s="90">
        <f>_xll.qlDayCounterYearFraction(DayCounter,SettlementDate,AF32,,,Trigger)</f>
        <v>0.11944444444444445</v>
      </c>
      <c r="AH32" s="85">
        <f t="shared" si="0"/>
        <v>4.2204145166255241E-3</v>
      </c>
      <c r="AI32" s="85">
        <f t="shared" si="1"/>
        <v>4.709664229443352E-3</v>
      </c>
      <c r="AJ32" s="85">
        <f t="shared" si="2"/>
        <v>5.551048447028608E-3</v>
      </c>
    </row>
    <row r="33" spans="3:36" ht="12" customHeight="1" x14ac:dyDescent="0.2">
      <c r="C33" s="209" t="s">
        <v>93</v>
      </c>
      <c r="AF33" s="89">
        <f>_xll.qlCalendarAdvance(Calendar,AF32,"1d","mf",,Trigger)</f>
        <v>42167</v>
      </c>
      <c r="AG33" s="90">
        <f>_xll.qlDayCounterYearFraction(DayCounter,SettlementDate,AF33,,,Trigger)</f>
        <v>0.12222222222222222</v>
      </c>
      <c r="AH33" s="85">
        <f t="shared" si="0"/>
        <v>4.2204145166255241E-3</v>
      </c>
      <c r="AI33" s="85">
        <f t="shared" si="1"/>
        <v>4.7061695886375099E-3</v>
      </c>
      <c r="AJ33" s="85">
        <f t="shared" si="2"/>
        <v>5.5277368632523126E-3</v>
      </c>
    </row>
    <row r="34" spans="3:36" ht="12" customHeight="1" x14ac:dyDescent="0.2">
      <c r="C34" s="85">
        <f>IF($C$33="FLAT",N15,IF($C$33="linear",O15,P15))</f>
        <v>6.7225505652590556E-3</v>
      </c>
      <c r="AF34" s="89">
        <f>_xll.qlCalendarAdvance(Calendar,AF33,"1d","mf",,Trigger)</f>
        <v>42170</v>
      </c>
      <c r="AG34" s="90">
        <f>_xll.qlDayCounterYearFraction(DayCounter,SettlementDate,AF34,,,Trigger)</f>
        <v>0.13055555555555556</v>
      </c>
      <c r="AH34" s="85">
        <f t="shared" si="0"/>
        <v>4.2204145166255241E-3</v>
      </c>
      <c r="AI34" s="85">
        <f t="shared" si="1"/>
        <v>4.6956856662199852E-3</v>
      </c>
      <c r="AJ34" s="85">
        <f t="shared" si="2"/>
        <v>5.4585595770176151E-3</v>
      </c>
    </row>
    <row r="35" spans="3:36" ht="12" customHeight="1" x14ac:dyDescent="0.2">
      <c r="C35" s="85">
        <f>IF($C$33="FLAT",N16,IF($C$33="linear",O16,P16))</f>
        <v>5.9980394187077379E-3</v>
      </c>
      <c r="AF35" s="89">
        <f>_xll.qlCalendarAdvance(Calendar,AF34,"1d","mf",,Trigger)</f>
        <v>42171</v>
      </c>
      <c r="AG35" s="90">
        <f>_xll.qlDayCounterYearFraction(DayCounter,SettlementDate,AF35,,,Trigger)</f>
        <v>0.13333333333333333</v>
      </c>
      <c r="AH35" s="85">
        <f t="shared" si="0"/>
        <v>4.2204145166255241E-3</v>
      </c>
      <c r="AI35" s="85">
        <f t="shared" si="1"/>
        <v>4.6921910254141439E-3</v>
      </c>
      <c r="AJ35" s="85">
        <f t="shared" si="2"/>
        <v>5.4357529699707793E-3</v>
      </c>
    </row>
    <row r="36" spans="3:36" ht="12" customHeight="1" x14ac:dyDescent="0.2">
      <c r="C36" s="85">
        <f>IF($C$33="FLAT",N17,IF($C$33="linear",O17,P17))</f>
        <v>6.0361516429756935E-3</v>
      </c>
      <c r="AF36" s="89">
        <f>_xll.qlCalendarAdvance(Calendar,AF35,"1d","mf",,Trigger)</f>
        <v>42172</v>
      </c>
      <c r="AG36" s="90">
        <f>_xll.qlDayCounterYearFraction(DayCounter,SettlementDate,AF36,,,Trigger)</f>
        <v>0.1361111111111111</v>
      </c>
      <c r="AH36" s="85">
        <f t="shared" si="0"/>
        <v>4.2204145166255241E-3</v>
      </c>
      <c r="AI36" s="85">
        <f t="shared" si="1"/>
        <v>4.6886963846083018E-3</v>
      </c>
      <c r="AJ36" s="85">
        <f t="shared" si="2"/>
        <v>5.4130726071063085E-3</v>
      </c>
    </row>
    <row r="37" spans="3:36" ht="12" customHeight="1" x14ac:dyDescent="0.2">
      <c r="C37" s="85">
        <f t="shared" ref="C37:C49" si="14">IF($C$33="FLAT",N18,IF($C$33="linear",O18,P18))</f>
        <v>6.0442619416826004E-3</v>
      </c>
      <c r="AF37" s="89">
        <f>_xll.qlCalendarAdvance(Calendar,AF36,"1d","mf",,Trigger)</f>
        <v>42173</v>
      </c>
      <c r="AG37" s="90">
        <f>_xll.qlDayCounterYearFraction(DayCounter,SettlementDate,AF37,,,Trigger)</f>
        <v>0.1388888888888889</v>
      </c>
      <c r="AH37" s="85">
        <f t="shared" si="0"/>
        <v>4.2204145166255241E-3</v>
      </c>
      <c r="AI37" s="85">
        <f t="shared" si="1"/>
        <v>4.6852017438024605E-3</v>
      </c>
      <c r="AJ37" s="85">
        <f t="shared" si="2"/>
        <v>5.3905184884242016E-3</v>
      </c>
    </row>
    <row r="38" spans="3:36" x14ac:dyDescent="0.2">
      <c r="C38" s="85">
        <f t="shared" si="14"/>
        <v>6.0601283425256725E-3</v>
      </c>
      <c r="AF38" s="89">
        <f>_xll.qlCalendarAdvance(Calendar,AF37,"1d","mf",,Trigger)</f>
        <v>42174</v>
      </c>
      <c r="AG38" s="90">
        <f>_xll.qlDayCounterYearFraction(DayCounter,SettlementDate,AF38,,,Trigger)</f>
        <v>0.14166666666666666</v>
      </c>
      <c r="AH38" s="85">
        <f t="shared" si="0"/>
        <v>4.2204145166255241E-3</v>
      </c>
      <c r="AI38" s="85">
        <f t="shared" si="1"/>
        <v>4.6817071029966184E-3</v>
      </c>
      <c r="AJ38" s="85">
        <f t="shared" si="2"/>
        <v>5.3680906139244597E-3</v>
      </c>
    </row>
    <row r="39" spans="3:36" x14ac:dyDescent="0.2">
      <c r="C39" s="85">
        <f t="shared" si="14"/>
        <v>6.0162772387018131E-3</v>
      </c>
      <c r="AF39" s="89">
        <f>_xll.qlCalendarAdvance(Calendar,AF38,"1d","mf",,Trigger)</f>
        <v>42177</v>
      </c>
      <c r="AG39" s="90">
        <f>_xll.qlDayCounterYearFraction(DayCounter,SettlementDate,AF39,,,Trigger)</f>
        <v>0.15</v>
      </c>
      <c r="AH39" s="85">
        <f t="shared" si="0"/>
        <v>4.2204145166255241E-3</v>
      </c>
      <c r="AI39" s="85">
        <f t="shared" si="1"/>
        <v>4.6712231805790937E-3</v>
      </c>
      <c r="AJ39" s="85">
        <f t="shared" si="2"/>
        <v>5.3015644555194225E-3</v>
      </c>
    </row>
    <row r="40" spans="3:36" x14ac:dyDescent="0.2">
      <c r="C40" s="85">
        <f t="shared" si="14"/>
        <v>6.0052674598228255E-3</v>
      </c>
      <c r="AF40" s="89">
        <f>_xll.qlCalendarAdvance(Calendar,AF39,"1d","mf",,Trigger)</f>
        <v>42178</v>
      </c>
      <c r="AG40" s="90">
        <f>_xll.qlDayCounterYearFraction(DayCounter,SettlementDate,AF40,,,Trigger)</f>
        <v>0.15277777777777779</v>
      </c>
      <c r="AH40" s="85">
        <f t="shared" si="0"/>
        <v>4.2204145166255241E-3</v>
      </c>
      <c r="AI40" s="85">
        <f t="shared" si="1"/>
        <v>4.6677285397732525E-3</v>
      </c>
      <c r="AJ40" s="85">
        <f t="shared" si="2"/>
        <v>5.2796415577491401E-3</v>
      </c>
    </row>
    <row r="41" spans="3:36" x14ac:dyDescent="0.2">
      <c r="C41" s="85">
        <f t="shared" si="14"/>
        <v>6.0298413633648306E-3</v>
      </c>
      <c r="AF41" s="89">
        <f>_xll.qlCalendarAdvance(Calendar,AF40,"1d","mf",,Trigger)</f>
        <v>42179</v>
      </c>
      <c r="AG41" s="90">
        <f>_xll.qlDayCounterYearFraction(DayCounter,SettlementDate,AF41,,,Trigger)</f>
        <v>0.15555555555555556</v>
      </c>
      <c r="AH41" s="85">
        <f t="shared" si="0"/>
        <v>4.2204145166255241E-3</v>
      </c>
      <c r="AI41" s="85">
        <f t="shared" si="1"/>
        <v>4.6642338989674103E-3</v>
      </c>
      <c r="AJ41" s="85">
        <f t="shared" si="2"/>
        <v>5.2578449041612218E-3</v>
      </c>
    </row>
    <row r="42" spans="3:36" x14ac:dyDescent="0.2">
      <c r="C42" s="85">
        <f t="shared" si="14"/>
        <v>6.0799702736539819E-3</v>
      </c>
      <c r="AF42" s="89">
        <f>_xll.qlCalendarAdvance(Calendar,AF41,"1d","mf",,Trigger)</f>
        <v>42180</v>
      </c>
      <c r="AG42" s="90">
        <f>_xll.qlDayCounterYearFraction(DayCounter,SettlementDate,AF42,,,Trigger)</f>
        <v>0.15833333333333333</v>
      </c>
      <c r="AH42" s="85">
        <f t="shared" si="0"/>
        <v>4.2204145166255241E-3</v>
      </c>
      <c r="AI42" s="85">
        <f t="shared" si="1"/>
        <v>4.6607392581615691E-3</v>
      </c>
      <c r="AJ42" s="85">
        <f t="shared" si="2"/>
        <v>5.2361744947556684E-3</v>
      </c>
    </row>
    <row r="43" spans="3:36" ht="11.25" customHeight="1" x14ac:dyDescent="0.2">
      <c r="C43" s="85">
        <f t="shared" si="14"/>
        <v>6.1791836227782582E-3</v>
      </c>
      <c r="AF43" s="89">
        <f>_xll.qlCalendarAdvance(Calendar,AF42,"1d","mf",,Trigger)</f>
        <v>42181</v>
      </c>
      <c r="AG43" s="90">
        <f>_xll.qlDayCounterYearFraction(DayCounter,SettlementDate,AF43,,,Trigger)</f>
        <v>0.16111111111111112</v>
      </c>
      <c r="AH43" s="85">
        <f t="shared" si="0"/>
        <v>4.2204145166255241E-3</v>
      </c>
      <c r="AI43" s="85">
        <f t="shared" si="1"/>
        <v>4.6572446173557269E-3</v>
      </c>
      <c r="AJ43" s="85">
        <f t="shared" si="2"/>
        <v>5.2146303295324808E-3</v>
      </c>
    </row>
    <row r="44" spans="3:36" x14ac:dyDescent="0.2">
      <c r="C44" s="85">
        <f t="shared" si="14"/>
        <v>6.3053863848263562E-3</v>
      </c>
      <c r="AF44" s="89">
        <f>_xll.qlCalendarAdvance(Calendar,AF43,"1d","mf",,Trigger)</f>
        <v>42184</v>
      </c>
      <c r="AG44" s="90">
        <f>_xll.qlDayCounterYearFraction(DayCounter,SettlementDate,AF44,,,Trigger)</f>
        <v>0.16944444444444445</v>
      </c>
      <c r="AH44" s="85">
        <f t="shared" si="0"/>
        <v>4.2204145166255241E-3</v>
      </c>
      <c r="AI44" s="85">
        <f t="shared" si="1"/>
        <v>4.6467606949382022E-3</v>
      </c>
      <c r="AJ44" s="85">
        <f t="shared" si="2"/>
        <v>5.1507552989571038E-3</v>
      </c>
    </row>
    <row r="45" spans="3:36" x14ac:dyDescent="0.2">
      <c r="C45" s="85">
        <f t="shared" si="14"/>
        <v>6.4161844475175683E-3</v>
      </c>
      <c r="AF45" s="89">
        <f>_xll.qlCalendarAdvance(Calendar,AF44,"1d","mf",,Trigger)</f>
        <v>42185</v>
      </c>
      <c r="AG45" s="90">
        <f>_xll.qlDayCounterYearFraction(DayCounter,SettlementDate,AF45,,,Trigger)</f>
        <v>0.17222222222222222</v>
      </c>
      <c r="AH45" s="85">
        <f t="shared" si="0"/>
        <v>4.2204145166255241E-3</v>
      </c>
      <c r="AI45" s="85">
        <f t="shared" si="1"/>
        <v>4.6432660541323601E-3</v>
      </c>
      <c r="AJ45" s="85">
        <f t="shared" si="2"/>
        <v>5.129716110463374E-3</v>
      </c>
    </row>
    <row r="46" spans="3:36" x14ac:dyDescent="0.2">
      <c r="C46" s="85">
        <f t="shared" si="14"/>
        <v>6.5729189117820462E-3</v>
      </c>
      <c r="AF46" s="89">
        <f>_xll.qlCalendarAdvance(Calendar,AF45,"1d","mf",,Trigger)</f>
        <v>42186</v>
      </c>
      <c r="AG46" s="90">
        <f>_xll.qlDayCounterYearFraction(DayCounter,SettlementDate,AF46,,,Trigger)</f>
        <v>0.17499999999999999</v>
      </c>
      <c r="AH46" s="85">
        <f t="shared" si="0"/>
        <v>4.2204145166255241E-3</v>
      </c>
      <c r="AI46" s="85">
        <f t="shared" si="1"/>
        <v>4.6397714133265188E-3</v>
      </c>
      <c r="AJ46" s="85">
        <f t="shared" si="2"/>
        <v>5.1088031661520109E-3</v>
      </c>
    </row>
    <row r="47" spans="3:36" x14ac:dyDescent="0.2">
      <c r="C47" s="85">
        <f t="shared" si="14"/>
        <v>6.7303053423211209E-3</v>
      </c>
      <c r="N47" s="207"/>
      <c r="O47" s="207"/>
      <c r="AF47" s="89">
        <f>_xll.qlCalendarAdvance(Calendar,AF46,"1d","mf",,Trigger)</f>
        <v>42187</v>
      </c>
      <c r="AG47" s="90">
        <f>_xll.qlDayCounterYearFraction(DayCounter,SettlementDate,AF47,,,Trigger)</f>
        <v>0.17777777777777778</v>
      </c>
      <c r="AH47" s="85">
        <f t="shared" si="0"/>
        <v>4.2204145166255241E-3</v>
      </c>
      <c r="AI47" s="85">
        <f t="shared" si="1"/>
        <v>4.6362767725206776E-3</v>
      </c>
      <c r="AJ47" s="85">
        <f t="shared" si="2"/>
        <v>5.0880164660230109E-3</v>
      </c>
    </row>
    <row r="48" spans="3:36" x14ac:dyDescent="0.2">
      <c r="C48" s="85">
        <f t="shared" si="14"/>
        <v>6.8834171620587234E-3</v>
      </c>
      <c r="AF48" s="89">
        <f>_xll.qlCalendarAdvance(Calendar,AF47,"1d","mf",,Trigger)</f>
        <v>42188</v>
      </c>
      <c r="AG48" s="90">
        <f>_xll.qlDayCounterYearFraction(DayCounter,SettlementDate,AF48,,,Trigger)</f>
        <v>0.18055555555555555</v>
      </c>
      <c r="AH48" s="85">
        <f t="shared" si="0"/>
        <v>4.2204145166255241E-3</v>
      </c>
      <c r="AI48" s="85">
        <f t="shared" si="1"/>
        <v>4.6327821317148354E-3</v>
      </c>
      <c r="AJ48" s="85">
        <f t="shared" si="2"/>
        <v>5.0673560100763758E-3</v>
      </c>
    </row>
    <row r="49" spans="3:36" x14ac:dyDescent="0.2">
      <c r="C49" s="91">
        <f t="shared" si="14"/>
        <v>7.0589999999998978E-3</v>
      </c>
      <c r="AF49" s="89">
        <f>_xll.qlCalendarAdvance(Calendar,AF48,"1d","mf",,Trigger)</f>
        <v>42191</v>
      </c>
      <c r="AG49" s="90">
        <f>_xll.qlDayCounterYearFraction(DayCounter,SettlementDate,AF49,,,Trigger)</f>
        <v>0.18888888888888888</v>
      </c>
      <c r="AH49" s="85">
        <f t="shared" si="0"/>
        <v>4.2204145166255241E-3</v>
      </c>
      <c r="AI49" s="85">
        <f t="shared" si="1"/>
        <v>4.6222982092973108E-3</v>
      </c>
      <c r="AJ49" s="85">
        <f t="shared" si="2"/>
        <v>5.0061321073306599E-3</v>
      </c>
    </row>
    <row r="50" spans="3:36" x14ac:dyDescent="0.2">
      <c r="AF50" s="89">
        <f>_xll.qlCalendarAdvance(Calendar,AF49,"1d","mf",,Trigger)</f>
        <v>42192</v>
      </c>
      <c r="AG50" s="90">
        <f>_xll.qlDayCounterYearFraction(DayCounter,SettlementDate,AF50,,,Trigger)</f>
        <v>0.19166666666666668</v>
      </c>
      <c r="AH50" s="85">
        <f t="shared" si="0"/>
        <v>4.2204145166255241E-3</v>
      </c>
      <c r="AI50" s="85">
        <f t="shared" si="1"/>
        <v>4.6188035684914686E-3</v>
      </c>
      <c r="AJ50" s="85">
        <f t="shared" si="2"/>
        <v>4.9859766281134827E-3</v>
      </c>
    </row>
    <row r="51" spans="3:36" x14ac:dyDescent="0.2">
      <c r="AF51" s="89">
        <f>_xll.qlCalendarAdvance(Calendar,AF50,"1d","mf",,Trigger)</f>
        <v>42193</v>
      </c>
      <c r="AG51" s="90">
        <f>_xll.qlDayCounterYearFraction(DayCounter,SettlementDate,AF51,,,Trigger)</f>
        <v>0.19444444444444445</v>
      </c>
      <c r="AH51" s="85">
        <f t="shared" si="0"/>
        <v>4.2204145166255241E-3</v>
      </c>
      <c r="AI51" s="85">
        <f t="shared" si="1"/>
        <v>4.6153089276856274E-3</v>
      </c>
      <c r="AJ51" s="85">
        <f t="shared" si="2"/>
        <v>4.9659473930786721E-3</v>
      </c>
    </row>
    <row r="52" spans="3:36" x14ac:dyDescent="0.2">
      <c r="AF52" s="89">
        <f>_xll.qlCalendarAdvance(Calendar,AF51,"1d","mf",,Trigger)</f>
        <v>42194</v>
      </c>
      <c r="AG52" s="90">
        <f>_xll.qlDayCounterYearFraction(DayCounter,SettlementDate,AF52,,,Trigger)</f>
        <v>0.19722222222222222</v>
      </c>
      <c r="AH52" s="85">
        <f t="shared" si="0"/>
        <v>4.2204145166255241E-3</v>
      </c>
      <c r="AI52" s="85">
        <f t="shared" si="1"/>
        <v>4.6118142868797852E-3</v>
      </c>
      <c r="AJ52" s="85">
        <f t="shared" si="2"/>
        <v>4.9460444022262264E-3</v>
      </c>
    </row>
    <row r="53" spans="3:36" x14ac:dyDescent="0.2">
      <c r="AF53" s="89">
        <f>_xll.qlCalendarAdvance(Calendar,AF52,"1d","mf",,Trigger)</f>
        <v>42195</v>
      </c>
      <c r="AG53" s="90">
        <f>_xll.qlDayCounterYearFraction(DayCounter,SettlementDate,AF53,,,Trigger)</f>
        <v>0.2</v>
      </c>
      <c r="AH53" s="85">
        <f t="shared" si="0"/>
        <v>4.2204145166255241E-3</v>
      </c>
      <c r="AI53" s="85">
        <f t="shared" si="1"/>
        <v>4.608319646073944E-3</v>
      </c>
      <c r="AJ53" s="85">
        <f t="shared" si="2"/>
        <v>4.9262676555561448E-3</v>
      </c>
    </row>
    <row r="54" spans="3:36" x14ac:dyDescent="0.2">
      <c r="AF54" s="89">
        <f>_xll.qlCalendarAdvance(Calendar,AF53,"1d","mf",,Trigger)</f>
        <v>42198</v>
      </c>
      <c r="AG54" s="90">
        <f>_xll.qlDayCounterYearFraction(DayCounter,SettlementDate,AF54,,,Trigger)</f>
        <v>0.20833333333333334</v>
      </c>
      <c r="AH54" s="85">
        <f t="shared" si="0"/>
        <v>4.2204145166255241E-3</v>
      </c>
      <c r="AI54" s="85">
        <f t="shared" si="1"/>
        <v>4.5978357236564193E-3</v>
      </c>
      <c r="AJ54" s="85">
        <f t="shared" si="2"/>
        <v>4.8676948806400892E-3</v>
      </c>
    </row>
    <row r="55" spans="3:36" x14ac:dyDescent="0.2">
      <c r="AF55" s="89">
        <f>_xll.qlCalendarAdvance(Calendar,AF54,"1d","mf",,Trigger)</f>
        <v>42199</v>
      </c>
      <c r="AG55" s="90">
        <f>_xll.qlDayCounterYearFraction(DayCounter,SettlementDate,AF55,,,Trigger)</f>
        <v>0.21111111111111111</v>
      </c>
      <c r="AH55" s="85">
        <f t="shared" si="0"/>
        <v>4.2204145166255241E-3</v>
      </c>
      <c r="AI55" s="85">
        <f t="shared" si="1"/>
        <v>4.5943410828505771E-3</v>
      </c>
      <c r="AJ55" s="85">
        <f t="shared" si="2"/>
        <v>4.8484231106994662E-3</v>
      </c>
    </row>
    <row r="56" spans="3:36" x14ac:dyDescent="0.2">
      <c r="AF56" s="89">
        <f>_xll.qlCalendarAdvance(Calendar,AF55,"1d","mf",,Trigger)</f>
        <v>42200</v>
      </c>
      <c r="AG56" s="90">
        <f>_xll.qlDayCounterYearFraction(DayCounter,SettlementDate,AF56,,,Trigger)</f>
        <v>0.21388888888888888</v>
      </c>
      <c r="AH56" s="85">
        <f t="shared" si="0"/>
        <v>4.2204145166255241E-3</v>
      </c>
      <c r="AI56" s="85">
        <f t="shared" si="1"/>
        <v>4.5908464420447359E-3</v>
      </c>
      <c r="AJ56" s="85">
        <f t="shared" si="2"/>
        <v>4.8292775849412082E-3</v>
      </c>
    </row>
    <row r="57" spans="3:36" x14ac:dyDescent="0.2">
      <c r="AF57" s="89">
        <f>_xll.qlCalendarAdvance(Calendar,AF56,"1d","mf",,Trigger)</f>
        <v>42201</v>
      </c>
      <c r="AG57" s="90">
        <f>_xll.qlDayCounterYearFraction(DayCounter,SettlementDate,AF57,,,Trigger)</f>
        <v>0.21666666666666667</v>
      </c>
      <c r="AH57" s="85">
        <f t="shared" si="0"/>
        <v>4.2204145166255241E-3</v>
      </c>
      <c r="AI57" s="85">
        <f t="shared" si="1"/>
        <v>4.5873518012388937E-3</v>
      </c>
      <c r="AJ57" s="85">
        <f t="shared" si="2"/>
        <v>4.8102583033653159E-3</v>
      </c>
    </row>
    <row r="58" spans="3:36" x14ac:dyDescent="0.2">
      <c r="AF58" s="89">
        <f>_xll.qlCalendarAdvance(Calendar,AF57,"1d","mf",,Trigger)</f>
        <v>42202</v>
      </c>
      <c r="AG58" s="90">
        <f>_xll.qlDayCounterYearFraction(DayCounter,SettlementDate,AF58,,,Trigger)</f>
        <v>0.21944444444444444</v>
      </c>
      <c r="AH58" s="85">
        <f t="shared" si="0"/>
        <v>4.2204145166255241E-3</v>
      </c>
      <c r="AI58" s="85">
        <f t="shared" si="1"/>
        <v>4.5838571604330525E-3</v>
      </c>
      <c r="AJ58" s="85">
        <f t="shared" si="2"/>
        <v>4.7913652659717877E-3</v>
      </c>
    </row>
    <row r="59" spans="3:36" x14ac:dyDescent="0.2">
      <c r="AF59" s="89">
        <f>_xll.qlCalendarAdvance(Calendar,AF58,"1d","mf",,Trigger)</f>
        <v>42205</v>
      </c>
      <c r="AG59" s="90">
        <f>_xll.qlDayCounterYearFraction(DayCounter,SettlementDate,AF59,,,Trigger)</f>
        <v>0.22777777777777777</v>
      </c>
      <c r="AH59" s="85">
        <f t="shared" si="0"/>
        <v>4.2204145166255241E-3</v>
      </c>
      <c r="AI59" s="85">
        <f t="shared" si="1"/>
        <v>4.5733732380155278E-3</v>
      </c>
      <c r="AJ59" s="85">
        <f t="shared" si="2"/>
        <v>4.7354436188853915E-3</v>
      </c>
    </row>
    <row r="60" spans="3:36" x14ac:dyDescent="0.2">
      <c r="AF60" s="89">
        <f>_xll.qlCalendarAdvance(Calendar,AF59,"1d","mf",,Trigger)</f>
        <v>42206</v>
      </c>
      <c r="AG60" s="90">
        <f>_xll.qlDayCounterYearFraction(DayCounter,SettlementDate,AF60,,,Trigger)</f>
        <v>0.23055555555555557</v>
      </c>
      <c r="AH60" s="85">
        <f t="shared" si="0"/>
        <v>4.2204145166255241E-3</v>
      </c>
      <c r="AI60" s="85">
        <f t="shared" si="1"/>
        <v>4.5698785972096857E-3</v>
      </c>
      <c r="AJ60" s="85">
        <f t="shared" si="2"/>
        <v>4.7170555582213237E-3</v>
      </c>
    </row>
    <row r="61" spans="3:36" x14ac:dyDescent="0.2">
      <c r="AF61" s="89">
        <f>_xll.qlCalendarAdvance(Calendar,AF60,"1d","mf",,Trigger)</f>
        <v>42207</v>
      </c>
      <c r="AG61" s="90">
        <f>_xll.qlDayCounterYearFraction(DayCounter,SettlementDate,AF61,,,Trigger)</f>
        <v>0.23333333333333334</v>
      </c>
      <c r="AH61" s="85">
        <f t="shared" si="0"/>
        <v>4.2204145166255241E-3</v>
      </c>
      <c r="AI61" s="85">
        <f t="shared" si="1"/>
        <v>4.5663839564038444E-3</v>
      </c>
      <c r="AJ61" s="85">
        <f t="shared" si="2"/>
        <v>4.6987937417396191E-3</v>
      </c>
    </row>
    <row r="62" spans="3:36" x14ac:dyDescent="0.2">
      <c r="AF62" s="89">
        <f>_xll.qlCalendarAdvance(Calendar,AF61,"1d","mf",,Trigger)</f>
        <v>42208</v>
      </c>
      <c r="AG62" s="90">
        <f>_xll.qlDayCounterYearFraction(DayCounter,SettlementDate,AF62,,,Trigger)</f>
        <v>0.2361111111111111</v>
      </c>
      <c r="AH62" s="85">
        <f t="shared" si="0"/>
        <v>4.2204145166255241E-3</v>
      </c>
      <c r="AI62" s="85">
        <f t="shared" si="1"/>
        <v>4.5628893155980023E-3</v>
      </c>
      <c r="AJ62" s="85">
        <f t="shared" si="2"/>
        <v>4.6806581694402794E-3</v>
      </c>
    </row>
    <row r="63" spans="3:36" x14ac:dyDescent="0.2">
      <c r="AF63" s="89">
        <f>_xll.qlCalendarAdvance(Calendar,AF62,"1d","mf",,Trigger)</f>
        <v>42209</v>
      </c>
      <c r="AG63" s="90">
        <f>_xll.qlDayCounterYearFraction(DayCounter,SettlementDate,AF63,,,Trigger)</f>
        <v>0.2388888888888889</v>
      </c>
      <c r="AH63" s="85">
        <f t="shared" si="0"/>
        <v>4.2204145166255241E-3</v>
      </c>
      <c r="AI63" s="85">
        <f t="shared" si="1"/>
        <v>4.559394674792161E-3</v>
      </c>
      <c r="AJ63" s="85">
        <f t="shared" si="2"/>
        <v>4.6626488413233046E-3</v>
      </c>
    </row>
    <row r="64" spans="3:36" x14ac:dyDescent="0.2">
      <c r="AF64" s="89">
        <f>_xll.qlCalendarAdvance(Calendar,AF63,"1d","mf",,Trigger)</f>
        <v>42212</v>
      </c>
      <c r="AG64" s="90">
        <f>_xll.qlDayCounterYearFraction(DayCounter,SettlementDate,AF64,,,Trigger)</f>
        <v>0.24722222222222223</v>
      </c>
      <c r="AH64" s="85">
        <f t="shared" si="0"/>
        <v>4.2204145166255241E-3</v>
      </c>
      <c r="AI64" s="85">
        <f t="shared" si="1"/>
        <v>4.5489107523746354E-3</v>
      </c>
      <c r="AJ64" s="85">
        <f t="shared" si="2"/>
        <v>4.6093783220665695E-3</v>
      </c>
    </row>
    <row r="65" spans="14:36" x14ac:dyDescent="0.2">
      <c r="AF65" s="89">
        <f>_xll.qlCalendarAdvance(Calendar,AF64,"1d","mf",,Trigger)</f>
        <v>42213</v>
      </c>
      <c r="AG65" s="90">
        <f>_xll.qlDayCounterYearFraction(DayCounter,SettlementDate,AF65,,,Trigger)</f>
        <v>0.25</v>
      </c>
      <c r="AH65" s="85">
        <f t="shared" si="0"/>
        <v>4.2204145166255241E-3</v>
      </c>
      <c r="AI65" s="85">
        <f t="shared" si="1"/>
        <v>4.5454161115687942E-3</v>
      </c>
      <c r="AJ65" s="85">
        <f t="shared" si="2"/>
        <v>4.5918739706790543E-3</v>
      </c>
    </row>
    <row r="66" spans="14:36" x14ac:dyDescent="0.2">
      <c r="N66" s="207"/>
      <c r="AF66" s="89">
        <f>_xll.qlCalendarAdvance(Calendar,AF65,"1d","mf",,Trigger)</f>
        <v>42214</v>
      </c>
      <c r="AG66" s="90">
        <f>_xll.qlDayCounterYearFraction(DayCounter,SettlementDate,AF66,,,Trigger)</f>
        <v>0.25277777777777777</v>
      </c>
      <c r="AH66" s="85">
        <f t="shared" si="0"/>
        <v>4.2204145166255241E-3</v>
      </c>
      <c r="AI66" s="85">
        <f t="shared" si="1"/>
        <v>4.5419214707629529E-3</v>
      </c>
      <c r="AJ66" s="85">
        <f t="shared" si="2"/>
        <v>4.574495863473904E-3</v>
      </c>
    </row>
    <row r="67" spans="14:36" x14ac:dyDescent="0.2">
      <c r="N67" s="207"/>
      <c r="AF67" s="89">
        <f>_xll.qlCalendarAdvance(Calendar,AF66,"1d","mf",,Trigger)</f>
        <v>42215</v>
      </c>
      <c r="AG67" s="90">
        <f>_xll.qlDayCounterYearFraction(DayCounter,SettlementDate,AF67,,,Trigger)</f>
        <v>0.25555555555555554</v>
      </c>
      <c r="AH67" s="85">
        <f t="shared" ref="AH67:AH130" si="15">$W$13</f>
        <v>4.2204145166255241E-3</v>
      </c>
      <c r="AI67" s="85">
        <f t="shared" ref="AI67:AI126" si="16">$W$10+$W$9*AG67</f>
        <v>4.5384268299571108E-3</v>
      </c>
      <c r="AJ67" s="85">
        <f t="shared" ref="AJ67:AJ126" si="17">($W$5+$W$4*AG67+$W$3*AG67^2)</f>
        <v>4.5572440004511168E-3</v>
      </c>
    </row>
    <row r="68" spans="14:36" x14ac:dyDescent="0.2">
      <c r="N68" s="207"/>
      <c r="AF68" s="89">
        <f>_xll.qlCalendarAdvance(Calendar,AF67,"1d","mf",,Trigger)</f>
        <v>42216</v>
      </c>
      <c r="AG68" s="90">
        <f>_xll.qlDayCounterYearFraction(DayCounter,SettlementDate,AF68,,,Trigger)</f>
        <v>0.25833333333333336</v>
      </c>
      <c r="AH68" s="85">
        <f t="shared" si="15"/>
        <v>4.2204145166255241E-3</v>
      </c>
      <c r="AI68" s="85">
        <f t="shared" si="16"/>
        <v>4.5349321891512695E-3</v>
      </c>
      <c r="AJ68" s="85">
        <f t="shared" si="17"/>
        <v>4.5401183816106971E-3</v>
      </c>
    </row>
    <row r="69" spans="14:36" x14ac:dyDescent="0.2">
      <c r="N69" s="207"/>
      <c r="AF69" s="89">
        <f>_xll.qlCalendarAdvance(Calendar,AF68,"1d","mf",,Trigger)</f>
        <v>42219</v>
      </c>
      <c r="AG69" s="90">
        <f>_xll.qlDayCounterYearFraction(DayCounter,SettlementDate,AF69,,,Trigger)</f>
        <v>0.26666666666666666</v>
      </c>
      <c r="AH69" s="85">
        <f t="shared" si="15"/>
        <v>4.2204145166255241E-3</v>
      </c>
      <c r="AI69" s="85">
        <f t="shared" si="16"/>
        <v>4.524448266733744E-3</v>
      </c>
      <c r="AJ69" s="85">
        <f t="shared" si="17"/>
        <v>4.4894989901836215E-3</v>
      </c>
    </row>
    <row r="70" spans="14:36" x14ac:dyDescent="0.2">
      <c r="N70" s="207"/>
      <c r="AF70" s="89">
        <f>_xll.qlCalendarAdvance(Calendar,AF69,"1d","mf",,Trigger)</f>
        <v>42220</v>
      </c>
      <c r="AG70" s="90">
        <f>_xll.qlDayCounterYearFraction(DayCounter,SettlementDate,AF70,,,Trigger)</f>
        <v>0.26944444444444443</v>
      </c>
      <c r="AH70" s="85">
        <f t="shared" si="15"/>
        <v>4.2204145166255241E-3</v>
      </c>
      <c r="AI70" s="85">
        <f t="shared" si="16"/>
        <v>4.5209536259279027E-3</v>
      </c>
      <c r="AJ70" s="85">
        <f t="shared" si="17"/>
        <v>4.4728783480726597E-3</v>
      </c>
    </row>
    <row r="71" spans="14:36" x14ac:dyDescent="0.2">
      <c r="N71" s="207"/>
      <c r="AF71" s="89">
        <f>_xll.qlCalendarAdvance(Calendar,AF70,"1d","mf",,Trigger)</f>
        <v>42221</v>
      </c>
      <c r="AG71" s="90">
        <f>_xll.qlDayCounterYearFraction(DayCounter,SettlementDate,AF71,,,Trigger)</f>
        <v>0.2722222222222222</v>
      </c>
      <c r="AH71" s="85">
        <f t="shared" si="15"/>
        <v>4.2204145166255241E-3</v>
      </c>
      <c r="AI71" s="85">
        <f t="shared" si="16"/>
        <v>4.5174589851220606E-3</v>
      </c>
      <c r="AJ71" s="85">
        <f t="shared" si="17"/>
        <v>4.4563839501440619E-3</v>
      </c>
    </row>
    <row r="72" spans="14:36" x14ac:dyDescent="0.2">
      <c r="N72" s="207"/>
      <c r="O72" s="207"/>
      <c r="AF72" s="89">
        <f>_xll.qlCalendarAdvance(Calendar,AF71,"1d","mf",,Trigger)</f>
        <v>42222</v>
      </c>
      <c r="AG72" s="90">
        <f>_xll.qlDayCounterYearFraction(DayCounter,SettlementDate,AF72,,,Trigger)</f>
        <v>0.27500000000000002</v>
      </c>
      <c r="AH72" s="85">
        <f t="shared" si="15"/>
        <v>4.2204145166255241E-3</v>
      </c>
      <c r="AI72" s="85">
        <f t="shared" si="16"/>
        <v>4.5139643443162193E-3</v>
      </c>
      <c r="AJ72" s="85">
        <f t="shared" si="17"/>
        <v>4.440015796397829E-3</v>
      </c>
    </row>
    <row r="73" spans="14:36" x14ac:dyDescent="0.2">
      <c r="N73" s="207"/>
      <c r="O73" s="207"/>
      <c r="AF73" s="89">
        <f>_xll.qlCalendarAdvance(Calendar,AF72,"1d","mf",,Trigger)</f>
        <v>42223</v>
      </c>
      <c r="AG73" s="90">
        <f>_xll.qlDayCounterYearFraction(DayCounter,SettlementDate,AF73,,,Trigger)</f>
        <v>0.27777777777777779</v>
      </c>
      <c r="AH73" s="85">
        <f t="shared" si="15"/>
        <v>4.2204145166255241E-3</v>
      </c>
      <c r="AI73" s="85">
        <f t="shared" si="16"/>
        <v>4.510469703510378E-3</v>
      </c>
      <c r="AJ73" s="85">
        <f t="shared" si="17"/>
        <v>4.4237738868339619E-3</v>
      </c>
    </row>
    <row r="74" spans="14:36" x14ac:dyDescent="0.2">
      <c r="N74" s="207"/>
      <c r="O74" s="207"/>
      <c r="AF74" s="89">
        <f>_xll.qlCalendarAdvance(Calendar,AF73,"1d","mf",,Trigger)</f>
        <v>42226</v>
      </c>
      <c r="AG74" s="90">
        <f>_xll.qlDayCounterYearFraction(DayCounter,SettlementDate,AF74,,,Trigger)</f>
        <v>0.28611111111111109</v>
      </c>
      <c r="AH74" s="85">
        <f t="shared" si="15"/>
        <v>4.2204145166255241E-3</v>
      </c>
      <c r="AI74" s="85">
        <f t="shared" si="16"/>
        <v>4.4999857810928525E-3</v>
      </c>
      <c r="AJ74" s="85">
        <f t="shared" si="17"/>
        <v>4.3758056232365474E-3</v>
      </c>
    </row>
    <row r="75" spans="14:36" x14ac:dyDescent="0.2">
      <c r="N75" s="207"/>
      <c r="O75" s="207"/>
      <c r="AF75" s="89">
        <f>_xll.qlCalendarAdvance(Calendar,AF74,"1d","mf",,Trigger)</f>
        <v>42227</v>
      </c>
      <c r="AG75" s="90">
        <f>_xll.qlDayCounterYearFraction(DayCounter,SettlementDate,AF75,,,Trigger)</f>
        <v>0.28888888888888886</v>
      </c>
      <c r="AH75" s="85">
        <f t="shared" si="15"/>
        <v>4.2204145166255241E-3</v>
      </c>
      <c r="AI75" s="85">
        <f t="shared" si="16"/>
        <v>4.4964911402870112E-3</v>
      </c>
      <c r="AJ75" s="85">
        <f t="shared" si="17"/>
        <v>4.3600686904021382E-3</v>
      </c>
    </row>
    <row r="76" spans="14:36" x14ac:dyDescent="0.2">
      <c r="N76" s="207"/>
      <c r="O76" s="207"/>
      <c r="AF76" s="89">
        <f>_xll.qlCalendarAdvance(Calendar,AF75,"1d","mf",,Trigger)</f>
        <v>42228</v>
      </c>
      <c r="AG76" s="90">
        <f>_xll.qlDayCounterYearFraction(DayCounter,SettlementDate,AF76,,,Trigger)</f>
        <v>0.29166666666666669</v>
      </c>
      <c r="AH76" s="85">
        <f t="shared" si="15"/>
        <v>4.2204145166255241E-3</v>
      </c>
      <c r="AI76" s="85">
        <f t="shared" si="16"/>
        <v>4.4929964994811691E-3</v>
      </c>
      <c r="AJ76" s="85">
        <f t="shared" si="17"/>
        <v>4.3444580017500947E-3</v>
      </c>
    </row>
    <row r="77" spans="14:36" x14ac:dyDescent="0.2">
      <c r="N77" s="207"/>
      <c r="O77" s="207"/>
      <c r="AF77" s="89">
        <f>_xll.qlCalendarAdvance(Calendar,AF76,"1d","mf",,Trigger)</f>
        <v>42229</v>
      </c>
      <c r="AG77" s="90">
        <f>_xll.qlDayCounterYearFraction(DayCounter,SettlementDate,AF77,,,Trigger)</f>
        <v>0.29444444444444445</v>
      </c>
      <c r="AH77" s="85">
        <f t="shared" si="15"/>
        <v>4.2204145166255241E-3</v>
      </c>
      <c r="AI77" s="85">
        <f t="shared" si="16"/>
        <v>4.4895018586753278E-3</v>
      </c>
      <c r="AJ77" s="85">
        <f t="shared" si="17"/>
        <v>4.3289735572804152E-3</v>
      </c>
    </row>
    <row r="78" spans="14:36" x14ac:dyDescent="0.2">
      <c r="N78" s="207"/>
      <c r="O78" s="207"/>
      <c r="AF78" s="89">
        <f>_xll.qlCalendarAdvance(Calendar,AF77,"1d","mf",,Trigger)</f>
        <v>42230</v>
      </c>
      <c r="AG78" s="90">
        <f>_xll.qlDayCounterYearFraction(DayCounter,SettlementDate,AF78,,,Trigger)</f>
        <v>0.29722222222222222</v>
      </c>
      <c r="AH78" s="85">
        <f t="shared" si="15"/>
        <v>4.2204145166255241E-3</v>
      </c>
      <c r="AI78" s="85">
        <f t="shared" si="16"/>
        <v>4.4860072178694857E-3</v>
      </c>
      <c r="AJ78" s="85">
        <f t="shared" si="17"/>
        <v>4.3136153569931016E-3</v>
      </c>
    </row>
    <row r="79" spans="14:36" x14ac:dyDescent="0.2">
      <c r="N79" s="207"/>
      <c r="O79" s="207"/>
      <c r="AF79" s="89">
        <f>_xll.qlCalendarAdvance(Calendar,AF78,"1d","mf",,Trigger)</f>
        <v>42233</v>
      </c>
      <c r="AG79" s="90">
        <f>_xll.qlDayCounterYearFraction(DayCounter,SettlementDate,AF79,,,Trigger)</f>
        <v>0.30555555555555558</v>
      </c>
      <c r="AH79" s="85">
        <f t="shared" si="15"/>
        <v>4.2204145166255241E-3</v>
      </c>
      <c r="AI79" s="85">
        <f t="shared" si="16"/>
        <v>4.475523295451961E-3</v>
      </c>
      <c r="AJ79" s="85">
        <f t="shared" si="17"/>
        <v>4.2682982212253464E-3</v>
      </c>
    </row>
    <row r="80" spans="14:36" x14ac:dyDescent="0.2">
      <c r="N80" s="207"/>
      <c r="O80" s="207"/>
      <c r="AF80" s="89">
        <f>_xll.qlCalendarAdvance(Calendar,AF79,"1d","mf",,Trigger)</f>
        <v>42234</v>
      </c>
      <c r="AG80" s="90">
        <f>_xll.qlDayCounterYearFraction(DayCounter,SettlementDate,AF80,,,Trigger)</f>
        <v>0.30833333333333335</v>
      </c>
      <c r="AH80" s="85">
        <f t="shared" si="15"/>
        <v>4.2204145166255241E-3</v>
      </c>
      <c r="AI80" s="85">
        <f t="shared" si="16"/>
        <v>4.4720286546461197E-3</v>
      </c>
      <c r="AJ80" s="85">
        <f t="shared" si="17"/>
        <v>4.2534449976674915E-3</v>
      </c>
    </row>
    <row r="81" spans="14:36" x14ac:dyDescent="0.2">
      <c r="N81" s="207"/>
      <c r="O81" s="207"/>
      <c r="AF81" s="89">
        <f>_xll.qlCalendarAdvance(Calendar,AF80,"1d","mf",,Trigger)</f>
        <v>42235</v>
      </c>
      <c r="AG81" s="90">
        <f>_xll.qlDayCounterYearFraction(DayCounter,SettlementDate,AF81,,,Trigger)</f>
        <v>0.31111111111111112</v>
      </c>
      <c r="AH81" s="85">
        <f t="shared" si="15"/>
        <v>4.2204145166255241E-3</v>
      </c>
      <c r="AI81" s="85">
        <f t="shared" si="16"/>
        <v>4.4685340138402776E-3</v>
      </c>
      <c r="AJ81" s="85">
        <f t="shared" si="17"/>
        <v>4.2387180182920014E-3</v>
      </c>
    </row>
    <row r="82" spans="14:36" x14ac:dyDescent="0.2">
      <c r="N82" s="207"/>
      <c r="O82" s="207"/>
      <c r="AF82" s="89">
        <f>_xll.qlCalendarAdvance(Calendar,AF81,"1d","mf",,Trigger)</f>
        <v>42236</v>
      </c>
      <c r="AG82" s="90">
        <f>_xll.qlDayCounterYearFraction(DayCounter,SettlementDate,AF82,,,Trigger)</f>
        <v>0.31388888888888888</v>
      </c>
      <c r="AH82" s="85">
        <f t="shared" si="15"/>
        <v>4.2204145166255241E-3</v>
      </c>
      <c r="AI82" s="85">
        <f t="shared" si="16"/>
        <v>4.4650393730344363E-3</v>
      </c>
      <c r="AJ82" s="85">
        <f t="shared" si="17"/>
        <v>4.2241172830988754E-3</v>
      </c>
    </row>
    <row r="83" spans="14:36" x14ac:dyDescent="0.2">
      <c r="N83" s="207"/>
      <c r="O83" s="207"/>
      <c r="AF83" s="89">
        <f>_xll.qlCalendarAdvance(Calendar,AF82,"1d","mf",,Trigger)</f>
        <v>42237</v>
      </c>
      <c r="AG83" s="90">
        <f>_xll.qlDayCounterYearFraction(DayCounter,SettlementDate,AF83,,,Trigger)</f>
        <v>0.31666666666666665</v>
      </c>
      <c r="AH83" s="85">
        <f t="shared" si="15"/>
        <v>4.2204145166255241E-3</v>
      </c>
      <c r="AI83" s="85">
        <f t="shared" si="16"/>
        <v>4.4615447322285942E-3</v>
      </c>
      <c r="AJ83" s="85">
        <f t="shared" si="17"/>
        <v>4.2096427920881151E-3</v>
      </c>
    </row>
    <row r="84" spans="14:36" x14ac:dyDescent="0.2">
      <c r="N84" s="207"/>
      <c r="O84" s="207"/>
      <c r="AF84" s="89">
        <f>_xll.qlCalendarAdvance(Calendar,AF83,"1d","mf",,Trigger)</f>
        <v>42240</v>
      </c>
      <c r="AG84" s="90">
        <f>_xll.qlDayCounterYearFraction(DayCounter,SettlementDate,AF84,,,Trigger)</f>
        <v>0.32500000000000001</v>
      </c>
      <c r="AH84" s="85">
        <f t="shared" si="15"/>
        <v>4.2204145166255241E-3</v>
      </c>
      <c r="AI84" s="85">
        <f t="shared" si="16"/>
        <v>4.4510608098110695E-3</v>
      </c>
      <c r="AJ84" s="85">
        <f t="shared" si="17"/>
        <v>4.1669767841500211E-3</v>
      </c>
    </row>
    <row r="85" spans="14:36" x14ac:dyDescent="0.2">
      <c r="N85" s="207"/>
      <c r="O85" s="207"/>
      <c r="AF85" s="89">
        <f>_xll.qlCalendarAdvance(Calendar,AF84,"1d","mf",,Trigger)</f>
        <v>42241</v>
      </c>
      <c r="AG85" s="90">
        <f>_xll.qlDayCounterYearFraction(DayCounter,SettlementDate,AF85,,,Trigger)</f>
        <v>0.32777777777777778</v>
      </c>
      <c r="AH85" s="85">
        <f t="shared" si="15"/>
        <v>4.2204145166255241E-3</v>
      </c>
      <c r="AI85" s="85">
        <f t="shared" si="16"/>
        <v>4.4475661690052282E-3</v>
      </c>
      <c r="AJ85" s="85">
        <f t="shared" si="17"/>
        <v>4.1530072698687187E-3</v>
      </c>
    </row>
    <row r="86" spans="14:36" x14ac:dyDescent="0.2">
      <c r="N86" s="207"/>
      <c r="O86" s="207"/>
      <c r="AF86" s="89">
        <f>_xll.qlCalendarAdvance(Calendar,AF85,"1d","mf",,Trigger)</f>
        <v>42242</v>
      </c>
      <c r="AG86" s="90">
        <f>_xll.qlDayCounterYearFraction(DayCounter,SettlementDate,AF86,,,Trigger)</f>
        <v>0.33055555555555555</v>
      </c>
      <c r="AH86" s="85">
        <f t="shared" si="15"/>
        <v>4.2204145166255241E-3</v>
      </c>
      <c r="AI86" s="85">
        <f t="shared" si="16"/>
        <v>4.4440715281993861E-3</v>
      </c>
      <c r="AJ86" s="85">
        <f t="shared" si="17"/>
        <v>4.1391639997697821E-3</v>
      </c>
    </row>
    <row r="87" spans="14:36" x14ac:dyDescent="0.2">
      <c r="N87" s="207"/>
      <c r="O87" s="207"/>
      <c r="AF87" s="89">
        <f>_xll.qlCalendarAdvance(Calendar,AF86,"1d","mf",,Trigger)</f>
        <v>42243</v>
      </c>
      <c r="AG87" s="90">
        <f>_xll.qlDayCounterYearFraction(DayCounter,SettlementDate,AF87,,,Trigger)</f>
        <v>0.33333333333333331</v>
      </c>
      <c r="AH87" s="85">
        <f t="shared" si="15"/>
        <v>4.2204145166255241E-3</v>
      </c>
      <c r="AI87" s="85">
        <f t="shared" si="16"/>
        <v>4.4405768873935448E-3</v>
      </c>
      <c r="AJ87" s="85">
        <f t="shared" si="17"/>
        <v>4.1254469738532095E-3</v>
      </c>
    </row>
    <row r="88" spans="14:36" x14ac:dyDescent="0.2">
      <c r="N88" s="207"/>
      <c r="O88" s="207"/>
      <c r="AF88" s="89">
        <f>_xll.qlCalendarAdvance(Calendar,AF87,"1d","mf",,Trigger)</f>
        <v>42244</v>
      </c>
      <c r="AG88" s="90">
        <f>_xll.qlDayCounterYearFraction(DayCounter,SettlementDate,AF88,,,Trigger)</f>
        <v>0.33611111111111114</v>
      </c>
      <c r="AH88" s="85">
        <f t="shared" si="15"/>
        <v>4.2204145166255241E-3</v>
      </c>
      <c r="AI88" s="85">
        <f t="shared" si="16"/>
        <v>4.4370822465877027E-3</v>
      </c>
      <c r="AJ88" s="85">
        <f t="shared" si="17"/>
        <v>4.1118561921190018E-3</v>
      </c>
    </row>
    <row r="89" spans="14:36" x14ac:dyDescent="0.2">
      <c r="N89" s="207"/>
      <c r="O89" s="207"/>
      <c r="AF89" s="89">
        <f>_xll.qlCalendarAdvance(Calendar,AF88,"1d","mf",,Trigger)</f>
        <v>42248</v>
      </c>
      <c r="AG89" s="90">
        <f>_xll.qlDayCounterYearFraction(DayCounter,SettlementDate,AF89,,,Trigger)</f>
        <v>0.34722222222222221</v>
      </c>
      <c r="AH89" s="85">
        <f t="shared" si="15"/>
        <v>4.2204145166255241E-3</v>
      </c>
      <c r="AI89" s="85">
        <f t="shared" si="16"/>
        <v>4.4231036833643359E-3</v>
      </c>
      <c r="AJ89" s="85">
        <f t="shared" si="17"/>
        <v>4.05875550700582E-3</v>
      </c>
    </row>
    <row r="90" spans="14:36" x14ac:dyDescent="0.2">
      <c r="N90" s="207"/>
      <c r="O90" s="207"/>
      <c r="AF90" s="89">
        <f>_xll.qlCalendarAdvance(Calendar,AF89,"1d","mf",,Trigger)</f>
        <v>42249</v>
      </c>
      <c r="AG90" s="90">
        <f>_xll.qlDayCounterYearFraction(DayCounter,SettlementDate,AF90,,,Trigger)</f>
        <v>0.35</v>
      </c>
      <c r="AH90" s="85">
        <f t="shared" si="15"/>
        <v>4.2204145166255241E-3</v>
      </c>
      <c r="AI90" s="85">
        <f t="shared" si="16"/>
        <v>4.4196090425584946E-3</v>
      </c>
      <c r="AJ90" s="85">
        <f t="shared" si="17"/>
        <v>4.0457959461834368E-3</v>
      </c>
    </row>
    <row r="91" spans="14:36" x14ac:dyDescent="0.2">
      <c r="N91" s="207"/>
      <c r="O91" s="207"/>
      <c r="AF91" s="89">
        <f>_xll.qlCalendarAdvance(Calendar,AF90,"1d","mf",,Trigger)</f>
        <v>42250</v>
      </c>
      <c r="AG91" s="90">
        <f>_xll.qlDayCounterYearFraction(DayCounter,SettlementDate,AF91,,,Trigger)</f>
        <v>0.3527777777777778</v>
      </c>
      <c r="AH91" s="85">
        <f t="shared" si="15"/>
        <v>4.2204145166255241E-3</v>
      </c>
      <c r="AI91" s="85">
        <f t="shared" si="16"/>
        <v>4.4161144017526525E-3</v>
      </c>
      <c r="AJ91" s="85">
        <f t="shared" si="17"/>
        <v>4.0329626295434176E-3</v>
      </c>
    </row>
    <row r="92" spans="14:36" x14ac:dyDescent="0.2">
      <c r="N92" s="207"/>
      <c r="O92" s="207"/>
      <c r="AF92" s="89">
        <f>_xll.qlCalendarAdvance(Calendar,AF91,"1d","mf",,Trigger)</f>
        <v>42251</v>
      </c>
      <c r="AG92" s="90">
        <f>_xll.qlDayCounterYearFraction(DayCounter,SettlementDate,AF92,,,Trigger)</f>
        <v>0.35555555555555557</v>
      </c>
      <c r="AH92" s="85">
        <f t="shared" si="15"/>
        <v>4.2204145166255241E-3</v>
      </c>
      <c r="AI92" s="85">
        <f t="shared" si="16"/>
        <v>4.4126197609468112E-3</v>
      </c>
      <c r="AJ92" s="85">
        <f t="shared" si="17"/>
        <v>4.0202555570857642E-3</v>
      </c>
    </row>
    <row r="93" spans="14:36" x14ac:dyDescent="0.2">
      <c r="N93" s="207"/>
      <c r="O93" s="207"/>
      <c r="AF93" s="89">
        <f>_xll.qlCalendarAdvance(Calendar,AF92,"1d","mf",,Trigger)</f>
        <v>42254</v>
      </c>
      <c r="AG93" s="90">
        <f>_xll.qlDayCounterYearFraction(DayCounter,SettlementDate,AF93,,,Trigger)</f>
        <v>0.36388888888888887</v>
      </c>
      <c r="AH93" s="85">
        <f t="shared" si="15"/>
        <v>4.2204145166255241E-3</v>
      </c>
      <c r="AI93" s="85">
        <f t="shared" si="16"/>
        <v>4.4021358385292865E-3</v>
      </c>
      <c r="AJ93" s="85">
        <f t="shared" si="17"/>
        <v>3.9828918048069907E-3</v>
      </c>
    </row>
    <row r="94" spans="14:36" x14ac:dyDescent="0.2">
      <c r="N94" s="207"/>
      <c r="O94" s="207"/>
      <c r="AF94" s="89">
        <f>_xll.qlCalendarAdvance(Calendar,AF93,"1d","mf",,Trigger)</f>
        <v>42255</v>
      </c>
      <c r="AG94" s="90">
        <f>_xll.qlDayCounterYearFraction(DayCounter,SettlementDate,AF94,,,Trigger)</f>
        <v>0.36666666666666664</v>
      </c>
      <c r="AH94" s="85">
        <f t="shared" si="15"/>
        <v>4.2204145166255241E-3</v>
      </c>
      <c r="AI94" s="85">
        <f t="shared" si="16"/>
        <v>4.3986411977234444E-3</v>
      </c>
      <c r="AJ94" s="85">
        <f t="shared" si="17"/>
        <v>3.9706897090787951E-3</v>
      </c>
    </row>
    <row r="95" spans="14:36" x14ac:dyDescent="0.2">
      <c r="N95" s="207"/>
      <c r="O95" s="207"/>
      <c r="AF95" s="89">
        <f>_xll.qlCalendarAdvance(Calendar,AF94,"1d","mf",,Trigger)</f>
        <v>42256</v>
      </c>
      <c r="AG95" s="90">
        <f>_xll.qlDayCounterYearFraction(DayCounter,SettlementDate,AF95,,,Trigger)</f>
        <v>0.36944444444444446</v>
      </c>
      <c r="AH95" s="85">
        <f t="shared" si="15"/>
        <v>4.2204145166255241E-3</v>
      </c>
      <c r="AI95" s="85">
        <f t="shared" si="16"/>
        <v>4.3951465569176031E-3</v>
      </c>
      <c r="AJ95" s="85">
        <f t="shared" si="17"/>
        <v>3.9586138575329654E-3</v>
      </c>
    </row>
    <row r="96" spans="14:36" x14ac:dyDescent="0.2">
      <c r="N96" s="207"/>
      <c r="O96" s="207"/>
      <c r="AF96" s="89">
        <f>_xll.qlCalendarAdvance(Calendar,AF95,"1d","mf",,Trigger)</f>
        <v>42257</v>
      </c>
      <c r="AG96" s="90">
        <f>_xll.qlDayCounterYearFraction(DayCounter,SettlementDate,AF96,,,Trigger)</f>
        <v>0.37222222222222223</v>
      </c>
      <c r="AH96" s="85">
        <f t="shared" si="15"/>
        <v>4.2204145166255241E-3</v>
      </c>
      <c r="AI96" s="85">
        <f t="shared" si="16"/>
        <v>4.391651916111761E-3</v>
      </c>
      <c r="AJ96" s="85">
        <f t="shared" si="17"/>
        <v>3.9466642501695005E-3</v>
      </c>
    </row>
    <row r="97" spans="14:36" x14ac:dyDescent="0.2">
      <c r="N97" s="207"/>
      <c r="O97" s="207"/>
      <c r="AF97" s="89">
        <f>_xll.qlCalendarAdvance(Calendar,AF96,"1d","mf",,Trigger)</f>
        <v>42258</v>
      </c>
      <c r="AG97" s="90">
        <f>_xll.qlDayCounterYearFraction(DayCounter,SettlementDate,AF97,,,Trigger)</f>
        <v>0.375</v>
      </c>
      <c r="AH97" s="85">
        <f t="shared" si="15"/>
        <v>4.2204145166255241E-3</v>
      </c>
      <c r="AI97" s="85">
        <f t="shared" si="16"/>
        <v>4.3881572753059197E-3</v>
      </c>
      <c r="AJ97" s="85">
        <f t="shared" si="17"/>
        <v>3.9348408869883996E-3</v>
      </c>
    </row>
    <row r="98" spans="14:36" x14ac:dyDescent="0.2">
      <c r="N98" s="207"/>
      <c r="O98" s="207"/>
      <c r="AF98" s="89">
        <f>_xll.qlCalendarAdvance(Calendar,AF97,"1d","mf",,Trigger)</f>
        <v>42261</v>
      </c>
      <c r="AG98" s="90">
        <f>_xll.qlDayCounterYearFraction(DayCounter,SettlementDate,AF98,,,Trigger)</f>
        <v>0.38333333333333336</v>
      </c>
      <c r="AH98" s="85">
        <f t="shared" si="15"/>
        <v>4.2204145166255241E-3</v>
      </c>
      <c r="AI98" s="85">
        <f t="shared" si="16"/>
        <v>4.377673352888395E-3</v>
      </c>
      <c r="AJ98" s="85">
        <f t="shared" si="17"/>
        <v>3.9001282625392864E-3</v>
      </c>
    </row>
    <row r="99" spans="14:36" x14ac:dyDescent="0.2">
      <c r="N99" s="207"/>
      <c r="O99" s="207"/>
      <c r="AF99" s="89">
        <f>_xll.qlCalendarAdvance(Calendar,AF98,"1d","mf",,Trigger)</f>
        <v>42262</v>
      </c>
      <c r="AG99" s="90">
        <f>_xll.qlDayCounterYearFraction(DayCounter,SettlementDate,AF99,,,Trigger)</f>
        <v>0.38611111111111113</v>
      </c>
      <c r="AH99" s="85">
        <f t="shared" si="15"/>
        <v>4.2204145166255241E-3</v>
      </c>
      <c r="AI99" s="85">
        <f t="shared" si="16"/>
        <v>4.3741787120825529E-3</v>
      </c>
      <c r="AJ99" s="85">
        <f t="shared" si="17"/>
        <v>3.8888098760876452E-3</v>
      </c>
    </row>
    <row r="100" spans="14:36" x14ac:dyDescent="0.2">
      <c r="N100" s="207"/>
      <c r="O100" s="207"/>
      <c r="AF100" s="89">
        <f>_xll.qlCalendarAdvance(Calendar,AF99,"1d","mf",,Trigger)</f>
        <v>42263</v>
      </c>
      <c r="AG100" s="90">
        <f>_xll.qlDayCounterYearFraction(DayCounter,SettlementDate,AF100,,,Trigger)</f>
        <v>0.3888888888888889</v>
      </c>
      <c r="AH100" s="85">
        <f t="shared" si="15"/>
        <v>4.2204145166255241E-3</v>
      </c>
      <c r="AI100" s="85">
        <f t="shared" si="16"/>
        <v>4.3706840712767116E-3</v>
      </c>
      <c r="AJ100" s="85">
        <f t="shared" si="17"/>
        <v>3.8776177338183688E-3</v>
      </c>
    </row>
    <row r="101" spans="14:36" x14ac:dyDescent="0.2">
      <c r="N101" s="207"/>
      <c r="O101" s="207"/>
      <c r="AF101" s="89">
        <f>_xll.qlCalendarAdvance(Calendar,AF100,"1d","mf",,Trigger)</f>
        <v>42264</v>
      </c>
      <c r="AG101" s="90">
        <f>_xll.qlDayCounterYearFraction(DayCounter,SettlementDate,AF101,,,Trigger)</f>
        <v>0.39166666666666666</v>
      </c>
      <c r="AH101" s="85">
        <f t="shared" si="15"/>
        <v>4.2204145166255241E-3</v>
      </c>
      <c r="AI101" s="85">
        <f t="shared" si="16"/>
        <v>4.3671894304708695E-3</v>
      </c>
      <c r="AJ101" s="85">
        <f t="shared" si="17"/>
        <v>3.8665518357314565E-3</v>
      </c>
    </row>
    <row r="102" spans="14:36" x14ac:dyDescent="0.2">
      <c r="N102" s="207"/>
      <c r="O102" s="207"/>
      <c r="AF102" s="89">
        <f>_xll.qlCalendarAdvance(Calendar,AF101,"1d","mf",,Trigger)</f>
        <v>42265</v>
      </c>
      <c r="AG102" s="90">
        <f>_xll.qlDayCounterYearFraction(DayCounter,SettlementDate,AF102,,,Trigger)</f>
        <v>0.39444444444444443</v>
      </c>
      <c r="AH102" s="85">
        <f t="shared" si="15"/>
        <v>4.2204145166255241E-3</v>
      </c>
      <c r="AI102" s="85">
        <f t="shared" si="16"/>
        <v>4.3636947896650282E-3</v>
      </c>
      <c r="AJ102" s="85">
        <f t="shared" si="17"/>
        <v>3.8556121818269099E-3</v>
      </c>
    </row>
    <row r="103" spans="14:36" x14ac:dyDescent="0.2">
      <c r="N103" s="207"/>
      <c r="O103" s="207"/>
      <c r="AF103" s="89">
        <f>_xll.qlCalendarAdvance(Calendar,AF102,"1d","mf",,Trigger)</f>
        <v>42268</v>
      </c>
      <c r="AG103" s="90">
        <f>_xll.qlDayCounterYearFraction(DayCounter,SettlementDate,AF103,,,Trigger)</f>
        <v>0.40277777777777779</v>
      </c>
      <c r="AH103" s="85">
        <f t="shared" si="15"/>
        <v>4.2204145166255241E-3</v>
      </c>
      <c r="AI103" s="85">
        <f t="shared" si="16"/>
        <v>4.3532108672475027E-3</v>
      </c>
      <c r="AJ103" s="85">
        <f t="shared" si="17"/>
        <v>3.823550685207457E-3</v>
      </c>
    </row>
    <row r="104" spans="14:36" x14ac:dyDescent="0.2">
      <c r="N104" s="207"/>
      <c r="O104" s="207"/>
      <c r="AF104" s="89">
        <f>_xll.qlCalendarAdvance(Calendar,AF103,"1d","mf",,Trigger)</f>
        <v>42269</v>
      </c>
      <c r="AG104" s="90">
        <f>_xll.qlDayCounterYearFraction(DayCounter,SettlementDate,AF104,,,Trigger)</f>
        <v>0.40555555555555556</v>
      </c>
      <c r="AH104" s="85">
        <f t="shared" si="15"/>
        <v>4.2204145166255241E-3</v>
      </c>
      <c r="AI104" s="85">
        <f t="shared" si="16"/>
        <v>4.3497162264416614E-3</v>
      </c>
      <c r="AJ104" s="85">
        <f t="shared" si="17"/>
        <v>3.8131160080323682E-3</v>
      </c>
    </row>
    <row r="105" spans="14:36" x14ac:dyDescent="0.2">
      <c r="N105" s="207"/>
      <c r="O105" s="207"/>
      <c r="AF105" s="89">
        <f>_xll.qlCalendarAdvance(Calendar,AF104,"1d","mf",,Trigger)</f>
        <v>42270</v>
      </c>
      <c r="AG105" s="90">
        <f>_xll.qlDayCounterYearFraction(DayCounter,SettlementDate,AF105,,,Trigger)</f>
        <v>0.40833333333333333</v>
      </c>
      <c r="AH105" s="85">
        <f t="shared" si="15"/>
        <v>4.2204145166255241E-3</v>
      </c>
      <c r="AI105" s="85">
        <f t="shared" si="16"/>
        <v>4.3462215856358202E-3</v>
      </c>
      <c r="AJ105" s="85">
        <f t="shared" si="17"/>
        <v>3.8028075750396453E-3</v>
      </c>
    </row>
    <row r="106" spans="14:36" x14ac:dyDescent="0.2">
      <c r="N106" s="207"/>
      <c r="O106" s="207"/>
      <c r="AF106" s="89">
        <f>_xll.qlCalendarAdvance(Calendar,AF105,"1d","mf",,Trigger)</f>
        <v>42271</v>
      </c>
      <c r="AG106" s="90">
        <f>_xll.qlDayCounterYearFraction(DayCounter,SettlementDate,AF106,,,Trigger)</f>
        <v>0.41111111111111109</v>
      </c>
      <c r="AH106" s="85">
        <f t="shared" si="15"/>
        <v>4.2204145166255241E-3</v>
      </c>
      <c r="AI106" s="85">
        <f t="shared" si="16"/>
        <v>4.342726944829978E-3</v>
      </c>
      <c r="AJ106" s="85">
        <f t="shared" si="17"/>
        <v>3.7926253862292873E-3</v>
      </c>
    </row>
    <row r="107" spans="14:36" x14ac:dyDescent="0.2">
      <c r="N107" s="207"/>
      <c r="O107" s="207"/>
      <c r="AF107" s="89">
        <f>_xll.qlCalendarAdvance(Calendar,AF106,"1d","mf",,Trigger)</f>
        <v>42272</v>
      </c>
      <c r="AG107" s="90">
        <f>_xll.qlDayCounterYearFraction(DayCounter,SettlementDate,AF107,,,Trigger)</f>
        <v>0.41388888888888886</v>
      </c>
      <c r="AH107" s="85">
        <f t="shared" si="15"/>
        <v>4.2204145166255241E-3</v>
      </c>
      <c r="AI107" s="85">
        <f t="shared" si="16"/>
        <v>4.3392323040241368E-3</v>
      </c>
      <c r="AJ107" s="85">
        <f t="shared" si="17"/>
        <v>3.7825694416012932E-3</v>
      </c>
    </row>
    <row r="108" spans="14:36" x14ac:dyDescent="0.2">
      <c r="N108" s="207"/>
      <c r="O108" s="207"/>
      <c r="AF108" s="89">
        <f>_xll.qlCalendarAdvance(Calendar,AF107,"1d","mf",,Trigger)</f>
        <v>42275</v>
      </c>
      <c r="AG108" s="90">
        <f>_xll.qlDayCounterYearFraction(DayCounter,SettlementDate,AF108,,,Trigger)</f>
        <v>0.42222222222222222</v>
      </c>
      <c r="AH108" s="85">
        <f t="shared" si="15"/>
        <v>4.2204145166255241E-3</v>
      </c>
      <c r="AI108" s="85">
        <f t="shared" si="16"/>
        <v>4.3287483816066112E-3</v>
      </c>
      <c r="AJ108" s="85">
        <f t="shared" si="17"/>
        <v>3.7531590728115006E-3</v>
      </c>
    </row>
    <row r="109" spans="14:36" x14ac:dyDescent="0.2">
      <c r="N109" s="207"/>
      <c r="O109" s="207"/>
      <c r="AF109" s="89">
        <f>_xll.qlCalendarAdvance(Calendar,AF108,"1d","mf",,Trigger)</f>
        <v>42276</v>
      </c>
      <c r="AG109" s="90">
        <f>_xll.qlDayCounterYearFraction(DayCounter,SettlementDate,AF109,,,Trigger)</f>
        <v>0.42499999999999999</v>
      </c>
      <c r="AH109" s="85">
        <f t="shared" si="15"/>
        <v>4.2204145166255241E-3</v>
      </c>
      <c r="AI109" s="85">
        <f t="shared" si="16"/>
        <v>4.3252537408007699E-3</v>
      </c>
      <c r="AJ109" s="85">
        <f t="shared" si="17"/>
        <v>3.7436081049129662E-3</v>
      </c>
    </row>
    <row r="110" spans="14:36" x14ac:dyDescent="0.2">
      <c r="N110" s="207"/>
      <c r="O110" s="207"/>
      <c r="AF110" s="89">
        <f>_xll.qlCalendarAdvance(Calendar,AF109,"1d","mf",,Trigger)</f>
        <v>42277</v>
      </c>
      <c r="AG110" s="90">
        <f>_xll.qlDayCounterYearFraction(DayCounter,SettlementDate,AF110,,,Trigger)</f>
        <v>0.42777777777777776</v>
      </c>
      <c r="AH110" s="85">
        <f t="shared" si="15"/>
        <v>4.2204145166255241E-3</v>
      </c>
      <c r="AI110" s="85">
        <f t="shared" si="16"/>
        <v>4.3217590999949287E-3</v>
      </c>
      <c r="AJ110" s="85">
        <f t="shared" si="17"/>
        <v>3.7341833811967966E-3</v>
      </c>
    </row>
    <row r="111" spans="14:36" x14ac:dyDescent="0.2">
      <c r="N111" s="207"/>
      <c r="O111" s="207"/>
      <c r="AF111" s="89">
        <f>_xll.qlCalendarAdvance(Calendar,AF110,"1d","mf",,Trigger)</f>
        <v>42278</v>
      </c>
      <c r="AG111" s="90">
        <f>_xll.qlDayCounterYearFraction(DayCounter,SettlementDate,AF111,,,Trigger)</f>
        <v>0.43055555555555558</v>
      </c>
      <c r="AH111" s="85">
        <f t="shared" si="15"/>
        <v>4.2204145166255241E-3</v>
      </c>
      <c r="AI111" s="85">
        <f t="shared" si="16"/>
        <v>4.3182644591890865E-3</v>
      </c>
      <c r="AJ111" s="85">
        <f t="shared" si="17"/>
        <v>3.7248849016629916E-3</v>
      </c>
    </row>
    <row r="112" spans="14:36" x14ac:dyDescent="0.2">
      <c r="N112" s="207"/>
      <c r="O112" s="207"/>
      <c r="AF112" s="89">
        <f>_xll.qlCalendarAdvance(Calendar,AF111,"1d","mf",,Trigger)</f>
        <v>42279</v>
      </c>
      <c r="AG112" s="90">
        <f>_xll.qlDayCounterYearFraction(DayCounter,SettlementDate,AF112,,,Trigger)</f>
        <v>0.43333333333333335</v>
      </c>
      <c r="AH112" s="85">
        <f t="shared" si="15"/>
        <v>4.2204145166255241E-3</v>
      </c>
      <c r="AI112" s="85">
        <f t="shared" si="16"/>
        <v>4.3147698183832453E-3</v>
      </c>
      <c r="AJ112" s="85">
        <f t="shared" si="17"/>
        <v>3.715712666311551E-3</v>
      </c>
    </row>
    <row r="113" spans="14:36" x14ac:dyDescent="0.2">
      <c r="N113" s="207"/>
      <c r="O113" s="207"/>
      <c r="AF113" s="89">
        <f>_xll.qlCalendarAdvance(Calendar,AF112,"1d","mf",,Trigger)</f>
        <v>42282</v>
      </c>
      <c r="AG113" s="90">
        <f>_xll.qlDayCounterYearFraction(DayCounter,SettlementDate,AF113,,,Trigger)</f>
        <v>0.44166666666666665</v>
      </c>
      <c r="AH113" s="85">
        <f t="shared" si="15"/>
        <v>4.2204145166255241E-3</v>
      </c>
      <c r="AI113" s="85">
        <f t="shared" si="16"/>
        <v>4.3042858959657197E-3</v>
      </c>
      <c r="AJ113" s="85">
        <f t="shared" si="17"/>
        <v>3.688953425351419E-3</v>
      </c>
    </row>
    <row r="114" spans="14:36" x14ac:dyDescent="0.2">
      <c r="N114" s="207"/>
      <c r="O114" s="207"/>
      <c r="AF114" s="89">
        <f>_xll.qlCalendarAdvance(Calendar,AF113,"1d","mf",,Trigger)</f>
        <v>42283</v>
      </c>
      <c r="AG114" s="90">
        <f>_xll.qlDayCounterYearFraction(DayCounter,SettlementDate,AF114,,,Trigger)</f>
        <v>0.44444444444444442</v>
      </c>
      <c r="AH114" s="85">
        <f t="shared" si="15"/>
        <v>4.2204145166255241E-3</v>
      </c>
      <c r="AI114" s="85">
        <f t="shared" si="16"/>
        <v>4.3007912551598785E-3</v>
      </c>
      <c r="AJ114" s="85">
        <f t="shared" si="17"/>
        <v>3.680286166729438E-3</v>
      </c>
    </row>
    <row r="115" spans="14:36" x14ac:dyDescent="0.2">
      <c r="N115" s="207"/>
      <c r="O115" s="207"/>
      <c r="AF115" s="89">
        <f>_xll.qlCalendarAdvance(Calendar,AF114,"1d","mf",,Trigger)</f>
        <v>42284</v>
      </c>
      <c r="AG115" s="90">
        <f>_xll.qlDayCounterYearFraction(DayCounter,SettlementDate,AF115,,,Trigger)</f>
        <v>0.44722222222222224</v>
      </c>
      <c r="AH115" s="85">
        <f t="shared" si="15"/>
        <v>4.2204145166255241E-3</v>
      </c>
      <c r="AI115" s="85">
        <f t="shared" si="16"/>
        <v>4.2972966143540363E-3</v>
      </c>
      <c r="AJ115" s="85">
        <f t="shared" si="17"/>
        <v>3.6717451522898215E-3</v>
      </c>
    </row>
    <row r="116" spans="14:36" x14ac:dyDescent="0.2">
      <c r="N116" s="207"/>
      <c r="O116" s="207"/>
      <c r="AF116" s="89">
        <f>_xll.qlCalendarAdvance(Calendar,AF115,"1d","mf",,Trigger)</f>
        <v>42285</v>
      </c>
      <c r="AG116" s="90">
        <f>_xll.qlDayCounterYearFraction(DayCounter,SettlementDate,AF116,,,Trigger)</f>
        <v>0.45</v>
      </c>
      <c r="AH116" s="85">
        <f t="shared" si="15"/>
        <v>4.2204145166255241E-3</v>
      </c>
      <c r="AI116" s="85">
        <f t="shared" si="16"/>
        <v>4.2938019735481951E-3</v>
      </c>
      <c r="AJ116" s="85">
        <f t="shared" si="17"/>
        <v>3.6633303820325699E-3</v>
      </c>
    </row>
    <row r="117" spans="14:36" x14ac:dyDescent="0.2">
      <c r="N117" s="207"/>
      <c r="O117" s="207"/>
      <c r="AF117" s="89">
        <f>_xll.qlCalendarAdvance(Calendar,AF116,"1d","mf",,Trigger)</f>
        <v>42286</v>
      </c>
      <c r="AG117" s="90">
        <f>_xll.qlDayCounterYearFraction(DayCounter,SettlementDate,AF117,,,Trigger)</f>
        <v>0.45277777777777778</v>
      </c>
      <c r="AH117" s="85">
        <f t="shared" si="15"/>
        <v>4.2204145166255241E-3</v>
      </c>
      <c r="AI117" s="85">
        <f t="shared" si="16"/>
        <v>4.2903073327423529E-3</v>
      </c>
      <c r="AJ117" s="85">
        <f t="shared" si="17"/>
        <v>3.6550418559576836E-3</v>
      </c>
    </row>
    <row r="118" spans="14:36" x14ac:dyDescent="0.2">
      <c r="N118" s="207"/>
      <c r="O118" s="207"/>
      <c r="AF118" s="89">
        <f>_xll.qlCalendarAdvance(Calendar,AF117,"1d","mf",,Trigger)</f>
        <v>42289</v>
      </c>
      <c r="AG118" s="90">
        <f>_xll.qlDayCounterYearFraction(DayCounter,SettlementDate,AF118,,,Trigger)</f>
        <v>0.46111111111111114</v>
      </c>
      <c r="AH118" s="85">
        <f t="shared" si="15"/>
        <v>4.2204145166255241E-3</v>
      </c>
      <c r="AI118" s="85">
        <f t="shared" si="16"/>
        <v>4.2798234103248282E-3</v>
      </c>
      <c r="AJ118" s="85">
        <f t="shared" si="17"/>
        <v>3.6309337428272115E-3</v>
      </c>
    </row>
    <row r="119" spans="14:36" x14ac:dyDescent="0.2">
      <c r="N119" s="208"/>
      <c r="O119" s="207"/>
      <c r="AF119" s="89">
        <f>_xll.qlCalendarAdvance(Calendar,AF118,"1d","mf",,Trigger)</f>
        <v>42290</v>
      </c>
      <c r="AG119" s="90">
        <f>_xll.qlDayCounterYearFraction(DayCounter,SettlementDate,AF119,,,Trigger)</f>
        <v>0.46388888888888891</v>
      </c>
      <c r="AH119" s="85">
        <f t="shared" si="15"/>
        <v>4.2204145166255241E-3</v>
      </c>
      <c r="AI119" s="85">
        <f t="shared" si="16"/>
        <v>4.276328769518987E-3</v>
      </c>
      <c r="AJ119" s="85">
        <f t="shared" si="17"/>
        <v>3.6231501934817834E-3</v>
      </c>
    </row>
    <row r="120" spans="14:36" x14ac:dyDescent="0.2">
      <c r="N120" s="208"/>
      <c r="O120" s="207"/>
      <c r="AF120" s="89">
        <f>_xll.qlCalendarAdvance(Calendar,AF119,"1d","mf",,Trigger)</f>
        <v>42291</v>
      </c>
      <c r="AG120" s="90">
        <f>_xll.qlDayCounterYearFraction(DayCounter,SettlementDate,AF120,,,Trigger)</f>
        <v>0.46666666666666667</v>
      </c>
      <c r="AH120" s="85">
        <f t="shared" si="15"/>
        <v>4.2204145166255241E-3</v>
      </c>
      <c r="AI120" s="85">
        <f t="shared" si="16"/>
        <v>4.2728341287131448E-3</v>
      </c>
      <c r="AJ120" s="85">
        <f t="shared" si="17"/>
        <v>3.6154928883187212E-3</v>
      </c>
    </row>
    <row r="121" spans="14:36" x14ac:dyDescent="0.2">
      <c r="N121" s="208"/>
      <c r="O121" s="207"/>
      <c r="AF121" s="89">
        <f>_xll.qlCalendarAdvance(Calendar,AF120,"1d","mf",,Trigger)</f>
        <v>42292</v>
      </c>
      <c r="AG121" s="90">
        <f>_xll.qlDayCounterYearFraction(DayCounter,SettlementDate,AF121,,,Trigger)</f>
        <v>0.46944444444444444</v>
      </c>
      <c r="AH121" s="85">
        <f t="shared" si="15"/>
        <v>4.2204145166255241E-3</v>
      </c>
      <c r="AI121" s="85">
        <f t="shared" si="16"/>
        <v>4.2693394879073036E-3</v>
      </c>
      <c r="AJ121" s="85">
        <f t="shared" si="17"/>
        <v>3.6079618273380226E-3</v>
      </c>
    </row>
    <row r="122" spans="14:36" x14ac:dyDescent="0.2">
      <c r="N122" s="208"/>
      <c r="O122" s="207"/>
      <c r="AF122" s="89">
        <f>_xll.qlCalendarAdvance(Calendar,AF121,"1d","mf",,Trigger)</f>
        <v>42293</v>
      </c>
      <c r="AG122" s="90">
        <f>_xll.qlDayCounterYearFraction(DayCounter,SettlementDate,AF122,,,Trigger)</f>
        <v>0.47222222222222221</v>
      </c>
      <c r="AH122" s="85">
        <f t="shared" si="15"/>
        <v>4.2204145166255241E-3</v>
      </c>
      <c r="AI122" s="85">
        <f t="shared" si="16"/>
        <v>4.2658448471014614E-3</v>
      </c>
      <c r="AJ122" s="85">
        <f t="shared" si="17"/>
        <v>3.6005570105396888E-3</v>
      </c>
    </row>
    <row r="123" spans="14:36" x14ac:dyDescent="0.2">
      <c r="N123" s="208"/>
      <c r="O123" s="207"/>
      <c r="AF123" s="89">
        <f>_xll.qlCalendarAdvance(Calendar,AF122,"1d","mf",,Trigger)</f>
        <v>42296</v>
      </c>
      <c r="AG123" s="90">
        <f>_xll.qlDayCounterYearFraction(DayCounter,SettlementDate,AF123,,,Trigger)</f>
        <v>0.48055555555555557</v>
      </c>
      <c r="AH123" s="85">
        <f t="shared" si="15"/>
        <v>4.2204145166255241E-3</v>
      </c>
      <c r="AI123" s="85">
        <f t="shared" si="16"/>
        <v>4.2553609246839368E-3</v>
      </c>
      <c r="AJ123" s="85">
        <f t="shared" si="17"/>
        <v>3.5791000252388774E-3</v>
      </c>
    </row>
    <row r="124" spans="14:36" x14ac:dyDescent="0.2">
      <c r="N124" s="208"/>
      <c r="O124" s="207"/>
      <c r="AF124" s="89">
        <f>_xll.qlCalendarAdvance(Calendar,AF123,"1d","mf",,Trigger)</f>
        <v>42297</v>
      </c>
      <c r="AG124" s="90">
        <f>_xll.qlDayCounterYearFraction(DayCounter,SettlementDate,AF124,,,Trigger)</f>
        <v>0.48333333333333334</v>
      </c>
      <c r="AH124" s="85">
        <f t="shared" si="15"/>
        <v>4.2204145166255241E-3</v>
      </c>
      <c r="AI124" s="85">
        <f t="shared" si="16"/>
        <v>4.2518662838780955E-3</v>
      </c>
      <c r="AJ124" s="85">
        <f t="shared" si="17"/>
        <v>3.5722001851700037E-3</v>
      </c>
    </row>
    <row r="125" spans="14:36" x14ac:dyDescent="0.2">
      <c r="N125" s="208"/>
      <c r="O125" s="208"/>
      <c r="AF125" s="89">
        <f>_xll.qlCalendarAdvance(Calendar,AF124,"1d","mf",,Trigger)</f>
        <v>42298</v>
      </c>
      <c r="AG125" s="90">
        <f>_xll.qlDayCounterYearFraction(DayCounter,SettlementDate,AF125,,,Trigger)</f>
        <v>0.4861111111111111</v>
      </c>
      <c r="AH125" s="85">
        <f t="shared" si="15"/>
        <v>4.2204145166255241E-3</v>
      </c>
      <c r="AI125" s="85">
        <f t="shared" si="16"/>
        <v>4.2483716430722534E-3</v>
      </c>
      <c r="AJ125" s="85">
        <f t="shared" si="17"/>
        <v>3.5654265892834935E-3</v>
      </c>
    </row>
    <row r="126" spans="14:36" x14ac:dyDescent="0.2">
      <c r="N126" s="208"/>
      <c r="O126" s="208"/>
      <c r="AF126" s="89">
        <f>_xll.qlCalendarAdvance(Calendar,AF125,"1d","mf",,Trigger)</f>
        <v>42299</v>
      </c>
      <c r="AG126" s="90">
        <f>_xll.qlDayCounterYearFraction(DayCounter,SettlementDate,AF126,,,Trigger)</f>
        <v>0.48888888888888887</v>
      </c>
      <c r="AH126" s="85">
        <f t="shared" si="15"/>
        <v>4.2204145166255241E-3</v>
      </c>
      <c r="AI126" s="85">
        <f t="shared" si="16"/>
        <v>4.2448770022664121E-3</v>
      </c>
      <c r="AJ126" s="85">
        <f t="shared" si="17"/>
        <v>3.5587792375793488E-3</v>
      </c>
    </row>
    <row r="127" spans="14:36" x14ac:dyDescent="0.2">
      <c r="N127" s="208"/>
      <c r="O127" s="208"/>
      <c r="AF127" s="89">
        <f>_xll.qlCalendarAdvance(Calendar,AF126,"1d","mf",,Trigger)</f>
        <v>42300</v>
      </c>
      <c r="AG127" s="90">
        <f>_xll.qlDayCounterYearFraction(DayCounter,SettlementDate,AF127,,,Trigger)</f>
        <v>0.49166666666666664</v>
      </c>
      <c r="AH127" s="85">
        <f t="shared" si="15"/>
        <v>4.2204145166255241E-3</v>
      </c>
      <c r="AI127" s="85">
        <f t="shared" ref="AI127:AI140" si="18">$W$10+$W$9*AG127</f>
        <v>4.2413823614605699E-3</v>
      </c>
      <c r="AJ127" s="85">
        <f t="shared" ref="AJ127:AJ140" si="19">($W$5+$W$4*AG127+$W$3*AG127^2)</f>
        <v>3.5522581300575697E-3</v>
      </c>
    </row>
    <row r="128" spans="14:36" x14ac:dyDescent="0.2">
      <c r="N128" s="208"/>
      <c r="O128" s="208"/>
      <c r="AF128" s="89">
        <f>_xll.qlCalendarAdvance(Calendar,AF127,"1d","mf",,Trigger)</f>
        <v>42303</v>
      </c>
      <c r="AG128" s="90">
        <f>_xll.qlDayCounterYearFraction(DayCounter,SettlementDate,AF128,,,Trigger)</f>
        <v>0.5</v>
      </c>
      <c r="AH128" s="85">
        <f t="shared" si="15"/>
        <v>4.2204145166255241E-3</v>
      </c>
      <c r="AI128" s="85">
        <f t="shared" si="18"/>
        <v>4.2308984390430453E-3</v>
      </c>
      <c r="AJ128" s="85">
        <f t="shared" si="19"/>
        <v>3.5334522725864181E-3</v>
      </c>
    </row>
    <row r="129" spans="14:36" x14ac:dyDescent="0.2">
      <c r="N129" s="208"/>
      <c r="O129" s="208"/>
      <c r="AF129" s="89">
        <f>_xll.qlCalendarAdvance(Calendar,AF128,"1d","mf",,Trigger)</f>
        <v>42304</v>
      </c>
      <c r="AG129" s="90">
        <f>_xll.qlDayCounterYearFraction(DayCounter,SettlementDate,AF129,,,Trigger)</f>
        <v>0.50277777777777777</v>
      </c>
      <c r="AH129" s="85">
        <f t="shared" si="15"/>
        <v>4.2204145166255241E-3</v>
      </c>
      <c r="AI129" s="85">
        <f t="shared" si="18"/>
        <v>4.227403798237204E-3</v>
      </c>
      <c r="AJ129" s="85">
        <f t="shared" si="19"/>
        <v>3.527436141794097E-3</v>
      </c>
    </row>
    <row r="130" spans="14:36" x14ac:dyDescent="0.2">
      <c r="N130" s="208"/>
      <c r="O130" s="208"/>
      <c r="AF130" s="89">
        <f>_xll.qlCalendarAdvance(Calendar,AF129,"1d","mf",,Trigger)</f>
        <v>42305</v>
      </c>
      <c r="AG130" s="90">
        <f>_xll.qlDayCounterYearFraction(DayCounter,SettlementDate,AF130,,,Trigger)</f>
        <v>0.50555555555555554</v>
      </c>
      <c r="AH130" s="85">
        <f t="shared" si="15"/>
        <v>4.2204145166255241E-3</v>
      </c>
      <c r="AI130" s="85">
        <f t="shared" si="18"/>
        <v>4.2239091574313619E-3</v>
      </c>
      <c r="AJ130" s="85">
        <f t="shared" si="19"/>
        <v>3.5215462551841416E-3</v>
      </c>
    </row>
    <row r="131" spans="14:36" x14ac:dyDescent="0.2">
      <c r="N131" s="208"/>
      <c r="O131" s="208"/>
      <c r="AF131" s="89">
        <f>_xll.qlCalendarAdvance(Calendar,AF130,"1d","mf",,Trigger)</f>
        <v>42306</v>
      </c>
      <c r="AG131" s="90">
        <f>_xll.qlDayCounterYearFraction(DayCounter,SettlementDate,AF131,,,Trigger)</f>
        <v>0.5083333333333333</v>
      </c>
      <c r="AH131" s="85">
        <f t="shared" ref="AH131:AH194" si="20">$W$13</f>
        <v>4.2204145166255241E-3</v>
      </c>
      <c r="AI131" s="85">
        <f t="shared" si="18"/>
        <v>4.2204145166255206E-3</v>
      </c>
      <c r="AJ131" s="85">
        <f t="shared" si="19"/>
        <v>3.5157826127565502E-3</v>
      </c>
    </row>
    <row r="132" spans="14:36" x14ac:dyDescent="0.2">
      <c r="N132" s="208"/>
      <c r="O132" s="208"/>
      <c r="AF132" s="89">
        <f>_xll.qlCalendarAdvance(Calendar,AF131,"1d","mf",,Trigger)</f>
        <v>42307</v>
      </c>
      <c r="AG132" s="90">
        <f>_xll.qlDayCounterYearFraction(DayCounter,SettlementDate,AF132,,,Trigger)</f>
        <v>0.51111111111111107</v>
      </c>
      <c r="AH132" s="85">
        <f t="shared" si="20"/>
        <v>4.2204145166255241E-3</v>
      </c>
      <c r="AI132" s="85">
        <f t="shared" si="18"/>
        <v>4.2169198758196785E-3</v>
      </c>
      <c r="AJ132" s="85">
        <f t="shared" si="19"/>
        <v>3.5101452145113233E-3</v>
      </c>
    </row>
    <row r="133" spans="14:36" x14ac:dyDescent="0.2">
      <c r="N133" s="208"/>
      <c r="O133" s="208"/>
      <c r="AF133" s="89">
        <f>_xll.qlCalendarAdvance(Calendar,AF132,"1d","mf",,Trigger)</f>
        <v>42310</v>
      </c>
      <c r="AG133" s="90">
        <f>_xll.qlDayCounterYearFraction(DayCounter,SettlementDate,AF133,,,Trigger)</f>
        <v>0.51944444444444449</v>
      </c>
      <c r="AH133" s="85">
        <f t="shared" si="20"/>
        <v>4.2204145166255241E-3</v>
      </c>
      <c r="AI133" s="85">
        <f t="shared" si="18"/>
        <v>4.2064359534021538E-3</v>
      </c>
      <c r="AJ133" s="85">
        <f t="shared" si="19"/>
        <v>3.4939904848698324E-3</v>
      </c>
    </row>
    <row r="134" spans="14:36" x14ac:dyDescent="0.2">
      <c r="N134" s="208"/>
      <c r="O134" s="208"/>
      <c r="AF134" s="89">
        <f>_xll.qlCalendarAdvance(Calendar,AF133,"1d","mf",,Trigger)</f>
        <v>42311</v>
      </c>
      <c r="AG134" s="90">
        <f>_xll.qlDayCounterYearFraction(DayCounter,SettlementDate,AF134,,,Trigger)</f>
        <v>0.52222222222222225</v>
      </c>
      <c r="AH134" s="85">
        <f t="shared" si="20"/>
        <v>4.2204145166255241E-3</v>
      </c>
      <c r="AI134" s="85">
        <f t="shared" si="18"/>
        <v>4.2029413125963117E-3</v>
      </c>
      <c r="AJ134" s="85">
        <f t="shared" si="19"/>
        <v>3.4888580633540651E-3</v>
      </c>
    </row>
    <row r="135" spans="14:36" x14ac:dyDescent="0.2">
      <c r="O135" s="208"/>
      <c r="AF135" s="89">
        <f>_xll.qlCalendarAdvance(Calendar,AF134,"1d","mf",,Trigger)</f>
        <v>42312</v>
      </c>
      <c r="AG135" s="90">
        <f>_xll.qlDayCounterYearFraction(DayCounter,SettlementDate,AF135,,,Trigger)</f>
        <v>0.52500000000000002</v>
      </c>
      <c r="AH135" s="85">
        <f t="shared" si="20"/>
        <v>4.2204145166255241E-3</v>
      </c>
      <c r="AI135" s="85">
        <f t="shared" si="18"/>
        <v>4.1994466717904704E-3</v>
      </c>
      <c r="AJ135" s="85">
        <f t="shared" si="19"/>
        <v>3.4838518860206627E-3</v>
      </c>
    </row>
    <row r="136" spans="14:36" x14ac:dyDescent="0.2">
      <c r="O136" s="208"/>
      <c r="AF136" s="89">
        <f>_xll.qlCalendarAdvance(Calendar,AF135,"1d","mf",,Trigger)</f>
        <v>42313</v>
      </c>
      <c r="AG136" s="90">
        <f>_xll.qlDayCounterYearFraction(DayCounter,SettlementDate,AF136,,,Trigger)</f>
        <v>0.52777777777777779</v>
      </c>
      <c r="AH136" s="85">
        <f t="shared" si="20"/>
        <v>4.2204145166255241E-3</v>
      </c>
      <c r="AI136" s="85">
        <f t="shared" si="18"/>
        <v>4.1959520309846291E-3</v>
      </c>
      <c r="AJ136" s="85">
        <f t="shared" si="19"/>
        <v>3.4789719528696248E-3</v>
      </c>
    </row>
    <row r="137" spans="14:36" x14ac:dyDescent="0.2">
      <c r="O137" s="208"/>
      <c r="AF137" s="89">
        <f>_xll.qlCalendarAdvance(Calendar,AF136,"1d","mf",,Trigger)</f>
        <v>42314</v>
      </c>
      <c r="AG137" s="90">
        <f>_xll.qlDayCounterYearFraction(DayCounter,SettlementDate,AF137,,,Trigger)</f>
        <v>0.53055555555555556</v>
      </c>
      <c r="AH137" s="85">
        <f t="shared" si="20"/>
        <v>4.2204145166255241E-3</v>
      </c>
      <c r="AI137" s="85">
        <f t="shared" si="18"/>
        <v>4.192457390178787E-3</v>
      </c>
      <c r="AJ137" s="85">
        <f t="shared" si="19"/>
        <v>3.4742182639009517E-3</v>
      </c>
    </row>
    <row r="138" spans="14:36" x14ac:dyDescent="0.2">
      <c r="O138" s="208"/>
      <c r="AF138" s="89">
        <f>_xll.qlCalendarAdvance(Calendar,AF137,"1d","mf",,Trigger)</f>
        <v>42317</v>
      </c>
      <c r="AG138" s="90">
        <f>_xll.qlDayCounterYearFraction(DayCounter,SettlementDate,AF138,,,Trigger)</f>
        <v>0.53888888888888886</v>
      </c>
      <c r="AH138" s="85">
        <f t="shared" si="20"/>
        <v>4.2204145166255241E-3</v>
      </c>
      <c r="AI138" s="85">
        <f t="shared" si="18"/>
        <v>4.1819734677612623E-3</v>
      </c>
      <c r="AJ138" s="85">
        <f t="shared" si="19"/>
        <v>3.4607146620891211E-3</v>
      </c>
    </row>
    <row r="139" spans="14:36" x14ac:dyDescent="0.2">
      <c r="O139" s="208"/>
      <c r="AF139" s="89">
        <f>_xll.qlCalendarAdvance(Calendar,AF138,"1d","mf",,Trigger)</f>
        <v>42318</v>
      </c>
      <c r="AG139" s="90">
        <f>_xll.qlDayCounterYearFraction(DayCounter,SettlementDate,AF139,,,Trigger)</f>
        <v>0.54166666666666663</v>
      </c>
      <c r="AH139" s="85">
        <f t="shared" si="20"/>
        <v>4.2204145166255241E-3</v>
      </c>
      <c r="AI139" s="85">
        <f t="shared" si="18"/>
        <v>4.1784788269554202E-3</v>
      </c>
      <c r="AJ139" s="85">
        <f t="shared" si="19"/>
        <v>3.4564659498499068E-3</v>
      </c>
    </row>
    <row r="140" spans="14:36" x14ac:dyDescent="0.2">
      <c r="O140" s="208"/>
      <c r="AF140" s="89">
        <f>_xll.qlCalendarAdvance(Calendar,AF139,"1d","mf",,Trigger)</f>
        <v>42319</v>
      </c>
      <c r="AG140" s="90">
        <f>_xll.qlDayCounterYearFraction(DayCounter,SettlementDate,AF140,,,Trigger)</f>
        <v>0.5444444444444444</v>
      </c>
      <c r="AH140" s="85">
        <f t="shared" si="20"/>
        <v>4.2204145166255241E-3</v>
      </c>
      <c r="AI140" s="85">
        <f t="shared" si="18"/>
        <v>4.1749841861495789E-3</v>
      </c>
      <c r="AJ140" s="85">
        <f t="shared" si="19"/>
        <v>3.4523434817930587E-3</v>
      </c>
    </row>
    <row r="141" spans="14:36" x14ac:dyDescent="0.2">
      <c r="AF141" s="89">
        <f>_xll.qlCalendarAdvance(Calendar,AF140,"1d","mf",,Trigger)</f>
        <v>42320</v>
      </c>
      <c r="AG141" s="90">
        <f>_xll.qlDayCounterYearFraction(DayCounter,SettlementDate,AF141,,,Trigger)</f>
        <v>0.54722222222222228</v>
      </c>
      <c r="AH141" s="85">
        <f t="shared" si="20"/>
        <v>4.2204145166255241E-3</v>
      </c>
      <c r="AI141" s="85">
        <f t="shared" ref="AI141:AI204" si="21">$W$10+$W$9*AG141</f>
        <v>4.1714895453437368E-3</v>
      </c>
      <c r="AJ141" s="85">
        <f t="shared" ref="AJ141:AJ204" si="22">($W$5+$W$4*AG141+$W$3*AG141^2)</f>
        <v>3.4483472579185737E-3</v>
      </c>
    </row>
    <row r="142" spans="14:36" x14ac:dyDescent="0.2">
      <c r="AF142" s="89">
        <f>_xll.qlCalendarAdvance(Calendar,AF141,"1d","mf",,Trigger)</f>
        <v>42321</v>
      </c>
      <c r="AG142" s="90">
        <f>_xll.qlDayCounterYearFraction(DayCounter,SettlementDate,AF142,,,Trigger)</f>
        <v>0.55000000000000004</v>
      </c>
      <c r="AH142" s="85">
        <f t="shared" si="20"/>
        <v>4.2204145166255241E-3</v>
      </c>
      <c r="AI142" s="85">
        <f t="shared" si="21"/>
        <v>4.1679949045378955E-3</v>
      </c>
      <c r="AJ142" s="85">
        <f t="shared" si="22"/>
        <v>3.4444772782264541E-3</v>
      </c>
    </row>
    <row r="143" spans="14:36" x14ac:dyDescent="0.2">
      <c r="AF143" s="89">
        <f>_xll.qlCalendarAdvance(Calendar,AF142,"1d","mf",,Trigger)</f>
        <v>42324</v>
      </c>
      <c r="AG143" s="90">
        <f>_xll.qlDayCounterYearFraction(DayCounter,SettlementDate,AF143,,,Trigger)</f>
        <v>0.55833333333333335</v>
      </c>
      <c r="AH143" s="85">
        <f t="shared" si="20"/>
        <v>4.2204145166255241E-3</v>
      </c>
      <c r="AI143" s="85">
        <f t="shared" si="21"/>
        <v>4.1575109821203708E-3</v>
      </c>
      <c r="AJ143" s="85">
        <f t="shared" si="22"/>
        <v>3.4336248042442837E-3</v>
      </c>
    </row>
    <row r="144" spans="14:36" x14ac:dyDescent="0.2">
      <c r="AF144" s="89">
        <f>_xll.qlCalendarAdvance(Calendar,AF143,"1d","mf",,Trigger)</f>
        <v>42325</v>
      </c>
      <c r="AG144" s="90">
        <f>_xll.qlDayCounterYearFraction(DayCounter,SettlementDate,AF144,,,Trigger)</f>
        <v>0.56111111111111112</v>
      </c>
      <c r="AH144" s="85">
        <f t="shared" si="20"/>
        <v>4.2204145166255241E-3</v>
      </c>
      <c r="AI144" s="85">
        <f t="shared" si="21"/>
        <v>4.1540163413145287E-3</v>
      </c>
      <c r="AJ144" s="85">
        <f t="shared" si="22"/>
        <v>3.4302598012816228E-3</v>
      </c>
    </row>
    <row r="145" spans="32:36" x14ac:dyDescent="0.2">
      <c r="AF145" s="89">
        <f>_xll.qlCalendarAdvance(Calendar,AF144,"1d","mf",,Trigger)</f>
        <v>42326</v>
      </c>
      <c r="AG145" s="90">
        <f>_xll.qlDayCounterYearFraction(DayCounter,SettlementDate,AF145,,,Trigger)</f>
        <v>0.56388888888888888</v>
      </c>
      <c r="AH145" s="85">
        <f t="shared" si="20"/>
        <v>4.2204145166255241E-3</v>
      </c>
      <c r="AI145" s="85">
        <f t="shared" si="21"/>
        <v>4.1505217005086874E-3</v>
      </c>
      <c r="AJ145" s="85">
        <f t="shared" si="22"/>
        <v>3.4270210425013277E-3</v>
      </c>
    </row>
    <row r="146" spans="32:36" x14ac:dyDescent="0.2">
      <c r="AF146" s="89">
        <f>_xll.qlCalendarAdvance(Calendar,AF145,"1d","mf",,Trigger)</f>
        <v>42327</v>
      </c>
      <c r="AG146" s="90">
        <f>_xll.qlDayCounterYearFraction(DayCounter,SettlementDate,AF146,,,Trigger)</f>
        <v>0.56666666666666665</v>
      </c>
      <c r="AH146" s="85">
        <f t="shared" si="20"/>
        <v>4.2204145166255241E-3</v>
      </c>
      <c r="AI146" s="85">
        <f t="shared" si="21"/>
        <v>4.1470270597028453E-3</v>
      </c>
      <c r="AJ146" s="85">
        <f t="shared" si="22"/>
        <v>3.4239085279033966E-3</v>
      </c>
    </row>
    <row r="147" spans="32:36" x14ac:dyDescent="0.2">
      <c r="AF147" s="89">
        <f>_xll.qlCalendarAdvance(Calendar,AF146,"1d","mf",,Trigger)</f>
        <v>42328</v>
      </c>
      <c r="AG147" s="90">
        <f>_xll.qlDayCounterYearFraction(DayCounter,SettlementDate,AF147,,,Trigger)</f>
        <v>0.56944444444444442</v>
      </c>
      <c r="AH147" s="85">
        <f t="shared" si="20"/>
        <v>4.2204145166255241E-3</v>
      </c>
      <c r="AI147" s="85">
        <f t="shared" si="21"/>
        <v>4.143532418897004E-3</v>
      </c>
      <c r="AJ147" s="85">
        <f t="shared" si="22"/>
        <v>3.4209222574878304E-3</v>
      </c>
    </row>
    <row r="148" spans="32:36" x14ac:dyDescent="0.2">
      <c r="AF148" s="89">
        <f>_xll.qlCalendarAdvance(Calendar,AF147,"1d","mf",,Trigger)</f>
        <v>42331</v>
      </c>
      <c r="AG148" s="90">
        <f>_xll.qlDayCounterYearFraction(DayCounter,SettlementDate,AF148,,,Trigger)</f>
        <v>0.57777777777777772</v>
      </c>
      <c r="AH148" s="85">
        <f t="shared" si="20"/>
        <v>4.2204145166255241E-3</v>
      </c>
      <c r="AI148" s="85">
        <f t="shared" si="21"/>
        <v>4.1330484964794793E-3</v>
      </c>
      <c r="AJ148" s="85">
        <f t="shared" si="22"/>
        <v>3.4127209113353203E-3</v>
      </c>
    </row>
    <row r="149" spans="32:36" x14ac:dyDescent="0.2">
      <c r="AF149" s="89">
        <f>_xll.qlCalendarAdvance(Calendar,AF148,"1d","mf",,Trigger)</f>
        <v>42332</v>
      </c>
      <c r="AG149" s="90">
        <f>_xll.qlDayCounterYearFraction(DayCounter,SettlementDate,AF149,,,Trigger)</f>
        <v>0.5805555555555556</v>
      </c>
      <c r="AH149" s="85">
        <f t="shared" si="20"/>
        <v>4.2204145166255241E-3</v>
      </c>
      <c r="AI149" s="85">
        <f t="shared" si="21"/>
        <v>4.1295538556736372E-3</v>
      </c>
      <c r="AJ149" s="85">
        <f t="shared" si="22"/>
        <v>3.4102396176492133E-3</v>
      </c>
    </row>
    <row r="150" spans="32:36" x14ac:dyDescent="0.2">
      <c r="AF150" s="89">
        <f>_xll.qlCalendarAdvance(Calendar,AF149,"1d","mf",,Trigger)</f>
        <v>42333</v>
      </c>
      <c r="AG150" s="90">
        <f>_xll.qlDayCounterYearFraction(DayCounter,SettlementDate,AF150,,,Trigger)</f>
        <v>0.58333333333333337</v>
      </c>
      <c r="AH150" s="85">
        <f t="shared" si="20"/>
        <v>4.2204145166255241E-3</v>
      </c>
      <c r="AI150" s="85">
        <f t="shared" si="21"/>
        <v>4.1260592148677959E-3</v>
      </c>
      <c r="AJ150" s="85">
        <f t="shared" si="22"/>
        <v>3.4078845681454716E-3</v>
      </c>
    </row>
    <row r="151" spans="32:36" x14ac:dyDescent="0.2">
      <c r="AF151" s="89">
        <f>_xll.qlCalendarAdvance(Calendar,AF150,"1d","mf",,Trigger)</f>
        <v>42334</v>
      </c>
      <c r="AG151" s="90">
        <f>_xll.qlDayCounterYearFraction(DayCounter,SettlementDate,AF151,,,Trigger)</f>
        <v>0.58611111111111114</v>
      </c>
      <c r="AH151" s="85">
        <f t="shared" si="20"/>
        <v>4.2204145166255241E-3</v>
      </c>
      <c r="AI151" s="85">
        <f t="shared" si="21"/>
        <v>4.1225645740619538E-3</v>
      </c>
      <c r="AJ151" s="85">
        <f t="shared" si="22"/>
        <v>3.4056557628240939E-3</v>
      </c>
    </row>
    <row r="152" spans="32:36" x14ac:dyDescent="0.2">
      <c r="AF152" s="89">
        <f>_xll.qlCalendarAdvance(Calendar,AF151,"1d","mf",,Trigger)</f>
        <v>42335</v>
      </c>
      <c r="AG152" s="90">
        <f>_xll.qlDayCounterYearFraction(DayCounter,SettlementDate,AF152,,,Trigger)</f>
        <v>0.58888888888888891</v>
      </c>
      <c r="AH152" s="85">
        <f t="shared" si="20"/>
        <v>4.2204145166255241E-3</v>
      </c>
      <c r="AI152" s="85">
        <f t="shared" si="21"/>
        <v>4.1190699332561125E-3</v>
      </c>
      <c r="AJ152" s="85">
        <f t="shared" si="22"/>
        <v>3.4035532016850811E-3</v>
      </c>
    </row>
    <row r="153" spans="32:36" x14ac:dyDescent="0.2">
      <c r="AF153" s="89">
        <f>_xll.qlCalendarAdvance(Calendar,AF152,"1d","mf",,Trigger)</f>
        <v>42338</v>
      </c>
      <c r="AG153" s="90">
        <f>_xll.qlDayCounterYearFraction(DayCounter,SettlementDate,AF153,,,Trigger)</f>
        <v>0.59722222222222221</v>
      </c>
      <c r="AH153" s="85">
        <f t="shared" si="20"/>
        <v>4.2204145166255241E-3</v>
      </c>
      <c r="AI153" s="85">
        <f t="shared" si="21"/>
        <v>4.1085860108385878E-3</v>
      </c>
      <c r="AJ153" s="85">
        <f t="shared" si="22"/>
        <v>3.3980029833622308E-3</v>
      </c>
    </row>
    <row r="154" spans="32:36" x14ac:dyDescent="0.2">
      <c r="AF154" s="89">
        <f>_xll.qlCalendarAdvance(Calendar,AF153,"1d","mf",,Trigger)</f>
        <v>42339</v>
      </c>
      <c r="AG154" s="90">
        <f>_xll.qlDayCounterYearFraction(DayCounter,SettlementDate,AF154,,,Trigger)</f>
        <v>0.6</v>
      </c>
      <c r="AH154" s="85">
        <f t="shared" si="20"/>
        <v>4.2204145166255241E-3</v>
      </c>
      <c r="AI154" s="85">
        <f t="shared" si="21"/>
        <v>4.1050913700327457E-3</v>
      </c>
      <c r="AJ154" s="85">
        <f t="shared" si="22"/>
        <v>3.3964053989526772E-3</v>
      </c>
    </row>
    <row r="155" spans="32:36" x14ac:dyDescent="0.2">
      <c r="AF155" s="89">
        <f>_xll.qlCalendarAdvance(Calendar,AF154,"1d","mf",,Trigger)</f>
        <v>42340</v>
      </c>
      <c r="AG155" s="90">
        <f>_xll.qlDayCounterYearFraction(DayCounter,SettlementDate,AF155,,,Trigger)</f>
        <v>0.60277777777777775</v>
      </c>
      <c r="AH155" s="85">
        <f t="shared" si="20"/>
        <v>4.2204145166255241E-3</v>
      </c>
      <c r="AI155" s="85">
        <f t="shared" si="21"/>
        <v>4.1015967292269044E-3</v>
      </c>
      <c r="AJ155" s="85">
        <f t="shared" si="22"/>
        <v>3.3949340587254889E-3</v>
      </c>
    </row>
    <row r="156" spans="32:36" x14ac:dyDescent="0.2">
      <c r="AF156" s="89">
        <f>_xll.qlCalendarAdvance(Calendar,AF155,"1d","mf",,Trigger)</f>
        <v>42341</v>
      </c>
      <c r="AG156" s="90">
        <f>_xll.qlDayCounterYearFraction(DayCounter,SettlementDate,AF156,,,Trigger)</f>
        <v>0.60555555555555551</v>
      </c>
      <c r="AH156" s="85">
        <f t="shared" si="20"/>
        <v>4.2204145166255241E-3</v>
      </c>
      <c r="AI156" s="85">
        <f t="shared" si="21"/>
        <v>4.0981020884210623E-3</v>
      </c>
      <c r="AJ156" s="85">
        <f t="shared" si="22"/>
        <v>3.3935889626806647E-3</v>
      </c>
    </row>
    <row r="157" spans="32:36" x14ac:dyDescent="0.2">
      <c r="AF157" s="89">
        <f>_xll.qlCalendarAdvance(Calendar,AF156,"1d","mf",,Trigger)</f>
        <v>42342</v>
      </c>
      <c r="AG157" s="90">
        <f>_xll.qlDayCounterYearFraction(DayCounter,SettlementDate,AF157,,,Trigger)</f>
        <v>0.60833333333333328</v>
      </c>
      <c r="AH157" s="85">
        <f t="shared" si="20"/>
        <v>4.2204145166255241E-3</v>
      </c>
      <c r="AI157" s="85">
        <f t="shared" si="21"/>
        <v>4.094607447615221E-3</v>
      </c>
      <c r="AJ157" s="85">
        <f t="shared" si="22"/>
        <v>3.3923701108182053E-3</v>
      </c>
    </row>
    <row r="158" spans="32:36" x14ac:dyDescent="0.2">
      <c r="AF158" s="89">
        <f>_xll.qlCalendarAdvance(Calendar,AF157,"1d","mf",,Trigger)</f>
        <v>42345</v>
      </c>
      <c r="AG158" s="90">
        <f>_xll.qlDayCounterYearFraction(DayCounter,SettlementDate,AF158,,,Trigger)</f>
        <v>0.6166666666666667</v>
      </c>
      <c r="AH158" s="85">
        <f t="shared" si="20"/>
        <v>4.2204145166255241E-3</v>
      </c>
      <c r="AI158" s="85">
        <f t="shared" si="21"/>
        <v>4.0841235251976955E-3</v>
      </c>
      <c r="AJ158" s="85">
        <f t="shared" si="22"/>
        <v>3.3894710203250162E-3</v>
      </c>
    </row>
    <row r="159" spans="32:36" x14ac:dyDescent="0.2">
      <c r="AF159" s="89">
        <f>_xll.qlCalendarAdvance(Calendar,AF158,"1d","mf",,Trigger)</f>
        <v>42346</v>
      </c>
      <c r="AG159" s="90">
        <f>_xll.qlDayCounterYearFraction(DayCounter,SettlementDate,AF159,,,Trigger)</f>
        <v>0.61944444444444446</v>
      </c>
      <c r="AH159" s="85">
        <f t="shared" si="20"/>
        <v>4.2204145166255241E-3</v>
      </c>
      <c r="AI159" s="85">
        <f t="shared" si="21"/>
        <v>4.0806288843918542E-3</v>
      </c>
      <c r="AJ159" s="85">
        <f t="shared" si="22"/>
        <v>3.3887571451920156E-3</v>
      </c>
    </row>
    <row r="160" spans="32:36" x14ac:dyDescent="0.2">
      <c r="AF160" s="89">
        <f>_xll.qlCalendarAdvance(Calendar,AF159,"1d","mf",,Trigger)</f>
        <v>42347</v>
      </c>
      <c r="AG160" s="90">
        <f>_xll.qlDayCounterYearFraction(DayCounter,SettlementDate,AF160,,,Trigger)</f>
        <v>0.62222222222222223</v>
      </c>
      <c r="AH160" s="85">
        <f t="shared" si="20"/>
        <v>4.2204145166255241E-3</v>
      </c>
      <c r="AI160" s="85">
        <f t="shared" si="21"/>
        <v>4.0771342435860121E-3</v>
      </c>
      <c r="AJ160" s="85">
        <f t="shared" si="22"/>
        <v>3.3881695142413807E-3</v>
      </c>
    </row>
    <row r="161" spans="32:36" x14ac:dyDescent="0.2">
      <c r="AF161" s="89">
        <f>_xll.qlCalendarAdvance(Calendar,AF160,"1d","mf",,Trigger)</f>
        <v>42348</v>
      </c>
      <c r="AG161" s="90">
        <f>_xll.qlDayCounterYearFraction(DayCounter,SettlementDate,AF161,,,Trigger)</f>
        <v>0.625</v>
      </c>
      <c r="AH161" s="85">
        <f t="shared" si="20"/>
        <v>4.2204145166255241E-3</v>
      </c>
      <c r="AI161" s="85">
        <f t="shared" si="21"/>
        <v>4.0736396027801708E-3</v>
      </c>
      <c r="AJ161" s="85">
        <f t="shared" si="22"/>
        <v>3.3877081274731099E-3</v>
      </c>
    </row>
    <row r="162" spans="32:36" x14ac:dyDescent="0.2">
      <c r="AF162" s="89">
        <f>_xll.qlCalendarAdvance(Calendar,AF161,"1d","mf",,Trigger)</f>
        <v>42349</v>
      </c>
      <c r="AG162" s="90">
        <f>_xll.qlDayCounterYearFraction(DayCounter,SettlementDate,AF162,,,Trigger)</f>
        <v>0.62777777777777777</v>
      </c>
      <c r="AH162" s="85">
        <f t="shared" si="20"/>
        <v>4.2204145166255241E-3</v>
      </c>
      <c r="AI162" s="85">
        <f t="shared" si="21"/>
        <v>4.0701449619743296E-3</v>
      </c>
      <c r="AJ162" s="85">
        <f t="shared" si="22"/>
        <v>3.3873729848872035E-3</v>
      </c>
    </row>
    <row r="163" spans="32:36" x14ac:dyDescent="0.2">
      <c r="AF163" s="89">
        <f>_xll.qlCalendarAdvance(Calendar,AF162,"1d","mf",,Trigger)</f>
        <v>42352</v>
      </c>
      <c r="AG163" s="90">
        <f>_xll.qlDayCounterYearFraction(DayCounter,SettlementDate,AF163,,,Trigger)</f>
        <v>0.63611111111111107</v>
      </c>
      <c r="AH163" s="85">
        <f t="shared" si="20"/>
        <v>4.2204145166255241E-3</v>
      </c>
      <c r="AI163" s="85">
        <f t="shared" si="21"/>
        <v>4.059661039556804E-3</v>
      </c>
      <c r="AJ163" s="85">
        <f t="shared" si="22"/>
        <v>3.3871250222236747E-3</v>
      </c>
    </row>
    <row r="164" spans="32:36" x14ac:dyDescent="0.2">
      <c r="AF164" s="89">
        <f>_xll.qlCalendarAdvance(Calendar,AF163,"1d","mf",,Trigger)</f>
        <v>42353</v>
      </c>
      <c r="AG164" s="90">
        <f>_xll.qlDayCounterYearFraction(DayCounter,SettlementDate,AF164,,,Trigger)</f>
        <v>0.63888888888888884</v>
      </c>
      <c r="AH164" s="85">
        <f t="shared" si="20"/>
        <v>4.2204145166255241E-3</v>
      </c>
      <c r="AI164" s="85">
        <f t="shared" si="21"/>
        <v>4.0561663987509627E-3</v>
      </c>
      <c r="AJ164" s="85">
        <f t="shared" si="22"/>
        <v>3.3872948563672288E-3</v>
      </c>
    </row>
    <row r="165" spans="32:36" x14ac:dyDescent="0.2">
      <c r="AF165" s="89">
        <f>_xll.qlCalendarAdvance(Calendar,AF164,"1d","mf",,Trigger)</f>
        <v>42354</v>
      </c>
      <c r="AG165" s="90">
        <f>_xll.qlDayCounterYearFraction(DayCounter,SettlementDate,AF165,,,Trigger)</f>
        <v>0.64166666666666672</v>
      </c>
      <c r="AH165" s="85">
        <f t="shared" si="20"/>
        <v>4.2204145166255241E-3</v>
      </c>
      <c r="AI165" s="85">
        <f t="shared" si="21"/>
        <v>4.0526717579451206E-3</v>
      </c>
      <c r="AJ165" s="85">
        <f t="shared" si="22"/>
        <v>3.3875909346931469E-3</v>
      </c>
    </row>
    <row r="166" spans="32:36" x14ac:dyDescent="0.2">
      <c r="AF166" s="89">
        <f>_xll.qlCalendarAdvance(Calendar,AF165,"1d","mf",,Trigger)</f>
        <v>42355</v>
      </c>
      <c r="AG166" s="90">
        <f>_xll.qlDayCounterYearFraction(DayCounter,SettlementDate,AF166,,,Trigger)</f>
        <v>0.64444444444444449</v>
      </c>
      <c r="AH166" s="85">
        <f t="shared" si="20"/>
        <v>4.2204145166255241E-3</v>
      </c>
      <c r="AI166" s="85">
        <f t="shared" si="21"/>
        <v>4.0491771171392793E-3</v>
      </c>
      <c r="AJ166" s="85">
        <f t="shared" si="22"/>
        <v>3.388013257201429E-3</v>
      </c>
    </row>
    <row r="167" spans="32:36" x14ac:dyDescent="0.2">
      <c r="AF167" s="89">
        <f>_xll.qlCalendarAdvance(Calendar,AF166,"1d","mf",,Trigger)</f>
        <v>42356</v>
      </c>
      <c r="AG167" s="90">
        <f>_xll.qlDayCounterYearFraction(DayCounter,SettlementDate,AF167,,,Trigger)</f>
        <v>0.64722222222222225</v>
      </c>
      <c r="AH167" s="85">
        <f t="shared" si="20"/>
        <v>4.2204145166255241E-3</v>
      </c>
      <c r="AI167" s="85">
        <f t="shared" si="21"/>
        <v>4.0456824763334372E-3</v>
      </c>
      <c r="AJ167" s="85">
        <f t="shared" si="22"/>
        <v>3.3885618238920765E-3</v>
      </c>
    </row>
    <row r="168" spans="32:36" x14ac:dyDescent="0.2">
      <c r="AF168" s="89">
        <f>_xll.qlCalendarAdvance(Calendar,AF167,"1d","mf",,Trigger)</f>
        <v>42359</v>
      </c>
      <c r="AG168" s="90">
        <f>_xll.qlDayCounterYearFraction(DayCounter,SettlementDate,AF168,,,Trigger)</f>
        <v>0.65555555555555556</v>
      </c>
      <c r="AH168" s="85">
        <f t="shared" si="20"/>
        <v>4.2204145166255241E-3</v>
      </c>
      <c r="AI168" s="85">
        <f t="shared" si="21"/>
        <v>4.0351985539159125E-3</v>
      </c>
      <c r="AJ168" s="85">
        <f t="shared" si="22"/>
        <v>3.3909649890582079E-3</v>
      </c>
    </row>
    <row r="169" spans="32:36" x14ac:dyDescent="0.2">
      <c r="AF169" s="89">
        <f>_xll.qlCalendarAdvance(Calendar,AF168,"1d","mf",,Trigger)</f>
        <v>42360</v>
      </c>
      <c r="AG169" s="90">
        <f>_xll.qlDayCounterYearFraction(DayCounter,SettlementDate,AF169,,,Trigger)</f>
        <v>0.65833333333333333</v>
      </c>
      <c r="AH169" s="85">
        <f t="shared" si="20"/>
        <v>4.2204145166255241E-3</v>
      </c>
      <c r="AI169" s="85">
        <f t="shared" si="21"/>
        <v>4.0317039131100713E-3</v>
      </c>
      <c r="AJ169" s="85">
        <f t="shared" si="22"/>
        <v>3.3920185324783142E-3</v>
      </c>
    </row>
    <row r="170" spans="32:36" x14ac:dyDescent="0.2">
      <c r="AF170" s="89">
        <f>_xll.qlCalendarAdvance(Calendar,AF169,"1d","mf",,Trigger)</f>
        <v>42361</v>
      </c>
      <c r="AG170" s="90">
        <f>_xll.qlDayCounterYearFraction(DayCounter,SettlementDate,AF170,,,Trigger)</f>
        <v>0.66111111111111109</v>
      </c>
      <c r="AH170" s="85">
        <f t="shared" si="20"/>
        <v>4.2204145166255241E-3</v>
      </c>
      <c r="AI170" s="85">
        <f t="shared" si="21"/>
        <v>4.0282092723042291E-3</v>
      </c>
      <c r="AJ170" s="85">
        <f t="shared" si="22"/>
        <v>3.3931983200807866E-3</v>
      </c>
    </row>
    <row r="171" spans="32:36" x14ac:dyDescent="0.2">
      <c r="AF171" s="89">
        <f>_xll.qlCalendarAdvance(Calendar,AF170,"1d","mf",,Trigger)</f>
        <v>42362</v>
      </c>
      <c r="AG171" s="90">
        <f>_xll.qlDayCounterYearFraction(DayCounter,SettlementDate,AF171,,,Trigger)</f>
        <v>0.66388888888888886</v>
      </c>
      <c r="AH171" s="85">
        <f t="shared" si="20"/>
        <v>4.2204145166255241E-3</v>
      </c>
      <c r="AI171" s="85">
        <f t="shared" si="21"/>
        <v>4.0247146314983879E-3</v>
      </c>
      <c r="AJ171" s="85">
        <f t="shared" si="22"/>
        <v>3.3945043518656222E-3</v>
      </c>
    </row>
    <row r="172" spans="32:36" x14ac:dyDescent="0.2">
      <c r="AF172" s="89">
        <f>_xll.qlCalendarAdvance(Calendar,AF171,"1d","mf",,Trigger)</f>
        <v>42367</v>
      </c>
      <c r="AG172" s="90">
        <f>_xll.qlDayCounterYearFraction(DayCounter,SettlementDate,AF172,,,Trigger)</f>
        <v>0.67777777777777781</v>
      </c>
      <c r="AH172" s="85">
        <f t="shared" si="20"/>
        <v>4.2204145166255241E-3</v>
      </c>
      <c r="AI172" s="85">
        <f t="shared" si="21"/>
        <v>4.0072414274691798E-3</v>
      </c>
      <c r="AJ172" s="85">
        <f t="shared" si="22"/>
        <v>3.4029281735252748E-3</v>
      </c>
    </row>
    <row r="173" spans="32:36" x14ac:dyDescent="0.2">
      <c r="AF173" s="89">
        <f>_xll.qlCalendarAdvance(Calendar,AF172,"1d","mf",,Trigger)</f>
        <v>42368</v>
      </c>
      <c r="AG173" s="90">
        <f>_xll.qlDayCounterYearFraction(DayCounter,SettlementDate,AF173,,,Trigger)</f>
        <v>0.68055555555555558</v>
      </c>
      <c r="AH173" s="85">
        <f t="shared" si="20"/>
        <v>4.2204145166255241E-3</v>
      </c>
      <c r="AI173" s="85">
        <f t="shared" si="21"/>
        <v>4.0037467866633376E-3</v>
      </c>
      <c r="AJ173" s="85">
        <f t="shared" si="22"/>
        <v>3.4049916704043007E-3</v>
      </c>
    </row>
    <row r="174" spans="32:36" x14ac:dyDescent="0.2">
      <c r="AF174" s="89">
        <f>_xll.qlCalendarAdvance(Calendar,AF173,"1d","mf",,Trigger)</f>
        <v>42369</v>
      </c>
      <c r="AG174" s="90">
        <f>_xll.qlDayCounterYearFraction(DayCounter,SettlementDate,AF174,,,Trigger)</f>
        <v>0.68333333333333335</v>
      </c>
      <c r="AH174" s="85">
        <f t="shared" si="20"/>
        <v>4.2204145166255241E-3</v>
      </c>
      <c r="AI174" s="85">
        <f t="shared" si="21"/>
        <v>4.0002521458574964E-3</v>
      </c>
      <c r="AJ174" s="85">
        <f t="shared" si="22"/>
        <v>3.4071814114656897E-3</v>
      </c>
    </row>
    <row r="175" spans="32:36" x14ac:dyDescent="0.2">
      <c r="AF175" s="89">
        <f>_xll.qlCalendarAdvance(Calendar,AF174,"1d","mf",,Trigger)</f>
        <v>42373</v>
      </c>
      <c r="AG175" s="90">
        <f>_xll.qlDayCounterYearFraction(DayCounter,SettlementDate,AF175,,,Trigger)</f>
        <v>0.69444444444444442</v>
      </c>
      <c r="AH175" s="85">
        <f t="shared" si="20"/>
        <v>4.2204145166255241E-3</v>
      </c>
      <c r="AI175" s="85">
        <f t="shared" si="21"/>
        <v>3.9862735826341296E-3</v>
      </c>
      <c r="AJ175" s="85">
        <f t="shared" si="22"/>
        <v>3.4172028175348959E-3</v>
      </c>
    </row>
    <row r="176" spans="32:36" x14ac:dyDescent="0.2">
      <c r="AF176" s="89">
        <f>_xll.qlCalendarAdvance(Calendar,AF175,"1d","mf",,Trigger)</f>
        <v>42374</v>
      </c>
      <c r="AG176" s="90">
        <f>_xll.qlDayCounterYearFraction(DayCounter,SettlementDate,AF176,,,Trigger)</f>
        <v>0.69722222222222219</v>
      </c>
      <c r="AH176" s="85">
        <f t="shared" si="20"/>
        <v>4.2204145166255241E-3</v>
      </c>
      <c r="AI176" s="85">
        <f t="shared" si="21"/>
        <v>3.9827789418282883E-3</v>
      </c>
      <c r="AJ176" s="85">
        <f t="shared" si="22"/>
        <v>3.4200237795081103E-3</v>
      </c>
    </row>
    <row r="177" spans="32:36" x14ac:dyDescent="0.2">
      <c r="AF177" s="89">
        <f>_xll.qlCalendarAdvance(Calendar,AF176,"1d","mf",,Trigger)</f>
        <v>42375</v>
      </c>
      <c r="AG177" s="90">
        <f>_xll.qlDayCounterYearFraction(DayCounter,SettlementDate,AF177,,,Trigger)</f>
        <v>0.7</v>
      </c>
      <c r="AH177" s="85">
        <f t="shared" si="20"/>
        <v>4.2204145166255241E-3</v>
      </c>
      <c r="AI177" s="85">
        <f t="shared" si="21"/>
        <v>3.9792843010224462E-3</v>
      </c>
      <c r="AJ177" s="85">
        <f t="shared" si="22"/>
        <v>3.4229709856636878E-3</v>
      </c>
    </row>
    <row r="178" spans="32:36" x14ac:dyDescent="0.2">
      <c r="AF178" s="89">
        <f>_xll.qlCalendarAdvance(Calendar,AF177,"1d","mf",,Trigger)</f>
        <v>42376</v>
      </c>
      <c r="AG178" s="90">
        <f>_xll.qlDayCounterYearFraction(DayCounter,SettlementDate,AF178,,,Trigger)</f>
        <v>0.70277777777777772</v>
      </c>
      <c r="AH178" s="85">
        <f t="shared" si="20"/>
        <v>4.2204145166255241E-3</v>
      </c>
      <c r="AI178" s="85">
        <f t="shared" si="21"/>
        <v>3.9757896602166049E-3</v>
      </c>
      <c r="AJ178" s="85">
        <f t="shared" si="22"/>
        <v>3.4260444360016311E-3</v>
      </c>
    </row>
    <row r="179" spans="32:36" x14ac:dyDescent="0.2">
      <c r="AF179" s="89">
        <f>_xll.qlCalendarAdvance(Calendar,AF178,"1d","mf",,Trigger)</f>
        <v>42377</v>
      </c>
      <c r="AG179" s="90">
        <f>_xll.qlDayCounterYearFraction(DayCounter,SettlementDate,AF179,,,Trigger)</f>
        <v>0.7055555555555556</v>
      </c>
      <c r="AH179" s="85">
        <f t="shared" si="20"/>
        <v>4.2204145166255241E-3</v>
      </c>
      <c r="AI179" s="85">
        <f t="shared" si="21"/>
        <v>3.9722950194107627E-3</v>
      </c>
      <c r="AJ179" s="85">
        <f t="shared" si="22"/>
        <v>3.4292441305219393E-3</v>
      </c>
    </row>
    <row r="180" spans="32:36" x14ac:dyDescent="0.2">
      <c r="AF180" s="89">
        <f>_xll.qlCalendarAdvance(Calendar,AF179,"1d","mf",,Trigger)</f>
        <v>42380</v>
      </c>
      <c r="AG180" s="90">
        <f>_xll.qlDayCounterYearFraction(DayCounter,SettlementDate,AF180,,,Trigger)</f>
        <v>0.71388888888888891</v>
      </c>
      <c r="AH180" s="85">
        <f t="shared" si="20"/>
        <v>4.2204145166255241E-3</v>
      </c>
      <c r="AI180" s="85">
        <f t="shared" si="21"/>
        <v>3.9618110969932381E-3</v>
      </c>
      <c r="AJ180" s="85">
        <f t="shared" si="22"/>
        <v>3.4396006791770515E-3</v>
      </c>
    </row>
    <row r="181" spans="32:36" x14ac:dyDescent="0.2">
      <c r="AF181" s="89">
        <f>_xll.qlCalendarAdvance(Calendar,AF180,"1d","mf",,Trigger)</f>
        <v>42381</v>
      </c>
      <c r="AG181" s="90">
        <f>_xll.qlDayCounterYearFraction(DayCounter,SettlementDate,AF181,,,Trigger)</f>
        <v>0.71666666666666667</v>
      </c>
      <c r="AH181" s="85">
        <f t="shared" si="20"/>
        <v>4.2204145166255241E-3</v>
      </c>
      <c r="AI181" s="85">
        <f t="shared" si="21"/>
        <v>3.9583164561873959E-3</v>
      </c>
      <c r="AJ181" s="85">
        <f t="shared" si="22"/>
        <v>3.4433053504268184E-3</v>
      </c>
    </row>
    <row r="182" spans="32:36" x14ac:dyDescent="0.2">
      <c r="AF182" s="89">
        <f>_xll.qlCalendarAdvance(Calendar,AF181,"1d","mf",,Trigger)</f>
        <v>42382</v>
      </c>
      <c r="AG182" s="90">
        <f>_xll.qlDayCounterYearFraction(DayCounter,SettlementDate,AF182,,,Trigger)</f>
        <v>0.71944444444444444</v>
      </c>
      <c r="AH182" s="85">
        <f t="shared" si="20"/>
        <v>4.2204145166255241E-3</v>
      </c>
      <c r="AI182" s="85">
        <f t="shared" si="21"/>
        <v>3.9548218153815547E-3</v>
      </c>
      <c r="AJ182" s="85">
        <f t="shared" si="22"/>
        <v>3.4471362658589503E-3</v>
      </c>
    </row>
    <row r="183" spans="32:36" x14ac:dyDescent="0.2">
      <c r="AF183" s="89">
        <f>_xll.qlCalendarAdvance(Calendar,AF182,"1d","mf",,Trigger)</f>
        <v>42383</v>
      </c>
      <c r="AG183" s="90">
        <f>_xll.qlDayCounterYearFraction(DayCounter,SettlementDate,AF183,,,Trigger)</f>
        <v>0.72222222222222221</v>
      </c>
      <c r="AH183" s="85">
        <f t="shared" si="20"/>
        <v>4.2204145166255241E-3</v>
      </c>
      <c r="AI183" s="85">
        <f t="shared" si="21"/>
        <v>3.9513271745757125E-3</v>
      </c>
      <c r="AJ183" s="85">
        <f t="shared" si="22"/>
        <v>3.451093425473447E-3</v>
      </c>
    </row>
    <row r="184" spans="32:36" x14ac:dyDescent="0.2">
      <c r="AF184" s="89">
        <f>_xll.qlCalendarAdvance(Calendar,AF183,"1d","mf",,Trigger)</f>
        <v>42384</v>
      </c>
      <c r="AG184" s="90">
        <f>_xll.qlDayCounterYearFraction(DayCounter,SettlementDate,AF184,,,Trigger)</f>
        <v>0.72499999999999998</v>
      </c>
      <c r="AH184" s="85">
        <f t="shared" si="20"/>
        <v>4.2204145166255241E-3</v>
      </c>
      <c r="AI184" s="85">
        <f t="shared" si="21"/>
        <v>3.9478325337698713E-3</v>
      </c>
      <c r="AJ184" s="85">
        <f t="shared" si="22"/>
        <v>3.4551768292703077E-3</v>
      </c>
    </row>
    <row r="185" spans="32:36" x14ac:dyDescent="0.2">
      <c r="AF185" s="89">
        <f>_xll.qlCalendarAdvance(Calendar,AF184,"1d","mf",,Trigger)</f>
        <v>42387</v>
      </c>
      <c r="AG185" s="90">
        <f>_xll.qlDayCounterYearFraction(DayCounter,SettlementDate,AF185,,,Trigger)</f>
        <v>0.73333333333333328</v>
      </c>
      <c r="AH185" s="85">
        <f t="shared" si="20"/>
        <v>4.2204145166255241E-3</v>
      </c>
      <c r="AI185" s="85">
        <f t="shared" si="21"/>
        <v>3.9373486113523466E-3</v>
      </c>
      <c r="AJ185" s="85">
        <f t="shared" si="22"/>
        <v>3.4681845057550802E-3</v>
      </c>
    </row>
    <row r="186" spans="32:36" x14ac:dyDescent="0.2">
      <c r="AF186" s="89">
        <f>_xll.qlCalendarAdvance(Calendar,AF185,"1d","mf",,Trigger)</f>
        <v>42388</v>
      </c>
      <c r="AG186" s="90">
        <f>_xll.qlDayCounterYearFraction(DayCounter,SettlementDate,AF186,,,Trigger)</f>
        <v>0.73611111111111116</v>
      </c>
      <c r="AH186" s="85">
        <f t="shared" si="20"/>
        <v>4.2204145166255241E-3</v>
      </c>
      <c r="AI186" s="85">
        <f t="shared" si="21"/>
        <v>3.9338539705465045E-3</v>
      </c>
      <c r="AJ186" s="85">
        <f t="shared" si="22"/>
        <v>3.4727728862814014E-3</v>
      </c>
    </row>
    <row r="187" spans="32:36" x14ac:dyDescent="0.2">
      <c r="AF187" s="89">
        <f>_xll.qlCalendarAdvance(Calendar,AF186,"1d","mf",,Trigger)</f>
        <v>42389</v>
      </c>
      <c r="AG187" s="90">
        <f>_xll.qlDayCounterYearFraction(DayCounter,SettlementDate,AF187,,,Trigger)</f>
        <v>0.73888888888888893</v>
      </c>
      <c r="AH187" s="85">
        <f t="shared" si="20"/>
        <v>4.2204145166255241E-3</v>
      </c>
      <c r="AI187" s="85">
        <f t="shared" si="21"/>
        <v>3.9303593297406632E-3</v>
      </c>
      <c r="AJ187" s="85">
        <f t="shared" si="22"/>
        <v>3.4774875109900866E-3</v>
      </c>
    </row>
    <row r="188" spans="32:36" x14ac:dyDescent="0.2">
      <c r="AF188" s="89">
        <f>_xll.qlCalendarAdvance(Calendar,AF187,"1d","mf",,Trigger)</f>
        <v>42390</v>
      </c>
      <c r="AG188" s="90">
        <f>_xll.qlDayCounterYearFraction(DayCounter,SettlementDate,AF188,,,Trigger)</f>
        <v>0.7416666666666667</v>
      </c>
      <c r="AH188" s="85">
        <f t="shared" si="20"/>
        <v>4.2204145166255241E-3</v>
      </c>
      <c r="AI188" s="85">
        <f t="shared" si="21"/>
        <v>3.926864688934821E-3</v>
      </c>
      <c r="AJ188" s="85">
        <f t="shared" si="22"/>
        <v>3.4823283798811359E-3</v>
      </c>
    </row>
    <row r="189" spans="32:36" x14ac:dyDescent="0.2">
      <c r="AF189" s="89">
        <f>_xll.qlCalendarAdvance(Calendar,AF188,"1d","mf",,Trigger)</f>
        <v>42391</v>
      </c>
      <c r="AG189" s="90">
        <f>_xll.qlDayCounterYearFraction(DayCounter,SettlementDate,AF189,,,Trigger)</f>
        <v>0.74444444444444446</v>
      </c>
      <c r="AH189" s="85">
        <f t="shared" si="20"/>
        <v>4.2204145166255241E-3</v>
      </c>
      <c r="AI189" s="85">
        <f t="shared" si="21"/>
        <v>3.9233700481289798E-3</v>
      </c>
      <c r="AJ189" s="85">
        <f t="shared" si="22"/>
        <v>3.4872954929545509E-3</v>
      </c>
    </row>
    <row r="190" spans="32:36" x14ac:dyDescent="0.2">
      <c r="AF190" s="89">
        <f>_xll.qlCalendarAdvance(Calendar,AF189,"1d","mf",,Trigger)</f>
        <v>42394</v>
      </c>
      <c r="AG190" s="90">
        <f>_xll.qlDayCounterYearFraction(DayCounter,SettlementDate,AF190,,,Trigger)</f>
        <v>0.75277777777777777</v>
      </c>
      <c r="AH190" s="85">
        <f t="shared" si="20"/>
        <v>4.2204145166255241E-3</v>
      </c>
      <c r="AI190" s="85">
        <f t="shared" si="21"/>
        <v>3.9128861257114551E-3</v>
      </c>
      <c r="AJ190" s="85">
        <f t="shared" si="22"/>
        <v>3.5029542972689837E-3</v>
      </c>
    </row>
    <row r="191" spans="32:36" x14ac:dyDescent="0.2">
      <c r="AF191" s="89">
        <f>_xll.qlCalendarAdvance(Calendar,AF190,"1d","mf",,Trigger)</f>
        <v>42395</v>
      </c>
      <c r="AG191" s="90">
        <f>_xll.qlDayCounterYearFraction(DayCounter,SettlementDate,AF191,,,Trigger)</f>
        <v>0.75555555555555554</v>
      </c>
      <c r="AH191" s="85">
        <f t="shared" si="20"/>
        <v>4.2204145166255241E-3</v>
      </c>
      <c r="AI191" s="85">
        <f t="shared" si="21"/>
        <v>3.909391484905613E-3</v>
      </c>
      <c r="AJ191" s="85">
        <f t="shared" si="22"/>
        <v>3.5084263870718575E-3</v>
      </c>
    </row>
    <row r="192" spans="32:36" x14ac:dyDescent="0.2">
      <c r="AF192" s="89">
        <f>_xll.qlCalendarAdvance(Calendar,AF191,"1d","mf",,Trigger)</f>
        <v>42396</v>
      </c>
      <c r="AG192" s="90">
        <f>_xll.qlDayCounterYearFraction(DayCounter,SettlementDate,AF192,,,Trigger)</f>
        <v>0.7583333333333333</v>
      </c>
      <c r="AH192" s="85">
        <f t="shared" si="20"/>
        <v>4.2204145166255241E-3</v>
      </c>
      <c r="AI192" s="85">
        <f t="shared" si="21"/>
        <v>3.9058968440997717E-3</v>
      </c>
      <c r="AJ192" s="85">
        <f t="shared" si="22"/>
        <v>3.5140247210570961E-3</v>
      </c>
    </row>
    <row r="193" spans="32:36" x14ac:dyDescent="0.2">
      <c r="AF193" s="89">
        <f>_xll.qlCalendarAdvance(Calendar,AF192,"1d","mf",,Trigger)</f>
        <v>42397</v>
      </c>
      <c r="AG193" s="90">
        <f>_xll.qlDayCounterYearFraction(DayCounter,SettlementDate,AF193,,,Trigger)</f>
        <v>0.76111111111111107</v>
      </c>
      <c r="AH193" s="85">
        <f t="shared" si="20"/>
        <v>4.2204145166255241E-3</v>
      </c>
      <c r="AI193" s="85">
        <f t="shared" si="21"/>
        <v>3.9024022032939296E-3</v>
      </c>
      <c r="AJ193" s="85">
        <f t="shared" si="22"/>
        <v>3.5197492992247005E-3</v>
      </c>
    </row>
    <row r="194" spans="32:36" x14ac:dyDescent="0.2">
      <c r="AF194" s="89">
        <f>_xll.qlCalendarAdvance(Calendar,AF193,"1d","mf",,Trigger)</f>
        <v>42398</v>
      </c>
      <c r="AG194" s="90">
        <f>_xll.qlDayCounterYearFraction(DayCounter,SettlementDate,AF194,,,Trigger)</f>
        <v>0.76388888888888884</v>
      </c>
      <c r="AH194" s="85">
        <f t="shared" si="20"/>
        <v>4.2204145166255241E-3</v>
      </c>
      <c r="AI194" s="85">
        <f t="shared" si="21"/>
        <v>3.8989075624880883E-3</v>
      </c>
      <c r="AJ194" s="85">
        <f t="shared" si="22"/>
        <v>3.5256001215746681E-3</v>
      </c>
    </row>
    <row r="195" spans="32:36" x14ac:dyDescent="0.2">
      <c r="AF195" s="89">
        <f>_xll.qlCalendarAdvance(Calendar,AF194,"1d","mf",,Trigger)</f>
        <v>42401</v>
      </c>
      <c r="AG195" s="90">
        <f>_xll.qlDayCounterYearFraction(DayCounter,SettlementDate,AF195,,,Trigger)</f>
        <v>0.77222222222222225</v>
      </c>
      <c r="AH195" s="85">
        <f t="shared" ref="AH195:AH253" si="23">$W$13</f>
        <v>4.2204145166255241E-3</v>
      </c>
      <c r="AI195" s="85">
        <f t="shared" si="21"/>
        <v>3.8884236400705632E-3</v>
      </c>
      <c r="AJ195" s="85">
        <f t="shared" si="22"/>
        <v>3.543910053718762E-3</v>
      </c>
    </row>
    <row r="196" spans="32:36" x14ac:dyDescent="0.2">
      <c r="AF196" s="89">
        <f>_xll.qlCalendarAdvance(Calendar,AF195,"1d","mf",,Trigger)</f>
        <v>42402</v>
      </c>
      <c r="AG196" s="90">
        <f>_xll.qlDayCounterYearFraction(DayCounter,SettlementDate,AF196,,,Trigger)</f>
        <v>0.77500000000000002</v>
      </c>
      <c r="AH196" s="85">
        <f t="shared" si="23"/>
        <v>4.2204145166255241E-3</v>
      </c>
      <c r="AI196" s="85">
        <f t="shared" si="21"/>
        <v>3.8849289992647215E-3</v>
      </c>
      <c r="AJ196" s="85">
        <f t="shared" si="22"/>
        <v>3.5502658527981883E-3</v>
      </c>
    </row>
    <row r="197" spans="32:36" x14ac:dyDescent="0.2">
      <c r="AF197" s="89">
        <f>_xll.qlCalendarAdvance(Calendar,AF196,"1d","mf",,Trigger)</f>
        <v>42403</v>
      </c>
      <c r="AG197" s="90">
        <f>_xll.qlDayCounterYearFraction(DayCounter,SettlementDate,AF197,,,Trigger)</f>
        <v>0.77777777777777779</v>
      </c>
      <c r="AH197" s="85">
        <f t="shared" si="23"/>
        <v>4.2204145166255241E-3</v>
      </c>
      <c r="AI197" s="85">
        <f t="shared" si="21"/>
        <v>3.8814343584588798E-3</v>
      </c>
      <c r="AJ197" s="85">
        <f t="shared" si="22"/>
        <v>3.5567478960599813E-3</v>
      </c>
    </row>
    <row r="198" spans="32:36" x14ac:dyDescent="0.2">
      <c r="AF198" s="89">
        <f>_xll.qlCalendarAdvance(Calendar,AF197,"1d","mf",,Trigger)</f>
        <v>42404</v>
      </c>
      <c r="AG198" s="90">
        <f>_xll.qlDayCounterYearFraction(DayCounter,SettlementDate,AF198,,,Trigger)</f>
        <v>0.78055555555555556</v>
      </c>
      <c r="AH198" s="85">
        <f t="shared" si="23"/>
        <v>4.2204145166255241E-3</v>
      </c>
      <c r="AI198" s="85">
        <f t="shared" si="21"/>
        <v>3.8779397176530381E-3</v>
      </c>
      <c r="AJ198" s="85">
        <f t="shared" si="22"/>
        <v>3.5633561835041383E-3</v>
      </c>
    </row>
    <row r="199" spans="32:36" x14ac:dyDescent="0.2">
      <c r="AF199" s="89">
        <f>_xll.qlCalendarAdvance(Calendar,AF198,"1d","mf",,Trigger)</f>
        <v>42405</v>
      </c>
      <c r="AG199" s="90">
        <f>_xll.qlDayCounterYearFraction(DayCounter,SettlementDate,AF199,,,Trigger)</f>
        <v>0.78333333333333333</v>
      </c>
      <c r="AH199" s="85">
        <f t="shared" si="23"/>
        <v>4.2204145166255241E-3</v>
      </c>
      <c r="AI199" s="85">
        <f t="shared" si="21"/>
        <v>3.8744450768471968E-3</v>
      </c>
      <c r="AJ199" s="85">
        <f t="shared" si="22"/>
        <v>3.5700907151306584E-3</v>
      </c>
    </row>
    <row r="200" spans="32:36" x14ac:dyDescent="0.2">
      <c r="AF200" s="89">
        <f>_xll.qlCalendarAdvance(Calendar,AF199,"1d","mf",,Trigger)</f>
        <v>42408</v>
      </c>
      <c r="AG200" s="90">
        <f>_xll.qlDayCounterYearFraction(DayCounter,SettlementDate,AF200,,,Trigger)</f>
        <v>0.79166666666666663</v>
      </c>
      <c r="AH200" s="85">
        <f t="shared" si="23"/>
        <v>4.2204145166255241E-3</v>
      </c>
      <c r="AI200" s="85">
        <f t="shared" si="21"/>
        <v>3.8639611544296717E-3</v>
      </c>
      <c r="AJ200" s="85">
        <f t="shared" si="22"/>
        <v>3.5910517751044126E-3</v>
      </c>
    </row>
    <row r="201" spans="32:36" x14ac:dyDescent="0.2">
      <c r="AF201" s="89">
        <f>_xll.qlCalendarAdvance(Calendar,AF200,"1d","mf",,Trigger)</f>
        <v>42409</v>
      </c>
      <c r="AG201" s="90">
        <f>_xll.qlDayCounterYearFraction(DayCounter,SettlementDate,AF201,,,Trigger)</f>
        <v>0.7944444444444444</v>
      </c>
      <c r="AH201" s="85">
        <f t="shared" si="23"/>
        <v>4.2204145166255241E-3</v>
      </c>
      <c r="AI201" s="85">
        <f t="shared" si="21"/>
        <v>3.86046651362383E-3</v>
      </c>
      <c r="AJ201" s="85">
        <f t="shared" si="22"/>
        <v>3.598291283460394E-3</v>
      </c>
    </row>
    <row r="202" spans="32:36" x14ac:dyDescent="0.2">
      <c r="AF202" s="89">
        <f>_xll.qlCalendarAdvance(Calendar,AF201,"1d","mf",,Trigger)</f>
        <v>42410</v>
      </c>
      <c r="AG202" s="90">
        <f>_xll.qlDayCounterYearFraction(DayCounter,SettlementDate,AF202,,,Trigger)</f>
        <v>0.79722222222222228</v>
      </c>
      <c r="AH202" s="85">
        <f t="shared" si="23"/>
        <v>4.2204145166255241E-3</v>
      </c>
      <c r="AI202" s="85">
        <f t="shared" si="21"/>
        <v>3.8569718728179879E-3</v>
      </c>
      <c r="AJ202" s="85">
        <f t="shared" si="22"/>
        <v>3.6056570359987387E-3</v>
      </c>
    </row>
    <row r="203" spans="32:36" x14ac:dyDescent="0.2">
      <c r="AF203" s="89">
        <f>_xll.qlCalendarAdvance(Calendar,AF202,"1d","mf",,Trigger)</f>
        <v>42411</v>
      </c>
      <c r="AG203" s="90">
        <f>_xll.qlDayCounterYearFraction(DayCounter,SettlementDate,AF203,,,Trigger)</f>
        <v>0.8</v>
      </c>
      <c r="AH203" s="85">
        <f t="shared" si="23"/>
        <v>4.2204145166255241E-3</v>
      </c>
      <c r="AI203" s="85">
        <f t="shared" si="21"/>
        <v>3.8534772320121466E-3</v>
      </c>
      <c r="AJ203" s="85">
        <f t="shared" si="22"/>
        <v>3.6131490327194508E-3</v>
      </c>
    </row>
    <row r="204" spans="32:36" x14ac:dyDescent="0.2">
      <c r="AF204" s="89">
        <f>_xll.qlCalendarAdvance(Calendar,AF203,"1d","mf",,Trigger)</f>
        <v>42412</v>
      </c>
      <c r="AG204" s="90">
        <f>_xll.qlDayCounterYearFraction(DayCounter,SettlementDate,AF204,,,Trigger)</f>
        <v>0.80277777777777781</v>
      </c>
      <c r="AH204" s="85">
        <f t="shared" si="23"/>
        <v>4.2204145166255241E-3</v>
      </c>
      <c r="AI204" s="85">
        <f t="shared" si="21"/>
        <v>3.8499825912063049E-3</v>
      </c>
      <c r="AJ204" s="85">
        <f t="shared" si="22"/>
        <v>3.6207672736225244E-3</v>
      </c>
    </row>
    <row r="205" spans="32:36" x14ac:dyDescent="0.2">
      <c r="AF205" s="89">
        <f>_xll.qlCalendarAdvance(Calendar,AF204,"1d","mf",,Trigger)</f>
        <v>42415</v>
      </c>
      <c r="AG205" s="90">
        <f>_xll.qlDayCounterYearFraction(DayCounter,SettlementDate,AF205,,,Trigger)</f>
        <v>0.81111111111111112</v>
      </c>
      <c r="AH205" s="85">
        <f t="shared" si="23"/>
        <v>4.2204145166255241E-3</v>
      </c>
      <c r="AI205" s="85">
        <f t="shared" ref="AI205:AI253" si="24">$W$10+$W$9*AG205</f>
        <v>3.8394986687887798E-3</v>
      </c>
      <c r="AJ205" s="85">
        <f t="shared" ref="AJ205:AJ253" si="25">($W$5+$W$4*AG205+$W$3*AG205^2)</f>
        <v>3.6443794614259379E-3</v>
      </c>
    </row>
    <row r="206" spans="32:36" x14ac:dyDescent="0.2">
      <c r="AF206" s="89">
        <f>_xll.qlCalendarAdvance(Calendar,AF205,"1d","mf",,Trigger)</f>
        <v>42416</v>
      </c>
      <c r="AG206" s="90">
        <f>_xll.qlDayCounterYearFraction(DayCounter,SettlementDate,AF206,,,Trigger)</f>
        <v>0.81388888888888888</v>
      </c>
      <c r="AH206" s="85">
        <f t="shared" si="23"/>
        <v>4.2204145166255241E-3</v>
      </c>
      <c r="AI206" s="85">
        <f t="shared" si="24"/>
        <v>3.8360040279829385E-3</v>
      </c>
      <c r="AJ206" s="85">
        <f t="shared" si="25"/>
        <v>3.6525026790584728E-3</v>
      </c>
    </row>
    <row r="207" spans="32:36" x14ac:dyDescent="0.2">
      <c r="AF207" s="89">
        <f>_xll.qlCalendarAdvance(Calendar,AF206,"1d","mf",,Trigger)</f>
        <v>42417</v>
      </c>
      <c r="AG207" s="90">
        <f>_xll.qlDayCounterYearFraction(DayCounter,SettlementDate,AF207,,,Trigger)</f>
        <v>0.81666666666666665</v>
      </c>
      <c r="AH207" s="85">
        <f t="shared" si="23"/>
        <v>4.2204145166255241E-3</v>
      </c>
      <c r="AI207" s="85">
        <f t="shared" si="24"/>
        <v>3.8325093871770964E-3</v>
      </c>
      <c r="AJ207" s="85">
        <f t="shared" si="25"/>
        <v>3.6607521408733709E-3</v>
      </c>
    </row>
    <row r="208" spans="32:36" x14ac:dyDescent="0.2">
      <c r="AF208" s="89">
        <f>_xll.qlCalendarAdvance(Calendar,AF207,"1d","mf",,Trigger)</f>
        <v>42418</v>
      </c>
      <c r="AG208" s="90">
        <f>_xll.qlDayCounterYearFraction(DayCounter,SettlementDate,AF208,,,Trigger)</f>
        <v>0.81944444444444442</v>
      </c>
      <c r="AH208" s="85">
        <f t="shared" si="23"/>
        <v>4.2204145166255241E-3</v>
      </c>
      <c r="AI208" s="85">
        <f t="shared" si="24"/>
        <v>3.8290147463712551E-3</v>
      </c>
      <c r="AJ208" s="85">
        <f t="shared" si="25"/>
        <v>3.6691278468706347E-3</v>
      </c>
    </row>
    <row r="209" spans="32:36" x14ac:dyDescent="0.2">
      <c r="AF209" s="89">
        <f>_xll.qlCalendarAdvance(Calendar,AF208,"1d","mf",,Trigger)</f>
        <v>42419</v>
      </c>
      <c r="AG209" s="90">
        <f>_xll.qlDayCounterYearFraction(DayCounter,SettlementDate,AF209,,,Trigger)</f>
        <v>0.82222222222222219</v>
      </c>
      <c r="AH209" s="85">
        <f t="shared" si="23"/>
        <v>4.2204145166255241E-3</v>
      </c>
      <c r="AI209" s="85">
        <f t="shared" si="24"/>
        <v>3.8255201055654134E-3</v>
      </c>
      <c r="AJ209" s="85">
        <f t="shared" si="25"/>
        <v>3.6776297970502634E-3</v>
      </c>
    </row>
    <row r="210" spans="32:36" x14ac:dyDescent="0.2">
      <c r="AF210" s="89">
        <f>_xll.qlCalendarAdvance(Calendar,AF209,"1d","mf",,Trigger)</f>
        <v>42422</v>
      </c>
      <c r="AG210" s="90">
        <f>_xll.qlDayCounterYearFraction(DayCounter,SettlementDate,AF210,,,Trigger)</f>
        <v>0.8305555555555556</v>
      </c>
      <c r="AH210" s="85">
        <f t="shared" si="23"/>
        <v>4.2204145166255241E-3</v>
      </c>
      <c r="AI210" s="85">
        <f t="shared" si="24"/>
        <v>3.8150361831478883E-3</v>
      </c>
      <c r="AJ210" s="85">
        <f t="shared" si="25"/>
        <v>3.7038931126833381E-3</v>
      </c>
    </row>
    <row r="211" spans="32:36" x14ac:dyDescent="0.2">
      <c r="AF211" s="89">
        <f>_xll.qlCalendarAdvance(Calendar,AF210,"1d","mf",,Trigger)</f>
        <v>42423</v>
      </c>
      <c r="AG211" s="90">
        <f>_xll.qlDayCounterYearFraction(DayCounter,SettlementDate,AF211,,,Trigger)</f>
        <v>0.83333333333333337</v>
      </c>
      <c r="AH211" s="85">
        <f t="shared" si="23"/>
        <v>4.2204145166255241E-3</v>
      </c>
      <c r="AI211" s="85">
        <f t="shared" si="24"/>
        <v>3.8115415423420466E-3</v>
      </c>
      <c r="AJ211" s="85">
        <f t="shared" si="25"/>
        <v>3.7129000395924264E-3</v>
      </c>
    </row>
    <row r="212" spans="32:36" x14ac:dyDescent="0.2">
      <c r="AF212" s="89">
        <f>_xll.qlCalendarAdvance(Calendar,AF211,"1d","mf",,Trigger)</f>
        <v>42424</v>
      </c>
      <c r="AG212" s="90">
        <f>_xll.qlDayCounterYearFraction(DayCounter,SettlementDate,AF212,,,Trigger)</f>
        <v>0.83611111111111114</v>
      </c>
      <c r="AH212" s="85">
        <f t="shared" si="23"/>
        <v>4.2204145166255241E-3</v>
      </c>
      <c r="AI212" s="85">
        <f t="shared" si="24"/>
        <v>3.8080469015362049E-3</v>
      </c>
      <c r="AJ212" s="85">
        <f t="shared" si="25"/>
        <v>3.7220332106838771E-3</v>
      </c>
    </row>
    <row r="213" spans="32:36" x14ac:dyDescent="0.2">
      <c r="AF213" s="89">
        <f>_xll.qlCalendarAdvance(Calendar,AF212,"1d","mf",,Trigger)</f>
        <v>42425</v>
      </c>
      <c r="AG213" s="90">
        <f>_xll.qlDayCounterYearFraction(DayCounter,SettlementDate,AF213,,,Trigger)</f>
        <v>0.83888888888888891</v>
      </c>
      <c r="AH213" s="85">
        <f t="shared" si="23"/>
        <v>4.2204145166255241E-3</v>
      </c>
      <c r="AI213" s="85">
        <f t="shared" si="24"/>
        <v>3.8045522607303636E-3</v>
      </c>
      <c r="AJ213" s="85">
        <f t="shared" si="25"/>
        <v>3.7312926259576943E-3</v>
      </c>
    </row>
    <row r="214" spans="32:36" x14ac:dyDescent="0.2">
      <c r="AF214" s="89">
        <f>_xll.qlCalendarAdvance(Calendar,AF213,"1d","mf",,Trigger)</f>
        <v>42426</v>
      </c>
      <c r="AG214" s="90">
        <f>_xll.qlDayCounterYearFraction(DayCounter,SettlementDate,AF214,,,Trigger)</f>
        <v>0.84166666666666667</v>
      </c>
      <c r="AH214" s="85">
        <f t="shared" si="23"/>
        <v>4.2204145166255241E-3</v>
      </c>
      <c r="AI214" s="85">
        <f t="shared" si="24"/>
        <v>3.8010576199245215E-3</v>
      </c>
      <c r="AJ214" s="85">
        <f t="shared" si="25"/>
        <v>3.7406782854138773E-3</v>
      </c>
    </row>
    <row r="215" spans="32:36" x14ac:dyDescent="0.2">
      <c r="AF215" s="89">
        <f>_xll.qlCalendarAdvance(Calendar,AF214,"1d","mf",,Trigger)</f>
        <v>42429</v>
      </c>
      <c r="AG215" s="90">
        <f>_xll.qlDayCounterYearFraction(DayCounter,SettlementDate,AF215,,,Trigger)</f>
        <v>0.85</v>
      </c>
      <c r="AH215" s="85">
        <f t="shared" si="23"/>
        <v>4.2204145166255241E-3</v>
      </c>
      <c r="AI215" s="85">
        <f t="shared" si="24"/>
        <v>3.7905736975069968E-3</v>
      </c>
      <c r="AJ215" s="85">
        <f t="shared" si="25"/>
        <v>3.7695927288766114E-3</v>
      </c>
    </row>
    <row r="216" spans="32:36" x14ac:dyDescent="0.2">
      <c r="AF216" s="89">
        <f>_xll.qlCalendarAdvance(Calendar,AF215,"1d","mf",,Trigger)</f>
        <v>42430</v>
      </c>
      <c r="AG216" s="90">
        <f>_xll.qlDayCounterYearFraction(DayCounter,SettlementDate,AF216,,,Trigger)</f>
        <v>0.85277777777777775</v>
      </c>
      <c r="AH216" s="85">
        <f t="shared" si="23"/>
        <v>4.2204145166255241E-3</v>
      </c>
      <c r="AI216" s="85">
        <f t="shared" si="24"/>
        <v>3.7870790567011551E-3</v>
      </c>
      <c r="AJ216" s="85">
        <f t="shared" si="25"/>
        <v>3.7794833650622514E-3</v>
      </c>
    </row>
    <row r="217" spans="32:36" x14ac:dyDescent="0.2">
      <c r="AF217" s="89">
        <f>_xll.qlCalendarAdvance(Calendar,AF216,"1d","mf",,Trigger)</f>
        <v>42431</v>
      </c>
      <c r="AG217" s="90">
        <f>_xll.qlDayCounterYearFraction(DayCounter,SettlementDate,AF217,,,Trigger)</f>
        <v>0.85555555555555551</v>
      </c>
      <c r="AH217" s="85">
        <f t="shared" si="23"/>
        <v>4.2204145166255241E-3</v>
      </c>
      <c r="AI217" s="85">
        <f t="shared" si="24"/>
        <v>3.7835844158953134E-3</v>
      </c>
      <c r="AJ217" s="85">
        <f t="shared" si="25"/>
        <v>3.789500245430258E-3</v>
      </c>
    </row>
    <row r="218" spans="32:36" x14ac:dyDescent="0.2">
      <c r="AF218" s="89">
        <f>_xll.qlCalendarAdvance(Calendar,AF217,"1d","mf",,Trigger)</f>
        <v>42432</v>
      </c>
      <c r="AG218" s="90">
        <f>_xll.qlDayCounterYearFraction(DayCounter,SettlementDate,AF218,,,Trigger)</f>
        <v>0.85833333333333328</v>
      </c>
      <c r="AH218" s="85">
        <f t="shared" si="23"/>
        <v>4.2204145166255241E-3</v>
      </c>
      <c r="AI218" s="85">
        <f t="shared" si="24"/>
        <v>3.7800897750894721E-3</v>
      </c>
      <c r="AJ218" s="85">
        <f t="shared" si="25"/>
        <v>3.7996433699806296E-3</v>
      </c>
    </row>
    <row r="219" spans="32:36" x14ac:dyDescent="0.2">
      <c r="AF219" s="89">
        <f>_xll.qlCalendarAdvance(Calendar,AF218,"1d","mf",,Trigger)</f>
        <v>42433</v>
      </c>
      <c r="AG219" s="90">
        <f>_xll.qlDayCounterYearFraction(DayCounter,SettlementDate,AF219,,,Trigger)</f>
        <v>0.86111111111111116</v>
      </c>
      <c r="AH219" s="85">
        <f t="shared" si="23"/>
        <v>4.2204145166255241E-3</v>
      </c>
      <c r="AI219" s="85">
        <f t="shared" si="24"/>
        <v>3.77659513428363E-3</v>
      </c>
      <c r="AJ219" s="85">
        <f t="shared" si="25"/>
        <v>3.8099127387133652E-3</v>
      </c>
    </row>
    <row r="220" spans="32:36" x14ac:dyDescent="0.2">
      <c r="AF220" s="89">
        <f>_xll.qlCalendarAdvance(Calendar,AF219,"1d","mf",,Trigger)</f>
        <v>42436</v>
      </c>
      <c r="AG220" s="90">
        <f>_xll.qlDayCounterYearFraction(DayCounter,SettlementDate,AF220,,,Trigger)</f>
        <v>0.86944444444444446</v>
      </c>
      <c r="AH220" s="85">
        <f t="shared" si="23"/>
        <v>4.2204145166255241E-3</v>
      </c>
      <c r="AI220" s="85">
        <f t="shared" si="24"/>
        <v>3.7661112118661053E-3</v>
      </c>
      <c r="AJ220" s="85">
        <f t="shared" si="25"/>
        <v>3.8414783100057595E-3</v>
      </c>
    </row>
    <row r="221" spans="32:36" x14ac:dyDescent="0.2">
      <c r="AF221" s="89">
        <f>_xll.qlCalendarAdvance(Calendar,AF220,"1d","mf",,Trigger)</f>
        <v>42437</v>
      </c>
      <c r="AG221" s="90">
        <f>_xll.qlDayCounterYearFraction(DayCounter,SettlementDate,AF221,,,Trigger)</f>
        <v>0.87222222222222223</v>
      </c>
      <c r="AH221" s="85">
        <f t="shared" si="23"/>
        <v>4.2204145166255241E-3</v>
      </c>
      <c r="AI221" s="85">
        <f t="shared" si="24"/>
        <v>3.7626165710602636E-3</v>
      </c>
      <c r="AJ221" s="85">
        <f t="shared" si="25"/>
        <v>3.8522526554679538E-3</v>
      </c>
    </row>
    <row r="222" spans="32:36" x14ac:dyDescent="0.2">
      <c r="AF222" s="89">
        <f>_xll.qlCalendarAdvance(Calendar,AF221,"1d","mf",,Trigger)</f>
        <v>42438</v>
      </c>
      <c r="AG222" s="90">
        <f>_xll.qlDayCounterYearFraction(DayCounter,SettlementDate,AF222,,,Trigger)</f>
        <v>0.875</v>
      </c>
      <c r="AH222" s="85">
        <f t="shared" si="23"/>
        <v>4.2204145166255241E-3</v>
      </c>
      <c r="AI222" s="85">
        <f t="shared" si="24"/>
        <v>3.7591219302544219E-3</v>
      </c>
      <c r="AJ222" s="85">
        <f t="shared" si="25"/>
        <v>3.863153245112513E-3</v>
      </c>
    </row>
    <row r="223" spans="32:36" x14ac:dyDescent="0.2">
      <c r="AF223" s="89">
        <f>_xll.qlCalendarAdvance(Calendar,AF222,"1d","mf",,Trigger)</f>
        <v>42439</v>
      </c>
      <c r="AG223" s="90">
        <f>_xll.qlDayCounterYearFraction(DayCounter,SettlementDate,AF223,,,Trigger)</f>
        <v>0.87777777777777777</v>
      </c>
      <c r="AH223" s="85">
        <f t="shared" si="23"/>
        <v>4.2204145166255241E-3</v>
      </c>
      <c r="AI223" s="85">
        <f t="shared" si="24"/>
        <v>3.7556272894485802E-3</v>
      </c>
      <c r="AJ223" s="85">
        <f t="shared" si="25"/>
        <v>3.874180078939438E-3</v>
      </c>
    </row>
    <row r="224" spans="32:36" x14ac:dyDescent="0.2">
      <c r="AF224" s="89">
        <f>_xll.qlCalendarAdvance(Calendar,AF223,"1d","mf",,Trigger)</f>
        <v>42440</v>
      </c>
      <c r="AG224" s="90">
        <f>_xll.qlDayCounterYearFraction(DayCounter,SettlementDate,AF224,,,Trigger)</f>
        <v>0.88055555555555554</v>
      </c>
      <c r="AH224" s="85">
        <f t="shared" si="23"/>
        <v>4.2204145166255241E-3</v>
      </c>
      <c r="AI224" s="85">
        <f t="shared" si="24"/>
        <v>3.7521326486427385E-3</v>
      </c>
      <c r="AJ224" s="85">
        <f t="shared" si="25"/>
        <v>3.8853331569487252E-3</v>
      </c>
    </row>
    <row r="225" spans="32:36" x14ac:dyDescent="0.2">
      <c r="AF225" s="89">
        <f>_xll.qlCalendarAdvance(Calendar,AF224,"1d","mf",,Trigger)</f>
        <v>42443</v>
      </c>
      <c r="AG225" s="90">
        <f>_xll.qlDayCounterYearFraction(DayCounter,SettlementDate,AF225,,,Trigger)</f>
        <v>0.88888888888888884</v>
      </c>
      <c r="AH225" s="85">
        <f t="shared" si="23"/>
        <v>4.2204145166255241E-3</v>
      </c>
      <c r="AI225" s="85">
        <f t="shared" si="24"/>
        <v>3.7416487262252138E-3</v>
      </c>
      <c r="AJ225" s="85">
        <f t="shared" si="25"/>
        <v>3.9195498560707807E-3</v>
      </c>
    </row>
    <row r="226" spans="32:36" x14ac:dyDescent="0.2">
      <c r="AF226" s="89">
        <f>_xll.qlCalendarAdvance(Calendar,AF225,"1d","mf",,Trigger)</f>
        <v>42444</v>
      </c>
      <c r="AG226" s="90">
        <f>_xll.qlDayCounterYearFraction(DayCounter,SettlementDate,AF226,,,Trigger)</f>
        <v>0.89166666666666672</v>
      </c>
      <c r="AH226" s="85">
        <f t="shared" si="23"/>
        <v>4.2204145166255241E-3</v>
      </c>
      <c r="AI226" s="85">
        <f t="shared" si="24"/>
        <v>3.7381540854193717E-3</v>
      </c>
      <c r="AJ226" s="85">
        <f t="shared" si="25"/>
        <v>3.9312079108095284E-3</v>
      </c>
    </row>
    <row r="227" spans="32:36" x14ac:dyDescent="0.2">
      <c r="AF227" s="89">
        <f>_xll.qlCalendarAdvance(Calendar,AF226,"1d","mf",,Trigger)</f>
        <v>42445</v>
      </c>
      <c r="AG227" s="90">
        <f>_xll.qlDayCounterYearFraction(DayCounter,SettlementDate,AF227,,,Trigger)</f>
        <v>0.89444444444444449</v>
      </c>
      <c r="AH227" s="85">
        <f t="shared" si="23"/>
        <v>4.2204145166255241E-3</v>
      </c>
      <c r="AI227" s="85">
        <f t="shared" si="24"/>
        <v>3.7346594446135304E-3</v>
      </c>
      <c r="AJ227" s="85">
        <f t="shared" si="25"/>
        <v>3.9429922097306419E-3</v>
      </c>
    </row>
    <row r="228" spans="32:36" x14ac:dyDescent="0.2">
      <c r="AF228" s="89">
        <f>_xll.qlCalendarAdvance(Calendar,AF227,"1d","mf",,Trigger)</f>
        <v>42446</v>
      </c>
      <c r="AG228" s="90">
        <f>_xll.qlDayCounterYearFraction(DayCounter,SettlementDate,AF228,,,Trigger)</f>
        <v>0.89722222222222225</v>
      </c>
      <c r="AH228" s="85">
        <f t="shared" si="23"/>
        <v>4.2204145166255241E-3</v>
      </c>
      <c r="AI228" s="85">
        <f t="shared" si="24"/>
        <v>3.7311648038076887E-3</v>
      </c>
      <c r="AJ228" s="85">
        <f t="shared" si="25"/>
        <v>3.9549027528341203E-3</v>
      </c>
    </row>
    <row r="229" spans="32:36" x14ac:dyDescent="0.2">
      <c r="AF229" s="89">
        <f>_xll.qlCalendarAdvance(Calendar,AF228,"1d","mf",,Trigger)</f>
        <v>42447</v>
      </c>
      <c r="AG229" s="90">
        <f>_xll.qlDayCounterYearFraction(DayCounter,SettlementDate,AF229,,,Trigger)</f>
        <v>0.9</v>
      </c>
      <c r="AH229" s="85">
        <f t="shared" si="23"/>
        <v>4.2204145166255241E-3</v>
      </c>
      <c r="AI229" s="85">
        <f t="shared" si="24"/>
        <v>3.727670163001847E-3</v>
      </c>
      <c r="AJ229" s="85">
        <f t="shared" si="25"/>
        <v>3.966939540119961E-3</v>
      </c>
    </row>
    <row r="230" spans="32:36" x14ac:dyDescent="0.2">
      <c r="AF230" s="89">
        <f>_xll.qlCalendarAdvance(Calendar,AF229,"1d","mf",,Trigger)</f>
        <v>42450</v>
      </c>
      <c r="AG230" s="90">
        <f>_xll.qlDayCounterYearFraction(DayCounter,SettlementDate,AF230,,,Trigger)</f>
        <v>0.90833333333333333</v>
      </c>
      <c r="AH230" s="85">
        <f t="shared" si="23"/>
        <v>4.2204145166255241E-3</v>
      </c>
      <c r="AI230" s="85">
        <f t="shared" si="24"/>
        <v>3.7171862405843224E-3</v>
      </c>
      <c r="AJ230" s="85">
        <f t="shared" si="25"/>
        <v>4.0038073670716759E-3</v>
      </c>
    </row>
    <row r="231" spans="32:36" x14ac:dyDescent="0.2">
      <c r="AF231" s="89">
        <f>_xll.qlCalendarAdvance(Calendar,AF230,"1d","mf",,Trigger)</f>
        <v>42451</v>
      </c>
      <c r="AG231" s="90">
        <f>_xll.qlDayCounterYearFraction(DayCounter,SettlementDate,AF231,,,Trigger)</f>
        <v>0.91111111111111109</v>
      </c>
      <c r="AH231" s="85">
        <f t="shared" si="23"/>
        <v>4.2204145166255241E-3</v>
      </c>
      <c r="AI231" s="85">
        <f t="shared" si="24"/>
        <v>3.7136915997784802E-3</v>
      </c>
      <c r="AJ231" s="85">
        <f t="shared" si="25"/>
        <v>4.0163491310869787E-3</v>
      </c>
    </row>
    <row r="232" spans="32:36" x14ac:dyDescent="0.2">
      <c r="AF232" s="89">
        <f>_xll.qlCalendarAdvance(Calendar,AF231,"1d","mf",,Trigger)</f>
        <v>42452</v>
      </c>
      <c r="AG232" s="90">
        <f>_xll.qlDayCounterYearFraction(DayCounter,SettlementDate,AF232,,,Trigger)</f>
        <v>0.91388888888888886</v>
      </c>
      <c r="AH232" s="85">
        <f t="shared" si="23"/>
        <v>4.2204145166255241E-3</v>
      </c>
      <c r="AI232" s="85">
        <f t="shared" si="24"/>
        <v>3.710196958972639E-3</v>
      </c>
      <c r="AJ232" s="85">
        <f t="shared" si="25"/>
        <v>4.0290171392846448E-3</v>
      </c>
    </row>
    <row r="233" spans="32:36" x14ac:dyDescent="0.2">
      <c r="AF233" s="89">
        <f>_xll.qlCalendarAdvance(Calendar,AF232,"1d","mf",,Trigger)</f>
        <v>42453</v>
      </c>
      <c r="AG233" s="90">
        <f>_xll.qlDayCounterYearFraction(DayCounter,SettlementDate,AF233,,,Trigger)</f>
        <v>0.91666666666666663</v>
      </c>
      <c r="AH233" s="85">
        <f t="shared" si="23"/>
        <v>4.2204145166255241E-3</v>
      </c>
      <c r="AI233" s="85">
        <f t="shared" si="24"/>
        <v>3.7067023181667972E-3</v>
      </c>
      <c r="AJ233" s="85">
        <f t="shared" si="25"/>
        <v>4.0418113916646748E-3</v>
      </c>
    </row>
    <row r="234" spans="32:36" x14ac:dyDescent="0.2">
      <c r="AF234" s="89">
        <f>_xll.qlCalendarAdvance(Calendar,AF233,"1d","mf",,Trigger)</f>
        <v>42458</v>
      </c>
      <c r="AG234" s="90">
        <f>_xll.qlDayCounterYearFraction(DayCounter,SettlementDate,AF234,,,Trigger)</f>
        <v>0.93055555555555558</v>
      </c>
      <c r="AH234" s="85">
        <f t="shared" si="23"/>
        <v>4.2204145166255241E-3</v>
      </c>
      <c r="AI234" s="85">
        <f t="shared" si="24"/>
        <v>3.6892291141375887E-3</v>
      </c>
      <c r="AJ234" s="85">
        <f t="shared" si="25"/>
        <v>4.1076763163003013E-3</v>
      </c>
    </row>
    <row r="235" spans="32:36" x14ac:dyDescent="0.2">
      <c r="AF235" s="89">
        <f>_xll.qlCalendarAdvance(Calendar,AF234,"1d","mf",,Trigger)</f>
        <v>42459</v>
      </c>
      <c r="AG235" s="90">
        <f>_xll.qlDayCounterYearFraction(DayCounter,SettlementDate,AF235,,,Trigger)</f>
        <v>0.93333333333333335</v>
      </c>
      <c r="AH235" s="85">
        <f t="shared" si="23"/>
        <v>4.2204145166255241E-3</v>
      </c>
      <c r="AI235" s="85">
        <f t="shared" si="24"/>
        <v>3.6857344733317475E-3</v>
      </c>
      <c r="AJ235" s="85">
        <f t="shared" si="25"/>
        <v>4.1212280337745225E-3</v>
      </c>
    </row>
    <row r="236" spans="32:36" x14ac:dyDescent="0.2">
      <c r="AF236" s="89">
        <f>_xll.qlCalendarAdvance(Calendar,AF235,"1d","mf",,Trigger)</f>
        <v>42460</v>
      </c>
      <c r="AG236" s="90">
        <f>_xll.qlDayCounterYearFraction(DayCounter,SettlementDate,AF236,,,Trigger)</f>
        <v>0.93611111111111112</v>
      </c>
      <c r="AH236" s="85">
        <f t="shared" si="23"/>
        <v>4.2204145166255241E-3</v>
      </c>
      <c r="AI236" s="85">
        <f t="shared" si="24"/>
        <v>3.6822398325259053E-3</v>
      </c>
      <c r="AJ236" s="85">
        <f t="shared" si="25"/>
        <v>4.1349059954311051E-3</v>
      </c>
    </row>
    <row r="237" spans="32:36" x14ac:dyDescent="0.2">
      <c r="AF237" s="89">
        <f>_xll.qlCalendarAdvance(Calendar,AF236,"1d","mf",,Trigger)</f>
        <v>42461</v>
      </c>
      <c r="AG237" s="90">
        <f>_xll.qlDayCounterYearFraction(DayCounter,SettlementDate,AF237,,,Trigger)</f>
        <v>0.93888888888888888</v>
      </c>
      <c r="AH237" s="85">
        <f t="shared" si="23"/>
        <v>4.2204145166255241E-3</v>
      </c>
      <c r="AI237" s="85">
        <f t="shared" si="24"/>
        <v>3.6787451917200641E-3</v>
      </c>
      <c r="AJ237" s="85">
        <f t="shared" si="25"/>
        <v>4.1487102012700552E-3</v>
      </c>
    </row>
    <row r="238" spans="32:36" x14ac:dyDescent="0.2">
      <c r="AF238" s="89">
        <f>_xll.qlCalendarAdvance(Calendar,AF237,"1d","mf",,Trigger)</f>
        <v>42464</v>
      </c>
      <c r="AG238" s="90">
        <f>_xll.qlDayCounterYearFraction(DayCounter,SettlementDate,AF238,,,Trigger)</f>
        <v>0.94722222222222219</v>
      </c>
      <c r="AH238" s="85">
        <f t="shared" si="23"/>
        <v>4.2204145166255241E-3</v>
      </c>
      <c r="AI238" s="85">
        <f t="shared" si="24"/>
        <v>3.668261269302539E-3</v>
      </c>
      <c r="AJ238" s="85">
        <f t="shared" si="25"/>
        <v>4.1908802838810915E-3</v>
      </c>
    </row>
    <row r="239" spans="32:36" x14ac:dyDescent="0.2">
      <c r="AF239" s="89">
        <f>_xll.qlCalendarAdvance(Calendar,AF238,"1d","mf",,Trigger)</f>
        <v>42465</v>
      </c>
      <c r="AG239" s="90">
        <f>_xll.qlDayCounterYearFraction(DayCounter,SettlementDate,AF239,,,Trigger)</f>
        <v>0.95</v>
      </c>
      <c r="AH239" s="85">
        <f t="shared" si="23"/>
        <v>4.2204145166255241E-3</v>
      </c>
      <c r="AI239" s="85">
        <f t="shared" si="24"/>
        <v>3.6647666284966973E-3</v>
      </c>
      <c r="AJ239" s="85">
        <f t="shared" si="25"/>
        <v>4.2051894664494986E-3</v>
      </c>
    </row>
    <row r="240" spans="32:36" x14ac:dyDescent="0.2">
      <c r="AF240" s="89">
        <f>_xll.qlCalendarAdvance(Calendar,AF239,"1d","mf",,Trigger)</f>
        <v>42466</v>
      </c>
      <c r="AG240" s="90">
        <f>_xll.qlDayCounterYearFraction(DayCounter,SettlementDate,AF240,,,Trigger)</f>
        <v>0.95277777777777772</v>
      </c>
      <c r="AH240" s="85">
        <f t="shared" si="23"/>
        <v>4.2204145166255241E-3</v>
      </c>
      <c r="AI240" s="85">
        <f t="shared" si="24"/>
        <v>3.661271987690856E-3</v>
      </c>
      <c r="AJ240" s="85">
        <f t="shared" si="25"/>
        <v>4.2196248932002715E-3</v>
      </c>
    </row>
    <row r="241" spans="32:36" x14ac:dyDescent="0.2">
      <c r="AF241" s="89">
        <f>_xll.qlCalendarAdvance(Calendar,AF240,"1d","mf",,Trigger)</f>
        <v>42467</v>
      </c>
      <c r="AG241" s="90">
        <f>_xll.qlDayCounterYearFraction(DayCounter,SettlementDate,AF241,,,Trigger)</f>
        <v>0.9555555555555556</v>
      </c>
      <c r="AH241" s="85">
        <f t="shared" si="23"/>
        <v>4.2204145166255241E-3</v>
      </c>
      <c r="AI241" s="85">
        <f t="shared" si="24"/>
        <v>3.6577773468850138E-3</v>
      </c>
      <c r="AJ241" s="85">
        <f t="shared" si="25"/>
        <v>4.2341865641334093E-3</v>
      </c>
    </row>
    <row r="242" spans="32:36" x14ac:dyDescent="0.2">
      <c r="AF242" s="89">
        <f>_xll.qlCalendarAdvance(Calendar,AF241,"1d","mf",,Trigger)</f>
        <v>42468</v>
      </c>
      <c r="AG242" s="90">
        <f>_xll.qlDayCounterYearFraction(DayCounter,SettlementDate,AF242,,,Trigger)</f>
        <v>0.95833333333333337</v>
      </c>
      <c r="AH242" s="85">
        <f t="shared" si="23"/>
        <v>4.2204145166255241E-3</v>
      </c>
      <c r="AI242" s="85">
        <f t="shared" si="24"/>
        <v>3.6542827060791721E-3</v>
      </c>
      <c r="AJ242" s="85">
        <f t="shared" si="25"/>
        <v>4.2488744792489137E-3</v>
      </c>
    </row>
    <row r="243" spans="32:36" x14ac:dyDescent="0.2">
      <c r="AF243" s="89">
        <f>_xll.qlCalendarAdvance(Calendar,AF242,"1d","mf",,Trigger)</f>
        <v>42471</v>
      </c>
      <c r="AG243" s="90">
        <f>_xll.qlDayCounterYearFraction(DayCounter,SettlementDate,AF243,,,Trigger)</f>
        <v>0.96666666666666667</v>
      </c>
      <c r="AH243" s="85">
        <f t="shared" si="23"/>
        <v>4.2204145166255241E-3</v>
      </c>
      <c r="AI243" s="85">
        <f t="shared" si="24"/>
        <v>3.643798783661647E-3</v>
      </c>
      <c r="AJ243" s="85">
        <f t="shared" si="25"/>
        <v>4.2936956896896085E-3</v>
      </c>
    </row>
    <row r="244" spans="32:36" x14ac:dyDescent="0.2">
      <c r="AF244" s="89">
        <f>_xll.qlCalendarAdvance(Calendar,AF243,"1d","mf",,Trigger)</f>
        <v>42472</v>
      </c>
      <c r="AG244" s="90">
        <f>_xll.qlDayCounterYearFraction(DayCounter,SettlementDate,AF244,,,Trigger)</f>
        <v>0.96944444444444444</v>
      </c>
      <c r="AH244" s="85">
        <f t="shared" si="23"/>
        <v>4.2204145166255241E-3</v>
      </c>
      <c r="AI244" s="85">
        <f t="shared" si="24"/>
        <v>3.6403041428558058E-3</v>
      </c>
      <c r="AJ244" s="85">
        <f t="shared" si="25"/>
        <v>4.3088885815345699E-3</v>
      </c>
    </row>
    <row r="245" spans="32:36" x14ac:dyDescent="0.2">
      <c r="AF245" s="89">
        <f>_xll.qlCalendarAdvance(Calendar,AF244,"1d","mf",,Trigger)</f>
        <v>42473</v>
      </c>
      <c r="AG245" s="90">
        <f>_xll.qlDayCounterYearFraction(DayCounter,SettlementDate,AF245,,,Trigger)</f>
        <v>0.97222222222222221</v>
      </c>
      <c r="AH245" s="85">
        <f t="shared" si="23"/>
        <v>4.2204145166255241E-3</v>
      </c>
      <c r="AI245" s="85">
        <f t="shared" si="24"/>
        <v>3.6368095020499641E-3</v>
      </c>
      <c r="AJ245" s="85">
        <f t="shared" si="25"/>
        <v>4.3242077175618962E-3</v>
      </c>
    </row>
    <row r="246" spans="32:36" x14ac:dyDescent="0.2">
      <c r="AF246" s="89">
        <f>_xll.qlCalendarAdvance(Calendar,AF245,"1d","mf",,Trigger)</f>
        <v>42474</v>
      </c>
      <c r="AG246" s="90">
        <f>_xll.qlDayCounterYearFraction(DayCounter,SettlementDate,AF246,,,Trigger)</f>
        <v>0.97499999999999998</v>
      </c>
      <c r="AH246" s="85">
        <f t="shared" si="23"/>
        <v>4.2204145166255241E-3</v>
      </c>
      <c r="AI246" s="85">
        <f t="shared" si="24"/>
        <v>3.6333148612441224E-3</v>
      </c>
      <c r="AJ246" s="85">
        <f t="shared" si="25"/>
        <v>4.3396530977715883E-3</v>
      </c>
    </row>
    <row r="247" spans="32:36" x14ac:dyDescent="0.2">
      <c r="AF247" s="89">
        <f>_xll.qlCalendarAdvance(Calendar,AF246,"1d","mf",,Trigger)</f>
        <v>42475</v>
      </c>
      <c r="AG247" s="90">
        <f>_xll.qlDayCounterYearFraction(DayCounter,SettlementDate,AF247,,,Trigger)</f>
        <v>0.97777777777777775</v>
      </c>
      <c r="AH247" s="85">
        <f t="shared" si="23"/>
        <v>4.2204145166255241E-3</v>
      </c>
      <c r="AI247" s="85">
        <f t="shared" si="24"/>
        <v>3.6298202204382807E-3</v>
      </c>
      <c r="AJ247" s="85">
        <f t="shared" si="25"/>
        <v>4.3552247221636427E-3</v>
      </c>
    </row>
    <row r="248" spans="32:36" x14ac:dyDescent="0.2">
      <c r="AF248" s="89">
        <f>_xll.qlCalendarAdvance(Calendar,AF247,"1d","mf",,Trigger)</f>
        <v>42478</v>
      </c>
      <c r="AG248" s="90">
        <f>_xll.qlDayCounterYearFraction(DayCounter,SettlementDate,AF248,,,Trigger)</f>
        <v>0.98611111111111116</v>
      </c>
      <c r="AH248" s="85">
        <f t="shared" si="23"/>
        <v>4.2204145166255241E-3</v>
      </c>
      <c r="AI248" s="85">
        <f t="shared" si="24"/>
        <v>3.6193362980207556E-3</v>
      </c>
      <c r="AJ248" s="85">
        <f t="shared" si="25"/>
        <v>4.4026970604340021E-3</v>
      </c>
    </row>
    <row r="249" spans="32:36" x14ac:dyDescent="0.2">
      <c r="AF249" s="89">
        <f>_xll.qlCalendarAdvance(Calendar,AF248,"1d","mf",,Trigger)</f>
        <v>42479</v>
      </c>
      <c r="AG249" s="90">
        <f>_xll.qlDayCounterYearFraction(DayCounter,SettlementDate,AF249,,,Trigger)</f>
        <v>0.98888888888888893</v>
      </c>
      <c r="AH249" s="85">
        <f t="shared" si="23"/>
        <v>4.2204145166255241E-3</v>
      </c>
      <c r="AI249" s="85">
        <f t="shared" si="24"/>
        <v>3.6158416572149143E-3</v>
      </c>
      <c r="AJ249" s="85">
        <f t="shared" si="25"/>
        <v>4.4187736615555161E-3</v>
      </c>
    </row>
    <row r="250" spans="32:36" x14ac:dyDescent="0.2">
      <c r="AF250" s="89">
        <f>_xll.qlCalendarAdvance(Calendar,AF249,"1d","mf",,Trigger)</f>
        <v>42480</v>
      </c>
      <c r="AG250" s="90">
        <f>_xll.qlDayCounterYearFraction(DayCounter,SettlementDate,AF250,,,Trigger)</f>
        <v>0.9916666666666667</v>
      </c>
      <c r="AH250" s="85">
        <f t="shared" si="23"/>
        <v>4.2204145166255241E-3</v>
      </c>
      <c r="AI250" s="85">
        <f t="shared" si="24"/>
        <v>3.6123470164090721E-3</v>
      </c>
      <c r="AJ250" s="85">
        <f t="shared" si="25"/>
        <v>4.4349765068593967E-3</v>
      </c>
    </row>
    <row r="251" spans="32:36" x14ac:dyDescent="0.2">
      <c r="AF251" s="89">
        <f>_xll.qlCalendarAdvance(Calendar,AF250,"1d","mf",,Trigger)</f>
        <v>42481</v>
      </c>
      <c r="AG251" s="90">
        <f>_xll.qlDayCounterYearFraction(DayCounter,SettlementDate,AF251,,,Trigger)</f>
        <v>0.99444444444444446</v>
      </c>
      <c r="AH251" s="85">
        <f t="shared" si="23"/>
        <v>4.2204145166255241E-3</v>
      </c>
      <c r="AI251" s="85">
        <f t="shared" si="24"/>
        <v>3.6088523756032309E-3</v>
      </c>
      <c r="AJ251" s="85">
        <f t="shared" si="25"/>
        <v>4.4513055963456404E-3</v>
      </c>
    </row>
    <row r="252" spans="32:36" x14ac:dyDescent="0.2">
      <c r="AF252" s="89">
        <f>_xll.qlCalendarAdvance(Calendar,AF251,"1d","mf",,Trigger)</f>
        <v>42482</v>
      </c>
      <c r="AG252" s="90">
        <f>_xll.qlDayCounterYearFraction(DayCounter,SettlementDate,AF252,,,Trigger)</f>
        <v>0.99722222222222223</v>
      </c>
      <c r="AH252" s="85">
        <f t="shared" si="23"/>
        <v>4.2204145166255241E-3</v>
      </c>
      <c r="AI252" s="85">
        <f t="shared" si="24"/>
        <v>3.6053577347973892E-3</v>
      </c>
      <c r="AJ252" s="85">
        <f t="shared" si="25"/>
        <v>4.4677609300142508E-3</v>
      </c>
    </row>
    <row r="253" spans="32:36" x14ac:dyDescent="0.2">
      <c r="AF253" s="373">
        <f>_xll.qlCalendarAdvance(Calendar,AF252,"1d","mf",,Trigger)</f>
        <v>42485</v>
      </c>
      <c r="AG253" s="369">
        <f>_xll.qlDayCounterYearFraction(DayCounter,SettlementDate,AF253,,,Trigger)</f>
        <v>1.0055555555555555</v>
      </c>
      <c r="AH253" s="91">
        <f t="shared" si="23"/>
        <v>4.2204145166255241E-3</v>
      </c>
      <c r="AI253" s="91">
        <f t="shared" si="24"/>
        <v>3.5948738123798641E-3</v>
      </c>
      <c r="AJ253" s="91">
        <f t="shared" si="25"/>
        <v>4.5178843961142662E-3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1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USDSND_SYNTH1M_Quote#0000</v>
      </c>
      <c r="E3" s="227" t="str">
        <f>_xll.ohRangeRetrieveError(D3)</f>
        <v/>
      </c>
      <c r="F3" s="29"/>
      <c r="G3" s="241" t="s">
        <v>54</v>
      </c>
      <c r="H3" s="242">
        <f>'1MSynthDepo'!C23</f>
        <v>2.4308065379763377E-3</v>
      </c>
      <c r="I3" s="32" t="s">
        <v>55</v>
      </c>
      <c r="J3" s="263">
        <v>2.3111713472623308E-3</v>
      </c>
      <c r="K3" s="30"/>
      <c r="L3" s="270">
        <f t="array" ref="L3:L84">QuoteLive</f>
        <v>2.4308065379763377E-3</v>
      </c>
      <c r="M3" s="271">
        <f>_xll.qlSimpleQuoteSetValue(D3,ROUND($L3,6),EvaluationDate)</f>
        <v>0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USDSWD_SYNTH1M_Quote#0000</v>
      </c>
      <c r="E4" s="231" t="str">
        <f>_xll.ohRangeRetrieveError(D4)</f>
        <v/>
      </c>
      <c r="F4" s="29"/>
      <c r="G4" s="241" t="s">
        <v>56</v>
      </c>
      <c r="H4" s="242">
        <f>'1MSynthDepo'!C24</f>
        <v>1.7159379332871388E-3</v>
      </c>
      <c r="I4" s="32" t="s">
        <v>55</v>
      </c>
      <c r="J4" s="263">
        <v>1.5779169984002956E-3</v>
      </c>
      <c r="K4" s="30"/>
      <c r="L4" s="270">
        <v>1.7159379332871388E-3</v>
      </c>
      <c r="M4" s="271">
        <f>_xll.qlSimpleQuoteSetValue(D4,ROUND($L4,6),EvaluationDate)</f>
        <v>0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USD2WD_SYNTH1M_Quote#0000</v>
      </c>
      <c r="E5" s="231" t="str">
        <f>_xll.ohRangeRetrieveError(D5)</f>
        <v/>
      </c>
      <c r="F5" s="29"/>
      <c r="G5" s="241" t="s">
        <v>57</v>
      </c>
      <c r="H5" s="242">
        <f>'1MSynthDepo'!C25</f>
        <v>1.7652922642635055E-3</v>
      </c>
      <c r="I5" s="32" t="s">
        <v>55</v>
      </c>
      <c r="J5" s="263">
        <v>1.6190176529943098E-3</v>
      </c>
      <c r="K5" s="30"/>
      <c r="L5" s="270">
        <v>1.7652922642635055E-3</v>
      </c>
      <c r="M5" s="271">
        <f>_xll.qlSimpleQuoteSetValue(D5,ROUND($L5,6),EvaluationDate)</f>
        <v>0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USD3WD_SYNTH1M_Quote#0000</v>
      </c>
      <c r="E6" s="231" t="str">
        <f>_xll.ohRangeRetrieveError(D6)</f>
        <v/>
      </c>
      <c r="F6" s="29"/>
      <c r="G6" s="243" t="s">
        <v>58</v>
      </c>
      <c r="H6" s="242">
        <f>'1MSynthDepo'!C26</f>
        <v>1.7846554161986866E-3</v>
      </c>
      <c r="I6" s="32" t="s">
        <v>55</v>
      </c>
      <c r="J6" s="264">
        <v>1.6553784837558538E-3</v>
      </c>
      <c r="K6" s="30"/>
      <c r="L6" s="272">
        <v>1.7846554161986866E-3</v>
      </c>
      <c r="M6" s="273">
        <f>_xll.qlSimpleQuoteSetValue(D6,ROUND($L6,6),EvaluationDate)</f>
        <v>0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USD1MD_SYNTH1M_Quote#0000</v>
      </c>
      <c r="E7" s="235" t="str">
        <f>_xll.ohRangeRetrieveError(D7)</f>
        <v/>
      </c>
      <c r="F7" s="60"/>
      <c r="G7" s="244" t="s">
        <v>59</v>
      </c>
      <c r="H7" s="245">
        <f>'1MSynthDepo'!C27</f>
        <v>1.8150000000005662E-3</v>
      </c>
      <c r="I7" s="61" t="s">
        <v>55</v>
      </c>
      <c r="J7" s="265">
        <v>1.7170000000017132E-3</v>
      </c>
      <c r="K7" s="60"/>
      <c r="L7" s="274">
        <v>1.8150000000005662E-3</v>
      </c>
      <c r="M7" s="275">
        <f>_xll.qlSimpleQuoteSetValue(D7,ROUND($L7,6),EvaluationDate)</f>
        <v>0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USDSND_SYNTH3M_Quote#0000</v>
      </c>
      <c r="E8" s="227"/>
      <c r="F8" s="36"/>
      <c r="G8" s="246" t="s">
        <v>54</v>
      </c>
      <c r="H8" s="247">
        <f>'3MSynthDepo'!C25</f>
        <v>3.2825811140479999E-3</v>
      </c>
      <c r="I8" s="37"/>
      <c r="J8" s="266">
        <v>2.8923535620162255E-3</v>
      </c>
      <c r="K8" s="35"/>
      <c r="L8" s="276">
        <v>3.2825811140479999E-3</v>
      </c>
      <c r="M8" s="277">
        <f>_xll.qlSimpleQuoteSetValue(D8,ROUND($L8,6),EvaluationDate)</f>
        <v>0</v>
      </c>
      <c r="N8" s="71">
        <f>_xll.ohTrigger(M8:M14)</f>
        <v>1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USDSWD_SYNTH3M_Quote#0000</v>
      </c>
      <c r="E9" s="231"/>
      <c r="F9" s="36"/>
      <c r="G9" s="248" t="s">
        <v>56</v>
      </c>
      <c r="H9" s="242">
        <f>'3MSynthDepo'!C26</f>
        <v>2.5739668226089562E-3</v>
      </c>
      <c r="I9" s="37"/>
      <c r="J9" s="263">
        <v>2.1587981965482633E-3</v>
      </c>
      <c r="K9" s="35"/>
      <c r="L9" s="270">
        <v>2.5739668226089562E-3</v>
      </c>
      <c r="M9" s="271">
        <f>_xll.qlSimpleQuoteSetValue(D9,ROUND($L9,6),EvaluationDate)</f>
        <v>0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USD2WD_SYNTH3M_Quote#0000</v>
      </c>
      <c r="E10" s="231"/>
      <c r="F10" s="36"/>
      <c r="G10" s="248" t="s">
        <v>57</v>
      </c>
      <c r="H10" s="242">
        <f>'3MSynthDepo'!C27</f>
        <v>2.6304480045803913E-3</v>
      </c>
      <c r="I10" s="37"/>
      <c r="J10" s="263">
        <v>2.2021430680631482E-3</v>
      </c>
      <c r="K10" s="35"/>
      <c r="L10" s="270">
        <v>2.6304480045803913E-3</v>
      </c>
      <c r="M10" s="271">
        <f>_xll.qlSimpleQuoteSetValue(D10,ROUND($L10,6),EvaluationDate)</f>
        <v>0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USD3WD_SYNTH3M_Quote#0000</v>
      </c>
      <c r="E11" s="231"/>
      <c r="F11" s="36"/>
      <c r="G11" s="249" t="s">
        <v>58</v>
      </c>
      <c r="H11" s="250">
        <f>'3MSynthDepo'!C28</f>
        <v>2.6567513316587211E-3</v>
      </c>
      <c r="I11" s="37"/>
      <c r="J11" s="264">
        <v>2.2435418036208838E-3</v>
      </c>
      <c r="K11" s="35"/>
      <c r="L11" s="272">
        <v>2.6567513316587211E-3</v>
      </c>
      <c r="M11" s="273">
        <f>_xll.qlSimpleQuoteSetValue(D11,ROUND($L11,6),EvaluationDate)</f>
        <v>0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USD1MD_SYNTH3M_Quote#0000</v>
      </c>
      <c r="E12" s="231"/>
      <c r="F12" s="36"/>
      <c r="G12" s="248" t="s">
        <v>59</v>
      </c>
      <c r="H12" s="242">
        <f>'3MSynthDepo'!C29</f>
        <v>2.6957458154823755E-3</v>
      </c>
      <c r="I12" s="37"/>
      <c r="J12" s="263">
        <v>2.3129965388202223E-3</v>
      </c>
      <c r="K12" s="35"/>
      <c r="L12" s="270">
        <v>2.6957458154823755E-3</v>
      </c>
      <c r="M12" s="271">
        <f>_xll.qlSimpleQuoteSetValue(D12,ROUND($L12,6),EvaluationDate)</f>
        <v>0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USD2MD_SYNTH3M_Quote#0000</v>
      </c>
      <c r="E13" s="231"/>
      <c r="F13" s="36"/>
      <c r="G13" s="248" t="s">
        <v>60</v>
      </c>
      <c r="H13" s="242">
        <f>'3MSynthDepo'!C30</f>
        <v>2.7293552237023324E-3</v>
      </c>
      <c r="I13" s="37"/>
      <c r="J13" s="263">
        <v>2.3843025140673386E-3</v>
      </c>
      <c r="K13" s="35"/>
      <c r="L13" s="270">
        <v>2.7293552237023324E-3</v>
      </c>
      <c r="M13" s="271">
        <f>_xll.qlSimpleQuoteSetValue(D13,ROUND($L13,6),EvaluationDate)</f>
        <v>0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USD3MD_SYNTH3M_Quote#0000</v>
      </c>
      <c r="E14" s="235"/>
      <c r="F14" s="36"/>
      <c r="G14" s="251" t="s">
        <v>61</v>
      </c>
      <c r="H14" s="252">
        <f>'3MSynthDepo'!C31</f>
        <v>2.7899999999999631E-3</v>
      </c>
      <c r="I14" s="37"/>
      <c r="J14" s="265">
        <v>2.5474346744776E-3</v>
      </c>
      <c r="K14" s="35"/>
      <c r="L14" s="274">
        <v>2.7899999999999631E-3</v>
      </c>
      <c r="M14" s="275">
        <f>_xll.qlSimpleQuoteSetValue(D14,ROUND($L14,6),EvaluationDate)</f>
        <v>0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USDSND_SYNTH6M_Quote#0000</v>
      </c>
      <c r="E15" s="227" t="str">
        <f>_xll.ohRangeRetrieveError(D15)</f>
        <v/>
      </c>
      <c r="F15" s="36"/>
      <c r="G15" s="246" t="s">
        <v>54</v>
      </c>
      <c r="H15" s="247">
        <f>'6MSynthDepo'!C28</f>
        <v>5.3954454357096893E-3</v>
      </c>
      <c r="I15" s="37"/>
      <c r="J15" s="266">
        <v>4.207031705405484E-3</v>
      </c>
      <c r="K15" s="35"/>
      <c r="L15" s="276">
        <v>5.3954454357096893E-3</v>
      </c>
      <c r="M15" s="277">
        <f>_xll.qlSimpleQuoteSetValue(D15,ROUND($L15,6),EvaluationDate)</f>
        <v>0</v>
      </c>
      <c r="N15" s="72">
        <f>_xll.ohTrigger(M15:M24)</f>
        <v>1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USDSWD_SYNTH6M_Quote#0000</v>
      </c>
      <c r="E16" s="231" t="str">
        <f>_xll.ohRangeRetrieveError(D16)</f>
        <v/>
      </c>
      <c r="F16" s="36"/>
      <c r="G16" s="248" t="s">
        <v>56</v>
      </c>
      <c r="H16" s="242">
        <f>'6MSynthDepo'!C29</f>
        <v>4.6170435778363529E-3</v>
      </c>
      <c r="I16" s="37"/>
      <c r="J16" s="263">
        <v>3.4331101627709565E-3</v>
      </c>
      <c r="K16" s="35"/>
      <c r="L16" s="270">
        <v>4.6170435778363529E-3</v>
      </c>
      <c r="M16" s="271">
        <f>_xll.qlSimpleQuoteSetValue(D16,ROUND($L16,6),EvaluationDate)</f>
        <v>0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USD2WD_SYNTH6M_Quote#0000</v>
      </c>
      <c r="E17" s="231" t="str">
        <f>_xll.ohRangeRetrieveError(D17)</f>
        <v/>
      </c>
      <c r="F17" s="34"/>
      <c r="G17" s="248" t="s">
        <v>57</v>
      </c>
      <c r="H17" s="242">
        <f>'6MSynthDepo'!C30</f>
        <v>4.594749311312033E-3</v>
      </c>
      <c r="I17" s="37"/>
      <c r="J17" s="263">
        <v>3.4313635983806989E-3</v>
      </c>
      <c r="K17" s="35"/>
      <c r="L17" s="270">
        <v>4.594749311312033E-3</v>
      </c>
      <c r="M17" s="271">
        <f>_xll.qlSimpleQuoteSetValue(D17,ROUND($L17,6),EvaluationDate)</f>
        <v>0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USD3WD_SYNTH6M_Quote#0000</v>
      </c>
      <c r="E18" s="231" t="str">
        <f>_xll.ohRangeRetrieveError(D18)</f>
        <v/>
      </c>
      <c r="F18" s="34"/>
      <c r="G18" s="248" t="s">
        <v>58</v>
      </c>
      <c r="H18" s="242">
        <f>'6MSynthDepo'!C31</f>
        <v>4.5451155734989512E-3</v>
      </c>
      <c r="I18" s="37"/>
      <c r="J18" s="263">
        <v>3.4298240049451018E-3</v>
      </c>
      <c r="K18" s="35"/>
      <c r="L18" s="270">
        <v>4.5451155734989512E-3</v>
      </c>
      <c r="M18" s="271">
        <f>_xll.qlSimpleQuoteSetValue(D18,ROUND($L18,6),EvaluationDate)</f>
        <v>0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USD1MD_SYNTH6M_Quote#0000</v>
      </c>
      <c r="E19" s="231" t="str">
        <f>_xll.ohRangeRetrieveError(D19)</f>
        <v/>
      </c>
      <c r="F19" s="34"/>
      <c r="G19" s="253" t="s">
        <v>59</v>
      </c>
      <c r="H19" s="254">
        <f>'6MSynthDepo'!C32</f>
        <v>4.490651262341494E-3</v>
      </c>
      <c r="I19" s="132"/>
      <c r="J19" s="267">
        <v>3.4584963966460031E-3</v>
      </c>
      <c r="K19" s="133"/>
      <c r="L19" s="278">
        <v>4.490651262341494E-3</v>
      </c>
      <c r="M19" s="279">
        <f>_xll.qlSimpleQuoteSetValue(D19,ROUND($L19,6),EvaluationDate)</f>
        <v>0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USD2MD_SYNTH6M_Quote#0000</v>
      </c>
      <c r="E20" s="231" t="str">
        <f>_xll.ohRangeRetrieveError(D20)</f>
        <v/>
      </c>
      <c r="F20" s="34"/>
      <c r="G20" s="248" t="s">
        <v>60</v>
      </c>
      <c r="H20" s="242">
        <f>'6MSynthDepo'!C33</f>
        <v>4.2382870355144606E-3</v>
      </c>
      <c r="I20" s="37"/>
      <c r="J20" s="263">
        <v>3.3750620415294655E-3</v>
      </c>
      <c r="K20" s="35"/>
      <c r="L20" s="270">
        <v>4.2382870355144606E-3</v>
      </c>
      <c r="M20" s="271">
        <f>_xll.qlSimpleQuoteSetValue(D20,ROUND($L20,6),EvaluationDate)</f>
        <v>0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USD3MD_SYNTH6M_Quote#0000</v>
      </c>
      <c r="E21" s="231" t="str">
        <f>_xll.ohRangeRetrieveError(D21)</f>
        <v/>
      </c>
      <c r="F21" s="34"/>
      <c r="G21" s="248" t="s">
        <v>61</v>
      </c>
      <c r="H21" s="242">
        <f>'6MSynthDepo'!C34</f>
        <v>4.0753005982673909E-3</v>
      </c>
      <c r="I21" s="37"/>
      <c r="J21" s="263">
        <v>3.4257318592745278E-3</v>
      </c>
      <c r="K21" s="35"/>
      <c r="L21" s="270">
        <v>4.0753005982673909E-3</v>
      </c>
      <c r="M21" s="271">
        <f>_xll.qlSimpleQuoteSetValue(D21,ROUND($L21,6),EvaluationDate)</f>
        <v>0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USD4MD_SYNTH6M_Quote#0000</v>
      </c>
      <c r="E22" s="231" t="str">
        <f>_xll.ohRangeRetrieveError(D22)</f>
        <v/>
      </c>
      <c r="F22" s="34"/>
      <c r="G22" s="248" t="s">
        <v>62</v>
      </c>
      <c r="H22" s="242">
        <f>'6MSynthDepo'!C35</f>
        <v>3.9969247836154284E-3</v>
      </c>
      <c r="I22" s="37"/>
      <c r="J22" s="263">
        <v>3.4702648477404896E-3</v>
      </c>
      <c r="K22" s="35"/>
      <c r="L22" s="270">
        <v>3.9969247836154284E-3</v>
      </c>
      <c r="M22" s="271">
        <f>_xll.qlSimpleQuoteSetValue(D22,ROUND($L22,6),EvaluationDate)</f>
        <v>0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USD5MD_SYNTH6M_Quote#0000</v>
      </c>
      <c r="E23" s="231" t="str">
        <f>_xll.ohRangeRetrieveError(D23)</f>
        <v/>
      </c>
      <c r="F23" s="34"/>
      <c r="G23" s="248" t="s">
        <v>63</v>
      </c>
      <c r="H23" s="242">
        <f>'6MSynthDepo'!C36</f>
        <v>3.9913237418306505E-3</v>
      </c>
      <c r="I23" s="37"/>
      <c r="J23" s="263">
        <v>3.6887767508323676E-3</v>
      </c>
      <c r="K23" s="35"/>
      <c r="L23" s="270">
        <v>3.9913237418306505E-3</v>
      </c>
      <c r="M23" s="271">
        <f>_xll.qlSimpleQuoteSetValue(D23,ROUND($L23,6),EvaluationDate)</f>
        <v>0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USD6MD_SYNTH6M_Quote#0000</v>
      </c>
      <c r="E24" s="235" t="str">
        <f>_xll.ohRangeRetrieveError(D24)</f>
        <v/>
      </c>
      <c r="F24" s="34"/>
      <c r="G24" s="251" t="s">
        <v>64</v>
      </c>
      <c r="H24" s="252">
        <f>'6MSynthDepo'!C37</f>
        <v>4.0890000000001628E-3</v>
      </c>
      <c r="I24" s="37"/>
      <c r="J24" s="265">
        <v>3.9216663611265868E-3</v>
      </c>
      <c r="K24" s="35"/>
      <c r="L24" s="274">
        <v>4.0890000000001628E-3</v>
      </c>
      <c r="M24" s="275">
        <f>_xll.qlSimpleQuoteSetValue(D24,ROUND($L24,6),EvaluationDate)</f>
        <v>0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USDSND_SYNTH1Y_Quote#0000</v>
      </c>
      <c r="E25" s="227" t="str">
        <f>_xll.ohRangeRetrieveError(D25)</f>
        <v/>
      </c>
      <c r="F25" s="36"/>
      <c r="G25" s="255" t="s">
        <v>54</v>
      </c>
      <c r="H25" s="247">
        <f>'1YSynthDepo'!C34</f>
        <v>6.7225505652590556E-3</v>
      </c>
      <c r="I25" s="37"/>
      <c r="J25" s="266">
        <v>-1.3881502436330351E-3</v>
      </c>
      <c r="K25" s="35"/>
      <c r="L25" s="276">
        <v>6.7225505652590556E-3</v>
      </c>
      <c r="M25" s="277">
        <f>_xll.qlSimpleQuoteSetValue(D25,ROUND($L25,6),EvaluationDate)</f>
        <v>0</v>
      </c>
      <c r="N25" s="72">
        <f>_xll.ohTrigger(M25:M40)</f>
        <v>1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USDSWD_SYNTH1Y_Quote#0000</v>
      </c>
      <c r="E26" s="231" t="str">
        <f>_xll.ohRangeRetrieveError(D26)</f>
        <v/>
      </c>
      <c r="F26" s="36"/>
      <c r="G26" s="256" t="s">
        <v>56</v>
      </c>
      <c r="H26" s="242">
        <f>'1YSynthDepo'!C35</f>
        <v>5.9980394187077379E-3</v>
      </c>
      <c r="I26" s="37"/>
      <c r="J26" s="263">
        <v>-1.9589327415392432E-3</v>
      </c>
      <c r="K26" s="35"/>
      <c r="L26" s="270">
        <v>5.9980394187077379E-3</v>
      </c>
      <c r="M26" s="271">
        <f>_xll.qlSimpleQuoteSetValue(D26,ROUND($L26,6),EvaluationDate)</f>
        <v>0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USD2WD_SYNTH1Y_Quote#0000</v>
      </c>
      <c r="E27" s="231" t="str">
        <f>_xll.ohRangeRetrieveError(D27)</f>
        <v/>
      </c>
      <c r="F27" s="34"/>
      <c r="G27" s="256" t="s">
        <v>57</v>
      </c>
      <c r="H27" s="242">
        <f>'1YSynthDepo'!C36</f>
        <v>6.0361516429756935E-3</v>
      </c>
      <c r="I27" s="37"/>
      <c r="J27" s="263">
        <v>-1.7277718296556824E-3</v>
      </c>
      <c r="K27" s="35"/>
      <c r="L27" s="270">
        <v>6.0361516429756935E-3</v>
      </c>
      <c r="M27" s="271">
        <f>_xll.qlSimpleQuoteSetValue(D27,ROUND($L27,6),EvaluationDate)</f>
        <v>0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USD3WD_SYNTH1Y_Quote#0000</v>
      </c>
      <c r="E28" s="231" t="str">
        <f>_xll.ohRangeRetrieveError(D28)</f>
        <v/>
      </c>
      <c r="F28" s="34"/>
      <c r="G28" s="257" t="s">
        <v>58</v>
      </c>
      <c r="H28" s="250">
        <f>'1YSynthDepo'!C37</f>
        <v>6.0442619416826004E-3</v>
      </c>
      <c r="I28" s="37"/>
      <c r="J28" s="264">
        <v>-1.5007881420205291E-3</v>
      </c>
      <c r="K28" s="35"/>
      <c r="L28" s="272">
        <v>6.0442619416826004E-3</v>
      </c>
      <c r="M28" s="273">
        <f>_xll.qlSimpleQuoteSetValue(D28,ROUND($L28,6),EvaluationDate)</f>
        <v>0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USD1MD_SYNTH1Y_Quote#0000</v>
      </c>
      <c r="E29" s="231" t="str">
        <f>_xll.ohRangeRetrieveError(D29)</f>
        <v/>
      </c>
      <c r="F29" s="34"/>
      <c r="G29" s="256" t="s">
        <v>59</v>
      </c>
      <c r="H29" s="242">
        <f>'1YSynthDepo'!C38</f>
        <v>6.0601283425256725E-3</v>
      </c>
      <c r="I29" s="37"/>
      <c r="J29" s="263">
        <v>-1.2479844263958903E-3</v>
      </c>
      <c r="K29" s="35"/>
      <c r="L29" s="270">
        <v>6.0601283425256725E-3</v>
      </c>
      <c r="M29" s="271">
        <f>_xll.qlSimpleQuoteSetValue(D29,ROUND($L29,6),EvaluationDate)</f>
        <v>0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USD2MD_SYNTH1Y_Quote#0000</v>
      </c>
      <c r="E30" s="231" t="str">
        <f>_xll.ohRangeRetrieveError(D30)</f>
        <v/>
      </c>
      <c r="F30" s="34"/>
      <c r="G30" s="256" t="s">
        <v>60</v>
      </c>
      <c r="H30" s="242">
        <f>'1YSynthDepo'!C39</f>
        <v>6.0162772387018131E-3</v>
      </c>
      <c r="I30" s="37"/>
      <c r="J30" s="263">
        <v>-3.9133510338274511E-4</v>
      </c>
      <c r="K30" s="35"/>
      <c r="L30" s="270">
        <v>6.0162772387018131E-3</v>
      </c>
      <c r="M30" s="271">
        <f>_xll.qlSimpleQuoteSetValue(D30,ROUND($L30,6),EvaluationDate)</f>
        <v>0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USD3MD_SYNTH1Y_Quote#0000</v>
      </c>
      <c r="E31" s="231" t="str">
        <f>_xll.ohRangeRetrieveError(D31)</f>
        <v/>
      </c>
      <c r="F31" s="34"/>
      <c r="G31" s="256" t="s">
        <v>61</v>
      </c>
      <c r="H31" s="242">
        <f>'1YSynthDepo'!C40</f>
        <v>6.0052674598228255E-3</v>
      </c>
      <c r="I31" s="37"/>
      <c r="J31" s="263">
        <v>5.1369067481576991E-4</v>
      </c>
      <c r="K31" s="35"/>
      <c r="L31" s="270">
        <v>6.0052674598228255E-3</v>
      </c>
      <c r="M31" s="271">
        <f>_xll.qlSimpleQuoteSetValue(D31,ROUND($L31,6),EvaluationDate)</f>
        <v>0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USD4MD_SYNTH1Y_Quote#0000</v>
      </c>
      <c r="E32" s="231" t="str">
        <f>_xll.ohRangeRetrieveError(D32)</f>
        <v/>
      </c>
      <c r="F32" s="34"/>
      <c r="G32" s="256" t="s">
        <v>62</v>
      </c>
      <c r="H32" s="242">
        <f>'1YSynthDepo'!C41</f>
        <v>6.0298413633648306E-3</v>
      </c>
      <c r="I32" s="37"/>
      <c r="J32" s="263">
        <v>1.303599040612724E-3</v>
      </c>
      <c r="K32" s="35"/>
      <c r="L32" s="270">
        <v>6.0298413633648306E-3</v>
      </c>
      <c r="M32" s="271">
        <f>_xll.qlSimpleQuoteSetValue(D32,ROUND($L32,6),EvaluationDate)</f>
        <v>0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USD5MD_SYNTH1Y_Quote#0000</v>
      </c>
      <c r="E33" s="231" t="str">
        <f>_xll.ohRangeRetrieveError(D33)</f>
        <v/>
      </c>
      <c r="F33" s="36"/>
      <c r="G33" s="256" t="s">
        <v>63</v>
      </c>
      <c r="H33" s="242">
        <f>'1YSynthDepo'!C42</f>
        <v>6.0799702736539819E-3</v>
      </c>
      <c r="I33" s="37"/>
      <c r="J33" s="263">
        <v>2.1873730009771106E-3</v>
      </c>
      <c r="K33" s="35"/>
      <c r="L33" s="270">
        <v>6.0799702736539819E-3</v>
      </c>
      <c r="M33" s="271">
        <f>_xll.qlSimpleQuoteSetValue(D33,ROUND($L33,6),EvaluationDate)</f>
        <v>0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USD6MD_SYNTH1Y_Quote#0000</v>
      </c>
      <c r="E34" s="231" t="str">
        <f>_xll.ohRangeRetrieveError(D34)</f>
        <v/>
      </c>
      <c r="F34" s="36"/>
      <c r="G34" s="256" t="s">
        <v>64</v>
      </c>
      <c r="H34" s="242">
        <f>'1YSynthDepo'!C43</f>
        <v>6.1791836227782582E-3</v>
      </c>
      <c r="I34" s="37"/>
      <c r="J34" s="263">
        <v>3.0237394273664293E-3</v>
      </c>
      <c r="K34" s="35"/>
      <c r="L34" s="270">
        <v>6.1791836227782582E-3</v>
      </c>
      <c r="M34" s="271">
        <f>_xll.qlSimpleQuoteSetValue(D34,ROUND($L34,6),EvaluationDate)</f>
        <v>0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USD7MD_SYNTH1Y_Quote#0000</v>
      </c>
      <c r="E35" s="231" t="str">
        <f>_xll.ohRangeRetrieveError(D35)</f>
        <v/>
      </c>
      <c r="F35" s="36"/>
      <c r="G35" s="256" t="s">
        <v>65</v>
      </c>
      <c r="H35" s="242">
        <f>'1YSynthDepo'!C44</f>
        <v>6.3053863848263562E-3</v>
      </c>
      <c r="I35" s="37"/>
      <c r="J35" s="263">
        <v>3.7589280708717203E-3</v>
      </c>
      <c r="K35" s="35"/>
      <c r="L35" s="270">
        <v>6.3053863848263562E-3</v>
      </c>
      <c r="M35" s="271">
        <f>_xll.qlSimpleQuoteSetValue(D35,ROUND($L35,6),EvaluationDate)</f>
        <v>0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USD8MD_SYNTH1Y_Quote#0000</v>
      </c>
      <c r="E36" s="231" t="str">
        <f>_xll.ohRangeRetrieveError(D36)</f>
        <v/>
      </c>
      <c r="F36" s="36"/>
      <c r="G36" s="256" t="s">
        <v>66</v>
      </c>
      <c r="H36" s="242">
        <f>'1YSynthDepo'!C45</f>
        <v>6.4161844475175683E-3</v>
      </c>
      <c r="I36" s="37"/>
      <c r="J36" s="263">
        <v>4.5363540423433591E-3</v>
      </c>
      <c r="K36" s="35"/>
      <c r="L36" s="270">
        <v>6.4161844475175683E-3</v>
      </c>
      <c r="M36" s="271">
        <f>_xll.qlSimpleQuoteSetValue(D36,ROUND($L36,6),EvaluationDate)</f>
        <v>0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USD9MD_SYNTH1Y_Quote#0000</v>
      </c>
      <c r="E37" s="231" t="str">
        <f>_xll.ohRangeRetrieveError(D37)</f>
        <v/>
      </c>
      <c r="F37" s="36"/>
      <c r="G37" s="256" t="s">
        <v>67</v>
      </c>
      <c r="H37" s="242">
        <f>'1YSynthDepo'!C46</f>
        <v>6.5729189117820462E-3</v>
      </c>
      <c r="I37" s="37"/>
      <c r="J37" s="263">
        <v>5.1652179356932683E-3</v>
      </c>
      <c r="K37" s="35"/>
      <c r="L37" s="270">
        <v>6.5729189117820462E-3</v>
      </c>
      <c r="M37" s="271">
        <f>_xll.qlSimpleQuoteSetValue(D37,ROUND($L37,6),EvaluationDate)</f>
        <v>0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USD10MD_SYNTH1Y_Quote#0000</v>
      </c>
      <c r="E38" s="231" t="str">
        <f>_xll.ohRangeRetrieveError(D38)</f>
        <v/>
      </c>
      <c r="F38" s="36"/>
      <c r="G38" s="256" t="s">
        <v>68</v>
      </c>
      <c r="H38" s="242">
        <f>'1YSynthDepo'!C47</f>
        <v>6.7303053423211209E-3</v>
      </c>
      <c r="I38" s="37"/>
      <c r="J38" s="263">
        <v>5.7211685070927077E-3</v>
      </c>
      <c r="K38" s="35"/>
      <c r="L38" s="270">
        <v>6.7303053423211209E-3</v>
      </c>
      <c r="M38" s="271">
        <f>_xll.qlSimpleQuoteSetValue(D38,ROUND($L38,6),EvaluationDate)</f>
        <v>0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USD11MD_SYNTH1Y_Quote#0000</v>
      </c>
      <c r="E39" s="231" t="str">
        <f>_xll.ohRangeRetrieveError(D39)</f>
        <v/>
      </c>
      <c r="F39" s="36"/>
      <c r="G39" s="256" t="s">
        <v>69</v>
      </c>
      <c r="H39" s="242">
        <f>'1YSynthDepo'!C48</f>
        <v>6.8834171620587234E-3</v>
      </c>
      <c r="I39" s="37"/>
      <c r="J39" s="263">
        <v>6.3077316669477423E-3</v>
      </c>
      <c r="K39" s="35"/>
      <c r="L39" s="270">
        <v>6.8834171620587234E-3</v>
      </c>
      <c r="M39" s="271">
        <f>_xll.qlSimpleQuoteSetValue(D39,ROUND($L39,6),EvaluationDate)</f>
        <v>0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USD1YD_SYNTH1Y_Quote#0000</v>
      </c>
      <c r="E40" s="235" t="str">
        <f>_xll.ohRangeRetrieveError(D40)</f>
        <v/>
      </c>
      <c r="F40" s="36"/>
      <c r="G40" s="258" t="s">
        <v>70</v>
      </c>
      <c r="H40" s="252">
        <f>'1YSynthDepo'!C49</f>
        <v>7.0589999999998978E-3</v>
      </c>
      <c r="I40" s="37"/>
      <c r="J40" s="265">
        <v>6.7504640311929053E-3</v>
      </c>
      <c r="K40" s="35"/>
      <c r="L40" s="274">
        <v>7.0589999999998978E-3</v>
      </c>
      <c r="M40" s="275">
        <f>_xll.qlSimpleQuoteSetValue(D40,ROUND($L40,6),EvaluationDate)</f>
        <v>0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3.5154655213764001E-3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3.532295049804414E-3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3.4850405815286247E-3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3.4415012724434762E-3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3.4396668017846748E-3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3.4605640887299519E-3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3.4944777323652411E-3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3.5321172705571544E-3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3.5813365788215775E-3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3.6543872266933592E-3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3.7194370522021635E-3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3.8720283583146007E-3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3.9171599819746638E-3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4.0267198538210588E-3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4.1329970922189185E-3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4.2134721254825282E-3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4.3008791705088749E-3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4.4018605292064873E-3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4.4919660238962921E-3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4.5954939536650523E-3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4.7058631429596973E-3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4.8096995743170268E-3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5.0522302397286488E-3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5.1723447587727405E-3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5.3150282994908178E-3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5.4407488203351683E-3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5.5751222575614514E-3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5.718231965587536E-3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5.8750651022078052E-3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6.0205538315344842E-3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6.1834206352431283E-3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6.3407127429901894E-3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6.4993179723235994E-3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6.8382405101225429E-3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6.9968675313510668E-3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7.1743604365316314E-3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7.332157716471617E-3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7.5042013523346496E-3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7.6856320593296189E-3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7.8651831595265478E-3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8.0490387340789171E-3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8.2567479453787476E-3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8.4444284280895728E-3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8.6440616440412316E-3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N1" workbookViewId="0">
      <selection activeCell="O2" sqref="O2"/>
    </sheetView>
  </sheetViews>
  <sheetFormatPr defaultRowHeight="11.25" outlineLevelCol="1" x14ac:dyDescent="0.2"/>
  <cols>
    <col min="1" max="1" width="3.1640625" style="223" hidden="1" customWidth="1" outlineLevel="1"/>
    <col min="2" max="2" width="7" style="223" hidden="1" customWidth="1" outlineLevel="1"/>
    <col min="3" max="3" width="3.5" style="223" hidden="1" customWidth="1" outlineLevel="1"/>
    <col min="4" max="4" width="2.33203125" style="325" hidden="1" customWidth="1" outlineLevel="1"/>
    <col min="5" max="5" width="4.6640625" style="325" hidden="1" customWidth="1" outlineLevel="1"/>
    <col min="6" max="6" width="8.1640625" style="223" hidden="1" customWidth="1" outlineLevel="1"/>
    <col min="7" max="7" width="22.5" style="223" hidden="1" customWidth="1" outlineLevel="1"/>
    <col min="8" max="8" width="12.83203125" style="223" hidden="1" customWidth="1" outlineLevel="1"/>
    <col min="9" max="9" width="9.33203125" style="223" hidden="1" customWidth="1" outlineLevel="1"/>
    <col min="10" max="10" width="31.1640625" style="223" hidden="1" customWidth="1" outlineLevel="1"/>
    <col min="11" max="11" width="17.83203125" style="327" hidden="1" customWidth="1" outlineLevel="1"/>
    <col min="12" max="12" width="21.83203125" style="223" hidden="1" customWidth="1" outlineLevel="1"/>
    <col min="13" max="13" width="3.5" style="223" hidden="1" customWidth="1" outlineLevel="1"/>
    <col min="14" max="14" width="3.5" style="223" customWidth="1" collapsed="1"/>
    <col min="15" max="15" width="31.1640625" style="223" bestFit="1" customWidth="1"/>
    <col min="16" max="20" width="20.1640625" style="223" bestFit="1" customWidth="1"/>
    <col min="21" max="21" width="20.1640625" style="223" hidden="1" customWidth="1" outlineLevel="1"/>
    <col min="22" max="22" width="14.1640625" style="223" hidden="1" customWidth="1" outlineLevel="1"/>
    <col min="23" max="23" width="10.5" style="223" bestFit="1" customWidth="1" collapsed="1"/>
    <col min="24" max="24" width="9.33203125" style="223" customWidth="1"/>
    <col min="25" max="25" width="9.33203125" style="223" bestFit="1" customWidth="1"/>
    <col min="26" max="26" width="7" style="223" bestFit="1" customWidth="1"/>
    <col min="27" max="16384" width="9.33203125" style="223"/>
  </cols>
  <sheetData>
    <row r="1" spans="1:20" ht="11.25" customHeight="1" x14ac:dyDescent="0.2">
      <c r="A1" s="108"/>
      <c r="B1" s="107"/>
      <c r="C1" s="107"/>
      <c r="D1" s="107"/>
      <c r="E1" s="107"/>
      <c r="F1" s="107"/>
      <c r="G1" s="107"/>
      <c r="H1" s="107"/>
      <c r="I1" s="107"/>
      <c r="J1" s="107" t="s">
        <v>35</v>
      </c>
      <c r="K1" s="107" t="str">
        <f>_xll.qlLibor(,Currency,J1,,,Trigger)</f>
        <v>obj_00257#0000</v>
      </c>
      <c r="L1" s="107" t="str">
        <f>_xll.ohRangeRetrieveError(K1)</f>
        <v/>
      </c>
      <c r="M1" s="109"/>
    </row>
    <row r="2" spans="1:20" ht="24" customHeight="1" x14ac:dyDescent="0.2">
      <c r="A2" s="103"/>
      <c r="B2" s="285" t="s">
        <v>108</v>
      </c>
      <c r="C2" s="285"/>
      <c r="D2" s="286"/>
      <c r="E2" s="286"/>
      <c r="F2" s="285" t="s">
        <v>109</v>
      </c>
      <c r="G2" s="285" t="s">
        <v>110</v>
      </c>
      <c r="H2" s="285" t="s">
        <v>111</v>
      </c>
      <c r="I2" s="285" t="s">
        <v>112</v>
      </c>
      <c r="J2" s="285" t="s">
        <v>71</v>
      </c>
      <c r="K2" s="285" t="s">
        <v>72</v>
      </c>
      <c r="L2" s="287" t="s">
        <v>31</v>
      </c>
      <c r="M2" s="292"/>
      <c r="N2" s="323"/>
      <c r="O2" s="288" t="s">
        <v>113</v>
      </c>
      <c r="P2" s="288" t="s">
        <v>73</v>
      </c>
      <c r="Q2" s="288" t="s">
        <v>112</v>
      </c>
      <c r="R2" s="288" t="s">
        <v>74</v>
      </c>
      <c r="S2" s="285" t="s">
        <v>75</v>
      </c>
      <c r="T2" s="285" t="s">
        <v>76</v>
      </c>
    </row>
    <row r="3" spans="1:20" ht="11.25" customHeight="1" x14ac:dyDescent="0.2">
      <c r="A3" s="293"/>
      <c r="B3" s="306" t="s">
        <v>116</v>
      </c>
      <c r="C3" s="307"/>
      <c r="D3" s="308"/>
      <c r="E3" s="308"/>
      <c r="F3" s="307"/>
      <c r="G3" s="309" t="s">
        <v>114</v>
      </c>
      <c r="H3" s="307"/>
      <c r="I3" s="307"/>
      <c r="J3" s="307" t="str">
        <f>PROPER((Currency))&amp;IborType&amp;J1&amp;"LastFixing"&amp;QuoteSuffix</f>
        <v>UsdLibor1MLastFixing_Quote</v>
      </c>
      <c r="K3" s="310" t="str">
        <f>_xll.qlDepositRateHelper2(,J3,J1,2,Calendar,G3,,DayCounter,Permanent,Trigger,ObjectOverwrite)</f>
        <v>obj_00256#0000</v>
      </c>
      <c r="L3" s="307" t="str">
        <f>_xll.ohRangeRetrieveError(K3)</f>
        <v/>
      </c>
      <c r="M3" s="297"/>
      <c r="N3" s="324"/>
      <c r="O3" s="93" t="str">
        <f>_xll.qlRateHelperQuoteName(K3,Trigger)</f>
        <v>UsdLibor1MLastFixing_Quote</v>
      </c>
      <c r="P3" s="95">
        <f>_xll.qlQuoteValue(J3,AllTriggers)</f>
        <v>1.815E-3</v>
      </c>
      <c r="Q3" s="112" t="str">
        <f>IF(ISBLANK(I3),"--",_xll.qlSwapRateHelperSpread(K3,AllTriggers))</f>
        <v>--</v>
      </c>
      <c r="R3" s="93" t="b">
        <v>1</v>
      </c>
      <c r="S3" s="96">
        <f>_xll.qlRateHelperEarliestDate(K3,Trigger)</f>
        <v>42123</v>
      </c>
      <c r="T3" s="96">
        <f>_xll.qlRateHelperLatestDate(K3,Trigger)</f>
        <v>42153</v>
      </c>
    </row>
    <row r="4" spans="1:20" ht="11.25" customHeight="1" x14ac:dyDescent="0.2">
      <c r="A4" s="293"/>
      <c r="B4" s="306" t="s">
        <v>116</v>
      </c>
      <c r="C4" s="311" t="s">
        <v>42</v>
      </c>
      <c r="D4" s="312">
        <v>2</v>
      </c>
      <c r="E4" s="312" t="s">
        <v>117</v>
      </c>
      <c r="F4" s="306" t="s">
        <v>118</v>
      </c>
      <c r="G4" s="309" t="s">
        <v>114</v>
      </c>
      <c r="H4" s="309" t="s">
        <v>182</v>
      </c>
      <c r="I4" s="313">
        <v>0</v>
      </c>
      <c r="J4" s="314" t="str">
        <f t="shared" ref="J4:J9" si="0">Currency&amp;$D4&amp;$E4&amp;"_Quote"</f>
        <v>USD2X1S_Quote</v>
      </c>
      <c r="K4" s="229" t="str">
        <f>_xll.qlSwapRateHelper2(,$J4,C4,Calendar,$F4,$G4,$H4,$K$1,$I4,B4,Discounting,Permanent,Trigger,ObjectOverwrite)</f>
        <v>obj_002bc#0000</v>
      </c>
      <c r="L4" s="307" t="str">
        <f>_xll.ohRangeRetrieveError(K4)</f>
        <v/>
      </c>
      <c r="M4" s="297"/>
      <c r="N4" s="324"/>
      <c r="O4" s="93" t="str">
        <f>_xll.qlRateHelperQuoteName(K4,Trigger)</f>
        <v>USD2X1S_Quote</v>
      </c>
      <c r="P4" s="95">
        <f>_xll.qlQuoteValue(J4,AllTriggers)</f>
        <v>1.82E-3</v>
      </c>
      <c r="Q4" s="114">
        <f>IF(ISBLANK(I4),"--",_xll.qlSwapRateHelperSpread(K4,AllTriggers))</f>
        <v>0</v>
      </c>
      <c r="R4" s="93" t="b">
        <v>1</v>
      </c>
      <c r="S4" s="96">
        <f>_xll.qlRateHelperEarliestDate(K4,Trigger)</f>
        <v>42123</v>
      </c>
      <c r="T4" s="96">
        <f>_xll.qlRateHelperLatestDate(K4,Trigger)</f>
        <v>42184</v>
      </c>
    </row>
    <row r="5" spans="1:20" ht="11.25" customHeight="1" x14ac:dyDescent="0.2">
      <c r="A5" s="293"/>
      <c r="B5" s="306" t="s">
        <v>116</v>
      </c>
      <c r="C5" s="311" t="s">
        <v>36</v>
      </c>
      <c r="D5" s="312">
        <v>3</v>
      </c>
      <c r="E5" s="312" t="s">
        <v>117</v>
      </c>
      <c r="F5" s="306" t="s">
        <v>118</v>
      </c>
      <c r="G5" s="309" t="s">
        <v>114</v>
      </c>
      <c r="H5" s="309" t="s">
        <v>182</v>
      </c>
      <c r="I5" s="313">
        <v>0</v>
      </c>
      <c r="J5" s="314" t="str">
        <f t="shared" si="0"/>
        <v>USD3X1S_Quote</v>
      </c>
      <c r="K5" s="229" t="str">
        <f>_xll.qlSwapRateHelper2(,$J5,C5,Calendar,$F5,$G5,$H5,$K$1,$I5,B5,Discounting,Permanent,Trigger,ObjectOverwrite)</f>
        <v>obj_002b1#0000</v>
      </c>
      <c r="L5" s="307" t="str">
        <f>_xll.ohRangeRetrieveError(K5)</f>
        <v/>
      </c>
      <c r="M5" s="297"/>
      <c r="N5" s="324"/>
      <c r="O5" s="93" t="str">
        <f>_xll.qlRateHelperQuoteName(K5,Trigger)</f>
        <v>USD3X1S_Quote</v>
      </c>
      <c r="P5" s="95">
        <f>_xll.qlQuoteValue(J5,AllTriggers)</f>
        <v>1.8500000000000001E-3</v>
      </c>
      <c r="Q5" s="114">
        <f>IF(ISBLANK(I5),"--",_xll.qlSwapRateHelperSpread(K5,AllTriggers))</f>
        <v>0</v>
      </c>
      <c r="R5" s="93" t="b">
        <v>1</v>
      </c>
      <c r="S5" s="96">
        <f>_xll.qlRateHelperEarliestDate(K5,Trigger)</f>
        <v>42123</v>
      </c>
      <c r="T5" s="96">
        <f>_xll.qlRateHelperLatestDate(K5,Trigger)</f>
        <v>42214</v>
      </c>
    </row>
    <row r="6" spans="1:20" ht="11.25" customHeight="1" x14ac:dyDescent="0.2">
      <c r="A6" s="103"/>
      <c r="B6" s="306" t="s">
        <v>116</v>
      </c>
      <c r="C6" s="311" t="s">
        <v>43</v>
      </c>
      <c r="D6" s="312">
        <v>4</v>
      </c>
      <c r="E6" s="312" t="s">
        <v>117</v>
      </c>
      <c r="F6" s="306" t="s">
        <v>118</v>
      </c>
      <c r="G6" s="309" t="s">
        <v>114</v>
      </c>
      <c r="H6" s="309" t="s">
        <v>182</v>
      </c>
      <c r="I6" s="313">
        <v>0</v>
      </c>
      <c r="J6" s="314" t="str">
        <f t="shared" si="0"/>
        <v>USD4X1S_Quote</v>
      </c>
      <c r="K6" s="229" t="str">
        <f>_xll.qlSwapRateHelper2(,$J6,C6,Calendar,$F6,$G6,$H6,$K$1,$I6,B6,Discounting,Permanent,Trigger,ObjectOverwrite)</f>
        <v>obj_002b9#0000</v>
      </c>
      <c r="L6" s="307" t="str">
        <f>_xll.ohRangeRetrieveError(K6)</f>
        <v/>
      </c>
      <c r="M6" s="297"/>
      <c r="N6" s="324"/>
      <c r="O6" s="93" t="str">
        <f>_xll.qlRateHelperQuoteName(K6,Trigger)</f>
        <v>USD4X1S_Quote</v>
      </c>
      <c r="P6" s="95">
        <f>_xll.qlQuoteValue(J6,AllTriggers)</f>
        <v>1.9300000000000001E-3</v>
      </c>
      <c r="Q6" s="114">
        <f>IF(ISBLANK(I6),"--",_xll.qlSwapRateHelperSpread(K6,AllTriggers))</f>
        <v>0</v>
      </c>
      <c r="R6" s="93" t="b">
        <v>1</v>
      </c>
      <c r="S6" s="96">
        <f>_xll.qlRateHelperEarliestDate(K6,Trigger)</f>
        <v>42123</v>
      </c>
      <c r="T6" s="96">
        <f>_xll.qlRateHelperLatestDate(K6,Trigger)</f>
        <v>42244</v>
      </c>
    </row>
    <row r="7" spans="1:20" ht="11.25" customHeight="1" x14ac:dyDescent="0.2">
      <c r="A7" s="103"/>
      <c r="B7" s="306" t="s">
        <v>116</v>
      </c>
      <c r="C7" s="311" t="s">
        <v>44</v>
      </c>
      <c r="D7" s="312">
        <v>5</v>
      </c>
      <c r="E7" s="312" t="s">
        <v>117</v>
      </c>
      <c r="F7" s="306" t="s">
        <v>118</v>
      </c>
      <c r="G7" s="309" t="s">
        <v>114</v>
      </c>
      <c r="H7" s="309" t="s">
        <v>182</v>
      </c>
      <c r="I7" s="313">
        <v>0</v>
      </c>
      <c r="J7" s="314" t="str">
        <f t="shared" si="0"/>
        <v>USD5X1S_Quote</v>
      </c>
      <c r="K7" s="229" t="str">
        <f>_xll.qlSwapRateHelper2(,$J7,C7,Calendar,$F7,$G7,$H7,$K$1,$I7,B7,Discounting,Permanent,Trigger,ObjectOverwrite)</f>
        <v>obj_002a5#0000</v>
      </c>
      <c r="L7" s="307" t="str">
        <f>_xll.ohRangeRetrieveError(K7)</f>
        <v/>
      </c>
      <c r="M7" s="297"/>
      <c r="N7" s="324"/>
      <c r="O7" s="93" t="str">
        <f>_xll.qlRateHelperQuoteName(K7,Trigger)</f>
        <v>USD5X1S_Quote</v>
      </c>
      <c r="P7" s="95">
        <f>_xll.qlQuoteValue(J7,AllTriggers)</f>
        <v>2.0499999999999997E-3</v>
      </c>
      <c r="Q7" s="114">
        <f>IF(ISBLANK(I7),"--",_xll.qlSwapRateHelperSpread(K7,AllTriggers))</f>
        <v>0</v>
      </c>
      <c r="R7" s="93" t="b">
        <v>1</v>
      </c>
      <c r="S7" s="96">
        <f>_xll.qlRateHelperEarliestDate(K7,Trigger)</f>
        <v>42123</v>
      </c>
      <c r="T7" s="96">
        <f>_xll.qlRateHelperLatestDate(K7,Trigger)</f>
        <v>42276</v>
      </c>
    </row>
    <row r="8" spans="1:20" ht="11.25" customHeight="1" x14ac:dyDescent="0.2">
      <c r="A8" s="103"/>
      <c r="B8" s="306" t="s">
        <v>116</v>
      </c>
      <c r="C8" s="311" t="s">
        <v>37</v>
      </c>
      <c r="D8" s="312">
        <v>6</v>
      </c>
      <c r="E8" s="312" t="s">
        <v>117</v>
      </c>
      <c r="F8" s="306" t="s">
        <v>118</v>
      </c>
      <c r="G8" s="309" t="s">
        <v>114</v>
      </c>
      <c r="H8" s="309" t="s">
        <v>182</v>
      </c>
      <c r="I8" s="313">
        <v>0</v>
      </c>
      <c r="J8" s="314" t="str">
        <f t="shared" si="0"/>
        <v>USD6X1S_Quote</v>
      </c>
      <c r="K8" s="229" t="str">
        <f>_xll.qlSwapRateHelper2(,$J8,C8,Calendar,$F8,$G8,$H8,$K$1,$I8,B8,Discounting,Permanent,Trigger,ObjectOverwrite)</f>
        <v>obj_00282#0000</v>
      </c>
      <c r="L8" s="307" t="str">
        <f>_xll.ohRangeRetrieveError(K8)</f>
        <v/>
      </c>
      <c r="M8" s="297"/>
      <c r="N8" s="324"/>
      <c r="O8" s="93" t="str">
        <f>_xll.qlRateHelperQuoteName(K8,Trigger)</f>
        <v>USD6X1S_Quote</v>
      </c>
      <c r="P8" s="95">
        <f>_xll.qlQuoteValue(J8,AllTriggers)</f>
        <v>2.2000000000000001E-3</v>
      </c>
      <c r="Q8" s="114">
        <f>IF(ISBLANK(I8),"--",_xll.qlSwapRateHelperSpread(K8,AllTriggers))</f>
        <v>0</v>
      </c>
      <c r="R8" s="93" t="b">
        <v>0</v>
      </c>
      <c r="S8" s="96">
        <f>_xll.qlRateHelperEarliestDate(K8,Trigger)</f>
        <v>42123</v>
      </c>
      <c r="T8" s="96">
        <f>_xll.qlRateHelperLatestDate(K8,Trigger)</f>
        <v>42306</v>
      </c>
    </row>
    <row r="9" spans="1:20" ht="11.25" customHeight="1" x14ac:dyDescent="0.2">
      <c r="A9" s="298"/>
      <c r="B9" s="315" t="s">
        <v>116</v>
      </c>
      <c r="C9" s="316" t="s">
        <v>45</v>
      </c>
      <c r="D9" s="317">
        <v>7</v>
      </c>
      <c r="E9" s="317" t="s">
        <v>117</v>
      </c>
      <c r="F9" s="315" t="s">
        <v>118</v>
      </c>
      <c r="G9" s="318" t="s">
        <v>114</v>
      </c>
      <c r="H9" s="318" t="s">
        <v>182</v>
      </c>
      <c r="I9" s="319">
        <v>0</v>
      </c>
      <c r="J9" s="320" t="str">
        <f t="shared" si="0"/>
        <v>USD7X1S_Quote</v>
      </c>
      <c r="K9" s="321" t="str">
        <f>_xll.qlSwapRateHelper2(,$J9,C9,Calendar,$F9,$G9,$H9,$K$1,$I9,B9,Discounting,Permanent,Trigger,ObjectOverwrite)</f>
        <v>obj_00289#0000</v>
      </c>
      <c r="L9" s="322" t="str">
        <f>_xll.ohRangeRetrieveError(K9)</f>
        <v/>
      </c>
      <c r="M9" s="299"/>
      <c r="O9" s="97" t="str">
        <f>_xll.qlRateHelperQuoteName(K9,Trigger)</f>
        <v>USD7X1S_Quote</v>
      </c>
      <c r="P9" s="98">
        <f>_xll.qlQuoteValue(J9,AllTriggers)</f>
        <v>2.3700000000000001E-3</v>
      </c>
      <c r="Q9" s="115">
        <f>IF(ISBLANK(I9),"--",_xll.qlSwapRateHelperSpread(K9,AllTriggers))</f>
        <v>0</v>
      </c>
      <c r="R9" s="97" t="b">
        <v>0</v>
      </c>
      <c r="S9" s="99">
        <f>_xll.qlRateHelperEarliestDate(K9,Trigger)</f>
        <v>42123</v>
      </c>
      <c r="T9" s="99">
        <f>_xll.qlRateHelperLatestDate(K9,Trigger)</f>
        <v>42338</v>
      </c>
    </row>
    <row r="10" spans="1:20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94"/>
      <c r="M10" s="299"/>
    </row>
    <row r="11" spans="1:20" x14ac:dyDescent="0.2">
      <c r="A11" s="298"/>
      <c r="B11" s="294"/>
      <c r="C11" s="294"/>
      <c r="D11" s="295"/>
      <c r="E11" s="295"/>
      <c r="F11" s="294"/>
      <c r="G11" s="294"/>
      <c r="H11" s="294"/>
      <c r="I11" s="300"/>
      <c r="J11" s="300"/>
      <c r="K11" s="296"/>
      <c r="L11" s="294"/>
      <c r="M11" s="299"/>
      <c r="O11" s="289" t="str">
        <f>J1&amp;" "&amp;PROPER(Currency)&amp;IborType&amp;" Curve"</f>
        <v>1M UsdLibor Curve</v>
      </c>
      <c r="P11" s="290"/>
      <c r="Q11" s="290"/>
      <c r="R11" s="290"/>
      <c r="S11" s="290"/>
      <c r="T11" s="291" t="s">
        <v>139</v>
      </c>
    </row>
    <row r="12" spans="1:20" ht="11.25" customHeight="1" x14ac:dyDescent="0.2">
      <c r="A12" s="298"/>
      <c r="B12" s="294"/>
      <c r="C12" s="294"/>
      <c r="D12" s="295"/>
      <c r="E12" s="295"/>
      <c r="F12" s="294"/>
      <c r="G12" s="294"/>
      <c r="H12" s="294"/>
      <c r="I12" s="294"/>
      <c r="J12" s="294"/>
      <c r="K12" s="296"/>
      <c r="L12" s="288" t="s">
        <v>115</v>
      </c>
      <c r="M12" s="299"/>
      <c r="O12" s="288" t="s">
        <v>80</v>
      </c>
      <c r="P12" s="288" t="s">
        <v>81</v>
      </c>
      <c r="Q12" s="288" t="s">
        <v>112</v>
      </c>
      <c r="R12" s="288" t="s">
        <v>75</v>
      </c>
      <c r="S12" s="288" t="s">
        <v>76</v>
      </c>
      <c r="T12" s="100">
        <f t="array" ref="T12:T21">_xll.qlPiecewiseYieldCurveData('General Settings'!D36,InterestRatesTrigger)</f>
        <v>1</v>
      </c>
    </row>
    <row r="13" spans="1:20" x14ac:dyDescent="0.2">
      <c r="A13" s="298"/>
      <c r="B13" s="294"/>
      <c r="C13" s="294"/>
      <c r="D13" s="295"/>
      <c r="E13" s="295"/>
      <c r="F13" s="294"/>
      <c r="G13" s="294"/>
      <c r="H13" s="294"/>
      <c r="I13" s="300"/>
      <c r="J13" s="300"/>
      <c r="K13" s="296"/>
      <c r="L13" s="307" t="str">
        <f t="array" ref="L13:L21">_xll.ohFilter(K3:K9,R3:R9)</f>
        <v>obj_00256#0000</v>
      </c>
      <c r="M13" s="299"/>
      <c r="O13" s="103" t="str">
        <f t="array" ref="O13:O21">_xll.ohFilter(O3:O8,R3:R8)</f>
        <v>UsdLibor1MLastFixing_Quote</v>
      </c>
      <c r="P13" s="95">
        <f t="array" ref="P13:P21">_xll.ohFilter(P3:P8,R3:R8)</f>
        <v>1.815E-3</v>
      </c>
      <c r="Q13" s="112" t="str">
        <f t="array" ref="Q13:Q21">_xll.ohFilter(Q3:Q8,R3:R8)</f>
        <v>--</v>
      </c>
      <c r="R13" s="96">
        <f t="array" ref="R13:R21">_xll.ohFilter(S3:S8,R3:R8)</f>
        <v>42123</v>
      </c>
      <c r="S13" s="96">
        <f t="array" ref="S13:S21">_xll.ohFilter(T3:T8,R3:R8)</f>
        <v>42153</v>
      </c>
      <c r="T13" s="101">
        <v>0.99984877287310281</v>
      </c>
    </row>
    <row r="14" spans="1:20" x14ac:dyDescent="0.2">
      <c r="A14" s="298"/>
      <c r="B14" s="294"/>
      <c r="C14" s="294"/>
      <c r="D14" s="295"/>
      <c r="E14" s="295"/>
      <c r="F14" s="294"/>
      <c r="G14" s="294"/>
      <c r="H14" s="294"/>
      <c r="I14" s="294"/>
      <c r="J14" s="294"/>
      <c r="K14" s="296"/>
      <c r="L14" s="307" t="str">
        <v>obj_002bc#0000</v>
      </c>
      <c r="M14" s="299"/>
      <c r="O14" s="103" t="str">
        <v>USD2X1S_Quote</v>
      </c>
      <c r="P14" s="95">
        <v>1.82E-3</v>
      </c>
      <c r="Q14" s="112">
        <v>0</v>
      </c>
      <c r="R14" s="96">
        <v>42123</v>
      </c>
      <c r="S14" s="96">
        <v>42184</v>
      </c>
      <c r="T14" s="101">
        <v>0.99969169894565912</v>
      </c>
    </row>
    <row r="15" spans="1:20" x14ac:dyDescent="0.2">
      <c r="A15" s="298"/>
      <c r="B15" s="294"/>
      <c r="C15" s="294"/>
      <c r="D15" s="295"/>
      <c r="E15" s="295"/>
      <c r="F15" s="294"/>
      <c r="G15" s="294"/>
      <c r="H15" s="294"/>
      <c r="I15" s="300"/>
      <c r="J15" s="300"/>
      <c r="K15" s="296"/>
      <c r="L15" s="307" t="str">
        <v>obj_002b1#0000</v>
      </c>
      <c r="M15" s="299"/>
      <c r="O15" s="103" t="str">
        <v>USD3X1S_Quote</v>
      </c>
      <c r="P15" s="95">
        <v>1.8500000000000001E-3</v>
      </c>
      <c r="Q15" s="112">
        <v>0</v>
      </c>
      <c r="R15" s="96">
        <v>42123</v>
      </c>
      <c r="S15" s="96">
        <v>42214</v>
      </c>
      <c r="T15" s="101">
        <v>0.99953255886048065</v>
      </c>
    </row>
    <row r="16" spans="1:20" x14ac:dyDescent="0.2">
      <c r="A16" s="298"/>
      <c r="B16" s="294"/>
      <c r="C16" s="294"/>
      <c r="D16" s="295"/>
      <c r="E16" s="295"/>
      <c r="F16" s="294"/>
      <c r="G16" s="294"/>
      <c r="H16" s="294"/>
      <c r="I16" s="294"/>
      <c r="J16" s="294"/>
      <c r="K16" s="296"/>
      <c r="L16" s="307" t="str">
        <v>obj_002b9#0000</v>
      </c>
      <c r="M16" s="299"/>
      <c r="O16" s="103" t="str">
        <v>USD4X1S_Quote</v>
      </c>
      <c r="P16" s="95">
        <v>1.9300000000000001E-3</v>
      </c>
      <c r="Q16" s="112">
        <v>0</v>
      </c>
      <c r="R16" s="96">
        <v>42123</v>
      </c>
      <c r="S16" s="96">
        <v>42244</v>
      </c>
      <c r="T16" s="101">
        <v>0.99935168316098932</v>
      </c>
    </row>
    <row r="17" spans="1:23" x14ac:dyDescent="0.2">
      <c r="A17" s="298"/>
      <c r="B17" s="294"/>
      <c r="C17" s="294"/>
      <c r="D17" s="295"/>
      <c r="E17" s="295"/>
      <c r="F17" s="294"/>
      <c r="G17" s="294"/>
      <c r="H17" s="294"/>
      <c r="I17" s="300"/>
      <c r="J17" s="300"/>
      <c r="K17" s="296"/>
      <c r="L17" s="307" t="str">
        <v>obj_002a5#0000</v>
      </c>
      <c r="M17" s="299"/>
      <c r="O17" s="103" t="str">
        <v>USD5X1S_Quote</v>
      </c>
      <c r="P17" s="95">
        <v>2.0499999999999997E-3</v>
      </c>
      <c r="Q17" s="112">
        <v>0</v>
      </c>
      <c r="R17" s="96">
        <v>42123</v>
      </c>
      <c r="S17" s="96">
        <v>42276</v>
      </c>
      <c r="T17" s="101">
        <v>0.99912942932458637</v>
      </c>
    </row>
    <row r="18" spans="1:23" x14ac:dyDescent="0.2">
      <c r="A18" s="298"/>
      <c r="B18" s="294"/>
      <c r="C18" s="294"/>
      <c r="D18" s="295"/>
      <c r="E18" s="295"/>
      <c r="F18" s="294"/>
      <c r="G18" s="294"/>
      <c r="H18" s="294"/>
      <c r="I18" s="294"/>
      <c r="J18" s="294"/>
      <c r="K18" s="296"/>
      <c r="L18" s="307" t="e">
        <v>#N/A</v>
      </c>
      <c r="M18" s="299"/>
      <c r="O18" s="103" t="e">
        <v>#N/A</v>
      </c>
      <c r="P18" s="95" t="e">
        <v>#N/A</v>
      </c>
      <c r="Q18" s="112" t="e">
        <v>#N/A</v>
      </c>
      <c r="R18" s="96" t="e">
        <v>#N/A</v>
      </c>
      <c r="S18" s="96" t="e">
        <v>#N/A</v>
      </c>
      <c r="T18" s="101" t="e">
        <v>#N/A</v>
      </c>
    </row>
    <row r="19" spans="1:23" x14ac:dyDescent="0.2">
      <c r="A19" s="298"/>
      <c r="B19" s="294"/>
      <c r="C19" s="294"/>
      <c r="D19" s="295"/>
      <c r="E19" s="295"/>
      <c r="F19" s="294"/>
      <c r="G19" s="294"/>
      <c r="H19" s="294"/>
      <c r="I19" s="300"/>
      <c r="J19" s="300"/>
      <c r="K19" s="296"/>
      <c r="L19" s="307" t="e">
        <v>#N/A</v>
      </c>
      <c r="M19" s="299"/>
      <c r="O19" s="103" t="e">
        <v>#N/A</v>
      </c>
      <c r="P19" s="95" t="e">
        <v>#N/A</v>
      </c>
      <c r="Q19" s="112" t="e">
        <v>#N/A</v>
      </c>
      <c r="R19" s="96" t="e">
        <v>#N/A</v>
      </c>
      <c r="S19" s="96" t="e">
        <v>#N/A</v>
      </c>
      <c r="T19" s="101" t="e">
        <v>#N/A</v>
      </c>
    </row>
    <row r="20" spans="1:23" x14ac:dyDescent="0.2">
      <c r="A20" s="298"/>
      <c r="B20" s="294"/>
      <c r="C20" s="294"/>
      <c r="D20" s="295"/>
      <c r="E20" s="295"/>
      <c r="F20" s="294"/>
      <c r="G20" s="294"/>
      <c r="H20" s="294"/>
      <c r="I20" s="294"/>
      <c r="J20" s="294"/>
      <c r="K20" s="296"/>
      <c r="L20" s="307" t="e">
        <v>#N/A</v>
      </c>
      <c r="M20" s="299"/>
      <c r="O20" s="103" t="e">
        <v>#N/A</v>
      </c>
      <c r="P20" s="95" t="e">
        <v>#N/A</v>
      </c>
      <c r="Q20" s="112" t="e">
        <v>#N/A</v>
      </c>
      <c r="R20" s="96" t="e">
        <v>#N/A</v>
      </c>
      <c r="S20" s="96" t="e">
        <v>#N/A</v>
      </c>
      <c r="T20" s="101" t="e">
        <v>#N/A</v>
      </c>
    </row>
    <row r="21" spans="1:23" x14ac:dyDescent="0.2">
      <c r="A21" s="298"/>
      <c r="B21" s="294"/>
      <c r="C21" s="294"/>
      <c r="D21" s="295"/>
      <c r="E21" s="295"/>
      <c r="F21" s="294"/>
      <c r="G21" s="294"/>
      <c r="H21" s="294"/>
      <c r="I21" s="300"/>
      <c r="J21" s="300"/>
      <c r="K21" s="296"/>
      <c r="L21" s="322" t="e">
        <v>#N/A</v>
      </c>
      <c r="M21" s="299"/>
      <c r="O21" s="104" t="e">
        <v>#N/A</v>
      </c>
      <c r="P21" s="98" t="e">
        <v>#N/A</v>
      </c>
      <c r="Q21" s="113" t="e">
        <v>#N/A</v>
      </c>
      <c r="R21" s="99" t="e">
        <v>#N/A</v>
      </c>
      <c r="S21" s="99" t="e">
        <v>#N/A</v>
      </c>
      <c r="T21" s="102" t="e">
        <v>#N/A</v>
      </c>
    </row>
    <row r="22" spans="1:23" x14ac:dyDescent="0.2">
      <c r="A22" s="301"/>
      <c r="B22" s="302"/>
      <c r="C22" s="302"/>
      <c r="D22" s="303"/>
      <c r="E22" s="303"/>
      <c r="F22" s="302"/>
      <c r="G22" s="302"/>
      <c r="H22" s="302"/>
      <c r="I22" s="302"/>
      <c r="J22" s="302"/>
      <c r="K22" s="304"/>
      <c r="L22" s="302"/>
      <c r="M22" s="305"/>
    </row>
    <row r="23" spans="1:23" x14ac:dyDescent="0.2">
      <c r="I23" s="326"/>
      <c r="J23" s="326"/>
    </row>
    <row r="24" spans="1:23" x14ac:dyDescent="0.2">
      <c r="O24" s="400" t="str">
        <f>"Delta "&amp;J1</f>
        <v>Delta 1M</v>
      </c>
      <c r="P24" s="401"/>
      <c r="Q24" s="402"/>
      <c r="R24" s="402"/>
      <c r="S24" s="403"/>
      <c r="T24" s="403"/>
      <c r="U24" s="403"/>
      <c r="V24" s="403"/>
      <c r="W24" s="404"/>
    </row>
    <row r="25" spans="1:23" x14ac:dyDescent="0.2">
      <c r="I25" s="326"/>
      <c r="J25" s="326"/>
      <c r="O25" s="360" t="str">
        <f>J1&amp;" Instruments"</f>
        <v>1M Instruments</v>
      </c>
      <c r="P25" s="360" t="s">
        <v>102</v>
      </c>
      <c r="Q25" s="360" t="s">
        <v>103</v>
      </c>
      <c r="R25" s="360" t="s">
        <v>125</v>
      </c>
      <c r="S25" s="360" t="str">
        <f>"F "&amp;J1</f>
        <v>F 1M</v>
      </c>
      <c r="T25" s="360" t="s">
        <v>128</v>
      </c>
      <c r="U25" s="360" t="s">
        <v>126</v>
      </c>
      <c r="V25" s="360" t="s">
        <v>127</v>
      </c>
      <c r="W25" s="360" t="s">
        <v>129</v>
      </c>
    </row>
    <row r="26" spans="1:23" x14ac:dyDescent="0.2">
      <c r="M26" s="223">
        <v>0</v>
      </c>
      <c r="N26" s="223">
        <f>M26+SUBSTITUTE($J$1,"M","")</f>
        <v>1</v>
      </c>
      <c r="O26" s="395" t="str">
        <f>M26&amp;"x"&amp;N26</f>
        <v>0x1</v>
      </c>
      <c r="P26" s="105">
        <f>SettlementDate</f>
        <v>42123</v>
      </c>
      <c r="Q26" s="105">
        <f>_xll.qlInterestRateIndexMaturity(iborindex1M,P26,Trigger)</f>
        <v>42153</v>
      </c>
      <c r="R26" s="118">
        <f>_xll.qlDayCounterYearFraction(DayCounter,P26,Q26,,,Trigger)</f>
        <v>8.3333333333333329E-2</v>
      </c>
      <c r="S26" s="22">
        <f>_xll.qlIndexFixing(iborindex1M,_xll.qlInterestRateIndexFixingDate(iborindex1M,P26,Trigger),TRUE,AllTriggers)</f>
        <v>1.8150000000005662E-3</v>
      </c>
      <c r="T26" s="22">
        <f>(U26/V26-1)/R26</f>
        <v>1.251149690139286E-3</v>
      </c>
      <c r="U26" s="119">
        <f>_xll.qlYieldTSDiscount(Discounting,P26,,AllTriggers)</f>
        <v>0.99998571678770976</v>
      </c>
      <c r="V26" s="119">
        <f>_xll.qlYieldTSDiscount(Discounting,Q26,,AllTriggers)</f>
        <v>0.99988146667210953</v>
      </c>
      <c r="W26" s="396">
        <f>LN((1+S26*R26)/(1+T26*R26))</f>
        <v>4.6981523647788545E-5</v>
      </c>
    </row>
    <row r="27" spans="1:23" x14ac:dyDescent="0.2">
      <c r="I27" s="326"/>
      <c r="J27" s="326"/>
      <c r="M27" s="223">
        <v>1</v>
      </c>
      <c r="N27" s="223">
        <f t="shared" ref="N27:N29" si="1">M27+SUBSTITUTE($J$1,"M","")</f>
        <v>2</v>
      </c>
      <c r="O27" s="395" t="str">
        <f t="shared" ref="O27:O29" si="2">M27&amp;"x"&amp;N27</f>
        <v>1x2</v>
      </c>
      <c r="P27" s="105">
        <f>Q26</f>
        <v>42153</v>
      </c>
      <c r="Q27" s="105">
        <f>_xll.qlInterestRateIndexMaturity(iborindex1M,P27,Trigger)</f>
        <v>42185</v>
      </c>
      <c r="R27" s="118">
        <f>_xll.qlDayCounterYearFraction(DayCounter,P27,Q27,,,Trigger)</f>
        <v>8.8888888888888892E-2</v>
      </c>
      <c r="S27" s="22">
        <f>_xll.qlIndexFixing(iborindex1M,_xll.qlInterestRateIndexFixingDate(iborindex1M,P27,Trigger),TRUE,AllTriggers)</f>
        <v>1.8273368718854655E-3</v>
      </c>
      <c r="T27" s="22">
        <f>(U27/V27-1)/R27</f>
        <v>1.2689562591056136E-3</v>
      </c>
      <c r="U27" s="119">
        <f>_xll.qlYieldTSDiscount(Discounting,P27,,AllTriggers)</f>
        <v>0.99988146667210953</v>
      </c>
      <c r="V27" s="119">
        <f>_xll.qlYieldTSDiscount(Discounting,Q27,,AllTriggers)</f>
        <v>0.99976869665030765</v>
      </c>
      <c r="W27" s="396">
        <f>LN((1+S27*R27)/(1+T27*R27))</f>
        <v>4.9627002935073209E-5</v>
      </c>
    </row>
    <row r="28" spans="1:23" x14ac:dyDescent="0.2">
      <c r="M28" s="223">
        <v>2</v>
      </c>
      <c r="N28" s="223">
        <f t="shared" si="1"/>
        <v>3</v>
      </c>
      <c r="O28" s="395" t="str">
        <f t="shared" si="2"/>
        <v>2x3</v>
      </c>
      <c r="P28" s="105">
        <f>Q27</f>
        <v>42185</v>
      </c>
      <c r="Q28" s="105">
        <f>_xll.qlInterestRateIndexMaturity(iborindex1M,P28,Trigger)</f>
        <v>42216</v>
      </c>
      <c r="R28" s="118">
        <f>_xll.qlDayCounterYearFraction(DayCounter,P28,Q28,,,Trigger)</f>
        <v>8.611111111111111E-2</v>
      </c>
      <c r="S28" s="22">
        <f>_xll.qlIndexFixing(iborindex1M,_xll.qlInterestRateIndexFixingDate(iborindex1M,P28,Trigger),TRUE,AllTriggers)</f>
        <v>1.9274398895768694E-3</v>
      </c>
      <c r="T28" s="22">
        <f>(U28/V28-1)/R28</f>
        <v>1.3917269321500076E-3</v>
      </c>
      <c r="U28" s="119">
        <f>_xll.qlYieldTSDiscount(Discounting,P28,,AllTriggers)</f>
        <v>0.99976869665030765</v>
      </c>
      <c r="V28" s="119">
        <f>_xll.qlYieldTSDiscount(Discounting,Q28,,AllTriggers)</f>
        <v>0.99964889557527814</v>
      </c>
      <c r="W28" s="396">
        <f>LN((1+S28*R28)/(1+T28*R28))</f>
        <v>4.6124246458576028E-5</v>
      </c>
    </row>
    <row r="29" spans="1:23" x14ac:dyDescent="0.2">
      <c r="I29" s="326"/>
      <c r="J29" s="326"/>
      <c r="M29" s="223">
        <v>3</v>
      </c>
      <c r="N29" s="223">
        <f t="shared" si="1"/>
        <v>4</v>
      </c>
      <c r="O29" s="397" t="str">
        <f t="shared" si="2"/>
        <v>3x4</v>
      </c>
      <c r="P29" s="398">
        <f>Q28</f>
        <v>42216</v>
      </c>
      <c r="Q29" s="398">
        <f>_xll.qlInterestRateIndexMaturity(iborindex1M,P29,Trigger)</f>
        <v>42244</v>
      </c>
      <c r="R29" s="143">
        <f>_xll.qlDayCounterYearFraction(DayCounter,P29,Q29,,,Trigger)</f>
        <v>7.7777777777777779E-2</v>
      </c>
      <c r="S29" s="130">
        <f>_xll.qlIndexFixing(iborindex1M,_xll.qlInterestRateIndexFixingDate(iborindex1M,P29,Trigger),TRUE,AllTriggers)</f>
        <v>2.1719033813770239E-3</v>
      </c>
      <c r="T29" s="130">
        <f>(U29/V29-1)/R29</f>
        <v>1.6117148792257499E-3</v>
      </c>
      <c r="U29" s="131">
        <f>_xll.qlYieldTSDiscount(Discounting,P29,,AllTriggers)</f>
        <v>0.99964889557527814</v>
      </c>
      <c r="V29" s="131">
        <f>_xll.qlYieldTSDiscount(Discounting,Q29,,AllTriggers)</f>
        <v>0.99952359969300764</v>
      </c>
      <c r="W29" s="399">
        <f>LN((1+S29*R29)/(1+T29*R29))</f>
        <v>4.3563806831325867E-5</v>
      </c>
    </row>
    <row r="31" spans="1:23" x14ac:dyDescent="0.2">
      <c r="I31" s="326"/>
      <c r="J31" s="326"/>
    </row>
    <row r="33" spans="9:10" x14ac:dyDescent="0.2">
      <c r="I33" s="326"/>
      <c r="J33" s="326"/>
    </row>
    <row r="35" spans="9:10" x14ac:dyDescent="0.2">
      <c r="I35" s="326"/>
      <c r="J35" s="326"/>
    </row>
    <row r="37" spans="9:10" x14ac:dyDescent="0.2">
      <c r="I37" s="326"/>
      <c r="J37" s="326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3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3" width="14.1640625" style="180" hidden="1" customWidth="1" outlineLevel="1"/>
    <col min="24" max="24" width="10.5" style="180" bestFit="1" customWidth="1" collapsed="1"/>
    <col min="25" max="25" width="9.83203125" style="180" customWidth="1"/>
    <col min="26" max="26" width="17.83203125" style="180" bestFit="1" customWidth="1"/>
    <col min="27" max="28" width="15.33203125" style="180" bestFit="1" customWidth="1"/>
    <col min="29" max="29" width="9.33203125" style="180"/>
    <col min="30" max="30" width="14.1640625" style="180" bestFit="1" customWidth="1"/>
    <col min="31" max="31" width="15.33203125" style="180" bestFit="1" customWidth="1"/>
    <col min="32" max="16384" width="9.33203125" style="180"/>
  </cols>
  <sheetData>
    <row r="1" spans="1:31" x14ac:dyDescent="0.2">
      <c r="E1" s="418" t="s">
        <v>101</v>
      </c>
      <c r="F1" s="419" t="s">
        <v>36</v>
      </c>
      <c r="N1" s="405" t="str">
        <f>_xll.qlInterpolation(,interpolator3M,_xll.ohFilter(E3:E15,M3:M15),_xll.ohFilter(L3:L15,M3:M15))</f>
        <v>obj_00517#0032</v>
      </c>
    </row>
    <row r="2" spans="1:31" ht="26.25" customHeight="1" x14ac:dyDescent="0.2">
      <c r="D2" s="360" t="str">
        <f>F1&amp;" Instruments"</f>
        <v>3M Instruments</v>
      </c>
      <c r="E2" s="360" t="s">
        <v>102</v>
      </c>
      <c r="F2" s="360" t="s">
        <v>103</v>
      </c>
      <c r="G2" s="360" t="s">
        <v>125</v>
      </c>
      <c r="H2" s="360" t="str">
        <f>F1&amp;" Market quote"</f>
        <v>3M Market quote</v>
      </c>
      <c r="I2" s="360" t="s">
        <v>126</v>
      </c>
      <c r="J2" s="360" t="s">
        <v>127</v>
      </c>
      <c r="K2" s="360" t="s">
        <v>128</v>
      </c>
      <c r="L2" s="360" t="s">
        <v>138</v>
      </c>
      <c r="M2" s="360" t="s">
        <v>80</v>
      </c>
      <c r="N2" s="360" t="s">
        <v>132</v>
      </c>
      <c r="O2" s="360" t="s">
        <v>142</v>
      </c>
      <c r="P2" s="360" t="s">
        <v>129</v>
      </c>
      <c r="R2" s="360" t="s">
        <v>102</v>
      </c>
      <c r="S2" s="421" t="s">
        <v>103</v>
      </c>
      <c r="T2" s="421" t="s">
        <v>125</v>
      </c>
      <c r="U2" s="421" t="s">
        <v>132</v>
      </c>
      <c r="V2" s="421" t="s">
        <v>126</v>
      </c>
      <c r="W2" s="421" t="s">
        <v>127</v>
      </c>
      <c r="X2" s="360" t="s">
        <v>128</v>
      </c>
      <c r="Y2" s="360" t="s">
        <v>141</v>
      </c>
    </row>
    <row r="3" spans="1:31" ht="11.25" customHeight="1" x14ac:dyDescent="0.2">
      <c r="D3" s="409" t="str">
        <f>PROPER(Currency&amp;IborType)&amp;F1&amp;"LastFixing"&amp;QuoteSuffix</f>
        <v>Usdlibor3MLastFixing_Quote</v>
      </c>
      <c r="E3" s="410">
        <f>SettlementDate</f>
        <v>42123</v>
      </c>
      <c r="F3" s="410">
        <f>_xll.qlCalendarAdvance(Calendar,E3,F1,"mf",,Trigger)</f>
        <v>42214</v>
      </c>
      <c r="G3" s="411">
        <f>_xll.qlDayCounterYearFraction(DayCounter,E3,F3,,,Trigger)</f>
        <v>0.25277777777777777</v>
      </c>
      <c r="H3" s="412">
        <f>_xll.qlQuoteValue(D3,LastFixingsTrigger)</f>
        <v>2.7900000000000004E-3</v>
      </c>
      <c r="I3" s="413">
        <f>_xll.qlYieldTSDiscount(Discounting,E3,,AllTriggers)</f>
        <v>0.99998571678770976</v>
      </c>
      <c r="J3" s="413">
        <f>_xll.qlYieldTSDiscount(Discounting,F3,,AllTriggers)</f>
        <v>0.99965721831902776</v>
      </c>
      <c r="K3" s="412">
        <f>(I3/J3-1)/G3</f>
        <v>1.2999999977839226E-3</v>
      </c>
      <c r="L3" s="412">
        <f>H3-K3</f>
        <v>1.4900000022160778E-3</v>
      </c>
      <c r="M3" s="414" t="b">
        <v>1</v>
      </c>
      <c r="N3" s="415">
        <f>_xll.qlInterpolationInterpolate(B3Minterpolation,E3,TRUE,Trigger)</f>
        <v>1.4900000022160778E-3</v>
      </c>
      <c r="O3" s="416">
        <f>(L3-N3)*10000</f>
        <v>0</v>
      </c>
      <c r="P3" s="417">
        <f>LN((1+H3*G3)/(1+K3*G3))</f>
        <v>3.7644429833663245E-4</v>
      </c>
      <c r="R3" s="422">
        <f>E3</f>
        <v>42123</v>
      </c>
      <c r="S3" s="422">
        <f>_xll.qlCalendarAdvance(Calendar,R3,$F$1,"mf",,Trigger)</f>
        <v>42214</v>
      </c>
      <c r="T3" s="423">
        <f>_xll.qlDayCounterYearFraction(DayCounter,R3,S3,,,Trigger)</f>
        <v>0.25277777777777777</v>
      </c>
      <c r="U3" s="128">
        <f>_xll.qlInterpolationInterpolate(B3Minterpolation,R3,TRUE)</f>
        <v>1.4900000022160778E-3</v>
      </c>
      <c r="V3" s="129">
        <f>_xll.qlYieldTSDiscount(Discounting,R3,,AllTriggers)</f>
        <v>0.99998571678770976</v>
      </c>
      <c r="W3" s="129">
        <f>_xll.qlYieldTSDiscount(Discounting,S3,,AllTriggers)</f>
        <v>0.99965721831902776</v>
      </c>
      <c r="X3" s="128">
        <f>(V3/W3-1)/T3</f>
        <v>1.2999999977839226E-3</v>
      </c>
      <c r="Y3" s="424">
        <f>LN((1+(U3+X3)*T3)/(1+X3*T3))</f>
        <v>3.7644429833663245E-4</v>
      </c>
      <c r="AD3" s="208"/>
      <c r="AE3" s="208"/>
    </row>
    <row r="4" spans="1:31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6" t="str">
        <f>Currency&amp;A4&amp;B4&amp;C4&amp;"F"&amp;QuoteSuffix</f>
        <v>USD1x4F_Quote</v>
      </c>
      <c r="E4" s="92">
        <f>_xll.qlCalendarAdvance("target",$E$3,A4&amp;"M","mf",,Trigger)</f>
        <v>42153</v>
      </c>
      <c r="F4" s="92">
        <f>_xll.qlCalendarAdvance(Calendar,E4,$F$1,"mf",,Trigger)</f>
        <v>42244</v>
      </c>
      <c r="G4" s="118">
        <f>_xll.qlDayCounterYearFraction(DayCounter,E4,F4,,,Trigger)</f>
        <v>0.25277777777777777</v>
      </c>
      <c r="H4" s="22">
        <f>_xll.qlQuoteValue(D4,AllTriggers)</f>
        <v>2.9199999999999999E-3</v>
      </c>
      <c r="I4" s="119">
        <f>_xll.qlYieldTSDiscount(Discounting,E4,,AllTriggers)</f>
        <v>0.99988146667210953</v>
      </c>
      <c r="J4" s="119">
        <f>_xll.qlYieldTSDiscount(Discounting,F4,,AllTriggers)</f>
        <v>0.99952359969300764</v>
      </c>
      <c r="K4" s="22">
        <f t="shared" ref="K4:K6" si="0">(I4/J4-1)/G4</f>
        <v>1.416412278988549E-3</v>
      </c>
      <c r="L4" s="22">
        <f t="shared" ref="L4:L15" si="1">H4-K4</f>
        <v>1.5035877210114509E-3</v>
      </c>
      <c r="M4" s="117" t="b">
        <v>0</v>
      </c>
      <c r="N4" s="22">
        <f>_xll.qlInterpolationInterpolate(B3Minterpolation,E4,TRUE,Trigger)</f>
        <v>1.5275854100572461E-3</v>
      </c>
      <c r="O4" s="145">
        <f t="shared" ref="O4:O15" si="2">(L4-N4)*10000</f>
        <v>-0.23997689045795242</v>
      </c>
      <c r="P4" s="139">
        <f t="shared" ref="P4:P15" si="3">LN((1+H4*G4)/(1+K4*G4))</f>
        <v>3.7986537292200091E-4</v>
      </c>
      <c r="R4" s="92">
        <f>_xll.qlCalendarAdvance(Calendar,R3,"1D","f")</f>
        <v>42124</v>
      </c>
      <c r="S4" s="92">
        <f>_xll.qlCalendarAdvance(Calendar,R4,$F$1,"mf",,Trigger)</f>
        <v>42215</v>
      </c>
      <c r="T4" s="118">
        <f>_xll.qlDayCounterYearFraction(DayCounter,R4,S4,,,Trigger)</f>
        <v>0.25277777777777777</v>
      </c>
      <c r="U4" s="22">
        <f>_xll.qlInterpolationInterpolate(B3Minterpolation,R4,TRUE)</f>
        <v>1.4913064993810215E-3</v>
      </c>
      <c r="V4" s="119">
        <f>_xll.qlYieldTSDiscount(Discounting,R4,,AllTriggers)</f>
        <v>0.999980538260267</v>
      </c>
      <c r="W4" s="119">
        <f>_xll.qlYieldTSDiscount(Discounting,S4,,AllTriggers)</f>
        <v>0.99965306802302079</v>
      </c>
      <c r="X4" s="22">
        <f t="shared" ref="X4:X67" si="4">(V4/W4-1)/T4</f>
        <v>1.2959362545685836E-3</v>
      </c>
      <c r="Y4" s="139">
        <f t="shared" ref="Y4:Y67" si="5">LN((1+(U4+X4)*T4)/(1+X4*T4))</f>
        <v>3.7677470581730924E-4</v>
      </c>
      <c r="AD4" s="208"/>
      <c r="AE4" s="208"/>
    </row>
    <row r="5" spans="1:31" ht="11.25" customHeight="1" x14ac:dyDescent="0.2">
      <c r="A5" s="180">
        <v>2</v>
      </c>
      <c r="B5" s="180" t="s">
        <v>32</v>
      </c>
      <c r="C5" s="180">
        <f t="shared" ref="C5:C6" si="6">A5+SUBSTITUTE($F$1,"M","")</f>
        <v>5</v>
      </c>
      <c r="D5" s="406" t="str">
        <f>Currency&amp;A5&amp;B5&amp;C5&amp;"F"&amp;QuoteSuffix</f>
        <v>USD2x5F_Quote</v>
      </c>
      <c r="E5" s="92">
        <f>_xll.qlCalendarAdvance("target",$E$3,A5&amp;"M","mf",,Trigger)</f>
        <v>42184</v>
      </c>
      <c r="F5" s="92">
        <f>_xll.qlCalendarAdvance(Calendar,E5,$F$1,"mf",,Trigger)</f>
        <v>42276</v>
      </c>
      <c r="G5" s="118">
        <f>_xll.qlDayCounterYearFraction(DayCounter,E5,F5,,,Trigger)</f>
        <v>0.25555555555555554</v>
      </c>
      <c r="H5" s="22">
        <f>_xll.qlQuoteValue(D5,AllTriggers)</f>
        <v>3.1700000000000001E-3</v>
      </c>
      <c r="I5" s="119">
        <f>_xll.qlYieldTSDiscount(Discounting,E5,,AllTriggers)</f>
        <v>0.99977226540962583</v>
      </c>
      <c r="J5" s="119">
        <f>_xll.qlYieldTSDiscount(Discounting,F5,,AllTriggers)</f>
        <v>0.99935712115904241</v>
      </c>
      <c r="K5" s="22">
        <f t="shared" si="0"/>
        <v>1.6255225163143488E-3</v>
      </c>
      <c r="L5" s="22">
        <f t="shared" si="1"/>
        <v>1.5444774836856513E-3</v>
      </c>
      <c r="M5" s="117" t="b">
        <v>0</v>
      </c>
      <c r="N5" s="22">
        <f>_xll.qlInterpolationInterpolate(B3Minterpolation,E5,TRUE,Trigger)</f>
        <v>1.5564032737148529E-3</v>
      </c>
      <c r="O5" s="145">
        <f t="shared" si="2"/>
        <v>-0.11925790029201649</v>
      </c>
      <c r="P5" s="139">
        <f t="shared" si="3"/>
        <v>3.9445809788264062E-4</v>
      </c>
      <c r="R5" s="92">
        <f>_xll.qlCalendarAdvance(Calendar,R4,"1D","f")</f>
        <v>42125</v>
      </c>
      <c r="S5" s="92">
        <f>_xll.qlCalendarAdvance(Calendar,R5,$F$1,"mf",,Trigger)</f>
        <v>42219</v>
      </c>
      <c r="T5" s="118">
        <f>_xll.qlDayCounterYearFraction(DayCounter,R5,S5,,,Trigger)</f>
        <v>0.26111111111111113</v>
      </c>
      <c r="U5" s="22">
        <f>_xll.qlInterpolationInterpolate(B3Minterpolation,R5,TRUE)</f>
        <v>1.4926126384798679E-3</v>
      </c>
      <c r="V5" s="119">
        <f>_xll.qlYieldTSDiscount(Discounting,R5,,AllTriggers)</f>
        <v>0.99997643710440631</v>
      </c>
      <c r="W5" s="119">
        <f>_xll.qlYieldTSDiscount(Discounting,S5,,AllTriggers)</f>
        <v>0.99963624661789596</v>
      </c>
      <c r="X5" s="22">
        <f t="shared" si="4"/>
        <v>1.3033312735387351E-3</v>
      </c>
      <c r="Y5" s="139">
        <f t="shared" si="5"/>
        <v>3.8952927991316638E-4</v>
      </c>
      <c r="AD5" s="208"/>
      <c r="AE5" s="208"/>
    </row>
    <row r="6" spans="1:31" ht="11.25" customHeight="1" x14ac:dyDescent="0.2">
      <c r="A6" s="180">
        <v>3</v>
      </c>
      <c r="B6" s="180" t="s">
        <v>32</v>
      </c>
      <c r="C6" s="180">
        <f t="shared" si="6"/>
        <v>6</v>
      </c>
      <c r="D6" s="407" t="str">
        <f>Currency&amp;A6&amp;B6&amp;C6&amp;"F"&amp;QuoteSuffix</f>
        <v>USD3x6F_Quote</v>
      </c>
      <c r="E6" s="142">
        <f>_xll.qlCalendarAdvance("target",$E$3,A6&amp;"M","mf",,Trigger)</f>
        <v>42214</v>
      </c>
      <c r="F6" s="142">
        <f>_xll.qlCalendarAdvance(Calendar,E6,$F$1,"mf",,Trigger)</f>
        <v>42306</v>
      </c>
      <c r="G6" s="143">
        <f>_xll.qlDayCounterYearFraction(DayCounter,E6,F6,,,Trigger)</f>
        <v>0.25555555555555554</v>
      </c>
      <c r="H6" s="130">
        <f>_xll.qlQuoteValue(D6,AllTriggers)</f>
        <v>3.5499999999999998E-3</v>
      </c>
      <c r="I6" s="131">
        <f>_xll.qlYieldTSDiscount(Discounting,E6,,AllTriggers)</f>
        <v>0.99965721831902776</v>
      </c>
      <c r="J6" s="131">
        <f>_xll.qlYieldTSDiscount(Discounting,F6,,AllTriggers)</f>
        <v>0.99915783126191815</v>
      </c>
      <c r="K6" s="130">
        <f t="shared" si="0"/>
        <v>1.9557703556026479E-3</v>
      </c>
      <c r="L6" s="130">
        <f t="shared" si="1"/>
        <v>1.5942296443973518E-3</v>
      </c>
      <c r="M6" s="144" t="b">
        <v>0</v>
      </c>
      <c r="N6" s="130">
        <f>_xll.qlInterpolationInterpolate(B3Minterpolation,E6,TRUE,Trigger)</f>
        <v>1.5746013603189289E-3</v>
      </c>
      <c r="O6" s="153">
        <f t="shared" si="2"/>
        <v>0.19628284078422945</v>
      </c>
      <c r="P6" s="408">
        <f t="shared" si="3"/>
        <v>4.0712782750992432E-4</v>
      </c>
      <c r="R6" s="92">
        <f>_xll.qlCalendarAdvance(Calendar,R5,"1D","f")</f>
        <v>42129</v>
      </c>
      <c r="S6" s="92">
        <f>_xll.qlCalendarAdvance(Calendar,R6,$F$1,"mf",,Trigger)</f>
        <v>42221</v>
      </c>
      <c r="T6" s="118">
        <f>_xll.qlDayCounterYearFraction(DayCounter,R6,S6,,,Trigger)</f>
        <v>0.25555555555555554</v>
      </c>
      <c r="U6" s="22">
        <f>_xll.qlInterpolationInterpolate(B3Minterpolation,R6,TRUE)</f>
        <v>1.4978264528923361E-3</v>
      </c>
      <c r="V6" s="119">
        <f>_xll.qlYieldTSDiscount(Discounting,R6,,AllTriggers)</f>
        <v>0.9999658145177811</v>
      </c>
      <c r="W6" s="119">
        <f>_xll.qlYieldTSDiscount(Discounting,S6,,AllTriggers)</f>
        <v>0.99962770559742498</v>
      </c>
      <c r="X6" s="22">
        <f t="shared" si="4"/>
        <v>1.3235276476760175E-3</v>
      </c>
      <c r="Y6" s="139">
        <f t="shared" si="5"/>
        <v>3.8257525501116509E-4</v>
      </c>
      <c r="AD6" s="208"/>
      <c r="AE6" s="208"/>
    </row>
    <row r="7" spans="1:31" ht="11.25" customHeight="1" x14ac:dyDescent="0.2">
      <c r="C7" s="180" t="str">
        <f>_xll.qlIMMNextCode(SettlementDate,TRUE)</f>
        <v>M5</v>
      </c>
      <c r="D7" s="406" t="str">
        <f t="shared" ref="D7:D15" si="7">Currency&amp;"FUT"&amp;"3M"&amp;C7&amp;QuoteSuffix</f>
        <v>USDFUT3MM5_Quote</v>
      </c>
      <c r="E7" s="92">
        <f>_xll.qlIMMdate(C7,$E$3,Trigger)</f>
        <v>42172</v>
      </c>
      <c r="F7" s="92">
        <f>_xll.qlCalendarAdvance(Calendar,E7,$F$1,"mf",,Trigger)</f>
        <v>42264</v>
      </c>
      <c r="G7" s="118">
        <f>_xll.qlDayCounterYearFraction(DayCounter,E7,F7,,,Trigger)</f>
        <v>0.25555555555555554</v>
      </c>
      <c r="H7" s="22">
        <f>1-_xll.qlQuoteValue(D7,AllTriggers)/100</f>
        <v>3.0750000000000499E-3</v>
      </c>
      <c r="I7" s="119">
        <f>_xll.qlYieldTSDiscount(Discounting,E7,,AllTriggers)</f>
        <v>0.99981420518344266</v>
      </c>
      <c r="J7" s="119">
        <f>_xll.qlYieldTSDiscount(Discounting,F7,,AllTriggers)</f>
        <v>0.99942394130746881</v>
      </c>
      <c r="K7" s="22">
        <f t="shared" ref="K7:K15" si="8">(I7/J7-1)/G7</f>
        <v>1.5279997322078472E-3</v>
      </c>
      <c r="L7" s="22">
        <f t="shared" si="1"/>
        <v>1.5470002677922027E-3</v>
      </c>
      <c r="M7" s="117" t="b">
        <v>1</v>
      </c>
      <c r="N7" s="22">
        <f>_xll.qlInterpolationInterpolate(B3Minterpolation,E7,TRUE,Trigger)</f>
        <v>1.5470002677922027E-3</v>
      </c>
      <c r="O7" s="145">
        <f t="shared" si="2"/>
        <v>0</v>
      </c>
      <c r="P7" s="139">
        <f t="shared" si="3"/>
        <v>3.9511212844837187E-4</v>
      </c>
      <c r="R7" s="92">
        <f>_xll.qlCalendarAdvance(Calendar,R6,"1D","f")</f>
        <v>42130</v>
      </c>
      <c r="S7" s="92">
        <f>_xll.qlCalendarAdvance(Calendar,R7,$F$1,"mf",,Trigger)</f>
        <v>42222</v>
      </c>
      <c r="T7" s="118">
        <f>_xll.qlDayCounterYearFraction(DayCounter,R7,S7,,,Trigger)</f>
        <v>0.25555555555555554</v>
      </c>
      <c r="U7" s="22">
        <f>_xll.qlInterpolationInterpolate(B3Minterpolation,R7,TRUE)</f>
        <v>1.4991254306692375E-3</v>
      </c>
      <c r="V7" s="119">
        <f>_xll.qlYieldTSDiscount(Discounting,R7,,AllTriggers)</f>
        <v>0.99996335649616763</v>
      </c>
      <c r="W7" s="119">
        <f>_xll.qlYieldTSDiscount(Discounting,S7,,AllTriggers)</f>
        <v>0.9996234029613944</v>
      </c>
      <c r="X7" s="22">
        <f t="shared" si="4"/>
        <v>1.3307541202172534E-3</v>
      </c>
      <c r="Y7" s="139">
        <f t="shared" si="5"/>
        <v>3.8290627000448255E-4</v>
      </c>
      <c r="AD7" s="208"/>
      <c r="AE7" s="208"/>
    </row>
    <row r="8" spans="1:31" ht="11.25" customHeight="1" x14ac:dyDescent="0.2">
      <c r="C8" s="180" t="str">
        <f>_xll.qlIMMNextCode($E$7,TRUE)</f>
        <v>U5</v>
      </c>
      <c r="D8" s="406" t="str">
        <f t="shared" si="7"/>
        <v>USDFUT3MU5_Quote</v>
      </c>
      <c r="E8" s="92">
        <f>_xll.qlIMMdate(C8,$E$3,Trigger)</f>
        <v>42263</v>
      </c>
      <c r="F8" s="92">
        <f>_xll.qlCalendarAdvance(Calendar,E8,$F$1,"mf",,Trigger)</f>
        <v>42354</v>
      </c>
      <c r="G8" s="118">
        <f>_xll.qlDayCounterYearFraction(DayCounter,E8,F8,,,Trigger)</f>
        <v>0.25277777777777777</v>
      </c>
      <c r="H8" s="22">
        <f>1-_xll.qlQuoteValue(D8,AllTriggers)/100</f>
        <v>4.2250000000000343E-3</v>
      </c>
      <c r="I8" s="119">
        <f>_xll.qlYieldTSDiscount(Discounting,E8,,AllTriggers)</f>
        <v>0.99942921864115075</v>
      </c>
      <c r="J8" s="119">
        <f>_xll.qlYieldTSDiscount(Discounting,F8,,AllTriggers)</f>
        <v>0.99877097421303096</v>
      </c>
      <c r="K8" s="22">
        <f t="shared" si="8"/>
        <v>2.6072482668161056E-3</v>
      </c>
      <c r="L8" s="22">
        <f t="shared" si="1"/>
        <v>1.6177517331839287E-3</v>
      </c>
      <c r="M8" s="117" t="b">
        <v>1</v>
      </c>
      <c r="N8" s="22">
        <f>_xll.qlInterpolationInterpolate(B3Minterpolation,E8,TRUE,Trigger)</f>
        <v>1.6177517331839287E-3</v>
      </c>
      <c r="O8" s="145">
        <f t="shared" si="2"/>
        <v>0</v>
      </c>
      <c r="P8" s="139">
        <f t="shared" si="3"/>
        <v>4.0857887765764702E-4</v>
      </c>
      <c r="R8" s="92">
        <f>_xll.qlCalendarAdvance(Calendar,R7,"1D","f")</f>
        <v>42131</v>
      </c>
      <c r="S8" s="92">
        <f>_xll.qlCalendarAdvance(Calendar,R8,$F$1,"mf",,Trigger)</f>
        <v>42223</v>
      </c>
      <c r="T8" s="118">
        <f>_xll.qlDayCounterYearFraction(DayCounter,R8,S8,,,Trigger)</f>
        <v>0.25555555555555554</v>
      </c>
      <c r="U8" s="22">
        <f>_xll.qlInterpolationInterpolate(B3Minterpolation,R8,TRUE)</f>
        <v>1.5004219019834582E-3</v>
      </c>
      <c r="V8" s="119">
        <f>_xll.qlYieldTSDiscount(Discounting,R8,,AllTriggers)</f>
        <v>0.9999605327278368</v>
      </c>
      <c r="W8" s="119">
        <f>_xll.qlYieldTSDiscount(Discounting,S8,,AllTriggers)</f>
        <v>0.99961907908099601</v>
      </c>
      <c r="X8" s="22">
        <f t="shared" si="4"/>
        <v>1.3366321170334935E-3</v>
      </c>
      <c r="Y8" s="139">
        <f t="shared" si="5"/>
        <v>3.8323677558656065E-4</v>
      </c>
      <c r="AD8" s="208"/>
      <c r="AE8" s="208"/>
    </row>
    <row r="9" spans="1:31" ht="11.25" customHeight="1" x14ac:dyDescent="0.2">
      <c r="C9" s="180" t="str">
        <f>_xll.qlIMMNextCode($E8,TRUE)</f>
        <v>Z5</v>
      </c>
      <c r="D9" s="406" t="str">
        <f t="shared" si="7"/>
        <v>USDFUT3MZ5_Quote</v>
      </c>
      <c r="E9" s="92">
        <f>_xll.qlIMMdate(C9,$E$3,Trigger)</f>
        <v>42354</v>
      </c>
      <c r="F9" s="92">
        <f>_xll.qlCalendarAdvance(Calendar,E9,$F$1,"mf",,Trigger)</f>
        <v>42445</v>
      </c>
      <c r="G9" s="118">
        <f>_xll.qlDayCounterYearFraction(DayCounter,E9,F9,,,Trigger)</f>
        <v>0.25277777777777777</v>
      </c>
      <c r="H9" s="22">
        <f>1-_xll.qlQuoteValue(D9,AllTriggers)/100</f>
        <v>5.8249999999999691E-3</v>
      </c>
      <c r="I9" s="119">
        <f>_xll.qlYieldTSDiscount(Discounting,E9,,AllTriggers)</f>
        <v>0.99877097421303096</v>
      </c>
      <c r="J9" s="119">
        <f>_xll.qlYieldTSDiscount(Discounting,F9,,AllTriggers)</f>
        <v>0.99775620892570804</v>
      </c>
      <c r="K9" s="22">
        <f t="shared" si="8"/>
        <v>4.0234839390666296E-3</v>
      </c>
      <c r="L9" s="22">
        <f t="shared" si="1"/>
        <v>1.8015160609333395E-3</v>
      </c>
      <c r="M9" s="117" t="b">
        <v>1</v>
      </c>
      <c r="N9" s="22">
        <f>_xll.qlInterpolationInterpolate(B3Minterpolation,E9,TRUE,Trigger)</f>
        <v>1.8015160609333395E-3</v>
      </c>
      <c r="O9" s="145">
        <f t="shared" si="2"/>
        <v>0</v>
      </c>
      <c r="P9" s="139">
        <f t="shared" si="3"/>
        <v>4.5481710580054795E-4</v>
      </c>
      <c r="R9" s="92">
        <f>_xll.qlCalendarAdvance(Calendar,R8,"1D","f")</f>
        <v>42132</v>
      </c>
      <c r="S9" s="92">
        <f>_xll.qlCalendarAdvance(Calendar,R9,$F$1,"mf",,Trigger)</f>
        <v>42226</v>
      </c>
      <c r="T9" s="118">
        <f>_xll.qlDayCounterYearFraction(DayCounter,R9,S9,,,Trigger)</f>
        <v>0.26111111111111113</v>
      </c>
      <c r="U9" s="22">
        <f>_xll.qlInterpolationInterpolate(B3Minterpolation,R9,TRUE)</f>
        <v>1.501715508768901E-3</v>
      </c>
      <c r="V9" s="119">
        <f>_xll.qlYieldTSDiscount(Discounting,R9,,AllTriggers)</f>
        <v>0.99995736538089597</v>
      </c>
      <c r="W9" s="119">
        <f>_xll.qlYieldTSDiscount(Discounting,S9,,AllTriggers)</f>
        <v>0.99960598126979694</v>
      </c>
      <c r="X9" s="22">
        <f t="shared" si="4"/>
        <v>1.3462568333407305E-3</v>
      </c>
      <c r="Y9" s="139">
        <f t="shared" si="5"/>
        <v>3.9190001350796958E-4</v>
      </c>
      <c r="AD9" s="208"/>
      <c r="AE9" s="208"/>
    </row>
    <row r="10" spans="1:31" ht="11.25" customHeight="1" x14ac:dyDescent="0.2">
      <c r="C10" s="180" t="str">
        <f>_xll.qlIMMNextCode($E9,TRUE)</f>
        <v>H6</v>
      </c>
      <c r="D10" s="406" t="str">
        <f t="shared" si="7"/>
        <v>USDFUT3MH6_Quote</v>
      </c>
      <c r="E10" s="92">
        <f>_xll.qlIMMdate(C10,$E$3,Trigger)</f>
        <v>42445</v>
      </c>
      <c r="F10" s="92">
        <f>_xll.qlCalendarAdvance(Calendar,E10,$F$1,"mf",,Trigger)</f>
        <v>42537</v>
      </c>
      <c r="G10" s="118">
        <f>_xll.qlDayCounterYearFraction(DayCounter,E10,F10,,,Trigger)</f>
        <v>0.25555555555555554</v>
      </c>
      <c r="H10" s="22">
        <f>1-_xll.qlQuoteValue(D10,AllTriggers)/100</f>
        <v>7.5250000000000039E-3</v>
      </c>
      <c r="I10" s="119">
        <f>_xll.qlYieldTSDiscount(Discounting,E10,,AllTriggers)</f>
        <v>0.99775620892570804</v>
      </c>
      <c r="J10" s="119">
        <f>_xll.qlYieldTSDiscount(Discounting,F10,,AllTriggers)</f>
        <v>0.99634035554743516</v>
      </c>
      <c r="K10" s="22">
        <f t="shared" si="8"/>
        <v>5.5606458146323133E-3</v>
      </c>
      <c r="L10" s="22">
        <f t="shared" si="1"/>
        <v>1.9643541853676906E-3</v>
      </c>
      <c r="M10" s="117" t="b">
        <v>1</v>
      </c>
      <c r="N10" s="22">
        <f>_xll.qlInterpolationInterpolate(B3Minterpolation,E10,TRUE,Trigger)</f>
        <v>1.9643541853676906E-3</v>
      </c>
      <c r="O10" s="145">
        <f t="shared" si="2"/>
        <v>0</v>
      </c>
      <c r="P10" s="139">
        <f t="shared" si="3"/>
        <v>5.0116366257774744E-4</v>
      </c>
      <c r="R10" s="92">
        <f>_xll.qlCalendarAdvance(Calendar,R9,"1D","f")</f>
        <v>42135</v>
      </c>
      <c r="S10" s="92">
        <f>_xll.qlCalendarAdvance(Calendar,R10,$F$1,"mf",,Trigger)</f>
        <v>42227</v>
      </c>
      <c r="T10" s="118">
        <f>_xll.qlDayCounterYearFraction(DayCounter,R10,S10,,,Trigger)</f>
        <v>0.25555555555555554</v>
      </c>
      <c r="U10" s="22">
        <f>_xll.qlInterpolationInterpolate(B3Minterpolation,R10,TRUE)</f>
        <v>1.5055755612915884E-3</v>
      </c>
      <c r="V10" s="119">
        <f>_xll.qlYieldTSDiscount(Discounting,R10,,AllTriggers)</f>
        <v>0.99994656701553564</v>
      </c>
      <c r="W10" s="119">
        <f>_xll.qlYieldTSDiscount(Discounting,S10,,AllTriggers)</f>
        <v>0.99960157370812541</v>
      </c>
      <c r="X10" s="22">
        <f t="shared" si="4"/>
        <v>1.3505118910497038E-3</v>
      </c>
      <c r="Y10" s="139">
        <f t="shared" si="5"/>
        <v>3.8455150349184426E-4</v>
      </c>
      <c r="AD10" s="208"/>
      <c r="AE10" s="208"/>
    </row>
    <row r="11" spans="1:31" ht="11.25" customHeight="1" x14ac:dyDescent="0.2">
      <c r="C11" s="180" t="str">
        <f>_xll.qlIMMNextCode($E10,TRUE)</f>
        <v>M6</v>
      </c>
      <c r="D11" s="406" t="str">
        <f t="shared" si="7"/>
        <v>USDFUT3MM6_Quote</v>
      </c>
      <c r="E11" s="92">
        <f>_xll.qlIMMdate(C11,$E$3,Trigger)</f>
        <v>42536</v>
      </c>
      <c r="F11" s="92">
        <f>_xll.qlCalendarAdvance(Calendar,E11,$F$1,"mf",,Trigger)</f>
        <v>42628</v>
      </c>
      <c r="G11" s="118">
        <f>_xll.qlDayCounterYearFraction(DayCounter,E11,F11,,,Trigger)</f>
        <v>0.25555555555555554</v>
      </c>
      <c r="H11" s="22">
        <f>1-_xll.qlQuoteValue(D11,AllTriggers)/100</f>
        <v>9.3250000000000277E-3</v>
      </c>
      <c r="I11" s="119">
        <f>_xll.qlYieldTSDiscount(Discounting,E11,,AllTriggers)</f>
        <v>0.99635791887607494</v>
      </c>
      <c r="J11" s="119">
        <f>_xll.qlYieldTSDiscount(Discounting,F11,,AllTriggers)</f>
        <v>0.99453105166022704</v>
      </c>
      <c r="K11" s="22">
        <f t="shared" si="8"/>
        <v>7.1879212144146032E-3</v>
      </c>
      <c r="L11" s="22">
        <f t="shared" si="1"/>
        <v>2.1370787855854246E-3</v>
      </c>
      <c r="M11" s="117" t="b">
        <v>1</v>
      </c>
      <c r="N11" s="22">
        <f>_xll.qlInterpolationInterpolate(B3Minterpolation,E11,TRUE,Trigger)</f>
        <v>2.1370787855854246E-3</v>
      </c>
      <c r="O11" s="145">
        <f t="shared" si="2"/>
        <v>0</v>
      </c>
      <c r="P11" s="139">
        <f t="shared" si="3"/>
        <v>5.449924442908089E-4</v>
      </c>
      <c r="R11" s="92">
        <f>_xll.qlCalendarAdvance(Calendar,R10,"1D","f")</f>
        <v>42136</v>
      </c>
      <c r="S11" s="92">
        <f>_xll.qlCalendarAdvance(Calendar,R11,$F$1,"mf",,Trigger)</f>
        <v>42228</v>
      </c>
      <c r="T11" s="118">
        <f>_xll.qlDayCounterYearFraction(DayCounter,R11,S11,,,Trigger)</f>
        <v>0.25555555555555554</v>
      </c>
      <c r="U11" s="22">
        <f>_xll.qlInterpolationInterpolate(B3Minterpolation,R11,TRUE)</f>
        <v>1.5068541293009464E-3</v>
      </c>
      <c r="V11" s="119">
        <f>_xll.qlYieldTSDiscount(Discounting,R11,,AllTriggers)</f>
        <v>0.99994279049668311</v>
      </c>
      <c r="W11" s="119">
        <f>_xll.qlYieldTSDiscount(Discounting,S11,,AllTriggers)</f>
        <v>0.99959714555018031</v>
      </c>
      <c r="X11" s="22">
        <f t="shared" si="4"/>
        <v>1.3530687934907835E-3</v>
      </c>
      <c r="Y11" s="139">
        <f t="shared" si="5"/>
        <v>3.848777589269271E-4</v>
      </c>
      <c r="AD11" s="208"/>
      <c r="AE11" s="208"/>
    </row>
    <row r="12" spans="1:31" ht="11.25" customHeight="1" x14ac:dyDescent="0.2">
      <c r="C12" s="180" t="str">
        <f>_xll.qlIMMNextCode($E11,TRUE)</f>
        <v>U6</v>
      </c>
      <c r="D12" s="406" t="str">
        <f t="shared" si="7"/>
        <v>USDFUT3MU6_Quote</v>
      </c>
      <c r="E12" s="92">
        <f>_xll.qlIMMdate(C12,$E$3,Trigger)</f>
        <v>42634</v>
      </c>
      <c r="F12" s="92">
        <f>_xll.qlCalendarAdvance(Calendar,E12,$F$1,"mf",,Trigger)</f>
        <v>42725</v>
      </c>
      <c r="G12" s="118">
        <f>_xll.qlDayCounterYearFraction(DayCounter,E12,F12,,,Trigger)</f>
        <v>0.25277777777777777</v>
      </c>
      <c r="H12" s="22">
        <f>1-_xll.qlQuoteValue(D12,AllTriggers)/100</f>
        <v>1.1175000000000046E-2</v>
      </c>
      <c r="I12" s="119">
        <f>_xll.qlYieldTSDiscount(Discounting,E12,,AllTriggers)</f>
        <v>0.9943969403884072</v>
      </c>
      <c r="J12" s="119">
        <f>_xll.qlYieldTSDiscount(Discounting,F12,,AllTriggers)</f>
        <v>0.99214503805506282</v>
      </c>
      <c r="K12" s="22">
        <f t="shared" si="8"/>
        <v>8.9791555404965979E-3</v>
      </c>
      <c r="L12" s="22">
        <f t="shared" si="1"/>
        <v>2.1958444595034481E-3</v>
      </c>
      <c r="M12" s="117" t="b">
        <v>1</v>
      </c>
      <c r="N12" s="22">
        <f>_xll.qlInterpolationInterpolate(B3Minterpolation,E12,TRUE,Trigger)</f>
        <v>2.1958444595034481E-3</v>
      </c>
      <c r="O12" s="145">
        <f t="shared" si="2"/>
        <v>0</v>
      </c>
      <c r="P12" s="139">
        <f t="shared" si="3"/>
        <v>5.5365040473377475E-4</v>
      </c>
      <c r="R12" s="92">
        <f>_xll.qlCalendarAdvance(Calendar,R11,"1D","f")</f>
        <v>42137</v>
      </c>
      <c r="S12" s="92">
        <f>_xll.qlCalendarAdvance(Calendar,R12,$F$1,"mf",,Trigger)</f>
        <v>42229</v>
      </c>
      <c r="T12" s="118">
        <f>_xll.qlDayCounterYearFraction(DayCounter,R12,S12,,,Trigger)</f>
        <v>0.25555555555555554</v>
      </c>
      <c r="U12" s="22">
        <f>_xll.qlInterpolationInterpolate(B3Minterpolation,R12,TRUE)</f>
        <v>1.5081280424510404E-3</v>
      </c>
      <c r="V12" s="119">
        <f>_xll.qlYieldTSDiscount(Discounting,R12,,AllTriggers)</f>
        <v>0.99993905296548291</v>
      </c>
      <c r="W12" s="119">
        <f>_xll.qlYieldTSDiscount(Discounting,S12,,AllTriggers)</f>
        <v>0.9995926969255774</v>
      </c>
      <c r="X12" s="22">
        <f t="shared" si="4"/>
        <v>1.3558584884397426E-3</v>
      </c>
      <c r="Y12" s="139">
        <f t="shared" si="5"/>
        <v>3.8520280222021676E-4</v>
      </c>
      <c r="AD12" s="208"/>
      <c r="AE12" s="208"/>
    </row>
    <row r="13" spans="1:31" ht="11.25" customHeight="1" x14ac:dyDescent="0.2">
      <c r="C13" s="180" t="str">
        <f>_xll.qlIMMNextCode($E12,TRUE)</f>
        <v>Z6</v>
      </c>
      <c r="D13" s="406" t="str">
        <f t="shared" si="7"/>
        <v>USDFUT3MZ6_Quote</v>
      </c>
      <c r="E13" s="92">
        <f>_xll.qlIMMdate(C13,$E$3,Trigger)</f>
        <v>42725</v>
      </c>
      <c r="F13" s="92">
        <f>_xll.qlCalendarAdvance(Calendar,E13,$F$1,"mf",,Trigger)</f>
        <v>42815</v>
      </c>
      <c r="G13" s="118">
        <f>_xll.qlDayCounterYearFraction(DayCounter,E13,F13,,,Trigger)</f>
        <v>0.25</v>
      </c>
      <c r="H13" s="22">
        <f>1-_xll.qlQuoteValue(D13,AllTriggers)/100</f>
        <v>1.2974999999999959E-2</v>
      </c>
      <c r="I13" s="119">
        <f>_xll.qlYieldTSDiscount(Discounting,E13,,AllTriggers)</f>
        <v>0.99214503805506282</v>
      </c>
      <c r="J13" s="119">
        <f>_xll.qlYieldTSDiscount(Discounting,F13,,AllTriggers)</f>
        <v>0.9895442482038036</v>
      </c>
      <c r="K13" s="22">
        <f t="shared" si="8"/>
        <v>1.0513081576615235E-2</v>
      </c>
      <c r="L13" s="22">
        <f t="shared" si="1"/>
        <v>2.4619184233847236E-3</v>
      </c>
      <c r="M13" s="117" t="b">
        <v>1</v>
      </c>
      <c r="N13" s="22">
        <f>_xll.qlInterpolationInterpolate(B3Minterpolation,E13,TRUE,Trigger)</f>
        <v>2.4619184233847236E-3</v>
      </c>
      <c r="O13" s="145">
        <f t="shared" si="2"/>
        <v>0</v>
      </c>
      <c r="P13" s="139">
        <f t="shared" si="3"/>
        <v>6.1367786070527449E-4</v>
      </c>
      <c r="R13" s="92">
        <f>_xll.qlCalendarAdvance(Calendar,R12,"1D","f")</f>
        <v>42138</v>
      </c>
      <c r="S13" s="92">
        <f>_xll.qlCalendarAdvance(Calendar,R13,$F$1,"mf",,Trigger)</f>
        <v>42230</v>
      </c>
      <c r="T13" s="118">
        <f>_xll.qlDayCounterYearFraction(DayCounter,R13,S13,,,Trigger)</f>
        <v>0.25555555555555554</v>
      </c>
      <c r="U13" s="22">
        <f>_xll.qlInterpolationInterpolate(B3Minterpolation,R13,TRUE)</f>
        <v>1.5093969426757726E-3</v>
      </c>
      <c r="V13" s="119">
        <f>_xll.qlYieldTSDiscount(Discounting,R13,,AllTriggers)</f>
        <v>0.99993541386917684</v>
      </c>
      <c r="W13" s="119">
        <f>_xll.qlYieldTSDiscount(Discounting,S13,,AllTriggers)</f>
        <v>0.99958822796393165</v>
      </c>
      <c r="X13" s="22">
        <f t="shared" si="4"/>
        <v>1.3591131870677418E-3</v>
      </c>
      <c r="Y13" s="139">
        <f t="shared" si="5"/>
        <v>3.8552651901295053E-4</v>
      </c>
      <c r="AD13" s="208"/>
      <c r="AE13" s="208"/>
    </row>
    <row r="14" spans="1:31" ht="11.25" customHeight="1" x14ac:dyDescent="0.2">
      <c r="C14" s="180" t="str">
        <f>_xll.qlIMMNextCode($E13,TRUE)</f>
        <v>H7</v>
      </c>
      <c r="D14" s="406" t="str">
        <f t="shared" si="7"/>
        <v>USDFUT3MH7_Quote</v>
      </c>
      <c r="E14" s="92">
        <f>_xll.qlIMMdate(C14,$E$3,Trigger)</f>
        <v>42809</v>
      </c>
      <c r="F14" s="92">
        <f>_xll.qlCalendarAdvance(Calendar,E14,$F$1,"mf",,Trigger)</f>
        <v>42901</v>
      </c>
      <c r="G14" s="118">
        <f>_xll.qlDayCounterYearFraction(DayCounter,E14,F14,,,Trigger)</f>
        <v>0.25555555555555554</v>
      </c>
      <c r="H14" s="22">
        <f>1-_xll.qlQuoteValue(D14,AllTriggers)/100</f>
        <v>1.442499999999991E-2</v>
      </c>
      <c r="I14" s="119">
        <f>_xll.qlYieldTSDiscount(Discounting,E14,,AllTriggers)</f>
        <v>0.98972853246403336</v>
      </c>
      <c r="J14" s="119">
        <f>_xll.qlYieldTSDiscount(Discounting,F14,,AllTriggers)</f>
        <v>0.98673280683712017</v>
      </c>
      <c r="K14" s="22">
        <f t="shared" si="8"/>
        <v>1.1880019135703608E-2</v>
      </c>
      <c r="L14" s="22">
        <f t="shared" si="1"/>
        <v>2.5449808642963017E-3</v>
      </c>
      <c r="M14" s="117" t="b">
        <v>1</v>
      </c>
      <c r="N14" s="22">
        <f>_xll.qlInterpolationInterpolate(B3Minterpolation,E14,TRUE,Trigger)</f>
        <v>2.5449808642963017E-3</v>
      </c>
      <c r="O14" s="145">
        <f t="shared" si="2"/>
        <v>0</v>
      </c>
      <c r="P14" s="139">
        <f t="shared" si="3"/>
        <v>6.4820527586917777E-4</v>
      </c>
      <c r="R14" s="92">
        <f>_xll.qlCalendarAdvance(Calendar,R13,"1D","f")</f>
        <v>42139</v>
      </c>
      <c r="S14" s="92">
        <f>_xll.qlCalendarAdvance(Calendar,R14,$F$1,"mf",,Trigger)</f>
        <v>42233</v>
      </c>
      <c r="T14" s="118">
        <f>_xll.qlDayCounterYearFraction(DayCounter,R14,S14,,,Trigger)</f>
        <v>0.26111111111111113</v>
      </c>
      <c r="U14" s="22">
        <f>_xll.qlInterpolationInterpolate(B3Minterpolation,R14,TRUE)</f>
        <v>1.5106604719090462E-3</v>
      </c>
      <c r="V14" s="119">
        <f>_xll.qlYieldTSDiscount(Discounting,R14,,AllTriggers)</f>
        <v>0.99993186440333992</v>
      </c>
      <c r="W14" s="119">
        <f>_xll.qlYieldTSDiscount(Discounting,S14,,AllTriggers)</f>
        <v>0.99957470035286944</v>
      </c>
      <c r="X14" s="22">
        <f t="shared" si="4"/>
        <v>1.3684443198373132E-3</v>
      </c>
      <c r="Y14" s="139">
        <f t="shared" si="5"/>
        <v>3.9423162178995469E-4</v>
      </c>
      <c r="AD14" s="208"/>
      <c r="AE14" s="208"/>
    </row>
    <row r="15" spans="1:31" ht="11.25" customHeight="1" x14ac:dyDescent="0.2">
      <c r="C15" s="180" t="str">
        <f>_xll.qlIMMNextCode($E14,TRUE)</f>
        <v>M7</v>
      </c>
      <c r="D15" s="407" t="str">
        <f t="shared" si="7"/>
        <v>USDFUT3MM7_Quote</v>
      </c>
      <c r="E15" s="142">
        <f>_xll.qlIMMdate(C15,$E$3,Trigger)</f>
        <v>42907</v>
      </c>
      <c r="F15" s="142">
        <f>_xll.qlCalendarAdvance(Calendar,E15,$F$1,"mf",,Trigger)</f>
        <v>42999</v>
      </c>
      <c r="G15" s="143">
        <f>_xll.qlDayCounterYearFraction(DayCounter,E15,F15,,,Trigger)</f>
        <v>0.25555555555555554</v>
      </c>
      <c r="H15" s="130">
        <f>1-_xll.qlQuoteValue(D15,AllTriggers)/100</f>
        <v>1.5875000000000083E-2</v>
      </c>
      <c r="I15" s="131">
        <f>_xll.qlYieldTSDiscount(Discounting,E15,,AllTriggers)</f>
        <v>0.98652524310881406</v>
      </c>
      <c r="J15" s="131">
        <f>_xll.qlYieldTSDiscount(Discounting,F15,,AllTriggers)</f>
        <v>0.98317992415064026</v>
      </c>
      <c r="K15" s="130">
        <f t="shared" si="8"/>
        <v>1.3314326513830292E-2</v>
      </c>
      <c r="L15" s="130">
        <f t="shared" si="1"/>
        <v>2.5606734861697913E-3</v>
      </c>
      <c r="M15" s="144" t="b">
        <v>1</v>
      </c>
      <c r="N15" s="130">
        <f>_xll.qlInterpolationInterpolate(B3Minterpolation,E15,TRUE,Trigger)</f>
        <v>2.5606734861697913E-3</v>
      </c>
      <c r="O15" s="153">
        <f t="shared" si="2"/>
        <v>0</v>
      </c>
      <c r="P15" s="408">
        <f t="shared" si="3"/>
        <v>6.5196270241999702E-4</v>
      </c>
      <c r="R15" s="92">
        <f>_xll.qlCalendarAdvance(Calendar,R14,"1D","f")</f>
        <v>42142</v>
      </c>
      <c r="S15" s="92">
        <f>_xll.qlCalendarAdvance(Calendar,R15,$F$1,"mf",,Trigger)</f>
        <v>42234</v>
      </c>
      <c r="T15" s="118">
        <f>_xll.qlDayCounterYearFraction(DayCounter,R15,S15,,,Trigger)</f>
        <v>0.25555555555555554</v>
      </c>
      <c r="U15" s="22">
        <f>_xll.qlInterpolationInterpolate(B3Minterpolation,R15,TRUE)</f>
        <v>1.5144152529991419E-3</v>
      </c>
      <c r="V15" s="119">
        <f>_xll.qlYieldTSDiscount(Discounting,R15,,AllTriggers)</f>
        <v>0.99992149512131567</v>
      </c>
      <c r="W15" s="119">
        <f>_xll.qlYieldTSDiscount(Discounting,S15,,AllTriggers)</f>
        <v>0.99957015133917904</v>
      </c>
      <c r="X15" s="22">
        <f t="shared" si="4"/>
        <v>1.3754147154905292E-3</v>
      </c>
      <c r="Y15" s="139">
        <f t="shared" si="5"/>
        <v>3.8680642529679443E-4</v>
      </c>
      <c r="AD15" s="208"/>
      <c r="AE15" s="208"/>
    </row>
    <row r="16" spans="1:31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42143</v>
      </c>
      <c r="S16" s="92">
        <f>_xll.qlCalendarAdvance(Calendar,R16,$F$1,"mf",,Trigger)</f>
        <v>42235</v>
      </c>
      <c r="T16" s="118">
        <f>_xll.qlDayCounterYearFraction(DayCounter,R16,S16,,,Trigger)</f>
        <v>0.25555555555555554</v>
      </c>
      <c r="U16" s="22">
        <f>_xll.qlInterpolationInterpolate(B3Minterpolation,R16,TRUE)</f>
        <v>1.515653717605608E-3</v>
      </c>
      <c r="V16" s="119">
        <f>_xll.qlYieldTSDiscount(Discounting,R16,,AllTriggers)</f>
        <v>0.99991804551186536</v>
      </c>
      <c r="W16" s="119">
        <f>_xll.qlYieldTSDiscount(Discounting,S16,,AllTriggers)</f>
        <v>0.99956558263650341</v>
      </c>
      <c r="X16" s="22">
        <f t="shared" si="4"/>
        <v>1.3798019656962664E-3</v>
      </c>
      <c r="Y16" s="139">
        <f t="shared" si="5"/>
        <v>3.8712225439364184E-4</v>
      </c>
      <c r="AD16" s="208"/>
      <c r="AE16" s="208"/>
    </row>
    <row r="17" spans="5:31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42144</v>
      </c>
      <c r="S17" s="92">
        <f>_xll.qlCalendarAdvance(Calendar,R17,$F$1,"mf",,Trigger)</f>
        <v>42236</v>
      </c>
      <c r="T17" s="118">
        <f>_xll.qlDayCounterYearFraction(DayCounter,R17,S17,,,Trigger)</f>
        <v>0.25555555555555554</v>
      </c>
      <c r="U17" s="22">
        <f>_xll.qlInterpolationInterpolate(B3Minterpolation,R17,TRUE)</f>
        <v>1.516885020890129E-3</v>
      </c>
      <c r="V17" s="119">
        <f>_xll.qlYieldTSDiscount(Discounting,R17,,AllTriggers)</f>
        <v>0.9999145562019548</v>
      </c>
      <c r="W17" s="119">
        <f>_xll.qlYieldTSDiscount(Discounting,S17,,AllTriggers)</f>
        <v>0.99956099437445078</v>
      </c>
      <c r="X17" s="22">
        <f t="shared" si="4"/>
        <v>1.3841104355441143E-3</v>
      </c>
      <c r="Y17" s="139">
        <f t="shared" si="5"/>
        <v>3.8743626171885715E-4</v>
      </c>
      <c r="AD17" s="208"/>
      <c r="AE17" s="208"/>
    </row>
    <row r="18" spans="5:31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42145</v>
      </c>
      <c r="S18" s="92">
        <f>_xll.qlCalendarAdvance(Calendar,R18,$F$1,"mf",,Trigger)</f>
        <v>42237</v>
      </c>
      <c r="T18" s="118">
        <f>_xll.qlDayCounterYearFraction(DayCounter,R18,S18,,,Trigger)</f>
        <v>0.25555555555555554</v>
      </c>
      <c r="U18" s="22">
        <f>_xll.qlInterpolationInterpolate(B3Minterpolation,R18,TRUE)</f>
        <v>1.5181088047866078E-3</v>
      </c>
      <c r="V18" s="119">
        <f>_xll.qlYieldTSDiscount(Discounting,R18,,AllTriggers)</f>
        <v>0.99991100731897076</v>
      </c>
      <c r="W18" s="119">
        <f>_xll.qlYieldTSDiscount(Discounting,S18,,AllTriggers)</f>
        <v>0.99955638668262792</v>
      </c>
      <c r="X18" s="22">
        <f t="shared" si="4"/>
        <v>1.3882618197292235E-3</v>
      </c>
      <c r="Y18" s="139">
        <f t="shared" si="5"/>
        <v>3.8774836361643507E-4</v>
      </c>
      <c r="AD18" s="208"/>
      <c r="AE18" s="208"/>
    </row>
    <row r="19" spans="5:31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42146</v>
      </c>
      <c r="S19" s="92">
        <f>_xll.qlCalendarAdvance(Calendar,R19,$F$1,"mf",,Trigger)</f>
        <v>42240</v>
      </c>
      <c r="T19" s="118">
        <f>_xll.qlDayCounterYearFraction(DayCounter,R19,S19,,,Trigger)</f>
        <v>0.26111111111111113</v>
      </c>
      <c r="U19" s="22">
        <f>_xll.qlInterpolationInterpolate(B3Minterpolation,R19,TRUE)</f>
        <v>1.5193247112289469E-3</v>
      </c>
      <c r="V19" s="119">
        <f>_xll.qlYieldTSDiscount(Discounting,R19,,AllTriggers)</f>
        <v>0.99990740296045177</v>
      </c>
      <c r="W19" s="119">
        <f>_xll.qlYieldTSDiscount(Discounting,S19,,AllTriggers)</f>
        <v>0.99954244832458738</v>
      </c>
      <c r="X19" s="22">
        <f t="shared" si="4"/>
        <v>1.3983384175239527E-3</v>
      </c>
      <c r="Y19" s="139">
        <f t="shared" si="5"/>
        <v>3.9648915577629641E-4</v>
      </c>
      <c r="AD19" s="208"/>
      <c r="AE19" s="208"/>
    </row>
    <row r="20" spans="5:31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42150</v>
      </c>
      <c r="S20" s="92">
        <f>_xll.qlCalendarAdvance(Calendar,R20,$F$1,"mf",,Trigger)</f>
        <v>42242</v>
      </c>
      <c r="T20" s="118">
        <f>_xll.qlDayCounterYearFraction(DayCounter,R20,S20,,,Trigger)</f>
        <v>0.25555555555555554</v>
      </c>
      <c r="U20" s="22">
        <f>_xll.qlInterpolationInterpolate(B3Minterpolation,R20,TRUE)</f>
        <v>1.5241024011349636E-3</v>
      </c>
      <c r="V20" s="119">
        <f>_xll.qlYieldTSDiscount(Discounting,R20,,AllTriggers)</f>
        <v>0.99989263256755645</v>
      </c>
      <c r="W20" s="119">
        <f>_xll.qlYieldTSDiscount(Discounting,S20,,AllTriggers)</f>
        <v>0.9995330613131107</v>
      </c>
      <c r="X20" s="22">
        <f t="shared" si="4"/>
        <v>1.4076752502115274E-3</v>
      </c>
      <c r="Y20" s="139">
        <f t="shared" si="5"/>
        <v>3.8927699225862241E-4</v>
      </c>
      <c r="AD20" s="208"/>
      <c r="AE20" s="208"/>
    </row>
    <row r="21" spans="5:31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42151</v>
      </c>
      <c r="S21" s="92">
        <f>_xll.qlCalendarAdvance(Calendar,R21,$F$1,"mf",,Trigger)</f>
        <v>42243</v>
      </c>
      <c r="T21" s="118">
        <f>_xll.qlDayCounterYearFraction(DayCounter,R21,S21,,,Trigger)</f>
        <v>0.25555555555555554</v>
      </c>
      <c r="U21" s="22">
        <f>_xll.qlInterpolationInterpolate(B3Minterpolation,R21,TRUE)</f>
        <v>1.5252735493151465E-3</v>
      </c>
      <c r="V21" s="119">
        <f>_xll.qlYieldTSDiscount(Discounting,R21,,AllTriggers)</f>
        <v>0.99988890217749671</v>
      </c>
      <c r="W21" s="119">
        <f>_xll.qlYieldTSDiscount(Discounting,S21,,AllTriggers)</f>
        <v>0.99952833976433841</v>
      </c>
      <c r="X21" s="22">
        <f t="shared" si="4"/>
        <v>1.4115621770640825E-3</v>
      </c>
      <c r="Y21" s="139">
        <f t="shared" si="5"/>
        <v>3.8957567480431434E-4</v>
      </c>
      <c r="AD21" s="208"/>
      <c r="AE21" s="208"/>
    </row>
    <row r="22" spans="5:31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42152</v>
      </c>
      <c r="S22" s="92">
        <f>_xll.qlCalendarAdvance(Calendar,R22,$F$1,"mf",,Trigger)</f>
        <v>42244</v>
      </c>
      <c r="T22" s="118">
        <f>_xll.qlDayCounterYearFraction(DayCounter,R22,S22,,,Trigger)</f>
        <v>0.25555555555555554</v>
      </c>
      <c r="U22" s="22">
        <f>_xll.qlInterpolationInterpolate(B3Minterpolation,R22,TRUE)</f>
        <v>1.5264346716446064E-3</v>
      </c>
      <c r="V22" s="119">
        <f>_xll.qlYieldTSDiscount(Discounting,R22,,AllTriggers)</f>
        <v>0.99988517684933054</v>
      </c>
      <c r="W22" s="119">
        <f>_xll.qlYieldTSDiscount(Discounting,S22,,AllTriggers)</f>
        <v>0.99952359969300764</v>
      </c>
      <c r="X22" s="22">
        <f t="shared" si="4"/>
        <v>1.4155414978413222E-3</v>
      </c>
      <c r="Y22" s="139">
        <f t="shared" si="5"/>
        <v>3.8987178723025594E-4</v>
      </c>
      <c r="AD22" s="208"/>
      <c r="AE22" s="208"/>
    </row>
    <row r="23" spans="5:31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42153</v>
      </c>
      <c r="S23" s="92">
        <f>_xll.qlCalendarAdvance(Calendar,R23,$F$1,"mf",,Trigger)</f>
        <v>42244</v>
      </c>
      <c r="T23" s="118">
        <f>_xll.qlDayCounterYearFraction(DayCounter,R23,S23,,,Trigger)</f>
        <v>0.25277777777777777</v>
      </c>
      <c r="U23" s="22">
        <f>_xll.qlInterpolationInterpolate(B3Minterpolation,R23,TRUE)</f>
        <v>1.5275854100572461E-3</v>
      </c>
      <c r="V23" s="119">
        <f>_xll.qlYieldTSDiscount(Discounting,R23,,AllTriggers)</f>
        <v>0.99988146667210953</v>
      </c>
      <c r="W23" s="119">
        <f>_xll.qlYieldTSDiscount(Discounting,S23,,AllTriggers)</f>
        <v>0.99952359969300764</v>
      </c>
      <c r="X23" s="22">
        <f t="shared" si="4"/>
        <v>1.416412278988549E-3</v>
      </c>
      <c r="Y23" s="139">
        <f t="shared" si="5"/>
        <v>3.8592696291857721E-4</v>
      </c>
      <c r="AD23" s="208"/>
      <c r="AE23" s="208"/>
    </row>
    <row r="24" spans="5:31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42156</v>
      </c>
      <c r="S24" s="92">
        <f>_xll.qlCalendarAdvance(Calendar,R24,$F$1,"mf",,Trigger)</f>
        <v>42248</v>
      </c>
      <c r="T24" s="118">
        <f>_xll.qlDayCounterYearFraction(DayCounter,R24,S24,,,Trigger)</f>
        <v>0.25555555555555554</v>
      </c>
      <c r="U24" s="22">
        <f>_xll.qlInterpolationInterpolate(B3Minterpolation,R24,TRUE)</f>
        <v>1.5309717411332705E-3</v>
      </c>
      <c r="V24" s="119">
        <f>_xll.qlYieldTSDiscount(Discounting,R24,,AllTriggers)</f>
        <v>0.99987047650518179</v>
      </c>
      <c r="W24" s="119">
        <f>_xll.qlYieldTSDiscount(Discounting,S24,,AllTriggers)</f>
        <v>0.99950445653649012</v>
      </c>
      <c r="X24" s="22">
        <f t="shared" si="4"/>
        <v>1.4329621464276058E-3</v>
      </c>
      <c r="Y24" s="139">
        <f t="shared" si="5"/>
        <v>3.910286489233232E-4</v>
      </c>
      <c r="AD24" s="208"/>
      <c r="AE24" s="208"/>
    </row>
    <row r="25" spans="5:31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42157</v>
      </c>
      <c r="S25" s="92">
        <f>_xll.qlCalendarAdvance(Calendar,R25,$F$1,"mf",,Trigger)</f>
        <v>42249</v>
      </c>
      <c r="T25" s="118">
        <f>_xll.qlDayCounterYearFraction(DayCounter,R25,S25,,,Trigger)</f>
        <v>0.25555555555555554</v>
      </c>
      <c r="U25" s="22">
        <f>_xll.qlInterpolationInterpolate(B3Minterpolation,R25,TRUE)</f>
        <v>1.5320773632176567E-3</v>
      </c>
      <c r="V25" s="119">
        <f>_xll.qlYieldTSDiscount(Discounting,R25,,AllTriggers)</f>
        <v>0.9998668573426599</v>
      </c>
      <c r="W25" s="119">
        <f>_xll.qlYieldTSDiscount(Discounting,S25,,AllTriggers)</f>
        <v>0.9994996241337254</v>
      </c>
      <c r="X25" s="22">
        <f t="shared" si="4"/>
        <v>1.4377189130681848E-3</v>
      </c>
      <c r="Y25" s="139">
        <f t="shared" si="5"/>
        <v>3.9131050747888093E-4</v>
      </c>
      <c r="AD25" s="208"/>
      <c r="AE25" s="208"/>
    </row>
    <row r="26" spans="5:31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42158</v>
      </c>
      <c r="S26" s="92">
        <f>_xll.qlCalendarAdvance(Calendar,R26,$F$1,"mf",,Trigger)</f>
        <v>42250</v>
      </c>
      <c r="T26" s="118">
        <f>_xll.qlDayCounterYearFraction(DayCounter,R26,S26,,,Trigger)</f>
        <v>0.25555555555555554</v>
      </c>
      <c r="U26" s="22">
        <f>_xll.qlInterpolationInterpolate(B3Minterpolation,R26,TRUE)</f>
        <v>1.5331708110547361E-3</v>
      </c>
      <c r="V26" s="119">
        <f>_xll.qlYieldTSDiscount(Discounting,R26,,AllTriggers)</f>
        <v>0.99986325806011522</v>
      </c>
      <c r="W26" s="119">
        <f>_xll.qlYieldTSDiscount(Discounting,S26,,AllTriggers)</f>
        <v>0.99949477113589225</v>
      </c>
      <c r="X26" s="22">
        <f t="shared" si="4"/>
        <v>1.4426342161014732E-3</v>
      </c>
      <c r="Y26" s="139">
        <f t="shared" si="5"/>
        <v>3.9158924058101021E-4</v>
      </c>
      <c r="AA26" s="329"/>
      <c r="AB26" s="329"/>
      <c r="AD26" s="208"/>
      <c r="AE26" s="208"/>
    </row>
    <row r="27" spans="5:31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42159</v>
      </c>
      <c r="S27" s="92">
        <f>_xll.qlCalendarAdvance(Calendar,R27,$F$1,"mf",,Trigger)</f>
        <v>42251</v>
      </c>
      <c r="T27" s="118">
        <f>_xll.qlDayCounterYearFraction(DayCounter,R27,S27,,,Trigger)</f>
        <v>0.25555555555555554</v>
      </c>
      <c r="U27" s="22">
        <f>_xll.qlInterpolationInterpolate(B3Minterpolation,R27,TRUE)</f>
        <v>1.5342517265784117E-3</v>
      </c>
      <c r="V27" s="119">
        <f>_xll.qlYieldTSDiscount(Discounting,R27,,AllTriggers)</f>
        <v>0.99985967731762848</v>
      </c>
      <c r="W27" s="119">
        <f>_xll.qlYieldTSDiscount(Discounting,S27,,AllTriggers)</f>
        <v>0.99948989624758622</v>
      </c>
      <c r="X27" s="22">
        <f t="shared" si="4"/>
        <v>1.4477078857380709E-3</v>
      </c>
      <c r="Y27" s="139">
        <f t="shared" si="5"/>
        <v>3.9186475679155999E-4</v>
      </c>
      <c r="AD27" s="208"/>
      <c r="AE27" s="208"/>
    </row>
    <row r="28" spans="5:31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42160</v>
      </c>
      <c r="S28" s="92">
        <f>_xll.qlCalendarAdvance(Calendar,R28,$F$1,"mf",,Trigger)</f>
        <v>42254</v>
      </c>
      <c r="T28" s="118">
        <f>_xll.qlDayCounterYearFraction(DayCounter,R28,S28,,,Trigger)</f>
        <v>0.26111111111111113</v>
      </c>
      <c r="U28" s="22">
        <f>_xll.qlInterpolationInterpolate(B3Minterpolation,R28,TRUE)</f>
        <v>1.5353197517225864E-3</v>
      </c>
      <c r="V28" s="119">
        <f>_xll.qlYieldTSDiscount(Discounting,R28,,AllTriggers)</f>
        <v>0.99985611377530115</v>
      </c>
      <c r="W28" s="119">
        <f>_xll.qlYieldTSDiscount(Discounting,S28,,AllTriggers)</f>
        <v>0.99947512728618804</v>
      </c>
      <c r="X28" s="22">
        <f t="shared" si="4"/>
        <v>1.4598634348311648E-3</v>
      </c>
      <c r="Y28" s="420">
        <f t="shared" si="5"/>
        <v>4.0065601765091626E-4</v>
      </c>
      <c r="AD28" s="208"/>
      <c r="AE28" s="208"/>
    </row>
    <row r="29" spans="5:31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42163</v>
      </c>
      <c r="S29" s="92">
        <f>_xll.qlCalendarAdvance(Calendar,R29,$F$1,"mf",,Trigger)</f>
        <v>42255</v>
      </c>
      <c r="T29" s="118">
        <f>_xll.qlDayCounterYearFraction(DayCounter,R29,S29,,,Trigger)</f>
        <v>0.25555555555555554</v>
      </c>
      <c r="U29" s="22">
        <f>_xll.qlInterpolationInterpolate(B3Minterpolation,R29,TRUE)</f>
        <v>1.5384429042171316E-3</v>
      </c>
      <c r="V29" s="119">
        <f>_xll.qlYieldTSDiscount(Discounting,R29,,AllTriggers)</f>
        <v>0.99984551295058754</v>
      </c>
      <c r="W29" s="119">
        <f>_xll.qlYieldTSDiscount(Discounting,S29,,AllTriggers)</f>
        <v>0.99947015188248345</v>
      </c>
      <c r="X29" s="22">
        <f t="shared" si="4"/>
        <v>1.4695828352368177E-3</v>
      </c>
      <c r="Y29" s="420">
        <f t="shared" si="5"/>
        <v>3.9293282399285119E-4</v>
      </c>
      <c r="AD29" s="208"/>
      <c r="AE29" s="208"/>
    </row>
    <row r="30" spans="5:31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42164</v>
      </c>
      <c r="S30" s="92">
        <f>_xll.qlCalendarAdvance(Calendar,R30,$F$1,"mf",,Trigger)</f>
        <v>42256</v>
      </c>
      <c r="T30" s="118">
        <f>_xll.qlDayCounterYearFraction(DayCounter,R30,S30,,,Trigger)</f>
        <v>0.25555555555555554</v>
      </c>
      <c r="U30" s="22">
        <f>_xll.qlInterpolationInterpolate(B3Minterpolation,R30,TRUE)</f>
        <v>1.5394557871823296E-3</v>
      </c>
      <c r="V30" s="119">
        <f>_xll.qlYieldTSDiscount(Discounting,R30,,AllTriggers)</f>
        <v>0.99984200481030805</v>
      </c>
      <c r="W30" s="119">
        <f>_xll.qlYieldTSDiscount(Discounting,S30,,AllTriggers)</f>
        <v>0.99946514811168963</v>
      </c>
      <c r="X30" s="22">
        <f t="shared" si="4"/>
        <v>1.475445791735371E-3</v>
      </c>
      <c r="Y30" s="420">
        <f t="shared" si="5"/>
        <v>3.9319088421487696E-4</v>
      </c>
      <c r="AD30" s="208"/>
      <c r="AE30" s="208"/>
    </row>
    <row r="31" spans="5:31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42165</v>
      </c>
      <c r="S31" s="92">
        <f>_xll.qlCalendarAdvance(Calendar,R31,$F$1,"mf",,Trigger)</f>
        <v>42257</v>
      </c>
      <c r="T31" s="118">
        <f>_xll.qlDayCounterYearFraction(DayCounter,R31,S31,,,Trigger)</f>
        <v>0.25555555555555554</v>
      </c>
      <c r="U31" s="22">
        <f>_xll.qlInterpolationInterpolate(B3Minterpolation,R31,TRUE)</f>
        <v>1.5404539894375404E-3</v>
      </c>
      <c r="V31" s="119">
        <f>_xll.qlYieldTSDiscount(Discounting,R31,,AllTriggers)</f>
        <v>0.99983850717099065</v>
      </c>
      <c r="W31" s="119">
        <f>_xll.qlYieldTSDiscount(Discounting,S31,,AllTriggers)</f>
        <v>0.99946011467856666</v>
      </c>
      <c r="X31" s="22">
        <f t="shared" si="4"/>
        <v>1.481466096502252E-3</v>
      </c>
      <c r="Y31" s="420">
        <f t="shared" si="5"/>
        <v>3.9344517894353243E-4</v>
      </c>
      <c r="AD31" s="208"/>
      <c r="AE31" s="208"/>
    </row>
    <row r="32" spans="5:31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42166</v>
      </c>
      <c r="S32" s="92">
        <f>_xll.qlCalendarAdvance(Calendar,R32,$F$1,"mf",,Trigger)</f>
        <v>42258</v>
      </c>
      <c r="T32" s="118">
        <f>_xll.qlDayCounterYearFraction(DayCounter,R32,S32,,,Trigger)</f>
        <v>0.25555555555555554</v>
      </c>
      <c r="U32" s="22">
        <f>_xll.qlInterpolationInterpolate(B3Minterpolation,R32,TRUE)</f>
        <v>1.5414371529166666E-3</v>
      </c>
      <c r="V32" s="119">
        <f>_xll.qlYieldTSDiscount(Discounting,R32,,AllTriggers)</f>
        <v>0.99983501869285396</v>
      </c>
      <c r="W32" s="119">
        <f>_xll.qlYieldTSDiscount(Discounting,S32,,AllTriggers)</f>
        <v>0.99945505028790338</v>
      </c>
      <c r="X32" s="22">
        <f t="shared" si="4"/>
        <v>1.4876435798775228E-3</v>
      </c>
      <c r="Y32" s="420">
        <f t="shared" si="5"/>
        <v>3.9369561675041512E-4</v>
      </c>
      <c r="AD32" s="208"/>
      <c r="AE32" s="208"/>
    </row>
    <row r="33" spans="5:31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42167</v>
      </c>
      <c r="S33" s="92">
        <f>_xll.qlCalendarAdvance(Calendar,R33,$F$1,"mf",,Trigger)</f>
        <v>42261</v>
      </c>
      <c r="T33" s="118">
        <f>_xll.qlDayCounterYearFraction(DayCounter,R33,S33,,,Trigger)</f>
        <v>0.26111111111111113</v>
      </c>
      <c r="U33" s="22">
        <f>_xll.qlInterpolationInterpolate(B3Minterpolation,R33,TRUE)</f>
        <v>1.542404919553611E-3</v>
      </c>
      <c r="V33" s="119">
        <f>_xll.qlYieldTSDiscount(Discounting,R33,,AllTriggers)</f>
        <v>0.99983153803613534</v>
      </c>
      <c r="W33" s="119">
        <f>_xll.qlYieldTSDiscount(Discounting,S33,,AllTriggers)</f>
        <v>0.99943965841899907</v>
      </c>
      <c r="X33" s="22">
        <f t="shared" si="4"/>
        <v>1.501656995844837E-3</v>
      </c>
      <c r="Y33" s="139">
        <f t="shared" si="5"/>
        <v>4.0250019643308781E-4</v>
      </c>
      <c r="AD33" s="208"/>
      <c r="AE33" s="208"/>
    </row>
    <row r="34" spans="5:31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42170</v>
      </c>
      <c r="S34" s="92">
        <f>_xll.qlCalendarAdvance(Calendar,R34,$F$1,"mf",,Trigger)</f>
        <v>42262</v>
      </c>
      <c r="T34" s="118">
        <f>_xll.qlDayCounterYearFraction(DayCounter,R34,S34,,,Trigger)</f>
        <v>0.25555555555555554</v>
      </c>
      <c r="U34" s="22">
        <f>_xll.qlInterpolationInterpolate(B3Minterpolation,R34,TRUE)</f>
        <v>1.5452122577503812E-3</v>
      </c>
      <c r="V34" s="119">
        <f>_xll.qlYieldTSDiscount(Discounting,R34,,AllTriggers)</f>
        <v>0.99982112959714586</v>
      </c>
      <c r="W34" s="119">
        <f>_xll.qlYieldTSDiscount(Discounting,S34,,AllTriggers)</f>
        <v>0.9994344572466507</v>
      </c>
      <c r="X34" s="22">
        <f t="shared" si="4"/>
        <v>1.5139219068927979E-3</v>
      </c>
      <c r="Y34" s="139">
        <f t="shared" si="5"/>
        <v>3.9465697024792086E-4</v>
      </c>
      <c r="AD34" s="208"/>
      <c r="AE34" s="208"/>
    </row>
    <row r="35" spans="5:31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42171</v>
      </c>
      <c r="S35" s="92">
        <f>_xll.qlCalendarAdvance(Calendar,R35,$F$1,"mf",,Trigger)</f>
        <v>42263</v>
      </c>
      <c r="T35" s="118">
        <f>_xll.qlDayCounterYearFraction(DayCounter,R35,S35,,,Trigger)</f>
        <v>0.25555555555555554</v>
      </c>
      <c r="U35" s="22">
        <f>_xll.qlInterpolationInterpolate(B3Minterpolation,R35,TRUE)</f>
        <v>1.546114856357626E-3</v>
      </c>
      <c r="V35" s="119">
        <f>_xll.qlYieldTSDiscount(Discounting,R35,,AllTriggers)</f>
        <v>0.99981766682885076</v>
      </c>
      <c r="W35" s="119">
        <f>_xll.qlYieldTSDiscount(Discounting,S35,,AllTriggers)</f>
        <v>0.99942921864115075</v>
      </c>
      <c r="X35" s="22">
        <f t="shared" si="4"/>
        <v>1.5208827390382667E-3</v>
      </c>
      <c r="Y35" s="139">
        <f t="shared" si="5"/>
        <v>3.9488675207693469E-4</v>
      </c>
      <c r="AD35" s="208"/>
      <c r="AE35" s="208"/>
    </row>
    <row r="36" spans="5:31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42172</v>
      </c>
      <c r="S36" s="92">
        <f>_xll.qlCalendarAdvance(Calendar,R36,$F$1,"mf",,Trigger)</f>
        <v>42264</v>
      </c>
      <c r="T36" s="118">
        <f>_xll.qlDayCounterYearFraction(DayCounter,R36,S36,,,Trigger)</f>
        <v>0.25555555555555554</v>
      </c>
      <c r="U36" s="22">
        <f>_xll.qlInterpolationInterpolate(B3Minterpolation,R36,TRUE)</f>
        <v>1.5470002677922027E-3</v>
      </c>
      <c r="V36" s="119">
        <f>_xll.qlYieldTSDiscount(Discounting,R36,,AllTriggers)</f>
        <v>0.99981420518344266</v>
      </c>
      <c r="W36" s="119">
        <f>_xll.qlYieldTSDiscount(Discounting,S36,,AllTriggers)</f>
        <v>0.99942394130746881</v>
      </c>
      <c r="X36" s="22">
        <f t="shared" si="4"/>
        <v>1.5279997322078472E-3</v>
      </c>
      <c r="Y36" s="139">
        <f t="shared" si="5"/>
        <v>3.9511212844837187E-4</v>
      </c>
      <c r="AD36" s="208"/>
      <c r="AE36" s="208"/>
    </row>
    <row r="37" spans="5:31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42173</v>
      </c>
      <c r="S37" s="92">
        <f>_xll.qlCalendarAdvance(Calendar,R37,$F$1,"mf",,Trigger)</f>
        <v>42265</v>
      </c>
      <c r="T37" s="118">
        <f>_xll.qlDayCounterYearFraction(DayCounter,R37,S37,,,Trigger)</f>
        <v>0.25555555555555554</v>
      </c>
      <c r="U37" s="22">
        <f>_xll.qlInterpolationInterpolate(B3Minterpolation,R37,TRUE)</f>
        <v>1.5478682780876872E-3</v>
      </c>
      <c r="V37" s="119">
        <f>_xll.qlYieldTSDiscount(Discounting,R37,,AllTriggers)</f>
        <v>0.99981074332127096</v>
      </c>
      <c r="W37" s="119">
        <f>_xll.qlYieldTSDiscount(Discounting,S37,,AllTriggers)</f>
        <v>0.99941862395060643</v>
      </c>
      <c r="X37" s="22">
        <f t="shared" si="4"/>
        <v>1.53527271686585E-3</v>
      </c>
      <c r="Y37" s="139">
        <f t="shared" si="5"/>
        <v>3.9533304474229845E-4</v>
      </c>
      <c r="AD37" s="208"/>
      <c r="AE37" s="208"/>
    </row>
    <row r="38" spans="5:31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42174</v>
      </c>
      <c r="S38" s="92">
        <f>_xll.qlCalendarAdvance(Calendar,R38,$F$1,"mf",,Trigger)</f>
        <v>42268</v>
      </c>
      <c r="T38" s="118">
        <f>_xll.qlDayCounterYearFraction(DayCounter,R38,S38,,,Trigger)</f>
        <v>0.26111111111111113</v>
      </c>
      <c r="U38" s="22">
        <f>_xll.qlInterpolationInterpolate(B3Minterpolation,R38,TRUE)</f>
        <v>1.5487192496763484E-3</v>
      </c>
      <c r="V38" s="119">
        <f>_xll.qlYieldTSDiscount(Discounting,R38,,AllTriggers)</f>
        <v>0.99980727990270402</v>
      </c>
      <c r="W38" s="119">
        <f>_xll.qlYieldTSDiscount(Discounting,S38,,AllTriggers)</f>
        <v>0.99940241879143832</v>
      </c>
      <c r="X38" s="22">
        <f t="shared" si="4"/>
        <v>1.5514590382531437E-3</v>
      </c>
      <c r="Y38" s="139">
        <f t="shared" si="5"/>
        <v>4.0414237509592418E-4</v>
      </c>
      <c r="AD38" s="208"/>
      <c r="AE38" s="208"/>
    </row>
    <row r="39" spans="5:31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42177</v>
      </c>
      <c r="S39" s="92">
        <f>_xll.qlCalendarAdvance(Calendar,R39,$F$1,"mf",,Trigger)</f>
        <v>42269</v>
      </c>
      <c r="T39" s="118">
        <f>_xll.qlDayCounterYearFraction(DayCounter,R39,S39,,,Trigger)</f>
        <v>0.25555555555555554</v>
      </c>
      <c r="U39" s="22">
        <f>_xll.qlInterpolationInterpolate(B3Minterpolation,R39,TRUE)</f>
        <v>1.5511749975208081E-3</v>
      </c>
      <c r="V39" s="119">
        <f>_xll.qlYieldTSDiscount(Discounting,R39,,AllTriggers)</f>
        <v>0.99979686691259095</v>
      </c>
      <c r="W39" s="119">
        <f>_xll.qlYieldTSDiscount(Discounting,S39,,AllTriggers)</f>
        <v>0.99939692839252214</v>
      </c>
      <c r="X39" s="22">
        <f t="shared" si="4"/>
        <v>1.5659211802643294E-3</v>
      </c>
      <c r="Y39" s="139">
        <f t="shared" si="5"/>
        <v>3.9617432844627035E-4</v>
      </c>
      <c r="AD39" s="208"/>
      <c r="AE39" s="208"/>
    </row>
    <row r="40" spans="5:31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42178</v>
      </c>
      <c r="S40" s="92">
        <f>_xll.qlCalendarAdvance(Calendar,R40,$F$1,"mf",,Trigger)</f>
        <v>42270</v>
      </c>
      <c r="T40" s="118">
        <f>_xll.qlDayCounterYearFraction(DayCounter,R40,S40,,,Trigger)</f>
        <v>0.25555555555555554</v>
      </c>
      <c r="U40" s="22">
        <f>_xll.qlInterpolationInterpolate(B3Minterpolation,R40,TRUE)</f>
        <v>1.5519628796015928E-3</v>
      </c>
      <c r="V40" s="119">
        <f>_xll.qlYieldTSDiscount(Discounting,R40,,AllTriggers)</f>
        <v>0.99979338387249594</v>
      </c>
      <c r="W40" s="119">
        <f>_xll.qlYieldTSDiscount(Discounting,S40,,AllTriggers)</f>
        <v>0.99939139149592771</v>
      </c>
      <c r="X40" s="22">
        <f t="shared" si="4"/>
        <v>1.573971579929484E-3</v>
      </c>
      <c r="Y40" s="139">
        <f t="shared" si="5"/>
        <v>3.9637470082101224E-4</v>
      </c>
      <c r="AD40" s="208"/>
      <c r="AE40" s="208"/>
    </row>
    <row r="41" spans="5:31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42179</v>
      </c>
      <c r="S41" s="92">
        <f>_xll.qlCalendarAdvance(Calendar,R41,$F$1,"mf",,Trigger)</f>
        <v>42271</v>
      </c>
      <c r="T41" s="118">
        <f>_xll.qlDayCounterYearFraction(DayCounter,R41,S41,,,Trigger)</f>
        <v>0.25555555555555554</v>
      </c>
      <c r="U41" s="22">
        <f>_xll.qlInterpolationInterpolate(B3Minterpolation,R41,TRUE)</f>
        <v>1.5527362556352626E-3</v>
      </c>
      <c r="V41" s="119">
        <f>_xll.qlYieldTSDiscount(Discounting,R41,,AllTriggers)</f>
        <v>0.99978989257812556</v>
      </c>
      <c r="W41" s="119">
        <f>_xll.qlYieldTSDiscount(Discounting,S41,,AllTriggers)</f>
        <v>0.99938580680685851</v>
      </c>
      <c r="X41" s="22">
        <f t="shared" si="4"/>
        <v>1.5821769542303716E-3</v>
      </c>
      <c r="Y41" s="139">
        <f t="shared" si="5"/>
        <v>3.9657135250169387E-4</v>
      </c>
      <c r="AD41" s="208"/>
      <c r="AE41" s="208"/>
    </row>
    <row r="42" spans="5:31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42180</v>
      </c>
      <c r="S42" s="92">
        <f>_xll.qlCalendarAdvance(Calendar,R42,$F$1,"mf",,Trigger)</f>
        <v>42272</v>
      </c>
      <c r="T42" s="118">
        <f>_xll.qlDayCounterYearFraction(DayCounter,R42,S42,,,Trigger)</f>
        <v>0.25555555555555554</v>
      </c>
      <c r="U42" s="22">
        <f>_xll.qlInterpolationInterpolate(B3Minterpolation,R42,TRUE)</f>
        <v>1.5534956321537595E-3</v>
      </c>
      <c r="V42" s="119">
        <f>_xll.qlYieldTSDiscount(Discounting,R42,,AllTriggers)</f>
        <v>0.99978639168996031</v>
      </c>
      <c r="W42" s="119">
        <f>_xll.qlYieldTSDiscount(Discounting,S42,,AllTriggers)</f>
        <v>0.9993801730305536</v>
      </c>
      <c r="X42" s="22">
        <f t="shared" si="4"/>
        <v>1.5905371337503376E-3</v>
      </c>
      <c r="Y42" s="139">
        <f t="shared" si="5"/>
        <v>3.9676441285032302E-4</v>
      </c>
      <c r="AD42" s="208"/>
      <c r="AE42" s="208"/>
    </row>
    <row r="43" spans="5:31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42181</v>
      </c>
      <c r="S43" s="92">
        <f>_xll.qlCalendarAdvance(Calendar,R43,$F$1,"mf",,Trigger)</f>
        <v>42275</v>
      </c>
      <c r="T43" s="118">
        <f>_xll.qlDayCounterYearFraction(DayCounter,R43,S43,,,Trigger)</f>
        <v>0.26111111111111113</v>
      </c>
      <c r="U43" s="22">
        <f>_xll.qlInterpolationInterpolate(B3Minterpolation,R43,TRUE)</f>
        <v>1.5542415156890254E-3</v>
      </c>
      <c r="V43" s="119">
        <f>_xll.qlYieldTSDiscount(Discounting,R43,,AllTriggers)</f>
        <v>0.99978287986849956</v>
      </c>
      <c r="W43" s="119">
        <f>_xll.qlYieldTSDiscount(Discounting,S43,,AllTriggers)</f>
        <v>0.99936296423116355</v>
      </c>
      <c r="X43" s="22">
        <f t="shared" si="4"/>
        <v>1.6092126732764409E-3</v>
      </c>
      <c r="Y43" s="139">
        <f t="shared" si="5"/>
        <v>4.0557702035882775E-4</v>
      </c>
      <c r="AD43" s="208"/>
      <c r="AE43" s="208"/>
    </row>
    <row r="44" spans="5:31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42184</v>
      </c>
      <c r="S44" s="92">
        <f>_xll.qlCalendarAdvance(Calendar,R44,$F$1,"mf",,Trigger)</f>
        <v>42276</v>
      </c>
      <c r="T44" s="118">
        <f>_xll.qlDayCounterYearFraction(DayCounter,R44,S44,,,Trigger)</f>
        <v>0.25555555555555554</v>
      </c>
      <c r="U44" s="22">
        <f>_xll.qlInterpolationInterpolate(B3Minterpolation,R44,TRUE)</f>
        <v>1.5564032737148529E-3</v>
      </c>
      <c r="V44" s="119">
        <f>_xll.qlYieldTSDiscount(Discounting,R44,,AllTriggers)</f>
        <v>0.99977226540962583</v>
      </c>
      <c r="W44" s="119">
        <f>_xll.qlYieldTSDiscount(Discounting,S44,,AllTriggers)</f>
        <v>0.99935712115904241</v>
      </c>
      <c r="X44" s="22">
        <f t="shared" si="4"/>
        <v>1.6255225163143488E-3</v>
      </c>
      <c r="Y44" s="139">
        <f t="shared" si="5"/>
        <v>3.9750332816345903E-4</v>
      </c>
      <c r="AD44" s="208"/>
      <c r="AE44" s="208"/>
    </row>
    <row r="45" spans="5:31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42185</v>
      </c>
      <c r="S45" s="92">
        <f>_xll.qlCalendarAdvance(Calendar,R45,$F$1,"mf",,Trigger)</f>
        <v>42277</v>
      </c>
      <c r="T45" s="118">
        <f>_xll.qlDayCounterYearFraction(DayCounter,R45,S45,,,Trigger)</f>
        <v>0.25555555555555554</v>
      </c>
      <c r="U45" s="22">
        <f>_xll.qlInterpolationInterpolate(B3Minterpolation,R45,TRUE)</f>
        <v>1.5571002506366116E-3</v>
      </c>
      <c r="V45" s="119">
        <f>_xll.qlYieldTSDiscount(Discounting,R45,,AllTriggers)</f>
        <v>0.99976869665030765</v>
      </c>
      <c r="W45" s="119">
        <f>_xll.qlYieldTSDiscount(Discounting,S45,,AllTriggers)</f>
        <v>0.99935122281002842</v>
      </c>
      <c r="X45" s="22">
        <f t="shared" si="4"/>
        <v>1.6346538141574231E-3</v>
      </c>
      <c r="Y45" s="139">
        <f t="shared" si="5"/>
        <v>3.9768037231428463E-4</v>
      </c>
      <c r="AD45" s="208"/>
      <c r="AE45" s="208"/>
    </row>
    <row r="46" spans="5:31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42186</v>
      </c>
      <c r="S46" s="92">
        <f>_xll.qlCalendarAdvance(Calendar,R46,$F$1,"mf",,Trigger)</f>
        <v>42278</v>
      </c>
      <c r="T46" s="118">
        <f>_xll.qlDayCounterYearFraction(DayCounter,R46,S46,,,Trigger)</f>
        <v>0.25555555555555554</v>
      </c>
      <c r="U46" s="22">
        <f>_xll.qlInterpolationInterpolate(B3Minterpolation,R46,TRUE)</f>
        <v>1.5577862672348478E-3</v>
      </c>
      <c r="V46" s="119">
        <f>_xll.qlYieldTSDiscount(Discounting,R46,,AllTriggers)</f>
        <v>0.99976511140015001</v>
      </c>
      <c r="W46" s="119">
        <f>_xll.qlYieldTSDiscount(Discounting,S46,,AllTriggers)</f>
        <v>0.99934526930752232</v>
      </c>
      <c r="X46" s="22">
        <f t="shared" si="4"/>
        <v>1.6439366982692522E-3</v>
      </c>
      <c r="Y46" s="139">
        <f t="shared" si="5"/>
        <v>3.9785460152317556E-4</v>
      </c>
      <c r="AD46" s="208"/>
      <c r="AE46" s="208"/>
    </row>
    <row r="47" spans="5:31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42187</v>
      </c>
      <c r="S47" s="92">
        <f>_xll.qlCalendarAdvance(Calendar,R47,$F$1,"mf",,Trigger)</f>
        <v>42279</v>
      </c>
      <c r="T47" s="118">
        <f>_xll.qlDayCounterYearFraction(DayCounter,R47,S47,,,Trigger)</f>
        <v>0.25555555555555554</v>
      </c>
      <c r="U47" s="22">
        <f>_xll.qlInterpolationInterpolate(B3Minterpolation,R47,TRUE)</f>
        <v>1.5584618300415033E-3</v>
      </c>
      <c r="V47" s="119">
        <f>_xll.qlYieldTSDiscount(Discounting,R47,,AllTriggers)</f>
        <v>0.99976150945942299</v>
      </c>
      <c r="W47" s="119">
        <f>_xll.qlYieldTSDiscount(Discounting,S47,,AllTriggers)</f>
        <v>0.99933926105851756</v>
      </c>
      <c r="X47" s="22">
        <f t="shared" si="4"/>
        <v>1.6533687965177798E-3</v>
      </c>
      <c r="Y47" s="139">
        <f t="shared" si="5"/>
        <v>3.9802614537320913E-4</v>
      </c>
      <c r="AD47" s="208"/>
      <c r="AE47" s="208"/>
    </row>
    <row r="48" spans="5:31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42188</v>
      </c>
      <c r="S48" s="92">
        <f>_xll.qlCalendarAdvance(Calendar,R48,$F$1,"mf",,Trigger)</f>
        <v>42282</v>
      </c>
      <c r="T48" s="118">
        <f>_xll.qlDayCounterYearFraction(DayCounter,R48,S48,,,Trigger)</f>
        <v>0.26111111111111113</v>
      </c>
      <c r="U48" s="22">
        <f>_xll.qlInterpolationInterpolate(B3Minterpolation,R48,TRUE)</f>
        <v>1.5591274455885201E-3</v>
      </c>
      <c r="V48" s="119">
        <f>_xll.qlYieldTSDiscount(Discounting,R48,,AllTriggers)</f>
        <v>0.9997578906284007</v>
      </c>
      <c r="W48" s="119">
        <f>_xll.qlYieldTSDiscount(Discounting,S48,,AllTriggers)</f>
        <v>0.99932091190243189</v>
      </c>
      <c r="X48" s="22">
        <f t="shared" si="4"/>
        <v>1.6746727966272239E-3</v>
      </c>
      <c r="Y48" s="139">
        <f t="shared" si="5"/>
        <v>4.0684478759273274E-4</v>
      </c>
      <c r="AD48" s="208"/>
      <c r="AE48" s="208"/>
    </row>
    <row r="49" spans="5:31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42191</v>
      </c>
      <c r="S49" s="92">
        <f>_xll.qlCalendarAdvance(Calendar,R49,$F$1,"mf",,Trigger)</f>
        <v>42283</v>
      </c>
      <c r="T49" s="118">
        <f>_xll.qlDayCounterYearFraction(DayCounter,R49,S49,,,Trigger)</f>
        <v>0.25555555555555554</v>
      </c>
      <c r="U49" s="22">
        <f>_xll.qlInterpolationInterpolate(B3Minterpolation,R49,TRUE)</f>
        <v>1.5610696739911548E-3</v>
      </c>
      <c r="V49" s="119">
        <f>_xll.qlYieldTSDiscount(Discounting,R49,,AllTriggers)</f>
        <v>0.99974693079635879</v>
      </c>
      <c r="W49" s="119">
        <f>_xll.qlYieldTSDiscount(Discounting,S49,,AllTriggers)</f>
        <v>0.99931468873734741</v>
      </c>
      <c r="X49" s="22">
        <f t="shared" si="4"/>
        <v>1.6925418880631151E-3</v>
      </c>
      <c r="Y49" s="139">
        <f t="shared" si="5"/>
        <v>3.9868805884138138E-4</v>
      </c>
      <c r="AD49" s="208"/>
      <c r="AE49" s="208"/>
    </row>
    <row r="50" spans="5:31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42192</v>
      </c>
      <c r="S50" s="92">
        <f>_xll.qlCalendarAdvance(Calendar,R50,$F$1,"mf",,Trigger)</f>
        <v>42284</v>
      </c>
      <c r="T50" s="118">
        <f>_xll.qlDayCounterYearFraction(DayCounter,R50,S50,,,Trigger)</f>
        <v>0.25555555555555554</v>
      </c>
      <c r="U50" s="22">
        <f>_xll.qlInterpolationInterpolate(B3Minterpolation,R50,TRUE)</f>
        <v>1.5617005658190336E-3</v>
      </c>
      <c r="V50" s="119">
        <f>_xll.qlYieldTSDiscount(Discounting,R50,,AllTriggers)</f>
        <v>0.9997432424069711</v>
      </c>
      <c r="W50" s="119">
        <f>_xll.qlYieldTSDiscount(Discounting,S50,,AllTriggers)</f>
        <v>0.99930841286071537</v>
      </c>
      <c r="X50" s="22">
        <f t="shared" si="4"/>
        <v>1.7026844748161938E-3</v>
      </c>
      <c r="Y50" s="139">
        <f t="shared" si="5"/>
        <v>3.9884811963506925E-4</v>
      </c>
      <c r="AD50" s="208"/>
      <c r="AE50" s="208"/>
    </row>
    <row r="51" spans="5:31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42193</v>
      </c>
      <c r="S51" s="92">
        <f>_xll.qlCalendarAdvance(Calendar,R51,$F$1,"mf",,Trigger)</f>
        <v>42285</v>
      </c>
      <c r="T51" s="118">
        <f>_xll.qlDayCounterYearFraction(DayCounter,R51,S51,,,Trigger)</f>
        <v>0.25555555555555554</v>
      </c>
      <c r="U51" s="22">
        <f>_xll.qlInterpolationInterpolate(B3Minterpolation,R51,TRUE)</f>
        <v>1.5623240430469826E-3</v>
      </c>
      <c r="V51" s="119">
        <f>_xll.qlYieldTSDiscount(Discounting,R51,,AllTriggers)</f>
        <v>0.99973953612871502</v>
      </c>
      <c r="W51" s="119">
        <f>_xll.qlYieldTSDiscount(Discounting,S51,,AllTriggers)</f>
        <v>0.99930208467952153</v>
      </c>
      <c r="X51" s="22">
        <f t="shared" si="4"/>
        <v>1.7129620427754851E-3</v>
      </c>
      <c r="Y51" s="139">
        <f t="shared" si="5"/>
        <v>3.9900627256059094E-4</v>
      </c>
      <c r="AD51" s="208"/>
      <c r="AE51" s="208"/>
    </row>
    <row r="52" spans="5:31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42194</v>
      </c>
      <c r="S52" s="92">
        <f>_xll.qlCalendarAdvance(Calendar,R52,$F$1,"mf",,Trigger)</f>
        <v>42286</v>
      </c>
      <c r="T52" s="118">
        <f>_xll.qlDayCounterYearFraction(DayCounter,R52,S52,,,Trigger)</f>
        <v>0.25555555555555554</v>
      </c>
      <c r="U52" s="22">
        <f>_xll.qlInterpolationInterpolate(B3Minterpolation,R52,TRUE)</f>
        <v>1.5629406122069432E-3</v>
      </c>
      <c r="V52" s="119">
        <f>_xll.qlYieldTSDiscount(Discounting,R52,,AllTriggers)</f>
        <v>0.99973581176188775</v>
      </c>
      <c r="W52" s="119">
        <f>_xll.qlYieldTSDiscount(Discounting,S52,,AllTriggers)</f>
        <v>0.99929570460074935</v>
      </c>
      <c r="X52" s="22">
        <f t="shared" si="4"/>
        <v>1.7233722197541939E-3</v>
      </c>
      <c r="Y52" s="139">
        <f t="shared" si="5"/>
        <v>3.9916264719853473E-4</v>
      </c>
      <c r="AD52" s="208"/>
      <c r="AE52" s="208"/>
    </row>
    <row r="53" spans="5:31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42195</v>
      </c>
      <c r="S53" s="92">
        <f>_xll.qlCalendarAdvance(Calendar,R53,$F$1,"mf",,Trigger)</f>
        <v>42289</v>
      </c>
      <c r="T53" s="118">
        <f>_xll.qlDayCounterYearFraction(DayCounter,R53,S53,,,Trigger)</f>
        <v>0.26111111111111113</v>
      </c>
      <c r="U53" s="22">
        <f>_xll.qlInterpolationInterpolate(B3Minterpolation,R53,TRUE)</f>
        <v>1.5635507798308574E-3</v>
      </c>
      <c r="V53" s="119">
        <f>_xll.qlYieldTSDiscount(Discounting,R53,,AllTriggers)</f>
        <v>0.99973206910679002</v>
      </c>
      <c r="W53" s="119">
        <f>_xll.qlYieldTSDiscount(Discounting,S53,,AllTriggers)</f>
        <v>0.99927625704876499</v>
      </c>
      <c r="X53" s="22">
        <f t="shared" si="4"/>
        <v>1.7469275274308528E-3</v>
      </c>
      <c r="Y53" s="139">
        <f t="shared" si="5"/>
        <v>4.0799110178784737E-4</v>
      </c>
      <c r="AD53" s="208"/>
      <c r="AE53" s="208"/>
    </row>
    <row r="54" spans="5:31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42198</v>
      </c>
      <c r="S54" s="92">
        <f>_xll.qlCalendarAdvance(Calendar,R54,$F$1,"mf",,Trigger)</f>
        <v>42290</v>
      </c>
      <c r="T54" s="118">
        <f>_xll.qlDayCounterYearFraction(DayCounter,R54,S54,,,Trigger)</f>
        <v>0.25555555555555554</v>
      </c>
      <c r="U54" s="22">
        <f>_xll.qlInterpolationInterpolate(B3Minterpolation,R54,TRUE)</f>
        <v>1.5653479388057379E-3</v>
      </c>
      <c r="V54" s="119">
        <f>_xll.qlYieldTSDiscount(Discounting,R54,,AllTriggers)</f>
        <v>0.99972072941494472</v>
      </c>
      <c r="W54" s="119">
        <f>_xll.qlYieldTSDiscount(Discounting,S54,,AllTriggers)</f>
        <v>0.99926967344946815</v>
      </c>
      <c r="X54" s="22">
        <f t="shared" si="4"/>
        <v>1.7662915736711513E-3</v>
      </c>
      <c r="Y54" s="139">
        <f t="shared" si="5"/>
        <v>3.9977295444275899E-4</v>
      </c>
      <c r="AD54" s="208"/>
      <c r="AE54" s="208"/>
    </row>
    <row r="55" spans="5:31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42199</v>
      </c>
      <c r="S55" s="92">
        <f>_xll.qlCalendarAdvance(Calendar,R55,$F$1,"mf",,Trigger)</f>
        <v>42291</v>
      </c>
      <c r="T55" s="118">
        <f>_xll.qlDayCounterYearFraction(DayCounter,R55,S55,,,Trigger)</f>
        <v>0.25555555555555554</v>
      </c>
      <c r="U55" s="22">
        <f>_xll.qlInterpolationInterpolate(B3Minterpolation,R55,TRUE)</f>
        <v>1.5659375656048836E-3</v>
      </c>
      <c r="V55" s="119">
        <f>_xll.qlYieldTSDiscount(Discounting,R55,,AllTriggers)</f>
        <v>0.99971691160985565</v>
      </c>
      <c r="W55" s="119">
        <f>_xll.qlYieldTSDiscount(Discounting,S55,,AllTriggers)</f>
        <v>0.99926303998747357</v>
      </c>
      <c r="X55" s="22">
        <f t="shared" si="4"/>
        <v>1.7773292124888685E-3</v>
      </c>
      <c r="Y55" s="139">
        <f t="shared" si="5"/>
        <v>3.9992238131234632E-4</v>
      </c>
      <c r="AD55" s="208"/>
      <c r="AE55" s="208"/>
    </row>
    <row r="56" spans="5:31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42200</v>
      </c>
      <c r="S56" s="92">
        <f>_xll.qlCalendarAdvance(Calendar,R56,$F$1,"mf",,Trigger)</f>
        <v>42292</v>
      </c>
      <c r="T56" s="118">
        <f>_xll.qlDayCounterYearFraction(DayCounter,R56,S56,,,Trigger)</f>
        <v>0.25555555555555554</v>
      </c>
      <c r="U56" s="22">
        <f>_xll.qlInterpolationInterpolate(B3Minterpolation,R56,TRUE)</f>
        <v>1.5665233235276914E-3</v>
      </c>
      <c r="V56" s="119">
        <f>_xll.qlYieldTSDiscount(Discounting,R56,,AllTriggers)</f>
        <v>0.99971307451806157</v>
      </c>
      <c r="W56" s="119">
        <f>_xll.qlYieldTSDiscount(Discounting,S56,,AllTriggers)</f>
        <v>0.99925635706974802</v>
      </c>
      <c r="X56" s="22">
        <f t="shared" si="4"/>
        <v>1.7884852269263272E-3</v>
      </c>
      <c r="Y56" s="139">
        <f t="shared" si="5"/>
        <v>4.000708073562915E-4</v>
      </c>
      <c r="AD56" s="208"/>
      <c r="AE56" s="208"/>
    </row>
    <row r="57" spans="5:31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42201</v>
      </c>
      <c r="S57" s="92">
        <f>_xll.qlCalendarAdvance(Calendar,R57,$F$1,"mf",,Trigger)</f>
        <v>42293</v>
      </c>
      <c r="T57" s="118">
        <f>_xll.qlDayCounterYearFraction(DayCounter,R57,S57,,,Trigger)</f>
        <v>0.25555555555555554</v>
      </c>
      <c r="U57" s="22">
        <f>_xll.qlInterpolationInterpolate(B3Minterpolation,R57,TRUE)</f>
        <v>1.5671057191061033E-3</v>
      </c>
      <c r="V57" s="119">
        <f>_xll.qlYieldTSDiscount(Discounting,R57,,AllTriggers)</f>
        <v>0.9997092179398881</v>
      </c>
      <c r="W57" s="119">
        <f>_xll.qlYieldTSDiscount(Discounting,S57,,AllTriggers)</f>
        <v>0.99924962510325532</v>
      </c>
      <c r="X57" s="22">
        <f t="shared" si="4"/>
        <v>1.7997572446976811E-3</v>
      </c>
      <c r="Y57" s="139">
        <f t="shared" si="5"/>
        <v>4.0021836214837171E-4</v>
      </c>
      <c r="AD57" s="208"/>
      <c r="AE57" s="208"/>
    </row>
    <row r="58" spans="5:31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42202</v>
      </c>
      <c r="S58" s="92">
        <f>_xll.qlCalendarAdvance(Calendar,R58,$F$1,"mf",,Trigger)</f>
        <v>42296</v>
      </c>
      <c r="T58" s="118">
        <f>_xll.qlDayCounterYearFraction(DayCounter,R58,S58,,,Trigger)</f>
        <v>0.26111111111111113</v>
      </c>
      <c r="U58" s="22">
        <f>_xll.qlInterpolationInterpolate(B3Minterpolation,R58,TRUE)</f>
        <v>1.567685258872061E-3</v>
      </c>
      <c r="V58" s="119">
        <f>_xll.qlYieldTSDiscount(Discounting,R58,,AllTriggers)</f>
        <v>0.99970534167566472</v>
      </c>
      <c r="W58" s="119">
        <f>_xll.qlYieldTSDiscount(Discounting,S58,,AllTriggers)</f>
        <v>0.9992291389807535</v>
      </c>
      <c r="X58" s="22">
        <f t="shared" si="4"/>
        <v>1.8251619479871988E-3</v>
      </c>
      <c r="Y58" s="139">
        <f t="shared" si="5"/>
        <v>4.090613765180097E-4</v>
      </c>
      <c r="AD58" s="208"/>
      <c r="AE58" s="208"/>
    </row>
    <row r="59" spans="5:31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42205</v>
      </c>
      <c r="S59" s="92">
        <f>_xll.qlCalendarAdvance(Calendar,R59,$F$1,"mf",,Trigger)</f>
        <v>42297</v>
      </c>
      <c r="T59" s="118">
        <f>_xll.qlDayCounterYearFraction(DayCounter,R59,S59,,,Trigger)</f>
        <v>0.25555555555555554</v>
      </c>
      <c r="U59" s="22">
        <f>_xll.qlInterpolationInterpolate(B3Minterpolation,R59,TRUE)</f>
        <v>1.5694118086146268E-3</v>
      </c>
      <c r="V59" s="119">
        <f>_xll.qlYieldTSDiscount(Discounting,R59,,AllTriggers)</f>
        <v>0.99969359277005643</v>
      </c>
      <c r="W59" s="119">
        <f>_xll.qlYieldTSDiscount(Discounting,S59,,AllTriggers)</f>
        <v>0.99922221488875118</v>
      </c>
      <c r="X59" s="22">
        <f t="shared" si="4"/>
        <v>1.845957902810821E-3</v>
      </c>
      <c r="Y59" s="139">
        <f t="shared" si="5"/>
        <v>4.0080246023621515E-4</v>
      </c>
      <c r="AD59" s="208"/>
      <c r="AE59" s="208"/>
    </row>
    <row r="60" spans="5:31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42206</v>
      </c>
      <c r="S60" s="92">
        <f>_xll.qlCalendarAdvance(Calendar,R60,$F$1,"mf",,Trigger)</f>
        <v>42298</v>
      </c>
      <c r="T60" s="118">
        <f>_xll.qlDayCounterYearFraction(DayCounter,R60,S60,,,Trigger)</f>
        <v>0.25555555555555554</v>
      </c>
      <c r="U60" s="22">
        <f>_xll.qlInterpolationInterpolate(B3Minterpolation,R60,TRUE)</f>
        <v>1.5699849904501854E-3</v>
      </c>
      <c r="V60" s="119">
        <f>_xll.qlYieldTSDiscount(Discounting,R60,,AllTriggers)</f>
        <v>0.99968963576501613</v>
      </c>
      <c r="W60" s="119">
        <f>_xll.qlYieldTSDiscount(Discounting,S60,,AllTriggers)</f>
        <v>0.99921524378274063</v>
      </c>
      <c r="X60" s="22">
        <f t="shared" si="4"/>
        <v>1.8577743523557515E-3</v>
      </c>
      <c r="Y60" s="139">
        <f t="shared" si="5"/>
        <v>4.0094760233760402E-4</v>
      </c>
      <c r="AD60" s="208"/>
      <c r="AE60" s="208"/>
    </row>
    <row r="61" spans="5:31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42207</v>
      </c>
      <c r="S61" s="92">
        <f>_xll.qlCalendarAdvance(Calendar,R61,$F$1,"mf",,Trigger)</f>
        <v>42299</v>
      </c>
      <c r="T61" s="118">
        <f>_xll.qlDayCounterYearFraction(DayCounter,R61,S61,,,Trigger)</f>
        <v>0.25555555555555554</v>
      </c>
      <c r="U61" s="22">
        <f>_xll.qlInterpolationInterpolate(B3Minterpolation,R61,TRUE)</f>
        <v>1.5705578491329987E-3</v>
      </c>
      <c r="V61" s="119">
        <f>_xll.qlYieldTSDiscount(Discounting,R61,,AllTriggers)</f>
        <v>0.99968565807563903</v>
      </c>
      <c r="W61" s="119">
        <f>_xll.qlYieldTSDiscount(Discounting,S61,,AllTriggers)</f>
        <v>0.9992082260696602</v>
      </c>
      <c r="X61" s="22">
        <f t="shared" si="4"/>
        <v>1.8696925711441492E-3</v>
      </c>
      <c r="Y61" s="139">
        <f t="shared" si="5"/>
        <v>4.0109265060641073E-4</v>
      </c>
      <c r="AD61" s="208"/>
      <c r="AE61" s="208"/>
    </row>
    <row r="62" spans="5:31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42208</v>
      </c>
      <c r="S62" s="92">
        <f>_xll.qlCalendarAdvance(Calendar,R62,$F$1,"mf",,Trigger)</f>
        <v>42300</v>
      </c>
      <c r="T62" s="118">
        <f>_xll.qlDayCounterYearFraction(DayCounter,R62,S62,,,Trigger)</f>
        <v>0.25555555555555554</v>
      </c>
      <c r="U62" s="22">
        <f>_xll.qlInterpolationInterpolate(B3Minterpolation,R62,TRUE)</f>
        <v>1.5711308911950084E-3</v>
      </c>
      <c r="V62" s="119">
        <f>_xll.qlYieldTSDiscount(Discounting,R62,,AllTriggers)</f>
        <v>0.99968165950228094</v>
      </c>
      <c r="W62" s="119">
        <f>_xll.qlYieldTSDiscount(Discounting,S62,,AllTriggers)</f>
        <v>0.99920116215644361</v>
      </c>
      <c r="X62" s="22">
        <f t="shared" si="4"/>
        <v>1.8817101867580996E-3</v>
      </c>
      <c r="Y62" s="139">
        <f t="shared" si="5"/>
        <v>4.0123773460810691E-4</v>
      </c>
      <c r="AD62" s="208"/>
      <c r="AE62" s="208"/>
    </row>
    <row r="63" spans="5:31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42209</v>
      </c>
      <c r="S63" s="92">
        <f>_xll.qlCalendarAdvance(Calendar,R63,$F$1,"mf",,Trigger)</f>
        <v>42303</v>
      </c>
      <c r="T63" s="118">
        <f>_xll.qlDayCounterYearFraction(DayCounter,R63,S63,,,Trigger)</f>
        <v>0.26111111111111113</v>
      </c>
      <c r="U63" s="22">
        <f>_xll.qlInterpolationInterpolate(B3Minterpolation,R63,TRUE)</f>
        <v>1.5717046231681561E-3</v>
      </c>
      <c r="V63" s="119">
        <f>_xll.qlYieldTSDiscount(Discounting,R63,,AllTriggers)</f>
        <v>0.999677639845302</v>
      </c>
      <c r="W63" s="119">
        <f>_xll.qlYieldTSDiscount(Discounting,S63,,AllTriggers)</f>
        <v>0.99917969728523826</v>
      </c>
      <c r="X63" s="22">
        <f t="shared" si="4"/>
        <v>1.908579672905437E-3</v>
      </c>
      <c r="Y63" s="139">
        <f t="shared" si="5"/>
        <v>4.10101021259461E-4</v>
      </c>
      <c r="AD63" s="208"/>
      <c r="AE63" s="208"/>
    </row>
    <row r="64" spans="5:31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42212</v>
      </c>
      <c r="S64" s="92">
        <f>_xll.qlCalendarAdvance(Calendar,R64,$F$1,"mf",,Trigger)</f>
        <v>42304</v>
      </c>
      <c r="T64" s="118">
        <f>_xll.qlDayCounterYearFraction(DayCounter,R64,S64,,,Trigger)</f>
        <v>0.25555555555555554</v>
      </c>
      <c r="U64" s="22">
        <f>_xll.qlInterpolationInterpolate(B3Minterpolation,R64,TRUE)</f>
        <v>1.5734350238738458E-3</v>
      </c>
      <c r="V64" s="119">
        <f>_xll.qlYieldTSDiscount(Discounting,R64,,AllTriggers)</f>
        <v>0.99966545237631255</v>
      </c>
      <c r="W64" s="119">
        <f>_xll.qlYieldTSDiscount(Discounting,S64,,AllTriggers)</f>
        <v>0.99917245264071131</v>
      </c>
      <c r="X64" s="22">
        <f t="shared" si="4"/>
        <v>1.9307271683482766E-3</v>
      </c>
      <c r="Y64" s="139">
        <f t="shared" si="5"/>
        <v>4.018210192115222E-4</v>
      </c>
      <c r="AD64" s="208"/>
      <c r="AE64" s="208"/>
    </row>
    <row r="65" spans="5:31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42213</v>
      </c>
      <c r="S65" s="92">
        <f>_xll.qlCalendarAdvance(Calendar,R65,$F$1,"mf",,Trigger)</f>
        <v>42305</v>
      </c>
      <c r="T65" s="118">
        <f>_xll.qlDayCounterYearFraction(DayCounter,R65,S65,,,Trigger)</f>
        <v>0.25555555555555554</v>
      </c>
      <c r="U65" s="22">
        <f>_xll.qlInterpolationInterpolate(B3Minterpolation,R65,TRUE)</f>
        <v>1.5740165808109639E-3</v>
      </c>
      <c r="V65" s="119">
        <f>_xll.qlYieldTSDiscount(Discounting,R65,,AllTriggers)</f>
        <v>0.99966134638854531</v>
      </c>
      <c r="W65" s="119">
        <f>_xll.qlYieldTSDiscount(Discounting,S65,,AllTriggers)</f>
        <v>0.99916516383063769</v>
      </c>
      <c r="X65" s="22">
        <f t="shared" si="4"/>
        <v>1.9432061810514582E-3</v>
      </c>
      <c r="Y65" s="139">
        <f t="shared" si="5"/>
        <v>4.0196822531559669E-4</v>
      </c>
      <c r="AD65" s="208"/>
      <c r="AE65" s="208"/>
    </row>
    <row r="66" spans="5:31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42214</v>
      </c>
      <c r="S66" s="92">
        <f>_xll.qlCalendarAdvance(Calendar,R66,$F$1,"mf",,Trigger)</f>
        <v>42306</v>
      </c>
      <c r="T66" s="118">
        <f>_xll.qlDayCounterYearFraction(DayCounter,R66,S66,,,Trigger)</f>
        <v>0.25555555555555554</v>
      </c>
      <c r="U66" s="22">
        <f>_xll.qlInterpolationInterpolate(B3Minterpolation,R66,TRUE)</f>
        <v>1.5746013603189289E-3</v>
      </c>
      <c r="V66" s="119">
        <f>_xll.qlYieldTSDiscount(Discounting,R66,,AllTriggers)</f>
        <v>0.99965721831902776</v>
      </c>
      <c r="W66" s="119">
        <f>_xll.qlYieldTSDiscount(Discounting,S66,,AllTriggers)</f>
        <v>0.99915783126191815</v>
      </c>
      <c r="X66" s="22">
        <f t="shared" si="4"/>
        <v>1.9557703556026479E-3</v>
      </c>
      <c r="Y66" s="139">
        <f t="shared" si="5"/>
        <v>4.021162445178329E-4</v>
      </c>
      <c r="AD66" s="208"/>
      <c r="AE66" s="208"/>
    </row>
    <row r="67" spans="5:31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42215</v>
      </c>
      <c r="S67" s="92">
        <f>_xll.qlCalendarAdvance(Calendar,R67,$F$1,"mf",,Trigger)</f>
        <v>42307</v>
      </c>
      <c r="T67" s="118">
        <f>_xll.qlDayCounterYearFraction(DayCounter,R67,S67,,,Trigger)</f>
        <v>0.25555555555555554</v>
      </c>
      <c r="U67" s="22">
        <f>_xll.qlInterpolationInterpolate(B3Minterpolation,R67,TRUE)</f>
        <v>1.5751898689296824E-3</v>
      </c>
      <c r="V67" s="119">
        <f>_xll.qlYieldTSDiscount(Discounting,R67,,AllTriggers)</f>
        <v>0.99965306802302079</v>
      </c>
      <c r="W67" s="119">
        <f>_xll.qlYieldTSDiscount(Discounting,S67,,AllTriggers)</f>
        <v>0.99915045544071901</v>
      </c>
      <c r="X67" s="22">
        <f t="shared" si="4"/>
        <v>1.968417145344179E-3</v>
      </c>
      <c r="Y67" s="139">
        <f t="shared" si="5"/>
        <v>4.0226520639182378E-4</v>
      </c>
      <c r="AD67" s="208"/>
      <c r="AE67" s="208"/>
    </row>
    <row r="68" spans="5:31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42216</v>
      </c>
      <c r="S68" s="92">
        <f>_xll.qlCalendarAdvance(Calendar,R68,$F$1,"mf",,Trigger)</f>
        <v>42307</v>
      </c>
      <c r="T68" s="118">
        <f>_xll.qlDayCounterYearFraction(DayCounter,R68,S68,,,Trigger)</f>
        <v>0.25277777777777777</v>
      </c>
      <c r="U68" s="22">
        <f>_xll.qlInterpolationInterpolate(B3Minterpolation,R68,TRUE)</f>
        <v>1.5757826131751666E-3</v>
      </c>
      <c r="V68" s="119">
        <f>_xll.qlYieldTSDiscount(Discounting,R68,,AllTriggers)</f>
        <v>0.99964889557527814</v>
      </c>
      <c r="W68" s="119">
        <f>_xll.qlYieldTSDiscount(Discounting,S68,,AllTriggers)</f>
        <v>0.99915045544071901</v>
      </c>
      <c r="X68" s="22">
        <f t="shared" ref="X68:X131" si="9">(V68/W68-1)/T68</f>
        <v>1.9735276814771682E-3</v>
      </c>
      <c r="Y68" s="139">
        <f t="shared" ref="Y68:Y131" si="10">LN((1+(U68+X68)*T68)/(1+X68*T68))</f>
        <v>3.9804498698502188E-4</v>
      </c>
      <c r="AD68" s="208"/>
      <c r="AE68" s="208"/>
    </row>
    <row r="69" spans="5:31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42219</v>
      </c>
      <c r="S69" s="92">
        <f>_xll.qlCalendarAdvance(Calendar,R69,$F$1,"mf",,Trigger)</f>
        <v>42311</v>
      </c>
      <c r="T69" s="118">
        <f>_xll.qlDayCounterYearFraction(DayCounter,R69,S69,,,Trigger)</f>
        <v>0.25555555555555554</v>
      </c>
      <c r="U69" s="22">
        <f>_xll.qlInterpolationInterpolate(B3Minterpolation,R69,TRUE)</f>
        <v>1.5775913250394196E-3</v>
      </c>
      <c r="V69" s="119">
        <f>_xll.qlYieldTSDiscount(Discounting,R69,,AllTriggers)</f>
        <v>0.99963624661789596</v>
      </c>
      <c r="W69" s="119">
        <f>_xll.qlYieldTSDiscount(Discounting,S69,,AllTriggers)</f>
        <v>0.99912053868829542</v>
      </c>
      <c r="X69" s="22">
        <f t="shared" si="9"/>
        <v>2.019763854779779E-3</v>
      </c>
      <c r="Y69" s="139">
        <f t="shared" si="10"/>
        <v>4.0287307363938402E-4</v>
      </c>
      <c r="AD69" s="208"/>
      <c r="AE69" s="208"/>
    </row>
    <row r="70" spans="5:31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42220</v>
      </c>
      <c r="S70" s="92">
        <f>_xll.qlCalendarAdvance(Calendar,R70,$F$1,"mf",,Trigger)</f>
        <v>42312</v>
      </c>
      <c r="T70" s="118">
        <f>_xll.qlDayCounterYearFraction(DayCounter,R70,S70,,,Trigger)</f>
        <v>0.25555555555555554</v>
      </c>
      <c r="U70" s="22">
        <f>_xll.qlInterpolationInterpolate(B3Minterpolation,R70,TRUE)</f>
        <v>1.5782060771432431E-3</v>
      </c>
      <c r="V70" s="119">
        <f>_xll.qlYieldTSDiscount(Discounting,R70,,AllTriggers)</f>
        <v>0.9996319868594663</v>
      </c>
      <c r="W70" s="119">
        <f>_xll.qlYieldTSDiscount(Discounting,S70,,AllTriggers)</f>
        <v>0.99911296114554116</v>
      </c>
      <c r="X70" s="22">
        <f t="shared" si="9"/>
        <v>2.03277333385379E-3</v>
      </c>
      <c r="Y70" s="139">
        <f t="shared" si="10"/>
        <v>4.0302869368042033E-4</v>
      </c>
      <c r="AD70" s="208"/>
      <c r="AE70" s="208"/>
    </row>
    <row r="71" spans="5:31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42221</v>
      </c>
      <c r="S71" s="92">
        <f>_xll.qlCalendarAdvance(Calendar,R71,$F$1,"mf",,Trigger)</f>
        <v>42313</v>
      </c>
      <c r="T71" s="118">
        <f>_xll.qlDayCounterYearFraction(DayCounter,R71,S71,,,Trigger)</f>
        <v>0.25555555555555554</v>
      </c>
      <c r="U71" s="22">
        <f>_xll.qlInterpolationInterpolate(B3Minterpolation,R71,TRUE)</f>
        <v>1.5788275975415062E-3</v>
      </c>
      <c r="V71" s="119">
        <f>_xll.qlYieldTSDiscount(Discounting,R71,,AllTriggers)</f>
        <v>0.99962770559742498</v>
      </c>
      <c r="W71" s="119">
        <f>_xll.qlYieldTSDiscount(Discounting,S71,,AllTriggers)</f>
        <v>0.99910534626574177</v>
      </c>
      <c r="X71" s="22">
        <f t="shared" si="9"/>
        <v>2.0458450991092309E-3</v>
      </c>
      <c r="Y71" s="139">
        <f t="shared" si="10"/>
        <v>4.0318603432423154E-4</v>
      </c>
      <c r="AD71" s="208"/>
      <c r="AE71" s="208"/>
    </row>
    <row r="72" spans="5:31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42222</v>
      </c>
      <c r="S72" s="92">
        <f>_xll.qlCalendarAdvance(Calendar,R72,$F$1,"mf",,Trigger)</f>
        <v>42314</v>
      </c>
      <c r="T72" s="118">
        <f>_xll.qlDayCounterYearFraction(DayCounter,R72,S72,,,Trigger)</f>
        <v>0.25555555555555554</v>
      </c>
      <c r="U72" s="22">
        <f>_xll.qlInterpolationInterpolate(B3Minterpolation,R72,TRUE)</f>
        <v>1.5794563927661502E-3</v>
      </c>
      <c r="V72" s="119">
        <f>_xll.qlYieldTSDiscount(Discounting,R72,,AllTriggers)</f>
        <v>0.9996234029613944</v>
      </c>
      <c r="W72" s="119">
        <f>_xll.qlYieldTSDiscount(Discounting,S72,,AllTriggers)</f>
        <v>0.99909769505125912</v>
      </c>
      <c r="X72" s="22">
        <f t="shared" si="9"/>
        <v>2.058975733218811E-3</v>
      </c>
      <c r="Y72" s="139">
        <f t="shared" si="10"/>
        <v>4.0334522522416733E-4</v>
      </c>
      <c r="AD72" s="208"/>
      <c r="AE72" s="208"/>
    </row>
    <row r="73" spans="5:31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42223</v>
      </c>
      <c r="S73" s="92">
        <f>_xll.qlCalendarAdvance(Calendar,R73,$F$1,"mf",,Trigger)</f>
        <v>42317</v>
      </c>
      <c r="T73" s="118">
        <f>_xll.qlDayCounterYearFraction(DayCounter,R73,S73,,,Trigger)</f>
        <v>0.26111111111111113</v>
      </c>
      <c r="U73" s="22">
        <f>_xll.qlInterpolationInterpolate(B3Minterpolation,R73,TRUE)</f>
        <v>1.580092969349117E-3</v>
      </c>
      <c r="V73" s="119">
        <f>_xll.qlYieldTSDiscount(Discounting,R73,,AllTriggers)</f>
        <v>0.99961907908099601</v>
      </c>
      <c r="W73" s="119">
        <f>_xll.qlYieldTSDiscount(Discounting,S73,,AllTriggers)</f>
        <v>0.99907453342292518</v>
      </c>
      <c r="X73" s="22">
        <f t="shared" si="9"/>
        <v>2.0874258524914047E-3</v>
      </c>
      <c r="Y73" s="139">
        <f t="shared" si="10"/>
        <v>4.1227008172651364E-4</v>
      </c>
      <c r="AD73" s="208"/>
      <c r="AE73" s="208"/>
    </row>
    <row r="74" spans="5:31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42226</v>
      </c>
      <c r="S74" s="92">
        <f>_xll.qlCalendarAdvance(Calendar,R74,$F$1,"mf",,Trigger)</f>
        <v>42318</v>
      </c>
      <c r="T74" s="118">
        <f>_xll.qlDayCounterYearFraction(DayCounter,R74,S74,,,Trigger)</f>
        <v>0.25555555555555554</v>
      </c>
      <c r="U74" s="22">
        <f>_xll.qlInterpolationInterpolate(B3Minterpolation,R74,TRUE)</f>
        <v>1.5820544525673721E-3</v>
      </c>
      <c r="V74" s="119">
        <f>_xll.qlYieldTSDiscount(Discounting,R74,,AllTriggers)</f>
        <v>0.99960598126979694</v>
      </c>
      <c r="W74" s="119">
        <f>_xll.qlYieldTSDiscount(Discounting,S74,,AllTriggers)</f>
        <v>0.99906674689278685</v>
      </c>
      <c r="X74" s="22">
        <f t="shared" si="9"/>
        <v>2.1120186101434824E-3</v>
      </c>
      <c r="Y74" s="139">
        <f t="shared" si="10"/>
        <v>4.0400308440136545E-4</v>
      </c>
      <c r="AD74" s="208"/>
      <c r="AE74" s="208"/>
    </row>
    <row r="75" spans="5:31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42227</v>
      </c>
      <c r="S75" s="92">
        <f>_xll.qlCalendarAdvance(Calendar,R75,$F$1,"mf",,Trigger)</f>
        <v>42319</v>
      </c>
      <c r="T75" s="118">
        <f>_xll.qlDayCounterYearFraction(DayCounter,R75,S75,,,Trigger)</f>
        <v>0.25555555555555554</v>
      </c>
      <c r="U75" s="22">
        <f>_xll.qlInterpolationInterpolate(B3Minterpolation,R75,TRUE)</f>
        <v>1.5827272199030477E-3</v>
      </c>
      <c r="V75" s="119">
        <f>_xll.qlYieldTSDiscount(Discounting,R75,,AllTriggers)</f>
        <v>0.99960157370812541</v>
      </c>
      <c r="W75" s="119">
        <f>_xll.qlYieldTSDiscount(Discounting,S75,,AllTriggers)</f>
        <v>0.99905892903936666</v>
      </c>
      <c r="X75" s="22">
        <f t="shared" si="9"/>
        <v>2.1253923270982194E-3</v>
      </c>
      <c r="Y75" s="139">
        <f t="shared" si="10"/>
        <v>4.0417347133068202E-4</v>
      </c>
      <c r="AD75" s="208"/>
      <c r="AE75" s="208"/>
    </row>
    <row r="76" spans="5:31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42228</v>
      </c>
      <c r="S76" s="92">
        <f>_xll.qlCalendarAdvance(Calendar,R76,$F$1,"mf",,Trigger)</f>
        <v>42320</v>
      </c>
      <c r="T76" s="118">
        <f>_xll.qlDayCounterYearFraction(DayCounter,R76,S76,,,Trigger)</f>
        <v>0.25555555555555554</v>
      </c>
      <c r="U76" s="22">
        <f>_xll.qlInterpolationInterpolate(B3Minterpolation,R76,TRUE)</f>
        <v>1.5834103012567552E-3</v>
      </c>
      <c r="V76" s="119">
        <f>_xll.qlYieldTSDiscount(Discounting,R76,,AllTriggers)</f>
        <v>0.99959714555018031</v>
      </c>
      <c r="W76" s="119">
        <f>_xll.qlYieldTSDiscount(Discounting,S76,,AllTriggers)</f>
        <v>0.99905108086486094</v>
      </c>
      <c r="X76" s="22">
        <f t="shared" si="9"/>
        <v>2.1388044080266938E-3</v>
      </c>
      <c r="Y76" s="139">
        <f t="shared" si="10"/>
        <v>4.0434648640555665E-4</v>
      </c>
      <c r="AD76" s="208"/>
      <c r="AE76" s="208"/>
    </row>
    <row r="77" spans="5:31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42229</v>
      </c>
      <c r="S77" s="92">
        <f>_xll.qlCalendarAdvance(Calendar,R77,$F$1,"mf",,Trigger)</f>
        <v>42321</v>
      </c>
      <c r="T77" s="118">
        <f>_xll.qlDayCounterYearFraction(DayCounter,R77,S77,,,Trigger)</f>
        <v>0.25555555555555554</v>
      </c>
      <c r="U77" s="22">
        <f>_xll.qlInterpolationInterpolate(B3Minterpolation,R77,TRUE)</f>
        <v>1.5841042031604358E-3</v>
      </c>
      <c r="V77" s="119">
        <f>_xll.qlYieldTSDiscount(Discounting,R77,,AllTriggers)</f>
        <v>0.9995926969255774</v>
      </c>
      <c r="W77" s="119">
        <f>_xll.qlYieldTSDiscount(Discounting,S77,,AllTriggers)</f>
        <v>0.99904320337143782</v>
      </c>
      <c r="X77" s="22">
        <f t="shared" si="9"/>
        <v>2.1522514352896897E-3</v>
      </c>
      <c r="Y77" s="139">
        <f t="shared" si="10"/>
        <v>4.0452225926886857E-4</v>
      </c>
      <c r="AD77" s="208"/>
      <c r="AE77" s="208"/>
    </row>
    <row r="78" spans="5:31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42230</v>
      </c>
      <c r="S78" s="92">
        <f>_xll.qlCalendarAdvance(Calendar,R78,$F$1,"mf",,Trigger)</f>
        <v>42324</v>
      </c>
      <c r="T78" s="118">
        <f>_xll.qlDayCounterYearFraction(DayCounter,R78,S78,,,Trigger)</f>
        <v>0.26111111111111113</v>
      </c>
      <c r="U78" s="22">
        <f>_xll.qlInterpolationInterpolate(B3Minterpolation,R78,TRUE)</f>
        <v>1.5848094321460318E-3</v>
      </c>
      <c r="V78" s="119">
        <f>_xll.qlYieldTSDiscount(Discounting,R78,,AllTriggers)</f>
        <v>0.99958822796393165</v>
      </c>
      <c r="W78" s="119">
        <f>_xll.qlYieldTSDiscount(Discounting,S78,,AllTriggers)</f>
        <v>0.99901940499890696</v>
      </c>
      <c r="X78" s="22">
        <f t="shared" si="9"/>
        <v>2.1806092243866781E-3</v>
      </c>
      <c r="Y78" s="139">
        <f t="shared" si="10"/>
        <v>4.1349037043460592E-4</v>
      </c>
      <c r="AD78" s="208"/>
      <c r="AE78" s="208"/>
    </row>
    <row r="79" spans="5:31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42233</v>
      </c>
      <c r="S79" s="92">
        <f>_xll.qlCalendarAdvance(Calendar,R79,$F$1,"mf",,Trigger)</f>
        <v>42325</v>
      </c>
      <c r="T79" s="118">
        <f>_xll.qlDayCounterYearFraction(DayCounter,R79,S79,,,Trigger)</f>
        <v>0.25555555555555554</v>
      </c>
      <c r="U79" s="22">
        <f>_xll.qlInterpolationInterpolate(B3Minterpolation,R79,TRUE)</f>
        <v>1.586998146913728E-3</v>
      </c>
      <c r="V79" s="119">
        <f>_xll.qlYieldTSDiscount(Discounting,R79,,AllTriggers)</f>
        <v>0.99957470035286944</v>
      </c>
      <c r="W79" s="119">
        <f>_xll.qlYieldTSDiscount(Discounting,S79,,AllTriggers)</f>
        <v>0.99901142025090994</v>
      </c>
      <c r="X79" s="22">
        <f t="shared" si="9"/>
        <v>2.2063206533247215E-3</v>
      </c>
      <c r="Y79" s="139">
        <f t="shared" si="10"/>
        <v>4.0525552142096411E-4</v>
      </c>
      <c r="AD79" s="208"/>
      <c r="AE79" s="208"/>
    </row>
    <row r="80" spans="5:31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42234</v>
      </c>
      <c r="S80" s="92">
        <f>_xll.qlCalendarAdvance(Calendar,R80,$F$1,"mf",,Trigger)</f>
        <v>42326</v>
      </c>
      <c r="T80" s="118">
        <f>_xll.qlDayCounterYearFraction(DayCounter,R80,S80,,,Trigger)</f>
        <v>0.25555555555555554</v>
      </c>
      <c r="U80" s="22">
        <f>_xll.qlInterpolationInterpolate(B3Minterpolation,R80,TRUE)</f>
        <v>1.5877537495464021E-3</v>
      </c>
      <c r="V80" s="119">
        <f>_xll.qlYieldTSDiscount(Discounting,R80,,AllTriggers)</f>
        <v>0.99957015133917904</v>
      </c>
      <c r="W80" s="119">
        <f>_xll.qlYieldTSDiscount(Discounting,S80,,AllTriggers)</f>
        <v>0.9990034111943954</v>
      </c>
      <c r="X80" s="22">
        <f t="shared" si="9"/>
        <v>2.2198911460803296E-3</v>
      </c>
      <c r="Y80" s="139">
        <f t="shared" si="10"/>
        <v>4.0544702782493503E-4</v>
      </c>
      <c r="AD80" s="208"/>
      <c r="AE80" s="208"/>
    </row>
    <row r="81" spans="5:31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42235</v>
      </c>
      <c r="S81" s="92">
        <f>_xll.qlCalendarAdvance(Calendar,R81,$F$1,"mf",,Trigger)</f>
        <v>42327</v>
      </c>
      <c r="T81" s="118">
        <f>_xll.qlDayCounterYearFraction(DayCounter,R81,S81,,,Trigger)</f>
        <v>0.25555555555555554</v>
      </c>
      <c r="U81" s="22">
        <f>_xll.qlInterpolationInterpolate(B3Minterpolation,R81,TRUE)</f>
        <v>1.5885232119207001E-3</v>
      </c>
      <c r="V81" s="119">
        <f>_xll.qlYieldTSDiscount(Discounting,R81,,AllTriggers)</f>
        <v>0.99956558263650341</v>
      </c>
      <c r="W81" s="119">
        <f>_xll.qlYieldTSDiscount(Discounting,S81,,AllTriggers)</f>
        <v>0.99899537883135336</v>
      </c>
      <c r="X81" s="22">
        <f t="shared" si="9"/>
        <v>2.2334760783698543E-3</v>
      </c>
      <c r="Y81" s="139">
        <f t="shared" si="10"/>
        <v>4.056420698468025E-4</v>
      </c>
      <c r="AD81" s="208"/>
      <c r="AE81" s="208"/>
    </row>
    <row r="82" spans="5:31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42236</v>
      </c>
      <c r="S82" s="92">
        <f>_xll.qlCalendarAdvance(Calendar,R82,$F$1,"mf",,Trigger)</f>
        <v>42328</v>
      </c>
      <c r="T82" s="118">
        <f>_xll.qlDayCounterYearFraction(DayCounter,R82,S82,,,Trigger)</f>
        <v>0.25555555555555554</v>
      </c>
      <c r="U82" s="22">
        <f>_xll.qlInterpolationInterpolate(B3Minterpolation,R82,TRUE)</f>
        <v>1.589307040568564E-3</v>
      </c>
      <c r="V82" s="119">
        <f>_xll.qlYieldTSDiscount(Discounting,R82,,AllTriggers)</f>
        <v>0.99956099437445078</v>
      </c>
      <c r="W82" s="119">
        <f>_xll.qlYieldTSDiscount(Discounting,S82,,AllTriggers)</f>
        <v>0.99898732416374336</v>
      </c>
      <c r="X82" s="22">
        <f t="shared" si="9"/>
        <v>2.2470720322308605E-3</v>
      </c>
      <c r="Y82" s="139">
        <f t="shared" si="10"/>
        <v>4.0584077711969171E-4</v>
      </c>
      <c r="AD82" s="208"/>
      <c r="AE82" s="208"/>
    </row>
    <row r="83" spans="5:31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42237</v>
      </c>
      <c r="S83" s="92">
        <f>_xll.qlCalendarAdvance(Calendar,R83,$F$1,"mf",,Trigger)</f>
        <v>42331</v>
      </c>
      <c r="T83" s="118">
        <f>_xll.qlDayCounterYearFraction(DayCounter,R83,S83,,,Trigger)</f>
        <v>0.26111111111111113</v>
      </c>
      <c r="U83" s="22">
        <f>_xll.qlInterpolationInterpolate(B3Minterpolation,R83,TRUE)</f>
        <v>1.5901057420219353E-3</v>
      </c>
      <c r="V83" s="119">
        <f>_xll.qlYieldTSDiscount(Discounting,R83,,AllTriggers)</f>
        <v>0.99955638668262792</v>
      </c>
      <c r="W83" s="119">
        <f>_xll.qlYieldTSDiscount(Discounting,S83,,AllTriggers)</f>
        <v>0.99896303635263928</v>
      </c>
      <c r="X83" s="22">
        <f t="shared" si="9"/>
        <v>2.2747643670606916E-3</v>
      </c>
      <c r="Y83" s="139">
        <f t="shared" si="10"/>
        <v>4.1486174505185841E-4</v>
      </c>
      <c r="AD83" s="208"/>
      <c r="AE83" s="208"/>
    </row>
    <row r="84" spans="5:31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42240</v>
      </c>
      <c r="S84" s="92">
        <f>_xll.qlCalendarAdvance(Calendar,R84,$F$1,"mf",,Trigger)</f>
        <v>42332</v>
      </c>
      <c r="T84" s="118">
        <f>_xll.qlDayCounterYearFraction(DayCounter,R84,S84,,,Trigger)</f>
        <v>0.25555555555555554</v>
      </c>
      <c r="U84" s="22">
        <f>_xll.qlInterpolationInterpolate(B3Minterpolation,R84,TRUE)</f>
        <v>1.5925961485345117E-3</v>
      </c>
      <c r="V84" s="119">
        <f>_xll.qlYieldTSDiscount(Discounting,R84,,AllTriggers)</f>
        <v>0.99954244832458738</v>
      </c>
      <c r="W84" s="119">
        <f>_xll.qlYieldTSDiscount(Discounting,S84,,AllTriggers)</f>
        <v>0.99895490248573537</v>
      </c>
      <c r="X84" s="22">
        <f t="shared" si="9"/>
        <v>2.3014977024267236E-3</v>
      </c>
      <c r="Y84" s="139">
        <f t="shared" si="10"/>
        <v>4.0667485134958863E-4</v>
      </c>
      <c r="AD84" s="208"/>
      <c r="AE84" s="208"/>
    </row>
    <row r="85" spans="5:31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42241</v>
      </c>
      <c r="S85" s="92">
        <f>_xll.qlCalendarAdvance(Calendar,R85,$F$1,"mf",,Trigger)</f>
        <v>42333</v>
      </c>
      <c r="T85" s="118">
        <f>_xll.qlDayCounterYearFraction(DayCounter,R85,S85,,,Trigger)</f>
        <v>0.25555555555555554</v>
      </c>
      <c r="U85" s="22">
        <f>_xll.qlInterpolationInterpolate(B3Minterpolation,R85,TRUE)</f>
        <v>1.5934594065293304E-3</v>
      </c>
      <c r="V85" s="119">
        <f>_xll.qlYieldTSDiscount(Discounting,R85,,AllTriggers)</f>
        <v>0.99953776420972662</v>
      </c>
      <c r="W85" s="119">
        <f>_xll.qlYieldTSDiscount(Discounting,S85,,AllTriggers)</f>
        <v>0.99894675132359589</v>
      </c>
      <c r="X85" s="22">
        <f t="shared" si="9"/>
        <v>2.3150974930125803E-3</v>
      </c>
      <c r="Y85" s="139">
        <f t="shared" si="10"/>
        <v>4.0689382933668274E-4</v>
      </c>
      <c r="AD85" s="208"/>
      <c r="AE85" s="208"/>
    </row>
    <row r="86" spans="5:31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42242</v>
      </c>
      <c r="S86" s="92">
        <f>_xll.qlCalendarAdvance(Calendar,R86,$F$1,"mf",,Trigger)</f>
        <v>42334</v>
      </c>
      <c r="T86" s="118">
        <f>_xll.qlDayCounterYearFraction(DayCounter,R86,S86,,,Trigger)</f>
        <v>0.25555555555555554</v>
      </c>
      <c r="U86" s="22">
        <f>_xll.qlInterpolationInterpolate(B3Minterpolation,R86,TRUE)</f>
        <v>1.5943400699893655E-3</v>
      </c>
      <c r="V86" s="119">
        <f>_xll.qlYieldTSDiscount(Discounting,R86,,AllTriggers)</f>
        <v>0.9995330613131107</v>
      </c>
      <c r="W86" s="119">
        <f>_xll.qlYieldTSDiscount(Discounting,S86,,AllTriggers)</f>
        <v>0.99893858386799295</v>
      </c>
      <c r="X86" s="22">
        <f t="shared" si="9"/>
        <v>2.3286877963848143E-3</v>
      </c>
      <c r="Y86" s="139">
        <f t="shared" si="10"/>
        <v>4.071172503488555E-4</v>
      </c>
      <c r="AD86" s="208"/>
      <c r="AE86" s="208"/>
    </row>
    <row r="87" spans="5:31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42243</v>
      </c>
      <c r="S87" s="92">
        <f>_xll.qlCalendarAdvance(Calendar,R87,$F$1,"mf",,Trigger)</f>
        <v>42335</v>
      </c>
      <c r="T87" s="118">
        <f>_xll.qlDayCounterYearFraction(DayCounter,R87,S87,,,Trigger)</f>
        <v>0.25555555555555554</v>
      </c>
      <c r="U87" s="22">
        <f>_xll.qlInterpolationInterpolate(B3Minterpolation,R87,TRUE)</f>
        <v>1.5952386454465587E-3</v>
      </c>
      <c r="V87" s="119">
        <f>_xll.qlYieldTSDiscount(Discounting,R87,,AllTriggers)</f>
        <v>0.99952833976433841</v>
      </c>
      <c r="W87" s="119">
        <f>_xll.qlYieldTSDiscount(Discounting,S87,,AllTriggers)</f>
        <v>0.99893040112066644</v>
      </c>
      <c r="X87" s="22">
        <f t="shared" si="9"/>
        <v>2.3422651942473435E-3</v>
      </c>
      <c r="Y87" s="139">
        <f t="shared" si="10"/>
        <v>4.0734524401169132E-4</v>
      </c>
      <c r="AD87" s="208"/>
      <c r="AE87" s="208"/>
    </row>
    <row r="88" spans="5:31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42244</v>
      </c>
      <c r="S88" s="92">
        <f>_xll.qlCalendarAdvance(Calendar,R88,$F$1,"mf",,Trigger)</f>
        <v>42338</v>
      </c>
      <c r="T88" s="118">
        <f>_xll.qlDayCounterYearFraction(DayCounter,R88,S88,,,Trigger)</f>
        <v>0.26111111111111113</v>
      </c>
      <c r="U88" s="22">
        <f>_xll.qlInterpolationInterpolate(B3Minterpolation,R88,TRUE)</f>
        <v>1.5961556394328519E-3</v>
      </c>
      <c r="V88" s="119">
        <f>_xll.qlYieldTSDiscount(Discounting,R88,,AllTriggers)</f>
        <v>0.99952359969300764</v>
      </c>
      <c r="W88" s="119">
        <f>_xll.qlYieldTSDiscount(Discounting,S88,,AllTriggers)</f>
        <v>0.99890577114526524</v>
      </c>
      <c r="X88" s="22">
        <f t="shared" si="9"/>
        <v>2.3687438328225383E-3</v>
      </c>
      <c r="Y88" s="139">
        <f t="shared" si="10"/>
        <v>4.1642963607331246E-4</v>
      </c>
      <c r="AD88" s="208"/>
      <c r="AE88" s="208"/>
    </row>
    <row r="89" spans="5:31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42248</v>
      </c>
      <c r="S89" s="92">
        <f>_xll.qlCalendarAdvance(Calendar,R89,$F$1,"mf",,Trigger)</f>
        <v>42339</v>
      </c>
      <c r="T89" s="118">
        <f>_xll.qlDayCounterYearFraction(DayCounter,R89,S89,,,Trigger)</f>
        <v>0.25277777777777777</v>
      </c>
      <c r="U89" s="22">
        <f>_xll.qlInterpolationInterpolate(B3Minterpolation,R89,TRUE)</f>
        <v>1.6000179313078572E-3</v>
      </c>
      <c r="V89" s="119">
        <f>_xll.qlYieldTSDiscount(Discounting,R89,,AllTriggers)</f>
        <v>0.99950445653649012</v>
      </c>
      <c r="W89" s="119">
        <f>_xll.qlYieldTSDiscount(Discounting,S89,,AllTriggers)</f>
        <v>0.99889753666634296</v>
      </c>
      <c r="X89" s="22">
        <f t="shared" si="9"/>
        <v>2.4036516218786329E-3</v>
      </c>
      <c r="Y89" s="139">
        <f t="shared" si="10"/>
        <v>4.0412171907670987E-4</v>
      </c>
      <c r="AD89" s="208"/>
      <c r="AE89" s="208"/>
    </row>
    <row r="90" spans="5:31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42249</v>
      </c>
      <c r="S90" s="92">
        <f>_xll.qlCalendarAdvance(Calendar,R90,$F$1,"mf",,Trigger)</f>
        <v>42340</v>
      </c>
      <c r="T90" s="118">
        <f>_xll.qlDayCounterYearFraction(DayCounter,R90,S90,,,Trigger)</f>
        <v>0.25277777777777777</v>
      </c>
      <c r="U90" s="22">
        <f>_xll.qlInterpolationInterpolate(B3Minterpolation,R90,TRUE)</f>
        <v>1.6010346159187759E-3</v>
      </c>
      <c r="V90" s="119">
        <f>_xll.qlYieldTSDiscount(Discounting,R90,,AllTriggers)</f>
        <v>0.9994996241337254</v>
      </c>
      <c r="W90" s="119">
        <f>_xll.qlYieldTSDiscount(Discounting,S90,,AllTriggers)</f>
        <v>0.99888928841519742</v>
      </c>
      <c r="X90" s="22">
        <f t="shared" si="9"/>
        <v>2.4171997421965595E-3</v>
      </c>
      <c r="Y90" s="139">
        <f t="shared" si="10"/>
        <v>4.0437707075951135E-4</v>
      </c>
      <c r="AD90" s="208"/>
      <c r="AE90" s="208"/>
    </row>
    <row r="91" spans="5:31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42250</v>
      </c>
      <c r="S91" s="92">
        <f>_xll.qlCalendarAdvance(Calendar,R91,$F$1,"mf",,Trigger)</f>
        <v>42341</v>
      </c>
      <c r="T91" s="118">
        <f>_xll.qlDayCounterYearFraction(DayCounter,R91,S91,,,Trigger)</f>
        <v>0.25277777777777777</v>
      </c>
      <c r="U91" s="22">
        <f>_xll.qlInterpolationInterpolate(B3Minterpolation,R91,TRUE)</f>
        <v>1.6020727582504448E-3</v>
      </c>
      <c r="V91" s="119">
        <f>_xll.qlYieldTSDiscount(Discounting,R91,,AllTriggers)</f>
        <v>0.99949477113589225</v>
      </c>
      <c r="W91" s="119">
        <f>_xll.qlYieldTSDiscount(Discounting,S91,,AllTriggers)</f>
        <v>0.99888102390476419</v>
      </c>
      <c r="X91" s="22">
        <f t="shared" si="9"/>
        <v>2.4307309540741238E-3</v>
      </c>
      <c r="Y91" s="139">
        <f t="shared" si="10"/>
        <v>4.046378408682766E-4</v>
      </c>
      <c r="AD91" s="208"/>
      <c r="AE91" s="208"/>
    </row>
    <row r="92" spans="5:31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42251</v>
      </c>
      <c r="S92" s="92">
        <f>_xll.qlCalendarAdvance(Calendar,R92,$F$1,"mf",,Trigger)</f>
        <v>42342</v>
      </c>
      <c r="T92" s="118">
        <f>_xll.qlDayCounterYearFraction(DayCounter,R92,S92,,,Trigger)</f>
        <v>0.25277777777777777</v>
      </c>
      <c r="U92" s="22">
        <f>_xll.qlInterpolationInterpolate(B3Minterpolation,R92,TRUE)</f>
        <v>1.6031328648348059E-3</v>
      </c>
      <c r="V92" s="119">
        <f>_xll.qlYieldTSDiscount(Discounting,R92,,AllTriggers)</f>
        <v>0.99948989624758622</v>
      </c>
      <c r="W92" s="119">
        <f>_xll.qlYieldTSDiscount(Discounting,S92,,AllTriggers)</f>
        <v>0.99887274064806131</v>
      </c>
      <c r="X92" s="22">
        <f t="shared" si="9"/>
        <v>2.4442499830912533E-3</v>
      </c>
      <c r="Y92" s="139">
        <f t="shared" si="10"/>
        <v>4.049041567730296E-4</v>
      </c>
      <c r="AD92" s="208"/>
      <c r="AE92" s="208"/>
    </row>
    <row r="93" spans="5:31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42254</v>
      </c>
      <c r="S93" s="92">
        <f>_xll.qlCalendarAdvance(Calendar,R93,$F$1,"mf",,Trigger)</f>
        <v>42345</v>
      </c>
      <c r="T93" s="118">
        <f>_xll.qlDayCounterYearFraction(DayCounter,R93,S93,,,Trigger)</f>
        <v>0.25277777777777777</v>
      </c>
      <c r="U93" s="22">
        <f>_xll.qlInterpolationInterpolate(B3Minterpolation,R93,TRUE)</f>
        <v>1.6064500354234599E-3</v>
      </c>
      <c r="V93" s="119">
        <f>_xll.qlYieldTSDiscount(Discounting,R93,,AllTriggers)</f>
        <v>0.99947512728618804</v>
      </c>
      <c r="W93" s="119">
        <f>_xll.qlYieldTSDiscount(Discounting,S93,,AllTriggers)</f>
        <v>0.99884775353177424</v>
      </c>
      <c r="X93" s="22">
        <f t="shared" si="9"/>
        <v>2.4847812297253639E-3</v>
      </c>
      <c r="Y93" s="139">
        <f t="shared" si="10"/>
        <v>4.0573765290740987E-4</v>
      </c>
      <c r="AD93" s="208"/>
      <c r="AE93" s="208"/>
    </row>
    <row r="94" spans="5:31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42255</v>
      </c>
      <c r="S94" s="92">
        <f>_xll.qlCalendarAdvance(Calendar,R94,$F$1,"mf",,Trigger)</f>
        <v>42346</v>
      </c>
      <c r="T94" s="118">
        <f>_xll.qlDayCounterYearFraction(DayCounter,R94,S94,,,Trigger)</f>
        <v>0.25277777777777777</v>
      </c>
      <c r="U94" s="22">
        <f>_xll.qlInterpolationInterpolate(B3Minterpolation,R94,TRUE)</f>
        <v>1.6076030643380071E-3</v>
      </c>
      <c r="V94" s="119">
        <f>_xll.qlYieldTSDiscount(Discounting,R94,,AllTriggers)</f>
        <v>0.99947015188248345</v>
      </c>
      <c r="W94" s="119">
        <f>_xll.qlYieldTSDiscount(Discounting,S94,,AllTriggers)</f>
        <v>0.99883937042185411</v>
      </c>
      <c r="X94" s="22">
        <f t="shared" si="9"/>
        <v>2.4982987843710992E-3</v>
      </c>
      <c r="Y94" s="139">
        <f t="shared" si="10"/>
        <v>4.0602742562534957E-4</v>
      </c>
      <c r="AD94" s="208"/>
      <c r="AE94" s="208"/>
    </row>
    <row r="95" spans="5:31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42256</v>
      </c>
      <c r="S95" s="92">
        <f>_xll.qlCalendarAdvance(Calendar,R95,$F$1,"mf",,Trigger)</f>
        <v>42347</v>
      </c>
      <c r="T95" s="118">
        <f>_xll.qlDayCounterYearFraction(DayCounter,R95,S95,,,Trigger)</f>
        <v>0.25277777777777777</v>
      </c>
      <c r="U95" s="22">
        <f>_xll.qlInterpolationInterpolate(B3Minterpolation,R95,TRUE)</f>
        <v>1.6087805901649555E-3</v>
      </c>
      <c r="V95" s="119">
        <f>_xll.qlYieldTSDiscount(Discounting,R95,,AllTriggers)</f>
        <v>0.99946514811168963</v>
      </c>
      <c r="W95" s="119">
        <f>_xll.qlYieldTSDiscount(Discounting,S95,,AllTriggers)</f>
        <v>0.99883095613201922</v>
      </c>
      <c r="X95" s="22">
        <f t="shared" si="9"/>
        <v>2.5118277850161479E-3</v>
      </c>
      <c r="Y95" s="139">
        <f t="shared" si="10"/>
        <v>4.0632338093746711E-4</v>
      </c>
      <c r="AD95" s="208"/>
      <c r="AE95" s="208"/>
    </row>
    <row r="96" spans="5:31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42257</v>
      </c>
      <c r="S96" s="92">
        <f>_xll.qlCalendarAdvance(Calendar,R96,$F$1,"mf",,Trigger)</f>
        <v>42348</v>
      </c>
      <c r="T96" s="118">
        <f>_xll.qlDayCounterYearFraction(DayCounter,R96,S96,,,Trigger)</f>
        <v>0.25277777777777777</v>
      </c>
      <c r="U96" s="22">
        <f>_xll.qlInterpolationInterpolate(B3Minterpolation,R96,TRUE)</f>
        <v>1.6099831194362464E-3</v>
      </c>
      <c r="V96" s="119">
        <f>_xll.qlYieldTSDiscount(Discounting,R96,,AllTriggers)</f>
        <v>0.99946011467856666</v>
      </c>
      <c r="W96" s="119">
        <f>_xll.qlYieldTSDiscount(Discounting,S96,,AllTriggers)</f>
        <v>0.99882250817579743</v>
      </c>
      <c r="X96" s="22">
        <f t="shared" si="9"/>
        <v>2.5253729576251846E-3</v>
      </c>
      <c r="Y96" s="139">
        <f t="shared" si="10"/>
        <v>4.0662564619345045E-4</v>
      </c>
      <c r="AD96" s="208"/>
      <c r="AE96" s="208"/>
    </row>
    <row r="97" spans="5:31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42258</v>
      </c>
      <c r="S97" s="92">
        <f>_xll.qlCalendarAdvance(Calendar,R97,$F$1,"mf",,Trigger)</f>
        <v>42349</v>
      </c>
      <c r="T97" s="118">
        <f>_xll.qlDayCounterYearFraction(DayCounter,R97,S97,,,Trigger)</f>
        <v>0.25277777777777777</v>
      </c>
      <c r="U97" s="22">
        <f>_xll.qlInterpolationInterpolate(B3Minterpolation,R97,TRUE)</f>
        <v>1.6112111586838219E-3</v>
      </c>
      <c r="V97" s="119">
        <f>_xll.qlYieldTSDiscount(Discounting,R97,,AllTriggers)</f>
        <v>0.99945505028790338</v>
      </c>
      <c r="W97" s="119">
        <f>_xll.qlYieldTSDiscount(Discounting,S97,,AllTriggers)</f>
        <v>0.99881402406680408</v>
      </c>
      <c r="X97" s="22">
        <f t="shared" si="9"/>
        <v>2.5389390282287644E-3</v>
      </c>
      <c r="Y97" s="139">
        <f t="shared" si="10"/>
        <v>4.0693434873916473E-4</v>
      </c>
      <c r="AD97" s="208"/>
      <c r="AE97" s="208"/>
    </row>
    <row r="98" spans="5:31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42261</v>
      </c>
      <c r="S98" s="92">
        <f>_xll.qlCalendarAdvance(Calendar,R98,$F$1,"mf",,Trigger)</f>
        <v>42352</v>
      </c>
      <c r="T98" s="118">
        <f>_xll.qlDayCounterYearFraction(DayCounter,R98,S98,,,Trigger)</f>
        <v>0.25277777777777777</v>
      </c>
      <c r="U98" s="22">
        <f>_xll.qlInterpolationInterpolate(B3Minterpolation,R98,TRUE)</f>
        <v>1.6150534016036733E-3</v>
      </c>
      <c r="V98" s="119">
        <f>_xll.qlYieldTSDiscount(Discounting,R98,,AllTriggers)</f>
        <v>0.99943965841899907</v>
      </c>
      <c r="W98" s="119">
        <f>_xll.qlYieldTSDiscount(Discounting,S98,,AllTriggers)</f>
        <v>0.99878832996067701</v>
      </c>
      <c r="X98" s="22">
        <f t="shared" si="9"/>
        <v>2.579809889294397E-3</v>
      </c>
      <c r="Y98" s="139">
        <f t="shared" si="10"/>
        <v>4.0790035351826663E-4</v>
      </c>
      <c r="AD98" s="208"/>
      <c r="AE98" s="208"/>
    </row>
    <row r="99" spans="5:31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42262</v>
      </c>
      <c r="S99" s="92">
        <f>_xll.qlCalendarAdvance(Calendar,R99,$F$1,"mf",,Trigger)</f>
        <v>42353</v>
      </c>
      <c r="T99" s="118">
        <f>_xll.qlDayCounterYearFraction(DayCounter,R99,S99,,,Trigger)</f>
        <v>0.25277777777777777</v>
      </c>
      <c r="U99" s="22">
        <f>_xll.qlInterpolationInterpolate(B3Minterpolation,R99,TRUE)</f>
        <v>1.6163885460758042E-3</v>
      </c>
      <c r="V99" s="119">
        <f>_xll.qlYieldTSDiscount(Discounting,R99,,AllTriggers)</f>
        <v>0.9994344572466507</v>
      </c>
      <c r="W99" s="119">
        <f>_xll.qlYieldTSDiscount(Discounting,S99,,AllTriggers)</f>
        <v>0.99877967637852982</v>
      </c>
      <c r="X99" s="22">
        <f t="shared" si="9"/>
        <v>2.5935068134896756E-3</v>
      </c>
      <c r="Y99" s="139">
        <f t="shared" si="10"/>
        <v>4.0823607860702489E-4</v>
      </c>
      <c r="AD99" s="208"/>
      <c r="AE99" s="208"/>
    </row>
    <row r="100" spans="5:31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42263</v>
      </c>
      <c r="S100" s="92">
        <f>_xll.qlCalendarAdvance(Calendar,R100,$F$1,"mf",,Trigger)</f>
        <v>42354</v>
      </c>
      <c r="T100" s="118">
        <f>_xll.qlDayCounterYearFraction(DayCounter,R100,S100,,,Trigger)</f>
        <v>0.25277777777777777</v>
      </c>
      <c r="U100" s="22">
        <f>_xll.qlInterpolationInterpolate(B3Minterpolation,R100,TRUE)</f>
        <v>1.6177517331839287E-3</v>
      </c>
      <c r="V100" s="119">
        <f>_xll.qlYieldTSDiscount(Discounting,R100,,AllTriggers)</f>
        <v>0.99942921864115075</v>
      </c>
      <c r="W100" s="119">
        <f>_xll.qlYieldTSDiscount(Discounting,S100,,AllTriggers)</f>
        <v>0.99877097421303096</v>
      </c>
      <c r="X100" s="22">
        <f t="shared" si="9"/>
        <v>2.6072482668161056E-3</v>
      </c>
      <c r="Y100" s="139">
        <f t="shared" si="10"/>
        <v>4.0857887765764702E-4</v>
      </c>
      <c r="AD100" s="208"/>
      <c r="AE100" s="208"/>
    </row>
    <row r="101" spans="5:31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42264</v>
      </c>
      <c r="S101" s="92">
        <f>_xll.qlCalendarAdvance(Calendar,R101,$F$1,"mf",,Trigger)</f>
        <v>42355</v>
      </c>
      <c r="T101" s="118">
        <f>_xll.qlDayCounterYearFraction(DayCounter,R101,S101,,,Trigger)</f>
        <v>0.25277777777777777</v>
      </c>
      <c r="U101" s="22">
        <f>_xll.qlInterpolationInterpolate(B3Minterpolation,R101,TRUE)</f>
        <v>1.6191433057026283E-3</v>
      </c>
      <c r="V101" s="119">
        <f>_xll.qlYieldTSDiscount(Discounting,R101,,AllTriggers)</f>
        <v>0.99942394130746881</v>
      </c>
      <c r="W101" s="119">
        <f>_xll.qlYieldTSDiscount(Discounting,S101,,AllTriggers)</f>
        <v>0.99876222097834044</v>
      </c>
      <c r="X101" s="22">
        <f t="shared" si="9"/>
        <v>2.621038975698653E-3</v>
      </c>
      <c r="Y101" s="139">
        <f t="shared" si="10"/>
        <v>4.0892883664266419E-4</v>
      </c>
      <c r="AD101" s="208"/>
      <c r="AE101" s="208"/>
    </row>
    <row r="102" spans="5:31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42265</v>
      </c>
      <c r="S102" s="92">
        <f>_xll.qlCalendarAdvance(Calendar,R102,$F$1,"mf",,Trigger)</f>
        <v>42356</v>
      </c>
      <c r="T102" s="118">
        <f>_xll.qlDayCounterYearFraction(DayCounter,R102,S102,,,Trigger)</f>
        <v>0.25277777777777777</v>
      </c>
      <c r="U102" s="22">
        <f>_xll.qlInterpolationInterpolate(B3Minterpolation,R102,TRUE)</f>
        <v>1.6205629513770467E-3</v>
      </c>
      <c r="V102" s="119">
        <f>_xll.qlYieldTSDiscount(Discounting,R102,,AllTriggers)</f>
        <v>0.99941862395060643</v>
      </c>
      <c r="W102" s="119">
        <f>_xll.qlYieldTSDiscount(Discounting,S102,,AllTriggers)</f>
        <v>0.99875341418871322</v>
      </c>
      <c r="X102" s="22">
        <f t="shared" si="9"/>
        <v>2.6348836666325571E-3</v>
      </c>
      <c r="Y102" s="139">
        <f t="shared" si="10"/>
        <v>4.0928587613174149E-4</v>
      </c>
      <c r="AD102" s="208"/>
      <c r="AE102" s="208"/>
    </row>
    <row r="103" spans="5:31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42268</v>
      </c>
      <c r="S103" s="92">
        <f>_xll.qlCalendarAdvance(Calendar,R103,$F$1,"mf",,Trigger)</f>
        <v>42359</v>
      </c>
      <c r="T103" s="118">
        <f>_xll.qlDayCounterYearFraction(DayCounter,R103,S103,,,Trigger)</f>
        <v>0.25277777777777777</v>
      </c>
      <c r="U103" s="22">
        <f>_xll.qlInterpolationInterpolate(B3Minterpolation,R103,TRUE)</f>
        <v>1.6249855672124485E-3</v>
      </c>
      <c r="V103" s="119">
        <f>_xll.qlYieldTSDiscount(Discounting,R103,,AllTriggers)</f>
        <v>0.99940241879143832</v>
      </c>
      <c r="W103" s="119">
        <f>_xll.qlYieldTSDiscount(Discounting,S103,,AllTriggers)</f>
        <v>0.99872664763420871</v>
      </c>
      <c r="X103" s="22">
        <f t="shared" si="9"/>
        <v>2.6767888977023441E-3</v>
      </c>
      <c r="Y103" s="139">
        <f t="shared" si="10"/>
        <v>4.1039826981053711E-4</v>
      </c>
      <c r="AD103" s="208"/>
      <c r="AE103" s="208"/>
    </row>
    <row r="104" spans="5:31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42269</v>
      </c>
      <c r="S104" s="92">
        <f>_xll.qlCalendarAdvance(Calendar,R104,$F$1,"mf",,Trigger)</f>
        <v>42360</v>
      </c>
      <c r="T104" s="118">
        <f>_xll.qlDayCounterYearFraction(DayCounter,R104,S104,,,Trigger)</f>
        <v>0.25277777777777777</v>
      </c>
      <c r="U104" s="22">
        <f>_xll.qlInterpolationInterpolate(B3Minterpolation,R104,TRUE)</f>
        <v>1.6265127453875762E-3</v>
      </c>
      <c r="V104" s="119">
        <f>_xll.qlYieldTSDiscount(Discounting,R104,,AllTriggers)</f>
        <v>0.99939692839252214</v>
      </c>
      <c r="W104" s="119">
        <f>_xll.qlYieldTSDiscount(Discounting,S104,,AllTriggers)</f>
        <v>0.99871760176932511</v>
      </c>
      <c r="X104" s="22">
        <f t="shared" si="9"/>
        <v>2.6908967831520999E-3</v>
      </c>
      <c r="Y104" s="139">
        <f t="shared" si="10"/>
        <v>4.1078242349924034E-4</v>
      </c>
      <c r="AD104" s="208"/>
      <c r="AE104" s="208"/>
    </row>
    <row r="105" spans="5:31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42270</v>
      </c>
      <c r="S105" s="92">
        <f>_xll.qlCalendarAdvance(Calendar,R105,$F$1,"mf",,Trigger)</f>
        <v>42361</v>
      </c>
      <c r="T105" s="118">
        <f>_xll.qlDayCounterYearFraction(DayCounter,R105,S105,,,Trigger)</f>
        <v>0.25277777777777777</v>
      </c>
      <c r="U105" s="22">
        <f>_xll.qlInterpolationInterpolate(B3Minterpolation,R105,TRUE)</f>
        <v>1.6280656166573401E-3</v>
      </c>
      <c r="V105" s="119">
        <f>_xll.qlYieldTSDiscount(Discounting,R105,,AllTriggers)</f>
        <v>0.99939139149592771</v>
      </c>
      <c r="W105" s="119">
        <f>_xll.qlYieldTSDiscount(Discounting,S105,,AllTriggers)</f>
        <v>0.99870848992224837</v>
      </c>
      <c r="X105" s="22">
        <f t="shared" si="9"/>
        <v>2.7050822841580358E-3</v>
      </c>
      <c r="Y105" s="139">
        <f t="shared" si="10"/>
        <v>4.1117305378001834E-4</v>
      </c>
      <c r="AD105" s="208"/>
      <c r="AE105" s="208"/>
    </row>
    <row r="106" spans="5:31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42271</v>
      </c>
      <c r="S106" s="92">
        <f>_xll.qlCalendarAdvance(Calendar,R106,$F$1,"mf",,Trigger)</f>
        <v>42362</v>
      </c>
      <c r="T106" s="118">
        <f>_xll.qlDayCounterYearFraction(DayCounter,R106,S106,,,Trigger)</f>
        <v>0.25277777777777777</v>
      </c>
      <c r="U106" s="22">
        <f>_xll.qlInterpolationInterpolate(B3Minterpolation,R106,TRUE)</f>
        <v>1.6296437050095237E-3</v>
      </c>
      <c r="V106" s="119">
        <f>_xll.qlYieldTSDiscount(Discounting,R106,,AllTriggers)</f>
        <v>0.99938580680685851</v>
      </c>
      <c r="W106" s="119">
        <f>_xll.qlYieldTSDiscount(Discounting,S106,,AllTriggers)</f>
        <v>0.99869930960783126</v>
      </c>
      <c r="X106" s="22">
        <f t="shared" si="9"/>
        <v>2.7193501276370313E-3</v>
      </c>
      <c r="Y106" s="139">
        <f t="shared" si="10"/>
        <v>4.1157003986853951E-4</v>
      </c>
      <c r="AD106" s="208"/>
      <c r="AE106" s="208"/>
    </row>
    <row r="107" spans="5:31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42272</v>
      </c>
      <c r="S107" s="92">
        <f>_xll.qlCalendarAdvance(Calendar,R107,$F$1,"mf",,Trigger)</f>
        <v>42367</v>
      </c>
      <c r="T107" s="118">
        <f>_xll.qlDayCounterYearFraction(DayCounter,R107,S107,,,Trigger)</f>
        <v>0.2638888888888889</v>
      </c>
      <c r="U107" s="22">
        <f>_xll.qlInterpolationInterpolate(B3Minterpolation,R107,TRUE)</f>
        <v>1.6312465344319104E-3</v>
      </c>
      <c r="V107" s="119">
        <f>_xll.qlYieldTSDiscount(Discounting,R107,,AllTriggers)</f>
        <v>0.9993801730305536</v>
      </c>
      <c r="W107" s="119">
        <f>_xll.qlYieldTSDiscount(Discounting,S107,,AllTriggers)</f>
        <v>0.9986522940529593</v>
      </c>
      <c r="X107" s="22">
        <f t="shared" si="9"/>
        <v>2.7620005955119801E-3</v>
      </c>
      <c r="Y107" s="139">
        <f t="shared" si="10"/>
        <v>4.300618228132202E-4</v>
      </c>
      <c r="AD107" s="208"/>
      <c r="AE107" s="208"/>
    </row>
    <row r="108" spans="5:31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42275</v>
      </c>
      <c r="S108" s="92">
        <f>_xll.qlCalendarAdvance(Calendar,R108,$F$1,"mf",,Trigger)</f>
        <v>42367</v>
      </c>
      <c r="T108" s="118">
        <f>_xll.qlDayCounterYearFraction(DayCounter,R108,S108,,,Trigger)</f>
        <v>0.25555555555555554</v>
      </c>
      <c r="U108" s="22">
        <f>_xll.qlInterpolationInterpolate(B3Minterpolation,R108,TRUE)</f>
        <v>1.6361987089981249E-3</v>
      </c>
      <c r="V108" s="119">
        <f>_xll.qlYieldTSDiscount(Discounting,R108,,AllTriggers)</f>
        <v>0.99936296423116355</v>
      </c>
      <c r="W108" s="119">
        <f>_xll.qlYieldTSDiscount(Discounting,S108,,AllTriggers)</f>
        <v>0.9986522940529593</v>
      </c>
      <c r="X108" s="22">
        <f t="shared" si="9"/>
        <v>2.7846361767525571E-3</v>
      </c>
      <c r="Y108" s="139">
        <f t="shared" si="10"/>
        <v>4.1775504946874173E-4</v>
      </c>
      <c r="AD108" s="208"/>
      <c r="AE108" s="208"/>
    </row>
    <row r="109" spans="5:31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42276</v>
      </c>
      <c r="S109" s="92">
        <f>_xll.qlCalendarAdvance(Calendar,R109,$F$1,"mf",,Trigger)</f>
        <v>42367</v>
      </c>
      <c r="T109" s="118">
        <f>_xll.qlDayCounterYearFraction(DayCounter,R109,S109,,,Trigger)</f>
        <v>0.25277777777777777</v>
      </c>
      <c r="U109" s="22">
        <f>_xll.qlInterpolationInterpolate(B3Minterpolation,R109,TRUE)</f>
        <v>1.6378957425791595E-3</v>
      </c>
      <c r="V109" s="119">
        <f>_xll.qlYieldTSDiscount(Discounting,R109,,AllTriggers)</f>
        <v>0.99935712115904241</v>
      </c>
      <c r="W109" s="119">
        <f>_xll.qlYieldTSDiscount(Discounting,S109,,AllTriggers)</f>
        <v>0.9986522940529593</v>
      </c>
      <c r="X109" s="22">
        <f t="shared" si="9"/>
        <v>2.7920899292783914E-3</v>
      </c>
      <c r="Y109" s="139">
        <f t="shared" si="10"/>
        <v>4.136460798930525E-4</v>
      </c>
      <c r="AD109" s="208"/>
      <c r="AE109" s="208"/>
    </row>
    <row r="110" spans="5:31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42277</v>
      </c>
      <c r="S110" s="92">
        <f>_xll.qlCalendarAdvance(Calendar,R110,$F$1,"mf",,Trigger)</f>
        <v>42368</v>
      </c>
      <c r="T110" s="118">
        <f>_xll.qlDayCounterYearFraction(DayCounter,R110,S110,,,Trigger)</f>
        <v>0.25277777777777777</v>
      </c>
      <c r="U110" s="22">
        <f>_xll.qlInterpolationInterpolate(B3Minterpolation,R110,TRUE)</f>
        <v>1.6396151371693148E-3</v>
      </c>
      <c r="V110" s="119">
        <f>_xll.qlYieldTSDiscount(Discounting,R110,,AllTriggers)</f>
        <v>0.99935122281002842</v>
      </c>
      <c r="W110" s="119">
        <f>_xll.qlYieldTSDiscount(Discounting,S110,,AllTriggers)</f>
        <v>0.998642651485528</v>
      </c>
      <c r="X110" s="22">
        <f t="shared" si="9"/>
        <v>2.8069493141973942E-3</v>
      </c>
      <c r="Y110" s="139">
        <f t="shared" si="10"/>
        <v>4.1407866448198231E-4</v>
      </c>
      <c r="AD110" s="208"/>
      <c r="AE110" s="208"/>
    </row>
    <row r="111" spans="5:31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42278</v>
      </c>
      <c r="S111" s="92">
        <f>_xll.qlCalendarAdvance(Calendar,R111,$F$1,"mf",,Trigger)</f>
        <v>42373</v>
      </c>
      <c r="T111" s="118">
        <f>_xll.qlDayCounterYearFraction(DayCounter,R111,S111,,,Trigger)</f>
        <v>0.2638888888888889</v>
      </c>
      <c r="U111" s="22">
        <f>_xll.qlInterpolationInterpolate(B3Minterpolation,R111,TRUE)</f>
        <v>1.6413564167563743E-3</v>
      </c>
      <c r="V111" s="119">
        <f>_xll.qlYieldTSDiscount(Discounting,R111,,AllTriggers)</f>
        <v>0.99934526930752232</v>
      </c>
      <c r="W111" s="119">
        <f>_xll.qlYieldTSDiscount(Discounting,S111,,AllTriggers)</f>
        <v>0.99859325500319585</v>
      </c>
      <c r="X111" s="22">
        <f t="shared" si="9"/>
        <v>2.8537529190361178E-3</v>
      </c>
      <c r="Y111" s="139">
        <f t="shared" si="10"/>
        <v>4.3271614829136777E-4</v>
      </c>
      <c r="AD111" s="208"/>
      <c r="AE111" s="208"/>
    </row>
    <row r="112" spans="5:31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42279</v>
      </c>
      <c r="S112" s="92">
        <f>_xll.qlCalendarAdvance(Calendar,R112,$F$1,"mf",,Trigger)</f>
        <v>42373</v>
      </c>
      <c r="T112" s="118">
        <f>_xll.qlDayCounterYearFraction(DayCounter,R112,S112,,,Trigger)</f>
        <v>0.26111111111111113</v>
      </c>
      <c r="U112" s="22">
        <f>_xll.qlInterpolationInterpolate(B3Minterpolation,R112,TRUE)</f>
        <v>1.6431191053281216E-3</v>
      </c>
      <c r="V112" s="119">
        <f>_xll.qlYieldTSDiscount(Discounting,R112,,AllTriggers)</f>
        <v>0.99933926105851756</v>
      </c>
      <c r="W112" s="119">
        <f>_xll.qlYieldTSDiscount(Discounting,S112,,AllTriggers)</f>
        <v>0.99859325500319585</v>
      </c>
      <c r="X112" s="22">
        <f t="shared" si="9"/>
        <v>2.8610692620596881E-3</v>
      </c>
      <c r="Y112" s="139">
        <f t="shared" si="10"/>
        <v>4.2862450710888977E-4</v>
      </c>
      <c r="AD112" s="208"/>
      <c r="AE112" s="208"/>
    </row>
    <row r="113" spans="5:31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42282</v>
      </c>
      <c r="S113" s="92">
        <f>_xll.qlCalendarAdvance(Calendar,R113,$F$1,"mf",,Trigger)</f>
        <v>42374</v>
      </c>
      <c r="T113" s="118">
        <f>_xll.qlDayCounterYearFraction(DayCounter,R113,S113,,,Trigger)</f>
        <v>0.25555555555555554</v>
      </c>
      <c r="U113" s="22">
        <f>_xll.qlInterpolationInterpolate(B3Minterpolation,R113,TRUE)</f>
        <v>1.6485308648293254E-3</v>
      </c>
      <c r="V113" s="119">
        <f>_xll.qlYieldTSDiscount(Discounting,R113,,AllTriggers)</f>
        <v>0.99932091190243189</v>
      </c>
      <c r="W113" s="119">
        <f>_xll.qlYieldTSDiscount(Discounting,S113,,AllTriggers)</f>
        <v>0.99858315237575968</v>
      </c>
      <c r="X113" s="22">
        <f t="shared" si="9"/>
        <v>2.8909811841917998E-3</v>
      </c>
      <c r="Y113" s="139">
        <f t="shared" si="10"/>
        <v>4.2089161088608684E-4</v>
      </c>
      <c r="AD113" s="208"/>
      <c r="AE113" s="208"/>
    </row>
    <row r="114" spans="5:31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42283</v>
      </c>
      <c r="S114" s="92">
        <f>_xll.qlCalendarAdvance(Calendar,R114,$F$1,"mf",,Trigger)</f>
        <v>42375</v>
      </c>
      <c r="T114" s="118">
        <f>_xll.qlDayCounterYearFraction(DayCounter,R114,S114,,,Trigger)</f>
        <v>0.25555555555555554</v>
      </c>
      <c r="U114" s="22">
        <f>_xll.qlInterpolationInterpolate(B3Minterpolation,R114,TRUE)</f>
        <v>1.6503744292176591E-3</v>
      </c>
      <c r="V114" s="119">
        <f>_xll.qlYieldTSDiscount(Discounting,R114,,AllTriggers)</f>
        <v>0.99931468873734741</v>
      </c>
      <c r="W114" s="119">
        <f>_xll.qlYieldTSDiscount(Discounting,S114,,AllTriggers)</f>
        <v>0.99857297977041215</v>
      </c>
      <c r="X114" s="22">
        <f t="shared" si="9"/>
        <v>2.9064870516531229E-3</v>
      </c>
      <c r="Y114" s="139">
        <f t="shared" si="10"/>
        <v>4.213605298661423E-4</v>
      </c>
      <c r="AD114" s="208"/>
      <c r="AE114" s="208"/>
    </row>
    <row r="115" spans="5:31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42284</v>
      </c>
      <c r="S115" s="92">
        <f>_xll.qlCalendarAdvance(Calendar,R115,$F$1,"mf",,Trigger)</f>
        <v>42376</v>
      </c>
      <c r="T115" s="118">
        <f>_xll.qlDayCounterYearFraction(DayCounter,R115,S115,,,Trigger)</f>
        <v>0.25555555555555554</v>
      </c>
      <c r="U115" s="22">
        <f>_xll.qlInterpolationInterpolate(B3Minterpolation,R115,TRUE)</f>
        <v>1.652237022529598E-3</v>
      </c>
      <c r="V115" s="119">
        <f>_xll.qlYieldTSDiscount(Discounting,R115,,AllTriggers)</f>
        <v>0.99930841286071537</v>
      </c>
      <c r="W115" s="119">
        <f>_xll.qlYieldTSDiscount(Discounting,S115,,AllTriggers)</f>
        <v>0.9985627391009203</v>
      </c>
      <c r="X115" s="22">
        <f t="shared" si="9"/>
        <v>2.9220535960553084E-3</v>
      </c>
      <c r="Y115" s="139">
        <f t="shared" si="10"/>
        <v>4.2183429564729115E-4</v>
      </c>
      <c r="AD115" s="208"/>
      <c r="AE115" s="208"/>
    </row>
    <row r="116" spans="5:31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42285</v>
      </c>
      <c r="S116" s="92">
        <f>_xll.qlCalendarAdvance(Calendar,R116,$F$1,"mf",,Trigger)</f>
        <v>42377</v>
      </c>
      <c r="T116" s="118">
        <f>_xll.qlDayCounterYearFraction(DayCounter,R116,S116,,,Trigger)</f>
        <v>0.25555555555555554</v>
      </c>
      <c r="U116" s="22">
        <f>_xll.qlInterpolationInterpolate(B3Minterpolation,R116,TRUE)</f>
        <v>1.6541181687529257E-3</v>
      </c>
      <c r="V116" s="119">
        <f>_xll.qlYieldTSDiscount(Discounting,R116,,AllTriggers)</f>
        <v>0.99930208467952153</v>
      </c>
      <c r="W116" s="119">
        <f>_xll.qlYieldTSDiscount(Discounting,S116,,AllTriggers)</f>
        <v>0.99855243228098722</v>
      </c>
      <c r="X116" s="22">
        <f t="shared" si="9"/>
        <v>2.937674912419243E-3</v>
      </c>
      <c r="Y116" s="139">
        <f t="shared" si="10"/>
        <v>4.2231278727430081E-4</v>
      </c>
      <c r="AD116" s="208"/>
      <c r="AE116" s="208"/>
    </row>
    <row r="117" spans="5:31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42286</v>
      </c>
      <c r="S117" s="92">
        <f>_xll.qlCalendarAdvance(Calendar,R117,$F$1,"mf",,Trigger)</f>
        <v>42380</v>
      </c>
      <c r="T117" s="118">
        <f>_xll.qlDayCounterYearFraction(DayCounter,R117,S117,,,Trigger)</f>
        <v>0.26111111111111113</v>
      </c>
      <c r="U117" s="22">
        <f>_xll.qlInterpolationInterpolate(B3Minterpolation,R117,TRUE)</f>
        <v>1.6560173918754256E-3</v>
      </c>
      <c r="V117" s="119">
        <f>_xll.qlYieldTSDiscount(Discounting,R117,,AllTriggers)</f>
        <v>0.99929570460074935</v>
      </c>
      <c r="W117" s="119">
        <f>_xll.qlYieldTSDiscount(Discounting,S117,,AllTriggers)</f>
        <v>0.9985211340545791</v>
      </c>
      <c r="X117" s="22">
        <f t="shared" si="9"/>
        <v>2.9708338546050924E-3</v>
      </c>
      <c r="Y117" s="139">
        <f t="shared" si="10"/>
        <v>4.319760622405443E-4</v>
      </c>
      <c r="AD117" s="208"/>
      <c r="AE117" s="208"/>
    </row>
    <row r="118" spans="5:31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42289</v>
      </c>
      <c r="S118" s="92">
        <f>_xll.qlCalendarAdvance(Calendar,R118,$F$1,"mf",,Trigger)</f>
        <v>42381</v>
      </c>
      <c r="T118" s="118">
        <f>_xll.qlDayCounterYearFraction(DayCounter,R118,S118,,,Trigger)</f>
        <v>0.25555555555555554</v>
      </c>
      <c r="U118" s="22">
        <f>_xll.qlInterpolationInterpolate(B3Minterpolation,R118,TRUE)</f>
        <v>1.6618187625157953E-3</v>
      </c>
      <c r="V118" s="119">
        <f>_xll.qlYieldTSDiscount(Discounting,R118,,AllTriggers)</f>
        <v>0.99927625704876499</v>
      </c>
      <c r="W118" s="119">
        <f>_xll.qlYieldTSDiscount(Discounting,S118,,AllTriggers)</f>
        <v>0.9985105817685811</v>
      </c>
      <c r="X118" s="22">
        <f t="shared" si="9"/>
        <v>3.0005897947344598E-3</v>
      </c>
      <c r="Y118" s="139">
        <f t="shared" si="10"/>
        <v>4.2427159330259677E-4</v>
      </c>
      <c r="AD118" s="208"/>
      <c r="AE118" s="208"/>
    </row>
    <row r="119" spans="5:31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42290</v>
      </c>
      <c r="S119" s="92">
        <f>_xll.qlCalendarAdvance(Calendar,R119,$F$1,"mf",,Trigger)</f>
        <v>42382</v>
      </c>
      <c r="T119" s="118">
        <f>_xll.qlDayCounterYearFraction(DayCounter,R119,S119,,,Trigger)</f>
        <v>0.25555555555555554</v>
      </c>
      <c r="U119" s="22">
        <f>_xll.qlInterpolationInterpolate(B3Minterpolation,R119,TRUE)</f>
        <v>1.66378553311282E-3</v>
      </c>
      <c r="V119" s="119">
        <f>_xll.qlYieldTSDiscount(Discounting,R119,,AllTriggers)</f>
        <v>0.99926967344946815</v>
      </c>
      <c r="W119" s="119">
        <f>_xll.qlYieldTSDiscount(Discounting,S119,,AllTriggers)</f>
        <v>0.99849997289964931</v>
      </c>
      <c r="X119" s="22">
        <f t="shared" si="9"/>
        <v>3.0163963930177669E-3</v>
      </c>
      <c r="Y119" s="139">
        <f t="shared" si="10"/>
        <v>4.2477189999680056E-4</v>
      </c>
      <c r="AD119" s="208"/>
      <c r="AE119" s="208"/>
    </row>
    <row r="120" spans="5:31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42291</v>
      </c>
      <c r="S120" s="92">
        <f>_xll.qlCalendarAdvance(Calendar,R120,$F$1,"mf",,Trigger)</f>
        <v>42383</v>
      </c>
      <c r="T120" s="118">
        <f>_xll.qlDayCounterYearFraction(DayCounter,R120,S120,,,Trigger)</f>
        <v>0.25555555555555554</v>
      </c>
      <c r="U120" s="22">
        <f>_xll.qlInterpolationInterpolate(B3Minterpolation,R120,TRUE)</f>
        <v>1.6657680005479347E-3</v>
      </c>
      <c r="V120" s="119">
        <f>_xll.qlYieldTSDiscount(Discounting,R120,,AllTriggers)</f>
        <v>0.99926303998747357</v>
      </c>
      <c r="W120" s="119">
        <f>_xll.qlYieldTSDiscount(Discounting,S120,,AllTriggers)</f>
        <v>0.99848930936107538</v>
      </c>
      <c r="X120" s="22">
        <f t="shared" si="9"/>
        <v>3.0322223314496865E-3</v>
      </c>
      <c r="Y120" s="139">
        <f t="shared" si="10"/>
        <v>4.2527620690630533E-4</v>
      </c>
      <c r="AD120" s="208"/>
      <c r="AE120" s="208"/>
    </row>
    <row r="121" spans="5:31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42292</v>
      </c>
      <c r="S121" s="92">
        <f>_xll.qlCalendarAdvance(Calendar,R121,$F$1,"mf",,Trigger)</f>
        <v>42384</v>
      </c>
      <c r="T121" s="118">
        <f>_xll.qlDayCounterYearFraction(DayCounter,R121,S121,,,Trigger)</f>
        <v>0.25555555555555554</v>
      </c>
      <c r="U121" s="22">
        <f>_xll.qlInterpolationInterpolate(B3Minterpolation,R121,TRUE)</f>
        <v>1.6677656888089227E-3</v>
      </c>
      <c r="V121" s="119">
        <f>_xll.qlYieldTSDiscount(Discounting,R121,,AllTriggers)</f>
        <v>0.99925635706974802</v>
      </c>
      <c r="W121" s="119">
        <f>_xll.qlYieldTSDiscount(Discounting,S121,,AllTriggers)</f>
        <v>0.99847859306607867</v>
      </c>
      <c r="X121" s="22">
        <f t="shared" si="9"/>
        <v>3.0480617043968459E-3</v>
      </c>
      <c r="Y121" s="139">
        <f t="shared" si="10"/>
        <v>4.2578439310931768E-4</v>
      </c>
      <c r="AD121" s="208"/>
      <c r="AE121" s="208"/>
    </row>
    <row r="122" spans="5:31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42293</v>
      </c>
      <c r="S122" s="92">
        <f>_xll.qlCalendarAdvance(Calendar,R122,$F$1,"mf",,Trigger)</f>
        <v>42387</v>
      </c>
      <c r="T122" s="118">
        <f>_xll.qlDayCounterYearFraction(DayCounter,R122,S122,,,Trigger)</f>
        <v>0.26111111111111113</v>
      </c>
      <c r="U122" s="22">
        <f>_xll.qlInterpolationInterpolate(B3Minterpolation,R122,TRUE)</f>
        <v>1.6697781218835677E-3</v>
      </c>
      <c r="V122" s="119">
        <f>_xll.qlYieldTSDiscount(Discounting,R122,,AllTriggers)</f>
        <v>0.99924962510325532</v>
      </c>
      <c r="W122" s="119">
        <f>_xll.qlYieldTSDiscount(Discounting,S122,,AllTriggers)</f>
        <v>0.99844614677363719</v>
      </c>
      <c r="X122" s="22">
        <f t="shared" si="9"/>
        <v>3.0819399319078171E-3</v>
      </c>
      <c r="Y122" s="139">
        <f t="shared" si="10"/>
        <v>4.3555217638755806E-4</v>
      </c>
      <c r="AD122" s="208"/>
      <c r="AE122" s="208"/>
    </row>
    <row r="123" spans="5:31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42296</v>
      </c>
      <c r="S123" s="92">
        <f>_xll.qlCalendarAdvance(Calendar,R123,$F$1,"mf",,Trigger)</f>
        <v>42388</v>
      </c>
      <c r="T123" s="118">
        <f>_xll.qlDayCounterYearFraction(DayCounter,R123,S123,,,Trigger)</f>
        <v>0.25555555555555554</v>
      </c>
      <c r="U123" s="22">
        <f>_xll.qlInterpolationInterpolate(B3Minterpolation,R123,TRUE)</f>
        <v>1.6758991298672797E-3</v>
      </c>
      <c r="V123" s="119">
        <f>_xll.qlYieldTSDiscount(Discounting,R123,,AllTriggers)</f>
        <v>0.9992291389807535</v>
      </c>
      <c r="W123" s="119">
        <f>_xll.qlYieldTSDiscount(Discounting,S123,,AllTriggers)</f>
        <v>0.99843523858365846</v>
      </c>
      <c r="X123" s="22">
        <f t="shared" si="9"/>
        <v>3.1114354253443692E-3</v>
      </c>
      <c r="Y123" s="139">
        <f t="shared" si="10"/>
        <v>4.2785351261565263E-4</v>
      </c>
      <c r="AD123" s="208"/>
      <c r="AE123" s="208"/>
    </row>
    <row r="124" spans="5:31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42297</v>
      </c>
      <c r="S124" s="92">
        <f>_xll.qlCalendarAdvance(Calendar,R124,$F$1,"mf",,Trigger)</f>
        <v>42389</v>
      </c>
      <c r="T124" s="118">
        <f>_xll.qlDayCounterYearFraction(DayCounter,R124,S124,,,Trigger)</f>
        <v>0.25555555555555554</v>
      </c>
      <c r="U124" s="22">
        <f>_xll.qlInterpolationInterpolate(B3Minterpolation,R124,TRUE)</f>
        <v>1.6779657820743877E-3</v>
      </c>
      <c r="V124" s="119">
        <f>_xll.qlYieldTSDiscount(Discounting,R124,,AllTriggers)</f>
        <v>0.99922221488875118</v>
      </c>
      <c r="W124" s="119">
        <f>_xll.qlYieldTSDiscount(Discounting,S124,,AllTriggers)</f>
        <v>0.99842428720223197</v>
      </c>
      <c r="X124" s="22">
        <f t="shared" si="9"/>
        <v>3.1272533830350039E-3</v>
      </c>
      <c r="Y124" s="139">
        <f t="shared" si="10"/>
        <v>4.2837928165155641E-4</v>
      </c>
      <c r="AD124" s="208"/>
      <c r="AE124" s="208"/>
    </row>
    <row r="125" spans="5:31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42298</v>
      </c>
      <c r="S125" s="92">
        <f>_xll.qlCalendarAdvance(Calendar,R125,$F$1,"mf",,Trigger)</f>
        <v>42390</v>
      </c>
      <c r="T125" s="118">
        <f>_xll.qlDayCounterYearFraction(DayCounter,R125,S125,,,Trigger)</f>
        <v>0.25555555555555554</v>
      </c>
      <c r="U125" s="22">
        <f>_xll.qlInterpolationInterpolate(B3Minterpolation,R125,TRUE)</f>
        <v>1.6800447990340704E-3</v>
      </c>
      <c r="V125" s="119">
        <f>_xll.qlYieldTSDiscount(Discounting,R125,,AllTriggers)</f>
        <v>0.99921524378274063</v>
      </c>
      <c r="W125" s="119">
        <f>_xll.qlYieldTSDiscount(Discounting,S125,,AllTriggers)</f>
        <v>0.99841329454212213</v>
      </c>
      <c r="X125" s="22">
        <f t="shared" si="9"/>
        <v>3.1430493394396281E-3</v>
      </c>
      <c r="Y125" s="139">
        <f t="shared" si="10"/>
        <v>4.2890820456397858E-4</v>
      </c>
      <c r="AD125" s="208"/>
      <c r="AE125" s="208"/>
    </row>
    <row r="126" spans="5:31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42299</v>
      </c>
      <c r="S126" s="92">
        <f>_xll.qlCalendarAdvance(Calendar,R126,$F$1,"mf",,Trigger)</f>
        <v>42391</v>
      </c>
      <c r="T126" s="118">
        <f>_xll.qlDayCounterYearFraction(DayCounter,R126,S126,,,Trigger)</f>
        <v>0.25555555555555554</v>
      </c>
      <c r="U126" s="22">
        <f>_xll.qlInterpolationInterpolate(B3Minterpolation,R126,TRUE)</f>
        <v>1.6821357047341109E-3</v>
      </c>
      <c r="V126" s="119">
        <f>_xll.qlYieldTSDiscount(Discounting,R126,,AllTriggers)</f>
        <v>0.9992082260696602</v>
      </c>
      <c r="W126" s="119">
        <f>_xll.qlYieldTSDiscount(Discounting,S126,,AllTriggers)</f>
        <v>0.99840226251601405</v>
      </c>
      <c r="X126" s="22">
        <f t="shared" si="9"/>
        <v>3.1588173882575758E-3</v>
      </c>
      <c r="Y126" s="139">
        <f t="shared" si="10"/>
        <v>4.2944016046879316E-4</v>
      </c>
      <c r="AD126" s="208"/>
      <c r="AE126" s="208"/>
    </row>
    <row r="127" spans="5:31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42300</v>
      </c>
      <c r="S127" s="92">
        <f>_xll.qlCalendarAdvance(Calendar,R127,$F$1,"mf",,Trigger)</f>
        <v>42394</v>
      </c>
      <c r="T127" s="118">
        <f>_xll.qlDayCounterYearFraction(DayCounter,R127,S127,,,Trigger)</f>
        <v>0.26111111111111113</v>
      </c>
      <c r="U127" s="22">
        <f>_xll.qlInterpolationInterpolate(B3Minterpolation,R127,TRUE)</f>
        <v>1.6842380231622931E-3</v>
      </c>
      <c r="V127" s="119">
        <f>_xll.qlYieldTSDiscount(Discounting,R127,,AllTriggers)</f>
        <v>0.99920116215644361</v>
      </c>
      <c r="W127" s="119">
        <f>_xll.qlYieldTSDiscount(Discounting,S127,,AllTriggers)</f>
        <v>0.99836894936735521</v>
      </c>
      <c r="X127" s="22">
        <f t="shared" si="9"/>
        <v>3.1924048896726578E-3</v>
      </c>
      <c r="Y127" s="139">
        <f t="shared" si="10"/>
        <v>4.393104730963898E-4</v>
      </c>
      <c r="AD127" s="208"/>
      <c r="AE127" s="208"/>
    </row>
    <row r="128" spans="5:31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42303</v>
      </c>
      <c r="S128" s="92">
        <f>_xll.qlCalendarAdvance(Calendar,R128,$F$1,"mf",,Trigger)</f>
        <v>42395</v>
      </c>
      <c r="T128" s="118">
        <f>_xll.qlDayCounterYearFraction(DayCounter,R128,S128,,,Trigger)</f>
        <v>0.25555555555555554</v>
      </c>
      <c r="U128" s="22">
        <f>_xll.qlInterpolationInterpolate(B3Minterpolation,R128,TRUE)</f>
        <v>1.690608694693524E-3</v>
      </c>
      <c r="V128" s="119">
        <f>_xll.qlYieldTSDiscount(Discounting,R128,,AllTriggers)</f>
        <v>0.99917969728523826</v>
      </c>
      <c r="W128" s="119">
        <f>_xll.qlYieldTSDiscount(Discounting,S128,,AllTriggers)</f>
        <v>0.998357779002504</v>
      </c>
      <c r="X128" s="22">
        <f t="shared" si="9"/>
        <v>3.2214923783432333E-3</v>
      </c>
      <c r="Y128" s="139">
        <f t="shared" si="10"/>
        <v>4.3159589652930262E-4</v>
      </c>
      <c r="AD128" s="208"/>
      <c r="AE128" s="208"/>
    </row>
    <row r="129" spans="5:31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42304</v>
      </c>
      <c r="S129" s="92">
        <f>_xll.qlCalendarAdvance(Calendar,R129,$F$1,"mf",,Trigger)</f>
        <v>42396</v>
      </c>
      <c r="T129" s="118">
        <f>_xll.qlDayCounterYearFraction(DayCounter,R129,S129,,,Trigger)</f>
        <v>0.25555555555555554</v>
      </c>
      <c r="U129" s="22">
        <f>_xll.qlInterpolationInterpolate(B3Minterpolation,R129,TRUE)</f>
        <v>1.6927519039121074E-3</v>
      </c>
      <c r="V129" s="119">
        <f>_xll.qlYieldTSDiscount(Discounting,R129,,AllTriggers)</f>
        <v>0.99917245264071131</v>
      </c>
      <c r="W129" s="119">
        <f>_xll.qlYieldTSDiscount(Discounting,S129,,AllTriggers)</f>
        <v>0.99834657883387223</v>
      </c>
      <c r="X129" s="22">
        <f t="shared" si="9"/>
        <v>3.2370322914239236E-3</v>
      </c>
      <c r="Y129" s="139">
        <f t="shared" si="10"/>
        <v>4.3214120433186527E-4</v>
      </c>
      <c r="AD129" s="208"/>
      <c r="AE129" s="208"/>
    </row>
    <row r="130" spans="5:31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42305</v>
      </c>
      <c r="S130" s="92">
        <f>_xll.qlCalendarAdvance(Calendar,R130,$F$1,"mf",,Trigger)</f>
        <v>42397</v>
      </c>
      <c r="T130" s="118">
        <f>_xll.qlDayCounterYearFraction(DayCounter,R130,S130,,,Trigger)</f>
        <v>0.25555555555555554</v>
      </c>
      <c r="U130" s="22">
        <f>_xll.qlInterpolationInterpolate(B3Minterpolation,R130,TRUE)</f>
        <v>1.6949041457977501E-3</v>
      </c>
      <c r="V130" s="119">
        <f>_xll.qlYieldTSDiscount(Discounting,R130,,AllTriggers)</f>
        <v>0.99916516383063769</v>
      </c>
      <c r="W130" s="119">
        <f>_xll.qlYieldTSDiscount(Discounting,S130,,AllTriggers)</f>
        <v>0.99833535077365698</v>
      </c>
      <c r="X130" s="22">
        <f t="shared" si="9"/>
        <v>3.2525088571468191E-3</v>
      </c>
      <c r="Y130" s="139">
        <f t="shared" si="10"/>
        <v>4.3268881994040629E-4</v>
      </c>
      <c r="AD130" s="208"/>
      <c r="AE130" s="208"/>
    </row>
    <row r="131" spans="5:31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42306</v>
      </c>
      <c r="S131" s="92">
        <f>_xll.qlCalendarAdvance(Calendar,R131,$F$1,"mf",,Trigger)</f>
        <v>42398</v>
      </c>
      <c r="T131" s="118">
        <f>_xll.qlDayCounterYearFraction(DayCounter,R131,S131,,,Trigger)</f>
        <v>0.25555555555555554</v>
      </c>
      <c r="U131" s="22">
        <f>_xll.qlInterpolationInterpolate(B3Minterpolation,R131,TRUE)</f>
        <v>1.6970649443382353E-3</v>
      </c>
      <c r="V131" s="119">
        <f>_xll.qlYieldTSDiscount(Discounting,R131,,AllTriggers)</f>
        <v>0.99915783126191815</v>
      </c>
      <c r="W131" s="119">
        <f>_xll.qlYieldTSDiscount(Discounting,S131,,AllTriggers)</f>
        <v>0.99832409673397171</v>
      </c>
      <c r="X131" s="22">
        <f t="shared" si="9"/>
        <v>3.2679161685613403E-3</v>
      </c>
      <c r="Y131" s="139">
        <f t="shared" si="10"/>
        <v>4.3323862250998119E-4</v>
      </c>
      <c r="AD131" s="208"/>
      <c r="AE131" s="208"/>
    </row>
    <row r="132" spans="5:31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42307</v>
      </c>
      <c r="S132" s="92">
        <f>_xll.qlCalendarAdvance(Calendar,R132,$F$1,"mf",,Trigger)</f>
        <v>42398</v>
      </c>
      <c r="T132" s="118">
        <f>_xll.qlDayCounterYearFraction(DayCounter,R132,S132,,,Trigger)</f>
        <v>0.25277777777777777</v>
      </c>
      <c r="U132" s="22">
        <f>_xll.qlInterpolationInterpolate(B3Minterpolation,R132,TRUE)</f>
        <v>1.6992338235213467E-3</v>
      </c>
      <c r="V132" s="119">
        <f>_xll.qlYieldTSDiscount(Discounting,R132,,AllTriggers)</f>
        <v>0.99915045544071901</v>
      </c>
      <c r="W132" s="119">
        <f>_xll.qlYieldTSDiscount(Discounting,S132,,AllTriggers)</f>
        <v>0.99832409673397171</v>
      </c>
      <c r="X132" s="22">
        <f t="shared" ref="X132:X195" si="11">(V132/W132-1)/T132</f>
        <v>3.2745992789781847E-3</v>
      </c>
      <c r="Y132" s="139">
        <f t="shared" ref="Y132:Y195" si="12">LN((1+(U132+X132)*T132)/(1+X132*T132))</f>
        <v>4.2908123485900696E-4</v>
      </c>
      <c r="AD132" s="208"/>
      <c r="AE132" s="208"/>
    </row>
    <row r="133" spans="5:31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42310</v>
      </c>
      <c r="S133" s="92">
        <f>_xll.qlCalendarAdvance(Calendar,R133,$F$1,"mf",,Trigger)</f>
        <v>42402</v>
      </c>
      <c r="T133" s="118">
        <f>_xll.qlDayCounterYearFraction(DayCounter,R133,S133,,,Trigger)</f>
        <v>0.25555555555555554</v>
      </c>
      <c r="U133" s="22">
        <f>_xll.qlInterpolationInterpolate(B3Minterpolation,R133,TRUE)</f>
        <v>1.7057841848042731E-3</v>
      </c>
      <c r="V133" s="119">
        <f>_xll.qlYieldTSDiscount(Discounting,R133,,AllTriggers)</f>
        <v>0.99912807789161684</v>
      </c>
      <c r="W133" s="119">
        <f>_xll.qlYieldTSDiscount(Discounting,S133,,AllTriggers)</f>
        <v>0.9982788311778843</v>
      </c>
      <c r="X133" s="22">
        <f t="shared" si="11"/>
        <v>3.3288688598998996E-3</v>
      </c>
      <c r="Y133" s="139">
        <f t="shared" si="12"/>
        <v>4.3545727079541066E-4</v>
      </c>
      <c r="AD133" s="208"/>
      <c r="AE133" s="208"/>
    </row>
    <row r="134" spans="5:31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42311</v>
      </c>
      <c r="S134" s="92">
        <f>_xll.qlCalendarAdvance(Calendar,R134,$F$1,"mf",,Trigger)</f>
        <v>42403</v>
      </c>
      <c r="T134" s="118">
        <f>_xll.qlDayCounterYearFraction(DayCounter,R134,S134,,,Trigger)</f>
        <v>0.25555555555555554</v>
      </c>
      <c r="U134" s="22">
        <f>_xll.qlInterpolationInterpolate(B3Minterpolation,R134,TRUE)</f>
        <v>1.7079806264357243E-3</v>
      </c>
      <c r="V134" s="119">
        <f>_xll.qlYieldTSDiscount(Discounting,R134,,AllTriggers)</f>
        <v>0.99912053868829542</v>
      </c>
      <c r="W134" s="119">
        <f>_xll.qlYieldTSDiscount(Discounting,S134,,AllTriggers)</f>
        <v>0.99826744938334022</v>
      </c>
      <c r="X134" s="22">
        <f t="shared" si="11"/>
        <v>3.343969136919121E-3</v>
      </c>
      <c r="Y134" s="139">
        <f t="shared" si="12"/>
        <v>4.3601618145157036E-4</v>
      </c>
      <c r="AD134" s="208"/>
      <c r="AE134" s="208"/>
    </row>
    <row r="135" spans="5:31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42312</v>
      </c>
      <c r="S135" s="92">
        <f>_xll.qlCalendarAdvance(Calendar,R135,$F$1,"mf",,Trigger)</f>
        <v>42404</v>
      </c>
      <c r="T135" s="118">
        <f>_xll.qlDayCounterYearFraction(DayCounter,R135,S135,,,Trigger)</f>
        <v>0.25555555555555554</v>
      </c>
      <c r="U135" s="22">
        <f>_xll.qlInterpolationInterpolate(B3Minterpolation,R135,TRUE)</f>
        <v>1.7101827686487191E-3</v>
      </c>
      <c r="V135" s="119">
        <f>_xll.qlYieldTSDiscount(Discounting,R135,,AllTriggers)</f>
        <v>0.99911296114554116</v>
      </c>
      <c r="W135" s="119">
        <f>_xll.qlYieldTSDiscount(Discounting,S135,,AllTriggers)</f>
        <v>0.9982560400302094</v>
      </c>
      <c r="X135" s="22">
        <f t="shared" si="11"/>
        <v>3.3590275913894401E-3</v>
      </c>
      <c r="Y135" s="139">
        <f t="shared" si="12"/>
        <v>4.3657654707681233E-4</v>
      </c>
      <c r="AD135" s="208"/>
      <c r="AE135" s="208"/>
    </row>
    <row r="136" spans="5:31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42313</v>
      </c>
      <c r="S136" s="92">
        <f>_xll.qlCalendarAdvance(Calendar,R136,$F$1,"mf",,Trigger)</f>
        <v>42405</v>
      </c>
      <c r="T136" s="118">
        <f>_xll.qlDayCounterYearFraction(DayCounter,R136,S136,,,Trigger)</f>
        <v>0.25555555555555554</v>
      </c>
      <c r="U136" s="22">
        <f>_xll.qlInterpolationInterpolate(B3Minterpolation,R136,TRUE)</f>
        <v>1.7123901354310412E-3</v>
      </c>
      <c r="V136" s="119">
        <f>_xll.qlYieldTSDiscount(Discounting,R136,,AllTriggers)</f>
        <v>0.99910534626574177</v>
      </c>
      <c r="W136" s="119">
        <f>_xll.qlYieldTSDiscount(Discounting,S136,,AllTriggers)</f>
        <v>0.99824460242036217</v>
      </c>
      <c r="X136" s="22">
        <f t="shared" si="11"/>
        <v>3.3740508913839072E-3</v>
      </c>
      <c r="Y136" s="139">
        <f t="shared" si="12"/>
        <v>4.3713824543639734E-4</v>
      </c>
      <c r="AD136" s="208"/>
      <c r="AE136" s="208"/>
    </row>
    <row r="137" spans="5:31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42314</v>
      </c>
      <c r="S137" s="92">
        <f>_xll.qlCalendarAdvance(Calendar,R137,$F$1,"mf",,Trigger)</f>
        <v>42408</v>
      </c>
      <c r="T137" s="118">
        <f>_xll.qlDayCounterYearFraction(DayCounter,R137,S137,,,Trigger)</f>
        <v>0.26111111111111113</v>
      </c>
      <c r="U137" s="22">
        <f>_xll.qlInterpolationInterpolate(B3Minterpolation,R137,TRUE)</f>
        <v>1.714602250770474E-3</v>
      </c>
      <c r="V137" s="119">
        <f>_xll.qlYieldTSDiscount(Discounting,R137,,AllTriggers)</f>
        <v>0.99909769505125912</v>
      </c>
      <c r="W137" s="119">
        <f>_xll.qlYieldTSDiscount(Discounting,S137,,AllTriggers)</f>
        <v>0.99821011306974627</v>
      </c>
      <c r="X137" s="22">
        <f t="shared" si="11"/>
        <v>3.405345325054238E-3</v>
      </c>
      <c r="Y137" s="139">
        <f t="shared" si="12"/>
        <v>4.4720395737930476E-4</v>
      </c>
      <c r="AD137" s="208"/>
      <c r="AE137" s="208"/>
    </row>
    <row r="138" spans="5:31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42317</v>
      </c>
      <c r="S138" s="92">
        <f>_xll.qlCalendarAdvance(Calendar,R138,$F$1,"mf",,Trigger)</f>
        <v>42409</v>
      </c>
      <c r="T138" s="118">
        <f>_xll.qlDayCounterYearFraction(DayCounter,R138,S138,,,Trigger)</f>
        <v>0.25555555555555554</v>
      </c>
      <c r="U138" s="22">
        <f>_xll.qlInterpolationInterpolate(B3Minterpolation,R138,TRUE)</f>
        <v>1.7212623280092722E-3</v>
      </c>
      <c r="V138" s="119">
        <f>_xll.qlYieldTSDiscount(Discounting,R138,,AllTriggers)</f>
        <v>0.99907453342292518</v>
      </c>
      <c r="W138" s="119">
        <f>_xll.qlYieldTSDiscount(Discounting,S138,,AllTriggers)</f>
        <v>0.99819855545243119</v>
      </c>
      <c r="X138" s="22">
        <f t="shared" si="11"/>
        <v>3.4339259116518239E-3</v>
      </c>
      <c r="Y138" s="139">
        <f t="shared" si="12"/>
        <v>4.3939592145892319E-4</v>
      </c>
      <c r="AD138" s="208"/>
      <c r="AE138" s="208"/>
    </row>
    <row r="139" spans="5:31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42318</v>
      </c>
      <c r="S139" s="92">
        <f>_xll.qlCalendarAdvance(Calendar,R139,$F$1,"mf",,Trigger)</f>
        <v>42410</v>
      </c>
      <c r="T139" s="118">
        <f>_xll.qlDayCounterYearFraction(DayCounter,R139,S139,,,Trigger)</f>
        <v>0.25555555555555554</v>
      </c>
      <c r="U139" s="22">
        <f>_xll.qlInterpolationInterpolate(B3Minterpolation,R139,TRUE)</f>
        <v>1.7234886774549832E-3</v>
      </c>
      <c r="V139" s="119">
        <f>_xll.qlYieldTSDiscount(Discounting,R139,,AllTriggers)</f>
        <v>0.99906674689278685</v>
      </c>
      <c r="W139" s="119">
        <f>_xll.qlYieldTSDiscount(Discounting,S139,,AllTriggers)</f>
        <v>0.99818696608827295</v>
      </c>
      <c r="X139" s="22">
        <f t="shared" si="11"/>
        <v>3.4488734639494803E-3</v>
      </c>
      <c r="Y139" s="139">
        <f t="shared" si="12"/>
        <v>4.3996244990669129E-4</v>
      </c>
      <c r="AD139" s="208"/>
      <c r="AE139" s="208"/>
    </row>
    <row r="140" spans="5:31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42319</v>
      </c>
      <c r="S140" s="92">
        <f>_xll.qlCalendarAdvance(Calendar,R140,$F$1,"mf",,Trigger)</f>
        <v>42411</v>
      </c>
      <c r="T140" s="118">
        <f>_xll.qlDayCounterYearFraction(DayCounter,R140,S140,,,Trigger)</f>
        <v>0.25555555555555554</v>
      </c>
      <c r="U140" s="22">
        <f>_xll.qlInterpolationInterpolate(B3Minterpolation,R140,TRUE)</f>
        <v>1.7257173953967226E-3</v>
      </c>
      <c r="V140" s="119">
        <f>_xll.qlYieldTSDiscount(Discounting,R140,,AllTriggers)</f>
        <v>0.99905892903936666</v>
      </c>
      <c r="W140" s="119">
        <f>_xll.qlYieldTSDiscount(Discounting,S140,,AllTriggers)</f>
        <v>0.99817534427935184</v>
      </c>
      <c r="X140" s="22">
        <f t="shared" si="11"/>
        <v>3.4638258723600395E-3</v>
      </c>
      <c r="Y140" s="139">
        <f t="shared" si="12"/>
        <v>4.4052957764345146E-4</v>
      </c>
      <c r="AD140" s="208"/>
      <c r="AE140" s="208"/>
    </row>
    <row r="141" spans="5:31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42320</v>
      </c>
      <c r="S141" s="92">
        <f>_xll.qlCalendarAdvance(Calendar,R141,$F$1,"mf",,Trigger)</f>
        <v>42412</v>
      </c>
      <c r="T141" s="118">
        <f>_xll.qlDayCounterYearFraction(DayCounter,R141,S141,,,Trigger)</f>
        <v>0.25555555555555554</v>
      </c>
      <c r="U141" s="22">
        <f>_xll.qlInterpolationInterpolate(B3Minterpolation,R141,TRUE)</f>
        <v>1.7279480058222736E-3</v>
      </c>
      <c r="V141" s="119">
        <f>_xll.qlYieldTSDiscount(Discounting,R141,,AllTriggers)</f>
        <v>0.99905108086486094</v>
      </c>
      <c r="W141" s="119">
        <f>_xll.qlYieldTSDiscount(Discounting,S141,,AllTriggers)</f>
        <v>0.99816368932778354</v>
      </c>
      <c r="X141" s="22">
        <f t="shared" si="11"/>
        <v>3.4787898056707635E-3</v>
      </c>
      <c r="Y141" s="139">
        <f t="shared" si="12"/>
        <v>4.410971824230581E-4</v>
      </c>
      <c r="AD141" s="208"/>
      <c r="AE141" s="208"/>
    </row>
    <row r="142" spans="5:31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42321</v>
      </c>
      <c r="S142" s="92">
        <f>_xll.qlCalendarAdvance(Calendar,R142,$F$1,"mf",,Trigger)</f>
        <v>42415</v>
      </c>
      <c r="T142" s="118">
        <f>_xll.qlDayCounterYearFraction(DayCounter,R142,S142,,,Trigger)</f>
        <v>0.26111111111111113</v>
      </c>
      <c r="U142" s="22">
        <f>_xll.qlInterpolationInterpolate(B3Minterpolation,R142,TRUE)</f>
        <v>1.7301800327194203E-3</v>
      </c>
      <c r="V142" s="119">
        <f>_xll.qlYieldTSDiscount(Discounting,R142,,AllTriggers)</f>
        <v>0.99904320337143782</v>
      </c>
      <c r="W142" s="119">
        <f>_xll.qlYieldTSDiscount(Discounting,S142,,AllTriggers)</f>
        <v>0.9981285186388934</v>
      </c>
      <c r="X142" s="22">
        <f t="shared" si="11"/>
        <v>3.5096160929746303E-3</v>
      </c>
      <c r="Y142" s="139">
        <f t="shared" si="12"/>
        <v>4.512537782926998E-4</v>
      </c>
      <c r="AD142" s="208"/>
      <c r="AE142" s="208"/>
    </row>
    <row r="143" spans="5:31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42324</v>
      </c>
      <c r="S143" s="92">
        <f>_xll.qlCalendarAdvance(Calendar,R143,$F$1,"mf",,Trigger)</f>
        <v>42416</v>
      </c>
      <c r="T143" s="118">
        <f>_xll.qlDayCounterYearFraction(DayCounter,R143,S143,,,Trigger)</f>
        <v>0.25555555555555554</v>
      </c>
      <c r="U143" s="22">
        <f>_xll.qlInterpolationInterpolate(B3Minterpolation,R143,TRUE)</f>
        <v>1.7368798521182668E-3</v>
      </c>
      <c r="V143" s="119">
        <f>_xll.qlYieldTSDiscount(Discounting,R143,,AllTriggers)</f>
        <v>0.99901940499890696</v>
      </c>
      <c r="W143" s="119">
        <f>_xll.qlYieldTSDiscount(Discounting,S143,,AllTriggers)</f>
        <v>0.99811672413861596</v>
      </c>
      <c r="X143" s="22">
        <f t="shared" si="11"/>
        <v>3.5388941672741684E-3</v>
      </c>
      <c r="Y143" s="139">
        <f t="shared" si="12"/>
        <v>4.4336992696706435E-4</v>
      </c>
      <c r="AD143" s="208"/>
      <c r="AE143" s="208"/>
    </row>
    <row r="144" spans="5:31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42325</v>
      </c>
      <c r="S144" s="92">
        <f>_xll.qlCalendarAdvance(Calendar,R144,$F$1,"mf",,Trigger)</f>
        <v>42417</v>
      </c>
      <c r="T144" s="118">
        <f>_xll.qlDayCounterYearFraction(DayCounter,R144,S144,,,Trigger)</f>
        <v>0.25555555555555554</v>
      </c>
      <c r="U144" s="22">
        <f>_xll.qlInterpolationInterpolate(B3Minterpolation,R144,TRUE)</f>
        <v>1.7391127847796299E-3</v>
      </c>
      <c r="V144" s="119">
        <f>_xll.qlYieldTSDiscount(Discounting,R144,,AllTriggers)</f>
        <v>0.99901142025090994</v>
      </c>
      <c r="W144" s="119">
        <f>_xll.qlYieldTSDiscount(Discounting,S144,,AllTriggers)</f>
        <v>0.99810489300681371</v>
      </c>
      <c r="X144" s="22">
        <f t="shared" si="11"/>
        <v>3.5540157604978433E-3</v>
      </c>
      <c r="Y144" s="139">
        <f t="shared" si="12"/>
        <v>4.4393808319541047E-4</v>
      </c>
      <c r="AD144" s="208"/>
      <c r="AE144" s="208"/>
    </row>
    <row r="145" spans="5:31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42326</v>
      </c>
      <c r="S145" s="92">
        <f>_xll.qlCalendarAdvance(Calendar,R145,$F$1,"mf",,Trigger)</f>
        <v>42418</v>
      </c>
      <c r="T145" s="118">
        <f>_xll.qlDayCounterYearFraction(DayCounter,R145,S145,,,Trigger)</f>
        <v>0.25555555555555554</v>
      </c>
      <c r="U145" s="22">
        <f>_xll.qlInterpolationInterpolate(B3Minterpolation,R145,TRUE)</f>
        <v>1.7413447538515057E-3</v>
      </c>
      <c r="V145" s="119">
        <f>_xll.qlYieldTSDiscount(Discounting,R145,,AllTriggers)</f>
        <v>0.9990034111943954</v>
      </c>
      <c r="W145" s="119">
        <f>_xll.qlYieldTSDiscount(Discounting,S145,,AllTriggers)</f>
        <v>0.99809302454582138</v>
      </c>
      <c r="X145" s="22">
        <f t="shared" si="11"/>
        <v>3.5691888935096079E-3</v>
      </c>
      <c r="Y145" s="139">
        <f t="shared" si="12"/>
        <v>4.4450598294872235E-4</v>
      </c>
      <c r="AD145" s="208"/>
      <c r="AE145" s="208"/>
    </row>
    <row r="146" spans="5:31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42327</v>
      </c>
      <c r="S146" s="92">
        <f>_xll.qlCalendarAdvance(Calendar,R146,$F$1,"mf",,Trigger)</f>
        <v>42419</v>
      </c>
      <c r="T146" s="118">
        <f>_xll.qlDayCounterYearFraction(DayCounter,R146,S146,,,Trigger)</f>
        <v>0.25555555555555554</v>
      </c>
      <c r="U146" s="22">
        <f>_xll.qlInterpolationInterpolate(B3Minterpolation,R146,TRUE)</f>
        <v>1.743575283321678E-3</v>
      </c>
      <c r="V146" s="119">
        <f>_xll.qlYieldTSDiscount(Discounting,R146,,AllTriggers)</f>
        <v>0.99899537883135336</v>
      </c>
      <c r="W146" s="119">
        <f>_xll.qlYieldTSDiscount(Discounting,S146,,AllTriggers)</f>
        <v>0.99808111805801125</v>
      </c>
      <c r="X146" s="22">
        <f t="shared" si="11"/>
        <v>3.5844202358187548E-3</v>
      </c>
      <c r="Y146" s="139">
        <f t="shared" si="12"/>
        <v>4.4507350396814856E-4</v>
      </c>
      <c r="AD146" s="208"/>
      <c r="AE146" s="208"/>
    </row>
    <row r="147" spans="5:31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42328</v>
      </c>
      <c r="S147" s="92">
        <f>_xll.qlCalendarAdvance(Calendar,R147,$F$1,"mf",,Trigger)</f>
        <v>42422</v>
      </c>
      <c r="T147" s="118">
        <f>_xll.qlDayCounterYearFraction(DayCounter,R147,S147,,,Trigger)</f>
        <v>0.26111111111111113</v>
      </c>
      <c r="U147" s="22">
        <f>_xll.qlInterpolationInterpolate(B3Minterpolation,R147,TRUE)</f>
        <v>1.7458038971779305E-3</v>
      </c>
      <c r="V147" s="119">
        <f>_xll.qlYieldTSDiscount(Discounting,R147,,AllTriggers)</f>
        <v>0.99898732416374336</v>
      </c>
      <c r="W147" s="119">
        <f>_xll.qlYieldTSDiscount(Discounting,S147,,AllTriggers)</f>
        <v>0.99804516345796224</v>
      </c>
      <c r="X147" s="22">
        <f t="shared" si="11"/>
        <v>3.6153424469441624E-3</v>
      </c>
      <c r="Y147" s="139">
        <f t="shared" si="12"/>
        <v>4.5531520548169131E-4</v>
      </c>
      <c r="AD147" s="208"/>
      <c r="AE147" s="208"/>
    </row>
    <row r="148" spans="5:31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42331</v>
      </c>
      <c r="S148" s="92">
        <f>_xll.qlCalendarAdvance(Calendar,R148,$F$1,"mf",,Trigger)</f>
        <v>42423</v>
      </c>
      <c r="T148" s="118">
        <f>_xll.qlDayCounterYearFraction(DayCounter,R148,S148,,,Trigger)</f>
        <v>0.25555555555555554</v>
      </c>
      <c r="U148" s="22">
        <f>_xll.qlInterpolationInterpolate(B3Minterpolation,R148,TRUE)</f>
        <v>1.7524734849410019E-3</v>
      </c>
      <c r="V148" s="119">
        <f>_xll.qlYieldTSDiscount(Discounting,R148,,AllTriggers)</f>
        <v>0.99896303635263928</v>
      </c>
      <c r="W148" s="119">
        <f>_xll.qlYieldTSDiscount(Discounting,S148,,AllTriggers)</f>
        <v>0.99803309788735994</v>
      </c>
      <c r="X148" s="22">
        <f t="shared" si="11"/>
        <v>3.6460610920102427E-3</v>
      </c>
      <c r="Y148" s="139">
        <f t="shared" si="12"/>
        <v>4.4733735547174169E-4</v>
      </c>
      <c r="AD148" s="208"/>
      <c r="AE148" s="208"/>
    </row>
    <row r="149" spans="5:31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42332</v>
      </c>
      <c r="S149" s="92">
        <f>_xll.qlCalendarAdvance(Calendar,R149,$F$1,"mf",,Trigger)</f>
        <v>42424</v>
      </c>
      <c r="T149" s="118">
        <f>_xll.qlDayCounterYearFraction(DayCounter,R149,S149,,,Trigger)</f>
        <v>0.25555555555555554</v>
      </c>
      <c r="U149" s="22">
        <f>_xll.qlInterpolationInterpolate(B3Minterpolation,R149,TRUE)</f>
        <v>1.7546896762194093E-3</v>
      </c>
      <c r="V149" s="119">
        <f>_xll.qlYieldTSDiscount(Discounting,R149,,AllTriggers)</f>
        <v>0.99895490248573537</v>
      </c>
      <c r="W149" s="119">
        <f>_xll.qlYieldTSDiscount(Discounting,S149,,AllTriggers)</f>
        <v>0.99802099080237094</v>
      </c>
      <c r="X149" s="22">
        <f t="shared" si="11"/>
        <v>3.6616835272400465E-3</v>
      </c>
      <c r="Y149" s="139">
        <f t="shared" si="12"/>
        <v>4.4790114888117606E-4</v>
      </c>
      <c r="AD149" s="208"/>
      <c r="AE149" s="208"/>
    </row>
    <row r="150" spans="5:31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42333</v>
      </c>
      <c r="S150" s="92">
        <f>_xll.qlCalendarAdvance(Calendar,R150,$F$1,"mf",,Trigger)</f>
        <v>42425</v>
      </c>
      <c r="T150" s="118">
        <f>_xll.qlDayCounterYearFraction(DayCounter,R150,S150,,,Trigger)</f>
        <v>0.25555555555555554</v>
      </c>
      <c r="U150" s="22">
        <f>_xll.qlInterpolationInterpolate(B3Minterpolation,R150,TRUE)</f>
        <v>1.7569015718228139E-3</v>
      </c>
      <c r="V150" s="119">
        <f>_xll.qlYieldTSDiscount(Discounting,R150,,AllTriggers)</f>
        <v>0.99894675132359589</v>
      </c>
      <c r="W150" s="119">
        <f>_xll.qlYieldTSDiscount(Discounting,S150,,AllTriggers)</f>
        <v>0.99800884150559765</v>
      </c>
      <c r="X150" s="22">
        <f t="shared" si="11"/>
        <v>3.6774041911072485E-3</v>
      </c>
      <c r="Y150" s="139">
        <f t="shared" si="12"/>
        <v>4.4846382996924092E-4</v>
      </c>
      <c r="AD150" s="208"/>
      <c r="AE150" s="208"/>
    </row>
    <row r="151" spans="5:31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42334</v>
      </c>
      <c r="S151" s="92">
        <f>_xll.qlCalendarAdvance(Calendar,R151,$F$1,"mf",,Trigger)</f>
        <v>42426</v>
      </c>
      <c r="T151" s="118">
        <f>_xll.qlDayCounterYearFraction(DayCounter,R151,S151,,,Trigger)</f>
        <v>0.25555555555555554</v>
      </c>
      <c r="U151" s="22">
        <f>_xll.qlInterpolationInterpolate(B3Minterpolation,R151,TRUE)</f>
        <v>1.7591086957389995E-3</v>
      </c>
      <c r="V151" s="119">
        <f>_xll.qlYieldTSDiscount(Discounting,R151,,AllTriggers)</f>
        <v>0.99893858386799295</v>
      </c>
      <c r="W151" s="119">
        <f>_xll.qlYieldTSDiscount(Discounting,S151,,AllTriggers)</f>
        <v>0.99799664929968146</v>
      </c>
      <c r="X151" s="22">
        <f t="shared" si="11"/>
        <v>3.6932297538935671E-3</v>
      </c>
      <c r="Y151" s="139">
        <f t="shared" si="12"/>
        <v>4.4902527646613582E-4</v>
      </c>
      <c r="AD151" s="208"/>
      <c r="AE151" s="208"/>
    </row>
    <row r="152" spans="5:31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42335</v>
      </c>
      <c r="S152" s="92">
        <f>_xll.qlCalendarAdvance(Calendar,R152,$F$1,"mf",,Trigger)</f>
        <v>42429</v>
      </c>
      <c r="T152" s="118">
        <f>_xll.qlDayCounterYearFraction(DayCounter,R152,S152,,,Trigger)</f>
        <v>0.26111111111111113</v>
      </c>
      <c r="U152" s="22">
        <f>_xll.qlInterpolationInterpolate(B3Minterpolation,R152,TRUE)</f>
        <v>1.7613105719557498E-3</v>
      </c>
      <c r="V152" s="119">
        <f>_xll.qlYieldTSDiscount(Discounting,R152,,AllTriggers)</f>
        <v>0.99893040112066644</v>
      </c>
      <c r="W152" s="119">
        <f>_xll.qlYieldTSDiscount(Discounting,S152,,AllTriggers)</f>
        <v>0.99795980825408759</v>
      </c>
      <c r="X152" s="22">
        <f t="shared" si="11"/>
        <v>3.724763401423479E-3</v>
      </c>
      <c r="Y152" s="139">
        <f t="shared" si="12"/>
        <v>4.5934539376691637E-4</v>
      </c>
      <c r="AD152" s="208"/>
      <c r="AE152" s="208"/>
    </row>
    <row r="153" spans="5:31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42338</v>
      </c>
      <c r="S153" s="92">
        <f>_xll.qlCalendarAdvance(Calendar,R153,$F$1,"mf",,Trigger)</f>
        <v>42429</v>
      </c>
      <c r="T153" s="118">
        <f>_xll.qlDayCounterYearFraction(DayCounter,R153,S153,,,Trigger)</f>
        <v>0.25277777777777777</v>
      </c>
      <c r="U153" s="22">
        <f>_xll.qlInterpolationInterpolate(B3Minterpolation,R153,TRUE)</f>
        <v>1.767879954287223E-3</v>
      </c>
      <c r="V153" s="119">
        <f>_xll.qlYieldTSDiscount(Discounting,R153,,AllTriggers)</f>
        <v>0.99890577114526524</v>
      </c>
      <c r="W153" s="119">
        <f>_xll.qlYieldTSDiscount(Discounting,S153,,AllTriggers)</f>
        <v>0.99795980825408759</v>
      </c>
      <c r="X153" s="22">
        <f t="shared" si="11"/>
        <v>3.7499213368446414E-3</v>
      </c>
      <c r="Y153" s="139">
        <f t="shared" si="12"/>
        <v>4.4635793800030068E-4</v>
      </c>
      <c r="AD153" s="208"/>
      <c r="AE153" s="208"/>
    </row>
    <row r="154" spans="5:31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42339</v>
      </c>
      <c r="S154" s="92">
        <f>_xll.qlCalendarAdvance(Calendar,R154,$F$1,"mf",,Trigger)</f>
        <v>42430</v>
      </c>
      <c r="T154" s="118">
        <f>_xll.qlDayCounterYearFraction(DayCounter,R154,S154,,,Trigger)</f>
        <v>0.25277777777777777</v>
      </c>
      <c r="U154" s="22">
        <f>_xll.qlInterpolationInterpolate(B3Minterpolation,R154,TRUE)</f>
        <v>1.7700560795840664E-3</v>
      </c>
      <c r="V154" s="119">
        <f>_xll.qlYieldTSDiscount(Discounting,R154,,AllTriggers)</f>
        <v>0.99889753666634296</v>
      </c>
      <c r="W154" s="119">
        <f>_xll.qlYieldTSDiscount(Discounting,S154,,AllTriggers)</f>
        <v>0.99794743750998449</v>
      </c>
      <c r="X154" s="22">
        <f t="shared" si="11"/>
        <v>3.7663647241109538E-3</v>
      </c>
      <c r="Y154" s="139">
        <f t="shared" si="12"/>
        <v>4.4690539240206466E-4</v>
      </c>
      <c r="AD154" s="208"/>
      <c r="AE154" s="208"/>
    </row>
    <row r="155" spans="5:31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42340</v>
      </c>
      <c r="S155" s="92">
        <f>_xll.qlCalendarAdvance(Calendar,R155,$F$1,"mf",,Trigger)</f>
        <v>42431</v>
      </c>
      <c r="T155" s="118">
        <f>_xll.qlDayCounterYearFraction(DayCounter,R155,S155,,,Trigger)</f>
        <v>0.25277777777777777</v>
      </c>
      <c r="U155" s="22">
        <f>_xll.qlInterpolationInterpolate(B3Minterpolation,R155,TRUE)</f>
        <v>1.772224577120392E-3</v>
      </c>
      <c r="V155" s="119">
        <f>_xll.qlYieldTSDiscount(Discounting,R155,,AllTriggers)</f>
        <v>0.99888928841519742</v>
      </c>
      <c r="W155" s="119">
        <f>_xll.qlYieldTSDiscount(Discounting,S155,,AllTriggers)</f>
        <v>0.99793502079757102</v>
      </c>
      <c r="X155" s="22">
        <f t="shared" si="11"/>
        <v>3.7829363259968473E-3</v>
      </c>
      <c r="Y155" s="139">
        <f t="shared" si="12"/>
        <v>4.4745090204824519E-4</v>
      </c>
      <c r="AD155" s="208"/>
      <c r="AE155" s="208"/>
    </row>
    <row r="156" spans="5:31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42341</v>
      </c>
      <c r="S156" s="92">
        <f>_xll.qlCalendarAdvance(Calendar,R156,$F$1,"mf",,Trigger)</f>
        <v>42432</v>
      </c>
      <c r="T156" s="118">
        <f>_xll.qlDayCounterYearFraction(DayCounter,R156,S156,,,Trigger)</f>
        <v>0.25277777777777777</v>
      </c>
      <c r="U156" s="22">
        <f>_xll.qlInterpolationInterpolate(B3Minterpolation,R156,TRUE)</f>
        <v>1.7743849708839834E-3</v>
      </c>
      <c r="V156" s="119">
        <f>_xll.qlYieldTSDiscount(Discounting,R156,,AllTriggers)</f>
        <v>0.99888102390476419</v>
      </c>
      <c r="W156" s="119">
        <f>_xll.qlYieldTSDiscount(Discounting,S156,,AllTriggers)</f>
        <v>0.99792255784673578</v>
      </c>
      <c r="X156" s="22">
        <f t="shared" si="11"/>
        <v>3.7996273619849094E-3</v>
      </c>
      <c r="Y156" s="139">
        <f t="shared" si="12"/>
        <v>4.4799434775037559E-4</v>
      </c>
      <c r="AD156" s="208"/>
      <c r="AE156" s="208"/>
    </row>
    <row r="157" spans="5:31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42342</v>
      </c>
      <c r="S157" s="92">
        <f>_xll.qlCalendarAdvance(Calendar,R157,$F$1,"mf",,Trigger)</f>
        <v>42433</v>
      </c>
      <c r="T157" s="118">
        <f>_xll.qlDayCounterYearFraction(DayCounter,R157,S157,,,Trigger)</f>
        <v>0.25277777777777777</v>
      </c>
      <c r="U157" s="22">
        <f>_xll.qlInterpolationInterpolate(B3Minterpolation,R157,TRUE)</f>
        <v>1.7765367848626237E-3</v>
      </c>
      <c r="V157" s="119">
        <f>_xll.qlYieldTSDiscount(Discounting,R157,,AllTriggers)</f>
        <v>0.99887274064806131</v>
      </c>
      <c r="W157" s="119">
        <f>_xll.qlYieldTSDiscount(Discounting,S157,,AllTriggers)</f>
        <v>0.99791004838738717</v>
      </c>
      <c r="X157" s="22">
        <f t="shared" si="11"/>
        <v>3.8164290514206946E-3</v>
      </c>
      <c r="Y157" s="139">
        <f t="shared" si="12"/>
        <v>4.4853561032778225E-4</v>
      </c>
      <c r="AD157" s="208"/>
      <c r="AE157" s="208"/>
    </row>
    <row r="158" spans="5:31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42345</v>
      </c>
      <c r="S158" s="92">
        <f>_xll.qlCalendarAdvance(Calendar,R158,$F$1,"mf",,Trigger)</f>
        <v>42436</v>
      </c>
      <c r="T158" s="118">
        <f>_xll.qlDayCounterYearFraction(DayCounter,R158,S158,,,Trigger)</f>
        <v>0.25277777777777777</v>
      </c>
      <c r="U158" s="22">
        <f>_xll.qlInterpolationInterpolate(B3Minterpolation,R158,TRUE)</f>
        <v>1.7829359879666749E-3</v>
      </c>
      <c r="V158" s="119">
        <f>_xll.qlYieldTSDiscount(Discounting,R158,,AllTriggers)</f>
        <v>0.99884775353177424</v>
      </c>
      <c r="W158" s="119">
        <f>_xll.qlYieldTSDiscount(Discounting,S158,,AllTriggers)</f>
        <v>0.99787223825764959</v>
      </c>
      <c r="X158" s="22">
        <f t="shared" si="11"/>
        <v>3.8674102317626125E-3</v>
      </c>
      <c r="Y158" s="139">
        <f t="shared" si="12"/>
        <v>4.501451076146592E-4</v>
      </c>
      <c r="AD158" s="208"/>
      <c r="AE158" s="208"/>
    </row>
    <row r="159" spans="5:31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42346</v>
      </c>
      <c r="S159" s="92">
        <f>_xll.qlCalendarAdvance(Calendar,R159,$F$1,"mf",,Trigger)</f>
        <v>42437</v>
      </c>
      <c r="T159" s="118">
        <f>_xll.qlDayCounterYearFraction(DayCounter,R159,S159,,,Trigger)</f>
        <v>0.25277777777777777</v>
      </c>
      <c r="U159" s="22">
        <f>_xll.qlInterpolationInterpolate(B3Minterpolation,R159,TRUE)</f>
        <v>1.7850487226833468E-3</v>
      </c>
      <c r="V159" s="119">
        <f>_xll.qlYieldTSDiscount(Discounting,R159,,AllTriggers)</f>
        <v>0.99883937042185411</v>
      </c>
      <c r="W159" s="119">
        <f>_xll.qlYieldTSDiscount(Discounting,S159,,AllTriggers)</f>
        <v>0.99785954006373734</v>
      </c>
      <c r="X159" s="22">
        <f t="shared" si="11"/>
        <v>3.8845667256224808E-3</v>
      </c>
      <c r="Y159" s="139">
        <f t="shared" si="12"/>
        <v>4.5067644603376576E-4</v>
      </c>
      <c r="AD159" s="208"/>
      <c r="AE159" s="208"/>
    </row>
    <row r="160" spans="5:31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42347</v>
      </c>
      <c r="S160" s="92">
        <f>_xll.qlCalendarAdvance(Calendar,R160,$F$1,"mf",,Trigger)</f>
        <v>42438</v>
      </c>
      <c r="T160" s="118">
        <f>_xll.qlDayCounterYearFraction(DayCounter,R160,S160,,,Trigger)</f>
        <v>0.25277777777777777</v>
      </c>
      <c r="U160" s="22">
        <f>_xll.qlInterpolationInterpolate(B3Minterpolation,R160,TRUE)</f>
        <v>1.7871504975539856E-3</v>
      </c>
      <c r="V160" s="119">
        <f>_xll.qlYieldTSDiscount(Discounting,R160,,AllTriggers)</f>
        <v>0.99883095613201922</v>
      </c>
      <c r="W160" s="119">
        <f>_xll.qlYieldTSDiscount(Discounting,S160,,AllTriggers)</f>
        <v>0.99784679401115872</v>
      </c>
      <c r="X160" s="22">
        <f t="shared" si="11"/>
        <v>3.9017899675224108E-3</v>
      </c>
      <c r="Y160" s="139">
        <f t="shared" si="12"/>
        <v>4.5120500553536512E-4</v>
      </c>
      <c r="AD160" s="208"/>
      <c r="AE160" s="208"/>
    </row>
    <row r="161" spans="5:31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42348</v>
      </c>
      <c r="S161" s="92">
        <f>_xll.qlCalendarAdvance(Calendar,R161,$F$1,"mf",,Trigger)</f>
        <v>42439</v>
      </c>
      <c r="T161" s="118">
        <f>_xll.qlDayCounterYearFraction(DayCounter,R161,S161,,,Trigger)</f>
        <v>0.25277777777777777</v>
      </c>
      <c r="U161" s="22">
        <f>_xll.qlInterpolationInterpolate(B3Minterpolation,R161,TRUE)</f>
        <v>1.7892408365663744E-3</v>
      </c>
      <c r="V161" s="119">
        <f>_xll.qlYieldTSDiscount(Discounting,R161,,AllTriggers)</f>
        <v>0.99882250817579743</v>
      </c>
      <c r="W161" s="119">
        <f>_xll.qlYieldTSDiscount(Discounting,S161,,AllTriggers)</f>
        <v>0.9978339998299447</v>
      </c>
      <c r="X161" s="22">
        <f t="shared" si="11"/>
        <v>3.9190711759435944E-3</v>
      </c>
      <c r="Y161" s="139">
        <f t="shared" si="12"/>
        <v>4.5173066698304113E-4</v>
      </c>
      <c r="AD161" s="208"/>
      <c r="AE161" s="208"/>
    </row>
    <row r="162" spans="5:31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42349</v>
      </c>
      <c r="S162" s="92">
        <f>_xll.qlCalendarAdvance(Calendar,R162,$F$1,"mf",,Trigger)</f>
        <v>42440</v>
      </c>
      <c r="T162" s="118">
        <f>_xll.qlDayCounterYearFraction(DayCounter,R162,S162,,,Trigger)</f>
        <v>0.25277777777777777</v>
      </c>
      <c r="U162" s="22">
        <f>_xll.qlInterpolationInterpolate(B3Minterpolation,R162,TRUE)</f>
        <v>1.7913192637082972E-3</v>
      </c>
      <c r="V162" s="119">
        <f>_xll.qlYieldTSDiscount(Discounting,R162,,AllTriggers)</f>
        <v>0.99881402406680408</v>
      </c>
      <c r="W162" s="119">
        <f>_xll.qlYieldTSDiscount(Discounting,S162,,AllTriggers)</f>
        <v>0.99782115725014742</v>
      </c>
      <c r="X162" s="22">
        <f t="shared" si="11"/>
        <v>3.9364015692108642E-3</v>
      </c>
      <c r="Y162" s="139">
        <f t="shared" si="12"/>
        <v>4.5225331124748401E-4</v>
      </c>
      <c r="AD162" s="208"/>
      <c r="AE162" s="208"/>
    </row>
    <row r="163" spans="5:31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42352</v>
      </c>
      <c r="S163" s="92">
        <f>_xll.qlCalendarAdvance(Calendar,R163,$F$1,"mf",,Trigger)</f>
        <v>42443</v>
      </c>
      <c r="T163" s="118">
        <f>_xll.qlDayCounterYearFraction(DayCounter,R163,S163,,,Trigger)</f>
        <v>0.25277777777777777</v>
      </c>
      <c r="U163" s="22">
        <f>_xll.qlInterpolationInterpolate(B3Minterpolation,R163,TRUE)</f>
        <v>1.7974783137891027E-3</v>
      </c>
      <c r="V163" s="119">
        <f>_xll.qlYieldTSDiscount(Discounting,R163,,AllTriggers)</f>
        <v>0.99878832996067701</v>
      </c>
      <c r="W163" s="119">
        <f>_xll.qlYieldTSDiscount(Discounting,S163,,AllTriggers)</f>
        <v>0.99778233642009106</v>
      </c>
      <c r="X163" s="22">
        <f t="shared" si="11"/>
        <v>3.9886000390957927E-3</v>
      </c>
      <c r="Y163" s="139">
        <f t="shared" si="12"/>
        <v>4.5380194975771886E-4</v>
      </c>
      <c r="AD163" s="208"/>
      <c r="AE163" s="208"/>
    </row>
    <row r="164" spans="5:31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42353</v>
      </c>
      <c r="S164" s="92">
        <f>_xll.qlCalendarAdvance(Calendar,R164,$F$1,"mf",,Trigger)</f>
        <v>42444</v>
      </c>
      <c r="T164" s="118">
        <f>_xll.qlDayCounterYearFraction(DayCounter,R164,S164,,,Trigger)</f>
        <v>0.25277777777777777</v>
      </c>
      <c r="U164" s="22">
        <f>_xll.qlInterpolationInterpolate(B3Minterpolation,R164,TRUE)</f>
        <v>1.7995043333269955E-3</v>
      </c>
      <c r="V164" s="119">
        <f>_xll.qlYieldTSDiscount(Discounting,R164,,AllTriggers)</f>
        <v>0.99877967637852982</v>
      </c>
      <c r="W164" s="119">
        <f>_xll.qlYieldTSDiscount(Discounting,S164,,AllTriggers)</f>
        <v>0.99776929754690236</v>
      </c>
      <c r="X164" s="22">
        <f t="shared" si="11"/>
        <v>4.0060393519845165E-3</v>
      </c>
      <c r="Y164" s="139">
        <f t="shared" si="12"/>
        <v>4.543113341403482E-4</v>
      </c>
      <c r="AD164" s="208"/>
      <c r="AE164" s="208"/>
    </row>
    <row r="165" spans="5:31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42354</v>
      </c>
      <c r="S165" s="92">
        <f>_xll.qlCalendarAdvance(Calendar,R165,$F$1,"mf",,Trigger)</f>
        <v>42445</v>
      </c>
      <c r="T165" s="118">
        <f>_xll.qlDayCounterYearFraction(DayCounter,R165,S165,,,Trigger)</f>
        <v>0.25277777777777777</v>
      </c>
      <c r="U165" s="22">
        <f>_xll.qlInterpolationInterpolate(B3Minterpolation,R165,TRUE)</f>
        <v>1.8015160609333395E-3</v>
      </c>
      <c r="V165" s="119">
        <f>_xll.qlYieldTSDiscount(Discounting,R165,,AllTriggers)</f>
        <v>0.99877097421303096</v>
      </c>
      <c r="W165" s="119">
        <f>_xll.qlYieldTSDiscount(Discounting,S165,,AllTriggers)</f>
        <v>0.99775620892570804</v>
      </c>
      <c r="X165" s="22">
        <f t="shared" si="11"/>
        <v>4.0234839390666296E-3</v>
      </c>
      <c r="Y165" s="139">
        <f t="shared" si="12"/>
        <v>4.5481710580054795E-4</v>
      </c>
      <c r="AD165" s="208"/>
      <c r="AE165" s="208"/>
    </row>
    <row r="166" spans="5:31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42355</v>
      </c>
      <c r="S166" s="92">
        <f>_xll.qlCalendarAdvance(Calendar,R166,$F$1,"mf",,Trigger)</f>
        <v>42446</v>
      </c>
      <c r="T166" s="118">
        <f>_xll.qlDayCounterYearFraction(DayCounter,R166,S166,,,Trigger)</f>
        <v>0.25277777777777777</v>
      </c>
      <c r="U166" s="22">
        <f>_xll.qlInterpolationInterpolate(B3Minterpolation,R166,TRUE)</f>
        <v>1.8035131551116296E-3</v>
      </c>
      <c r="V166" s="119">
        <f>_xll.qlYieldTSDiscount(Discounting,R166,,AllTriggers)</f>
        <v>0.99876222097834044</v>
      </c>
      <c r="W166" s="119">
        <f>_xll.qlYieldTSDiscount(Discounting,S166,,AllTriggers)</f>
        <v>0.99774307028668796</v>
      </c>
      <c r="X166" s="22">
        <f t="shared" si="11"/>
        <v>4.0409250177516533E-3</v>
      </c>
      <c r="Y166" s="139">
        <f t="shared" si="12"/>
        <v>4.5531917960315536E-4</v>
      </c>
      <c r="AD166" s="208"/>
      <c r="AE166" s="208"/>
    </row>
    <row r="167" spans="5:31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42356</v>
      </c>
      <c r="S167" s="92">
        <f>_xll.qlCalendarAdvance(Calendar,R167,$F$1,"mf",,Trigger)</f>
        <v>42447</v>
      </c>
      <c r="T167" s="118">
        <f>_xll.qlDayCounterYearFraction(DayCounter,R167,S167,,,Trigger)</f>
        <v>0.25277777777777777</v>
      </c>
      <c r="U167" s="22">
        <f>_xll.qlInterpolationInterpolate(B3Minterpolation,R167,TRUE)</f>
        <v>1.8054958124282051E-3</v>
      </c>
      <c r="V167" s="119">
        <f>_xll.qlYieldTSDiscount(Discounting,R167,,AllTriggers)</f>
        <v>0.99875341418871322</v>
      </c>
      <c r="W167" s="119">
        <f>_xll.qlYieldTSDiscount(Discounting,S167,,AllTriggers)</f>
        <v>0.99772988136004415</v>
      </c>
      <c r="X167" s="22">
        <f t="shared" si="11"/>
        <v>4.0583538052901156E-3</v>
      </c>
      <c r="Y167" s="139">
        <f t="shared" si="12"/>
        <v>4.5581760622941461E-4</v>
      </c>
      <c r="AD167" s="208"/>
      <c r="AE167" s="208"/>
    </row>
    <row r="168" spans="5:31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42359</v>
      </c>
      <c r="S168" s="92">
        <f>_xll.qlCalendarAdvance(Calendar,R168,$F$1,"mf",,Trigger)</f>
        <v>42450</v>
      </c>
      <c r="T168" s="118">
        <f>_xll.qlDayCounterYearFraction(DayCounter,R168,S168,,,Trigger)</f>
        <v>0.25277777777777777</v>
      </c>
      <c r="U168" s="22">
        <f>_xll.qlInterpolationInterpolate(B3Minterpolation,R168,TRUE)</f>
        <v>1.8113604740281522E-3</v>
      </c>
      <c r="V168" s="119">
        <f>_xll.qlYieldTSDiscount(Discounting,R168,,AllTriggers)</f>
        <v>0.99872664763420871</v>
      </c>
      <c r="W168" s="119">
        <f>_xll.qlYieldTSDiscount(Discounting,S168,,AllTriggers)</f>
        <v>0.99769001015671821</v>
      </c>
      <c r="X168" s="22">
        <f t="shared" si="11"/>
        <v>4.1104785912317024E-3</v>
      </c>
      <c r="Y168" s="139">
        <f t="shared" si="12"/>
        <v>4.5729184942004436E-4</v>
      </c>
      <c r="AD168" s="208"/>
      <c r="AE168" s="208"/>
    </row>
    <row r="169" spans="5:31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42360</v>
      </c>
      <c r="S169" s="92">
        <f>_xll.qlCalendarAdvance(Calendar,R169,$F$1,"mf",,Trigger)</f>
        <v>42451</v>
      </c>
      <c r="T169" s="118">
        <f>_xll.qlDayCounterYearFraction(DayCounter,R169,S169,,,Trigger)</f>
        <v>0.25277777777777777</v>
      </c>
      <c r="U169" s="22">
        <f>_xll.qlInterpolationInterpolate(B3Minterpolation,R169,TRUE)</f>
        <v>1.8132886947183769E-3</v>
      </c>
      <c r="V169" s="119">
        <f>_xll.qlYieldTSDiscount(Discounting,R169,,AllTriggers)</f>
        <v>0.99871760176932511</v>
      </c>
      <c r="W169" s="119">
        <f>_xll.qlYieldTSDiscount(Discounting,S169,,AllTriggers)</f>
        <v>0.99767661738203861</v>
      </c>
      <c r="X169" s="22">
        <f t="shared" si="11"/>
        <v>4.1277703836208731E-3</v>
      </c>
      <c r="Y169" s="139">
        <f t="shared" si="12"/>
        <v>4.5777653372448102E-4</v>
      </c>
      <c r="AD169" s="208"/>
      <c r="AE169" s="208"/>
    </row>
    <row r="170" spans="5:31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42361</v>
      </c>
      <c r="S170" s="92">
        <f>_xll.qlCalendarAdvance(Calendar,R170,$F$1,"mf",,Trigger)</f>
        <v>42452</v>
      </c>
      <c r="T170" s="118">
        <f>_xll.qlDayCounterYearFraction(DayCounter,R170,S170,,,Trigger)</f>
        <v>0.25277777777777777</v>
      </c>
      <c r="U170" s="22">
        <f>_xll.qlInterpolationInterpolate(B3Minterpolation,R170,TRUE)</f>
        <v>1.8152041339571407E-3</v>
      </c>
      <c r="V170" s="119">
        <f>_xll.qlYieldTSDiscount(Discounting,R170,,AllTriggers)</f>
        <v>0.99870848992224837</v>
      </c>
      <c r="W170" s="119">
        <f>_xll.qlYieldTSDiscount(Discounting,S170,,AllTriggers)</f>
        <v>0.99766317297107621</v>
      </c>
      <c r="X170" s="22">
        <f t="shared" si="11"/>
        <v>4.1450059688181769E-3</v>
      </c>
      <c r="Y170" s="139">
        <f t="shared" si="12"/>
        <v>4.5825799405754987E-4</v>
      </c>
      <c r="AD170" s="208"/>
      <c r="AE170" s="208"/>
    </row>
    <row r="171" spans="5:31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42362</v>
      </c>
      <c r="S171" s="92">
        <f>_xll.qlCalendarAdvance(Calendar,R171,$F$1,"mf",,Trigger)</f>
        <v>42453</v>
      </c>
      <c r="T171" s="118">
        <f>_xll.qlDayCounterYearFraction(DayCounter,R171,S171,,,Trigger)</f>
        <v>0.25277777777777777</v>
      </c>
      <c r="U171" s="22">
        <f>_xll.qlInterpolationInterpolate(B3Minterpolation,R171,TRUE)</f>
        <v>1.8171071228264943E-3</v>
      </c>
      <c r="V171" s="119">
        <f>_xll.qlYieldTSDiscount(Discounting,R171,,AllTriggers)</f>
        <v>0.99869930960783126</v>
      </c>
      <c r="W171" s="119">
        <f>_xll.qlYieldTSDiscount(Discounting,S171,,AllTriggers)</f>
        <v>0.99764967665416671</v>
      </c>
      <c r="X171" s="22">
        <f t="shared" si="11"/>
        <v>4.1621765631553141E-3</v>
      </c>
      <c r="Y171" s="139">
        <f t="shared" si="12"/>
        <v>4.5873631506733068E-4</v>
      </c>
      <c r="AD171" s="208"/>
      <c r="AE171" s="208"/>
    </row>
    <row r="172" spans="5:31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42367</v>
      </c>
      <c r="S172" s="92">
        <f>_xll.qlCalendarAdvance(Calendar,R172,$F$1,"mf",,Trigger)</f>
        <v>42458</v>
      </c>
      <c r="T172" s="118">
        <f>_xll.qlDayCounterYearFraction(DayCounter,R172,S172,,,Trigger)</f>
        <v>0.25277777777777777</v>
      </c>
      <c r="U172" s="22">
        <f>_xll.qlInterpolationInterpolate(B3Minterpolation,R172,TRUE)</f>
        <v>1.8264468995038844E-3</v>
      </c>
      <c r="V172" s="119">
        <f>_xll.qlYieldTSDiscount(Discounting,R172,,AllTriggers)</f>
        <v>0.9986522940529593</v>
      </c>
      <c r="W172" s="119">
        <f>_xll.qlYieldTSDiscount(Discounting,S172,,AllTriggers)</f>
        <v>0.99758140704376108</v>
      </c>
      <c r="X172" s="22">
        <f t="shared" si="11"/>
        <v>4.2467472332899051E-3</v>
      </c>
      <c r="Y172" s="139">
        <f t="shared" si="12"/>
        <v>4.6108379312128733E-4</v>
      </c>
      <c r="AD172" s="208"/>
      <c r="AE172" s="208"/>
    </row>
    <row r="173" spans="5:31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42368</v>
      </c>
      <c r="S173" s="92">
        <f>_xll.qlCalendarAdvance(Calendar,R173,$F$1,"mf",,Trigger)</f>
        <v>42459</v>
      </c>
      <c r="T173" s="118">
        <f>_xll.qlDayCounterYearFraction(DayCounter,R173,S173,,,Trigger)</f>
        <v>0.25277777777777777</v>
      </c>
      <c r="U173" s="22">
        <f>_xll.qlInterpolationInterpolate(B3Minterpolation,R173,TRUE)</f>
        <v>1.8282821388798417E-3</v>
      </c>
      <c r="V173" s="119">
        <f>_xll.qlYieldTSDiscount(Discounting,R173,,AllTriggers)</f>
        <v>0.998642651485528</v>
      </c>
      <c r="W173" s="119">
        <f>_xll.qlYieldTSDiscount(Discounting,S173,,AllTriggers)</f>
        <v>0.99756759371720638</v>
      </c>
      <c r="X173" s="22">
        <f t="shared" si="11"/>
        <v>4.2633459763055815E-3</v>
      </c>
      <c r="Y173" s="139">
        <f t="shared" si="12"/>
        <v>4.61545055635525E-4</v>
      </c>
      <c r="AD173" s="208"/>
      <c r="AE173" s="208"/>
    </row>
    <row r="174" spans="5:31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42369</v>
      </c>
      <c r="S174" s="92">
        <f>_xll.qlCalendarAdvance(Calendar,R174,$F$1,"mf",,Trigger)</f>
        <v>42460</v>
      </c>
      <c r="T174" s="118">
        <f>_xll.qlDayCounterYearFraction(DayCounter,R174,S174,,,Trigger)</f>
        <v>0.25277777777777777</v>
      </c>
      <c r="U174" s="22">
        <f>_xll.qlInterpolationInterpolate(B3Minterpolation,R174,TRUE)</f>
        <v>1.830107245460744E-3</v>
      </c>
      <c r="V174" s="119">
        <f>_xll.qlYieldTSDiscount(Discounting,R174,,AllTriggers)</f>
        <v>0.99863292745631005</v>
      </c>
      <c r="W174" s="119">
        <f>_xll.qlYieldTSDiscount(Discounting,S174,,AllTriggers)</f>
        <v>0.99755372712391666</v>
      </c>
      <c r="X174" s="22">
        <f t="shared" si="11"/>
        <v>4.2798335931589198E-3</v>
      </c>
      <c r="Y174" s="139">
        <f t="shared" si="12"/>
        <v>4.6200376963574945E-4</v>
      </c>
      <c r="AD174" s="208"/>
      <c r="AE174" s="208"/>
    </row>
    <row r="175" spans="5:31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42373</v>
      </c>
      <c r="S175" s="92">
        <f>_xll.qlCalendarAdvance(Calendar,R175,$F$1,"mf",,Trigger)</f>
        <v>42464</v>
      </c>
      <c r="T175" s="118">
        <f>_xll.qlDayCounterYearFraction(DayCounter,R175,S175,,,Trigger)</f>
        <v>0.25277777777777777</v>
      </c>
      <c r="U175" s="22">
        <f>_xll.qlInterpolationInterpolate(B3Minterpolation,R175,TRUE)</f>
        <v>1.8373129654748145E-3</v>
      </c>
      <c r="V175" s="119">
        <f>_xll.qlYieldTSDiscount(Discounting,R175,,AllTriggers)</f>
        <v>0.99859325500319585</v>
      </c>
      <c r="W175" s="119">
        <f>_xll.qlYieldTSDiscount(Discounting,S175,,AllTriggers)</f>
        <v>0.99749773321756174</v>
      </c>
      <c r="X175" s="22">
        <f t="shared" si="11"/>
        <v>4.344804197993506E-3</v>
      </c>
      <c r="Y175" s="139">
        <f t="shared" si="12"/>
        <v>4.6381479777485925E-4</v>
      </c>
      <c r="AD175" s="208"/>
      <c r="AE175" s="208"/>
    </row>
    <row r="176" spans="5:31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42374</v>
      </c>
      <c r="S176" s="92">
        <f>_xll.qlCalendarAdvance(Calendar,R176,$F$1,"mf",,Trigger)</f>
        <v>42465</v>
      </c>
      <c r="T176" s="118">
        <f>_xll.qlDayCounterYearFraction(DayCounter,R176,S176,,,Trigger)</f>
        <v>0.25277777777777777</v>
      </c>
      <c r="U176" s="22">
        <f>_xll.qlInterpolationInterpolate(B3Minterpolation,R176,TRUE)</f>
        <v>1.8390923743112012E-3</v>
      </c>
      <c r="V176" s="119">
        <f>_xll.qlYieldTSDiscount(Discounting,R176,,AllTriggers)</f>
        <v>0.99858315237575968</v>
      </c>
      <c r="W176" s="119">
        <f>_xll.qlYieldTSDiscount(Discounting,S176,,AllTriggers)</f>
        <v>0.99748360414116122</v>
      </c>
      <c r="X176" s="22">
        <f t="shared" si="11"/>
        <v>4.3608347343283551E-3</v>
      </c>
      <c r="Y176" s="139">
        <f t="shared" si="12"/>
        <v>4.6426201212113993E-4</v>
      </c>
      <c r="AD176" s="208"/>
      <c r="AE176" s="208"/>
    </row>
    <row r="177" spans="5:31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42375</v>
      </c>
      <c r="S177" s="92">
        <f>_xll.qlCalendarAdvance(Calendar,R177,$F$1,"mf",,Trigger)</f>
        <v>42466</v>
      </c>
      <c r="T177" s="118">
        <f>_xll.qlDayCounterYearFraction(DayCounter,R177,S177,,,Trigger)</f>
        <v>0.25277777777777777</v>
      </c>
      <c r="U177" s="22">
        <f>_xll.qlInterpolationInterpolate(B3Minterpolation,R177,TRUE)</f>
        <v>1.8408636368448372E-3</v>
      </c>
      <c r="V177" s="119">
        <f>_xll.qlYieldTSDiscount(Discounting,R177,,AllTriggers)</f>
        <v>0.99857297977041215</v>
      </c>
      <c r="W177" s="119">
        <f>_xll.qlYieldTSDiscount(Discounting,S177,,AllTriggers)</f>
        <v>0.99746942333820932</v>
      </c>
      <c r="X177" s="22">
        <f t="shared" si="11"/>
        <v>4.3767935654192638E-3</v>
      </c>
      <c r="Y177" s="139">
        <f t="shared" si="12"/>
        <v>4.6470717508593595E-4</v>
      </c>
      <c r="AD177" s="208"/>
      <c r="AE177" s="208"/>
    </row>
    <row r="178" spans="5:31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42376</v>
      </c>
      <c r="S178" s="92">
        <f>_xll.qlCalendarAdvance(Calendar,R178,$F$1,"mf",,Trigger)</f>
        <v>42467</v>
      </c>
      <c r="T178" s="118">
        <f>_xll.qlDayCounterYearFraction(DayCounter,R178,S178,,,Trigger)</f>
        <v>0.25277777777777777</v>
      </c>
      <c r="U178" s="22">
        <f>_xll.qlInterpolationInterpolate(B3Minterpolation,R178,TRUE)</f>
        <v>1.8426270841577727E-3</v>
      </c>
      <c r="V178" s="119">
        <f>_xll.qlYieldTSDiscount(Discounting,R178,,AllTriggers)</f>
        <v>0.9985627391009203</v>
      </c>
      <c r="W178" s="119">
        <f>_xll.qlYieldTSDiscount(Discounting,S178,,AllTriggers)</f>
        <v>0.99745519106538172</v>
      </c>
      <c r="X178" s="22">
        <f t="shared" si="11"/>
        <v>4.3926872618116584E-3</v>
      </c>
      <c r="Y178" s="139">
        <f t="shared" si="12"/>
        <v>4.6515036950782077E-4</v>
      </c>
      <c r="AD178" s="208"/>
      <c r="AE178" s="208"/>
    </row>
    <row r="179" spans="5:31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42377</v>
      </c>
      <c r="S179" s="92">
        <f>_xll.qlCalendarAdvance(Calendar,R179,$F$1,"mf",,Trigger)</f>
        <v>42468</v>
      </c>
      <c r="T179" s="118">
        <f>_xll.qlDayCounterYearFraction(DayCounter,R179,S179,,,Trigger)</f>
        <v>0.25277777777777777</v>
      </c>
      <c r="U179" s="22">
        <f>_xll.qlInterpolationInterpolate(B3Minterpolation,R179,TRUE)</f>
        <v>1.8443830473320586E-3</v>
      </c>
      <c r="V179" s="119">
        <f>_xll.qlYieldTSDiscount(Discounting,R179,,AllTriggers)</f>
        <v>0.99855243228098722</v>
      </c>
      <c r="W179" s="119">
        <f>_xll.qlYieldTSDiscount(Discounting,S179,,AllTriggers)</f>
        <v>0.99744090757934778</v>
      </c>
      <c r="X179" s="22">
        <f t="shared" si="11"/>
        <v>4.4085223941598903E-3</v>
      </c>
      <c r="Y179" s="139">
        <f t="shared" si="12"/>
        <v>4.6559167822099218E-4</v>
      </c>
      <c r="AD179" s="208"/>
      <c r="AE179" s="208"/>
    </row>
    <row r="180" spans="5:31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42380</v>
      </c>
      <c r="S180" s="92">
        <f>_xll.qlCalendarAdvance(Calendar,R180,$F$1,"mf",,Trigger)</f>
        <v>42471</v>
      </c>
      <c r="T180" s="118">
        <f>_xll.qlDayCounterYearFraction(DayCounter,R180,S180,,,Trigger)</f>
        <v>0.25277777777777777</v>
      </c>
      <c r="U180" s="22">
        <f>_xll.qlInterpolationInterpolate(B3Minterpolation,R180,TRUE)</f>
        <v>1.8496093428435265E-3</v>
      </c>
      <c r="V180" s="119">
        <f>_xll.qlYieldTSDiscount(Discounting,R180,,AllTriggers)</f>
        <v>0.9985211340545791</v>
      </c>
      <c r="W180" s="119">
        <f>_xll.qlYieldTSDiscount(Discounting,S180,,AllTriggers)</f>
        <v>0.99739775240859785</v>
      </c>
      <c r="X180" s="22">
        <f t="shared" si="11"/>
        <v>4.4557421151020299E-3</v>
      </c>
      <c r="Y180" s="139">
        <f t="shared" si="12"/>
        <v>4.6690511837927469E-4</v>
      </c>
      <c r="AD180" s="208"/>
      <c r="AE180" s="208"/>
    </row>
    <row r="181" spans="5:31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42381</v>
      </c>
      <c r="S181" s="92">
        <f>_xll.qlCalendarAdvance(Calendar,R181,$F$1,"mf",,Trigger)</f>
        <v>42472</v>
      </c>
      <c r="T181" s="118">
        <f>_xll.qlDayCounterYearFraction(DayCounter,R181,S181,,,Trigger)</f>
        <v>0.25277777777777777</v>
      </c>
      <c r="U181" s="22">
        <f>_xll.qlInterpolationInterpolate(B3Minterpolation,R181,TRUE)</f>
        <v>1.8513386802837216E-3</v>
      </c>
      <c r="V181" s="119">
        <f>_xll.qlYieldTSDiscount(Discounting,R181,,AllTriggers)</f>
        <v>0.9985105817685811</v>
      </c>
      <c r="W181" s="119">
        <f>_xll.qlYieldTSDiscount(Discounting,S181,,AllTriggers)</f>
        <v>0.9973832666362944</v>
      </c>
      <c r="X181" s="22">
        <f t="shared" si="11"/>
        <v>4.4714086999674777E-3</v>
      </c>
      <c r="Y181" s="139">
        <f t="shared" si="12"/>
        <v>4.6733971250634038E-4</v>
      </c>
      <c r="AD181" s="208"/>
      <c r="AE181" s="208"/>
    </row>
    <row r="182" spans="5:31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42382</v>
      </c>
      <c r="S182" s="92">
        <f>_xll.qlCalendarAdvance(Calendar,R182,$F$1,"mf",,Trigger)</f>
        <v>42473</v>
      </c>
      <c r="T182" s="118">
        <f>_xll.qlDayCounterYearFraction(DayCounter,R182,S182,,,Trigger)</f>
        <v>0.25277777777777777</v>
      </c>
      <c r="U182" s="22">
        <f>_xll.qlInterpolationInterpolate(B3Minterpolation,R182,TRUE)</f>
        <v>1.8530621889955206E-3</v>
      </c>
      <c r="V182" s="119">
        <f>_xll.qlYieldTSDiscount(Discounting,R182,,AllTriggers)</f>
        <v>0.99849997289964931</v>
      </c>
      <c r="W182" s="119">
        <f>_xll.qlYieldTSDiscount(Discounting,S182,,AllTriggers)</f>
        <v>0.99736873093402767</v>
      </c>
      <c r="X182" s="22">
        <f t="shared" si="11"/>
        <v>4.4870495756671397E-3</v>
      </c>
      <c r="Y182" s="139">
        <f t="shared" si="12"/>
        <v>4.6777283502632693E-4</v>
      </c>
      <c r="AD182" s="208"/>
      <c r="AE182" s="208"/>
    </row>
    <row r="183" spans="5:31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42383</v>
      </c>
      <c r="S183" s="92">
        <f>_xll.qlCalendarAdvance(Calendar,R183,$F$1,"mf",,Trigger)</f>
        <v>42474</v>
      </c>
      <c r="T183" s="118">
        <f>_xll.qlDayCounterYearFraction(DayCounter,R183,S183,,,Trigger)</f>
        <v>0.25277777777777777</v>
      </c>
      <c r="U183" s="22">
        <f>_xll.qlInterpolationInterpolate(B3Minterpolation,R183,TRUE)</f>
        <v>1.8547802000609744E-3</v>
      </c>
      <c r="V183" s="119">
        <f>_xll.qlYieldTSDiscount(Discounting,R183,,AllTriggers)</f>
        <v>0.99848930936107538</v>
      </c>
      <c r="W183" s="119">
        <f>_xll.qlYieldTSDiscount(Discounting,S183,,AllTriggers)</f>
        <v>0.99735414555842494</v>
      </c>
      <c r="X183" s="22">
        <f t="shared" si="11"/>
        <v>4.502671313488707E-3</v>
      </c>
      <c r="Y183" s="139">
        <f t="shared" si="12"/>
        <v>4.682045687465433E-4</v>
      </c>
      <c r="AD183" s="208"/>
      <c r="AE183" s="208"/>
    </row>
    <row r="184" spans="5:31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42384</v>
      </c>
      <c r="S184" s="92">
        <f>_xll.qlCalendarAdvance(Calendar,R184,$F$1,"mf",,Trigger)</f>
        <v>42475</v>
      </c>
      <c r="T184" s="118">
        <f>_xll.qlDayCounterYearFraction(DayCounter,R184,S184,,,Trigger)</f>
        <v>0.25277777777777777</v>
      </c>
      <c r="U184" s="22">
        <f>_xll.qlInterpolationInterpolate(B3Minterpolation,R184,TRUE)</f>
        <v>1.8564930445621336E-3</v>
      </c>
      <c r="V184" s="119">
        <f>_xll.qlYieldTSDiscount(Discounting,R184,,AllTriggers)</f>
        <v>0.99847859306607867</v>
      </c>
      <c r="W184" s="119">
        <f>_xll.qlYieldTSDiscount(Discounting,S184,,AllTriggers)</f>
        <v>0.99733951076610605</v>
      </c>
      <c r="X184" s="22">
        <f t="shared" si="11"/>
        <v>4.5182804848287921E-3</v>
      </c>
      <c r="Y184" s="139">
        <f t="shared" si="12"/>
        <v>4.686349964694889E-4</v>
      </c>
      <c r="AD184" s="208"/>
      <c r="AE184" s="208"/>
    </row>
    <row r="185" spans="5:31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42387</v>
      </c>
      <c r="S185" s="92">
        <f>_xll.qlCalendarAdvance(Calendar,R185,$F$1,"mf",,Trigger)</f>
        <v>42478</v>
      </c>
      <c r="T185" s="118">
        <f>_xll.qlDayCounterYearFraction(DayCounter,R185,S185,,,Trigger)</f>
        <v>0.25277777777777777</v>
      </c>
      <c r="U185" s="22">
        <f>_xll.qlInterpolationInterpolate(B3Minterpolation,R185,TRUE)</f>
        <v>1.8616038895003513E-3</v>
      </c>
      <c r="V185" s="119">
        <f>_xll.qlYieldTSDiscount(Discounting,R185,,AllTriggers)</f>
        <v>0.99844614677363719</v>
      </c>
      <c r="W185" s="119">
        <f>_xll.qlYieldTSDiscount(Discounting,S185,,AllTriggers)</f>
        <v>0.99729531245493586</v>
      </c>
      <c r="X185" s="22">
        <f t="shared" si="11"/>
        <v>4.5650983154617679E-3</v>
      </c>
      <c r="Y185" s="139">
        <f t="shared" si="12"/>
        <v>4.6991927161733616E-4</v>
      </c>
      <c r="AD185" s="208"/>
      <c r="AE185" s="208"/>
    </row>
    <row r="186" spans="5:31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42388</v>
      </c>
      <c r="S186" s="92">
        <f>_xll.qlCalendarAdvance(Calendar,R186,$F$1,"mf",,Trigger)</f>
        <v>42479</v>
      </c>
      <c r="T186" s="118">
        <f>_xll.qlDayCounterYearFraction(DayCounter,R186,S186,,,Trigger)</f>
        <v>0.25277777777777777</v>
      </c>
      <c r="U186" s="22">
        <f>_xll.qlInterpolationInterpolate(B3Minterpolation,R186,TRUE)</f>
        <v>1.8632993785648395E-3</v>
      </c>
      <c r="V186" s="119">
        <f>_xll.qlYieldTSDiscount(Discounting,R186,,AllTriggers)</f>
        <v>0.99843523858365846</v>
      </c>
      <c r="W186" s="119">
        <f>_xll.qlYieldTSDiscount(Discounting,S186,,AllTriggers)</f>
        <v>0.99728048256179702</v>
      </c>
      <c r="X186" s="22">
        <f t="shared" si="11"/>
        <v>4.5807229368966832E-3</v>
      </c>
      <c r="Y186" s="139">
        <f t="shared" si="12"/>
        <v>4.7034530329157517E-4</v>
      </c>
      <c r="AD186" s="208"/>
      <c r="AE186" s="208"/>
    </row>
    <row r="187" spans="5:31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42389</v>
      </c>
      <c r="S187" s="92">
        <f>_xll.qlCalendarAdvance(Calendar,R187,$F$1,"mf",,Trigger)</f>
        <v>42480</v>
      </c>
      <c r="T187" s="118">
        <f>_xll.qlDayCounterYearFraction(DayCounter,R187,S187,,,Trigger)</f>
        <v>0.25277777777777777</v>
      </c>
      <c r="U187" s="22">
        <f>_xll.qlInterpolationInterpolate(B3Minterpolation,R187,TRUE)</f>
        <v>1.8649913564752867E-3</v>
      </c>
      <c r="V187" s="119">
        <f>_xll.qlYieldTSDiscount(Discounting,R187,,AllTriggers)</f>
        <v>0.99842428720223197</v>
      </c>
      <c r="W187" s="119">
        <f>_xll.qlYieldTSDiscount(Discounting,S187,,AllTriggers)</f>
        <v>0.99726560453492497</v>
      </c>
      <c r="X187" s="22">
        <f t="shared" si="11"/>
        <v>4.5963678503783221E-3</v>
      </c>
      <c r="Y187" s="139">
        <f t="shared" si="12"/>
        <v>4.707704429173641E-4</v>
      </c>
      <c r="AD187" s="208"/>
      <c r="AE187" s="208"/>
    </row>
    <row r="188" spans="5:31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42390</v>
      </c>
      <c r="S188" s="92">
        <f>_xll.qlCalendarAdvance(Calendar,R188,$F$1,"mf",,Trigger)</f>
        <v>42481</v>
      </c>
      <c r="T188" s="118">
        <f>_xll.qlDayCounterYearFraction(DayCounter,R188,S188,,,Trigger)</f>
        <v>0.25277777777777777</v>
      </c>
      <c r="U188" s="22">
        <f>_xll.qlInterpolationInterpolate(B3Minterpolation,R188,TRUE)</f>
        <v>1.8666801543137435E-3</v>
      </c>
      <c r="V188" s="119">
        <f>_xll.qlYieldTSDiscount(Discounting,R188,,AllTriggers)</f>
        <v>0.99841329454212213</v>
      </c>
      <c r="W188" s="119">
        <f>_xll.qlYieldTSDiscount(Discounting,S188,,AllTriggers)</f>
        <v>0.99725067863089223</v>
      </c>
      <c r="X188" s="22">
        <f t="shared" si="11"/>
        <v>4.6120396279260975E-3</v>
      </c>
      <c r="Y188" s="139">
        <f t="shared" si="12"/>
        <v>4.7119477327102813E-4</v>
      </c>
      <c r="AD188" s="208"/>
      <c r="AE188" s="208"/>
    </row>
    <row r="189" spans="5:31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42391</v>
      </c>
      <c r="S189" s="92">
        <f>_xll.qlCalendarAdvance(Calendar,R189,$F$1,"mf",,Trigger)</f>
        <v>42482</v>
      </c>
      <c r="T189" s="118">
        <f>_xll.qlDayCounterYearFraction(DayCounter,R189,S189,,,Trigger)</f>
        <v>0.25277777777777777</v>
      </c>
      <c r="U189" s="22">
        <f>_xll.qlInterpolationInterpolate(B3Minterpolation,R189,TRUE)</f>
        <v>1.8683661031622611E-3</v>
      </c>
      <c r="V189" s="119">
        <f>_xll.qlYieldTSDiscount(Discounting,R189,,AllTriggers)</f>
        <v>0.99840226251601405</v>
      </c>
      <c r="W189" s="119">
        <f>_xll.qlYieldTSDiscount(Discounting,S189,,AllTriggers)</f>
        <v>0.99723570510626314</v>
      </c>
      <c r="X189" s="22">
        <f t="shared" si="11"/>
        <v>4.6277448416586833E-3</v>
      </c>
      <c r="Y189" s="139">
        <f t="shared" si="12"/>
        <v>4.7161837712542066E-4</v>
      </c>
      <c r="AD189" s="208"/>
      <c r="AE189" s="208"/>
    </row>
    <row r="190" spans="5:31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42394</v>
      </c>
      <c r="S190" s="92">
        <f>_xll.qlCalendarAdvance(Calendar,R190,$F$1,"mf",,Trigger)</f>
        <v>42485</v>
      </c>
      <c r="T190" s="118">
        <f>_xll.qlDayCounterYearFraction(DayCounter,R190,S190,,,Trigger)</f>
        <v>0.25277777777777777</v>
      </c>
      <c r="U190" s="22">
        <f>_xll.qlInterpolationInterpolate(B3Minterpolation,R190,TRUE)</f>
        <v>1.873410166588683E-3</v>
      </c>
      <c r="V190" s="119">
        <f>_xll.qlYieldTSDiscount(Discounting,R190,,AllTriggers)</f>
        <v>0.99836894936735521</v>
      </c>
      <c r="W190" s="119">
        <f>_xll.qlYieldTSDiscount(Discounting,S190,,AllTriggers)</f>
        <v>0.9971905013743122</v>
      </c>
      <c r="X190" s="22">
        <f t="shared" si="11"/>
        <v>4.675126822773594E-3</v>
      </c>
      <c r="Y190" s="139">
        <f t="shared" si="12"/>
        <v>4.7288565735523788E-4</v>
      </c>
      <c r="AD190" s="208"/>
      <c r="AE190" s="208"/>
    </row>
    <row r="191" spans="5:31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42395</v>
      </c>
      <c r="S191" s="92">
        <f>_xll.qlCalendarAdvance(Calendar,R191,$F$1,"mf",,Trigger)</f>
        <v>42486</v>
      </c>
      <c r="T191" s="118">
        <f>_xll.qlDayCounterYearFraction(DayCounter,R191,S191,,,Trigger)</f>
        <v>0.25277777777777777</v>
      </c>
      <c r="U191" s="22">
        <f>_xll.qlInterpolationInterpolate(B3Minterpolation,R191,TRUE)</f>
        <v>1.8750880302979493E-3</v>
      </c>
      <c r="V191" s="119">
        <f>_xll.qlYieldTSDiscount(Discounting,R191,,AllTriggers)</f>
        <v>0.998357779002504</v>
      </c>
      <c r="W191" s="119">
        <f>_xll.qlYieldTSDiscount(Discounting,S191,,AllTriggers)</f>
        <v>0.99717533993276919</v>
      </c>
      <c r="X191" s="22">
        <f t="shared" si="11"/>
        <v>4.6910315045798857E-3</v>
      </c>
      <c r="Y191" s="139">
        <f t="shared" si="12"/>
        <v>4.7330718285346746E-4</v>
      </c>
      <c r="AD191" s="208"/>
      <c r="AE191" s="208"/>
    </row>
    <row r="192" spans="5:31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42396</v>
      </c>
      <c r="S192" s="92">
        <f>_xll.qlCalendarAdvance(Calendar,R192,$F$1,"mf",,Trigger)</f>
        <v>42487</v>
      </c>
      <c r="T192" s="118">
        <f>_xll.qlDayCounterYearFraction(DayCounter,R192,S192,,,Trigger)</f>
        <v>0.25277777777777777</v>
      </c>
      <c r="U192" s="22">
        <f>_xll.qlInterpolationInterpolate(B3Minterpolation,R192,TRUE)</f>
        <v>1.8767647004275295E-3</v>
      </c>
      <c r="V192" s="119">
        <f>_xll.qlYieldTSDiscount(Discounting,R192,,AllTriggers)</f>
        <v>0.99834657883387223</v>
      </c>
      <c r="W192" s="119">
        <f>_xll.qlYieldTSDiscount(Discounting,S192,,AllTriggers)</f>
        <v>0.99716013215332189</v>
      </c>
      <c r="X192" s="22">
        <f t="shared" si="11"/>
        <v>4.7070024847701035E-3</v>
      </c>
      <c r="Y192" s="139">
        <f t="shared" si="12"/>
        <v>4.73728395651987E-4</v>
      </c>
      <c r="AD192" s="208"/>
      <c r="AE192" s="208"/>
    </row>
    <row r="193" spans="5:31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42397</v>
      </c>
      <c r="S193" s="92">
        <f>_xll.qlCalendarAdvance(Calendar,R193,$F$1,"mf",,Trigger)</f>
        <v>42488</v>
      </c>
      <c r="T193" s="118">
        <f>_xll.qlDayCounterYearFraction(DayCounter,R193,S193,,,Trigger)</f>
        <v>0.25277777777777777</v>
      </c>
      <c r="U193" s="22">
        <f>_xll.qlInterpolationInterpolate(B3Minterpolation,R193,TRUE)</f>
        <v>1.8784405080594746E-3</v>
      </c>
      <c r="V193" s="119">
        <f>_xll.qlYieldTSDiscount(Discounting,R193,,AllTriggers)</f>
        <v>0.99833535077365698</v>
      </c>
      <c r="W193" s="119">
        <f>_xll.qlYieldTSDiscount(Discounting,S193,,AllTriggers)</f>
        <v>0.99714487829248222</v>
      </c>
      <c r="X193" s="22">
        <f t="shared" si="11"/>
        <v>4.7230463361076797E-3</v>
      </c>
      <c r="Y193" s="139">
        <f t="shared" si="12"/>
        <v>4.7414937849750438E-4</v>
      </c>
      <c r="AD193" s="208"/>
      <c r="AE193" s="208"/>
    </row>
    <row r="194" spans="5:31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42398</v>
      </c>
      <c r="S194" s="92">
        <f>_xll.qlCalendarAdvance(Calendar,R194,$F$1,"mf",,Trigger)</f>
        <v>42489</v>
      </c>
      <c r="T194" s="118">
        <f>_xll.qlDayCounterYearFraction(DayCounter,R194,S194,,,Trigger)</f>
        <v>0.25277777777777777</v>
      </c>
      <c r="U194" s="22">
        <f>_xll.qlInterpolationInterpolate(B3Minterpolation,R194,TRUE)</f>
        <v>1.8801157842758349E-3</v>
      </c>
      <c r="V194" s="119">
        <f>_xll.qlYieldTSDiscount(Discounting,R194,,AllTriggers)</f>
        <v>0.99832409673397171</v>
      </c>
      <c r="W194" s="119">
        <f>_xll.qlYieldTSDiscount(Discounting,S194,,AllTriggers)</f>
        <v>0.99712957860675278</v>
      </c>
      <c r="X194" s="22">
        <f t="shared" si="11"/>
        <v>4.739169631465848E-3</v>
      </c>
      <c r="Y194" s="139">
        <f t="shared" si="12"/>
        <v>4.7457021413325876E-4</v>
      </c>
      <c r="AD194" s="208"/>
      <c r="AE194" s="208"/>
    </row>
    <row r="195" spans="5:31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42401</v>
      </c>
      <c r="S195" s="92">
        <f>_xll.qlCalendarAdvance(Calendar,R195,$F$1,"mf",,Trigger)</f>
        <v>42493</v>
      </c>
      <c r="T195" s="118">
        <f>_xll.qlDayCounterYearFraction(DayCounter,R195,S195,,,Trigger)</f>
        <v>0.25555555555555554</v>
      </c>
      <c r="U195" s="22">
        <f>_xll.qlInterpolationInterpolate(B3Minterpolation,R195,TRUE)</f>
        <v>1.8851417352519157E-3</v>
      </c>
      <c r="V195" s="119">
        <f>_xll.qlYieldTSDiscount(Discounting,R195,,AllTriggers)</f>
        <v>0.99829018611200493</v>
      </c>
      <c r="W195" s="119">
        <f>_xll.qlYieldTSDiscount(Discounting,S195,,AllTriggers)</f>
        <v>0.99706792328558402</v>
      </c>
      <c r="X195" s="22">
        <f t="shared" si="11"/>
        <v>4.7968322618249194E-3</v>
      </c>
      <c r="Y195" s="139">
        <f t="shared" si="12"/>
        <v>4.8105287500314577E-4</v>
      </c>
      <c r="AD195" s="208"/>
      <c r="AE195" s="208"/>
    </row>
    <row r="196" spans="5:31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42402</v>
      </c>
      <c r="S196" s="92">
        <f>_xll.qlCalendarAdvance(Calendar,R196,$F$1,"mf",,Trigger)</f>
        <v>42493</v>
      </c>
      <c r="T196" s="118">
        <f>_xll.qlDayCounterYearFraction(DayCounter,R196,S196,,,Trigger)</f>
        <v>0.25277777777777777</v>
      </c>
      <c r="U196" s="22">
        <f>_xll.qlInterpolationInterpolate(B3Minterpolation,R196,TRUE)</f>
        <v>1.8868181966264449E-3</v>
      </c>
      <c r="V196" s="119">
        <f>_xll.qlYieldTSDiscount(Discounting,R196,,AllTriggers)</f>
        <v>0.9982788311778843</v>
      </c>
      <c r="W196" s="119">
        <f>_xll.qlYieldTSDiscount(Discounting,S196,,AllTriggers)</f>
        <v>0.99706792328558402</v>
      </c>
      <c r="X196" s="22">
        <f t="shared" ref="X196:X259" si="13">(V196/W196-1)/T196</f>
        <v>4.8044919877424739E-3</v>
      </c>
      <c r="Y196" s="139">
        <f t="shared" ref="Y196:Y259" si="14">LN((1+(U196+X196)*T196)/(1+X196*T196))</f>
        <v>4.7625375091168439E-4</v>
      </c>
      <c r="AD196" s="208"/>
      <c r="AE196" s="208"/>
    </row>
    <row r="197" spans="5:31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42403</v>
      </c>
      <c r="S197" s="92">
        <f>_xll.qlCalendarAdvance(Calendar,R197,$F$1,"mf",,Trigger)</f>
        <v>42493</v>
      </c>
      <c r="T197" s="118">
        <f>_xll.qlDayCounterYearFraction(DayCounter,R197,S197,,,Trigger)</f>
        <v>0.25</v>
      </c>
      <c r="U197" s="22">
        <f>_xll.qlInterpolationInterpolate(B3Minterpolation,R197,TRUE)</f>
        <v>1.8884957819956432E-3</v>
      </c>
      <c r="V197" s="119">
        <f>_xll.qlYieldTSDiscount(Discounting,R197,,AllTriggers)</f>
        <v>0.99826744938334022</v>
      </c>
      <c r="W197" s="119">
        <f>_xll.qlYieldTSDiscount(Discounting,S197,,AllTriggers)</f>
        <v>0.99706792328558402</v>
      </c>
      <c r="X197" s="22">
        <f t="shared" si="13"/>
        <v>4.812214172143392E-3</v>
      </c>
      <c r="Y197" s="139">
        <f t="shared" si="14"/>
        <v>4.7144548972451601E-4</v>
      </c>
      <c r="AD197" s="208"/>
      <c r="AE197" s="208"/>
    </row>
    <row r="198" spans="5:31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42404</v>
      </c>
      <c r="S198" s="92">
        <f>_xll.qlCalendarAdvance(Calendar,R198,$F$1,"mf",,Trigger)</f>
        <v>42494</v>
      </c>
      <c r="T198" s="118">
        <f>_xll.qlDayCounterYearFraction(DayCounter,R198,S198,,,Trigger)</f>
        <v>0.25</v>
      </c>
      <c r="U198" s="22">
        <f>_xll.qlInterpolationInterpolate(B3Minterpolation,R198,TRUE)</f>
        <v>1.8901748224415611E-3</v>
      </c>
      <c r="V198" s="119">
        <f>_xll.qlYieldTSDiscount(Discounting,R198,,AllTriggers)</f>
        <v>0.9982560400302094</v>
      </c>
      <c r="W198" s="119">
        <f>_xll.qlYieldTSDiscount(Discounting,S198,,AllTriggers)</f>
        <v>0.99705239502578691</v>
      </c>
      <c r="X198" s="22">
        <f t="shared" si="13"/>
        <v>4.8288134522413984E-3</v>
      </c>
      <c r="Y198" s="139">
        <f t="shared" si="14"/>
        <v>4.7186259242069901E-4</v>
      </c>
      <c r="AD198" s="208"/>
      <c r="AE198" s="208"/>
    </row>
    <row r="199" spans="5:31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42405</v>
      </c>
      <c r="S199" s="92">
        <f>_xll.qlCalendarAdvance(Calendar,R199,$F$1,"mf",,Trigger)</f>
        <v>42495</v>
      </c>
      <c r="T199" s="118">
        <f>_xll.qlDayCounterYearFraction(DayCounter,R199,S199,,,Trigger)</f>
        <v>0.25</v>
      </c>
      <c r="U199" s="22">
        <f>_xll.qlInterpolationInterpolate(B3Minterpolation,R199,TRUE)</f>
        <v>1.8918556490462495E-3</v>
      </c>
      <c r="V199" s="119">
        <f>_xll.qlYieldTSDiscount(Discounting,R199,,AllTriggers)</f>
        <v>0.99824460242036217</v>
      </c>
      <c r="W199" s="119">
        <f>_xll.qlYieldTSDiscount(Discounting,S199,,AllTriggers)</f>
        <v>0.99703682085862733</v>
      </c>
      <c r="X199" s="22">
        <f t="shared" si="13"/>
        <v>4.8454842849023905E-3</v>
      </c>
      <c r="Y199" s="139">
        <f t="shared" si="14"/>
        <v>4.7228012883847217E-4</v>
      </c>
      <c r="AD199" s="208"/>
      <c r="AE199" s="208"/>
    </row>
    <row r="200" spans="5:31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42408</v>
      </c>
      <c r="S200" s="92">
        <f>_xll.qlCalendarAdvance(Calendar,R200,$F$1,"mf",,Trigger)</f>
        <v>42499</v>
      </c>
      <c r="T200" s="118">
        <f>_xll.qlDayCounterYearFraction(DayCounter,R200,S200,,,Trigger)</f>
        <v>0.25277777777777777</v>
      </c>
      <c r="U200" s="22">
        <f>_xll.qlInterpolationInterpolate(B3Minterpolation,R200,TRUE)</f>
        <v>1.896912156633444E-3</v>
      </c>
      <c r="V200" s="119">
        <f>_xll.qlYieldTSDiscount(Discounting,R200,,AllTriggers)</f>
        <v>0.99821011306974627</v>
      </c>
      <c r="W200" s="119">
        <f>_xll.qlYieldTSDiscount(Discounting,S200,,AllTriggers)</f>
        <v>0.99697406376129394</v>
      </c>
      <c r="X200" s="22">
        <f t="shared" si="13"/>
        <v>4.9047067258969814E-3</v>
      </c>
      <c r="Y200" s="139">
        <f t="shared" si="14"/>
        <v>4.7878885694575211E-4</v>
      </c>
      <c r="AD200" s="208"/>
      <c r="AE200" s="208"/>
    </row>
    <row r="201" spans="5:31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42409</v>
      </c>
      <c r="S201" s="92">
        <f>_xll.qlCalendarAdvance(Calendar,R201,$F$1,"mf",,Trigger)</f>
        <v>42499</v>
      </c>
      <c r="T201" s="118">
        <f>_xll.qlDayCounterYearFraction(DayCounter,R201,S201,,,Trigger)</f>
        <v>0.25</v>
      </c>
      <c r="U201" s="22">
        <f>_xll.qlInterpolationInterpolate(B3Minterpolation,R201,TRUE)</f>
        <v>1.8986034386937211E-3</v>
      </c>
      <c r="V201" s="119">
        <f>_xll.qlYieldTSDiscount(Discounting,R201,,AllTriggers)</f>
        <v>0.99819855545243119</v>
      </c>
      <c r="W201" s="119">
        <f>_xll.qlYieldTSDiscount(Discounting,S201,,AllTriggers)</f>
        <v>0.99697406376129394</v>
      </c>
      <c r="X201" s="22">
        <f t="shared" si="13"/>
        <v>4.9128326829990243E-3</v>
      </c>
      <c r="Y201" s="139">
        <f t="shared" si="14"/>
        <v>4.7395626972013228E-4</v>
      </c>
      <c r="AD201" s="208"/>
      <c r="AE201" s="208"/>
    </row>
    <row r="202" spans="5:31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42410</v>
      </c>
      <c r="S202" s="92">
        <f>_xll.qlCalendarAdvance(Calendar,R202,$F$1,"mf",,Trigger)</f>
        <v>42500</v>
      </c>
      <c r="T202" s="118">
        <f>_xll.qlDayCounterYearFraction(DayCounter,R202,S202,,,Trigger)</f>
        <v>0.25</v>
      </c>
      <c r="U202" s="22">
        <f>_xll.qlInterpolationInterpolate(B3Minterpolation,R202,TRUE)</f>
        <v>1.9002981623230221E-3</v>
      </c>
      <c r="V202" s="119">
        <f>_xll.qlYieldTSDiscount(Discounting,R202,,AllTriggers)</f>
        <v>0.99818696608827295</v>
      </c>
      <c r="W202" s="119">
        <f>_xll.qlYieldTSDiscount(Discounting,S202,,AllTriggers)</f>
        <v>0.99695825904111357</v>
      </c>
      <c r="X202" s="22">
        <f t="shared" si="13"/>
        <v>4.929823434498104E-3</v>
      </c>
      <c r="Y202" s="139">
        <f t="shared" si="14"/>
        <v>4.7437721823846723E-4</v>
      </c>
      <c r="AD202" s="208"/>
      <c r="AE202" s="208"/>
    </row>
    <row r="203" spans="5:31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42411</v>
      </c>
      <c r="S203" s="92">
        <f>_xll.qlCalendarAdvance(Calendar,R203,$F$1,"mf",,Trigger)</f>
        <v>42501</v>
      </c>
      <c r="T203" s="118">
        <f>_xll.qlDayCounterYearFraction(DayCounter,R203,S203,,,Trigger)</f>
        <v>0.25</v>
      </c>
      <c r="U203" s="22">
        <f>_xll.qlInterpolationInterpolate(B3Minterpolation,R203,TRUE)</f>
        <v>1.9019966586033977E-3</v>
      </c>
      <c r="V203" s="119">
        <f>_xll.qlYieldTSDiscount(Discounting,R203,,AllTriggers)</f>
        <v>0.99817534427935184</v>
      </c>
      <c r="W203" s="119">
        <f>_xll.qlYieldTSDiscount(Discounting,S203,,AllTriggers)</f>
        <v>0.99694240800716283</v>
      </c>
      <c r="X203" s="22">
        <f t="shared" si="13"/>
        <v>4.9468706006940977E-3</v>
      </c>
      <c r="Y203" s="139">
        <f t="shared" si="14"/>
        <v>4.7479909787201272E-4</v>
      </c>
      <c r="AD203" s="208"/>
      <c r="AE203" s="208"/>
    </row>
    <row r="204" spans="5:31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42412</v>
      </c>
      <c r="S204" s="92">
        <f>_xll.qlCalendarAdvance(Calendar,R204,$F$1,"mf",,Trigger)</f>
        <v>42502</v>
      </c>
      <c r="T204" s="118">
        <f>_xll.qlDayCounterYearFraction(DayCounter,R204,S204,,,Trigger)</f>
        <v>0.25</v>
      </c>
      <c r="U204" s="22">
        <f>_xll.qlInterpolationInterpolate(B3Minterpolation,R204,TRUE)</f>
        <v>1.903699258616899E-3</v>
      </c>
      <c r="V204" s="119">
        <f>_xll.qlYieldTSDiscount(Discounting,R204,,AllTriggers)</f>
        <v>0.99816368932778354</v>
      </c>
      <c r="W204" s="119">
        <f>_xll.qlYieldTSDiscount(Discounting,S204,,AllTriggers)</f>
        <v>0.9969265105917452</v>
      </c>
      <c r="X204" s="22">
        <f t="shared" si="13"/>
        <v>4.9639716584684024E-3</v>
      </c>
      <c r="Y204" s="139">
        <f t="shared" si="14"/>
        <v>4.7522199151739852E-4</v>
      </c>
      <c r="AD204" s="208"/>
      <c r="AE204" s="208"/>
    </row>
    <row r="205" spans="5:31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42415</v>
      </c>
      <c r="S205" s="92">
        <f>_xll.qlCalendarAdvance(Calendar,R205,$F$1,"mf",,Trigger)</f>
        <v>42506</v>
      </c>
      <c r="T205" s="118">
        <f>_xll.qlDayCounterYearFraction(DayCounter,R205,S205,,,Trigger)</f>
        <v>0.25277777777777777</v>
      </c>
      <c r="U205" s="22">
        <f>_xll.qlInterpolationInterpolate(B3Minterpolation,R205,TRUE)</f>
        <v>1.9088349918766618E-3</v>
      </c>
      <c r="V205" s="119">
        <f>_xll.qlYieldTSDiscount(Discounting,R205,,AllTriggers)</f>
        <v>0.9981285186388934</v>
      </c>
      <c r="W205" s="119">
        <f>_xll.qlYieldTSDiscount(Discounting,S205,,AllTriggers)</f>
        <v>0.99686245576185439</v>
      </c>
      <c r="X205" s="22">
        <f t="shared" si="13"/>
        <v>5.0243645587532155E-3</v>
      </c>
      <c r="Y205" s="139">
        <f t="shared" si="14"/>
        <v>4.8178295658015384E-4</v>
      </c>
      <c r="AD205" s="208"/>
      <c r="AE205" s="208"/>
    </row>
    <row r="206" spans="5:31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42416</v>
      </c>
      <c r="S206" s="92">
        <f>_xll.qlCalendarAdvance(Calendar,R206,$F$1,"mf",,Trigger)</f>
        <v>42506</v>
      </c>
      <c r="T206" s="118">
        <f>_xll.qlDayCounterYearFraction(DayCounter,R206,S206,,,Trigger)</f>
        <v>0.25</v>
      </c>
      <c r="U206" s="22">
        <f>_xll.qlInterpolationInterpolate(B3Minterpolation,R206,TRUE)</f>
        <v>1.9105573176431715E-3</v>
      </c>
      <c r="V206" s="119">
        <f>_xll.qlYieldTSDiscount(Discounting,R206,,AllTriggers)</f>
        <v>0.99811672413861596</v>
      </c>
      <c r="W206" s="119">
        <f>_xll.qlYieldTSDiscount(Discounting,S206,,AllTriggers)</f>
        <v>0.99686245576185439</v>
      </c>
      <c r="X206" s="22">
        <f t="shared" si="13"/>
        <v>5.0328643415626928E-3</v>
      </c>
      <c r="Y206" s="139">
        <f t="shared" si="14"/>
        <v>4.7692536414402679E-4</v>
      </c>
      <c r="AD206" s="208"/>
      <c r="AE206" s="208"/>
    </row>
    <row r="207" spans="5:31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42417</v>
      </c>
      <c r="S207" s="92">
        <f>_xll.qlCalendarAdvance(Calendar,R207,$F$1,"mf",,Trigger)</f>
        <v>42507</v>
      </c>
      <c r="T207" s="118">
        <f>_xll.qlDayCounterYearFraction(DayCounter,R207,S207,,,Trigger)</f>
        <v>0.25</v>
      </c>
      <c r="U207" s="22">
        <f>_xll.qlInterpolationInterpolate(B3Minterpolation,R207,TRUE)</f>
        <v>1.9122854025530602E-3</v>
      </c>
      <c r="V207" s="119">
        <f>_xll.qlYieldTSDiscount(Discounting,R207,,AllTriggers)</f>
        <v>0.99810489300681371</v>
      </c>
      <c r="W207" s="119">
        <f>_xll.qlYieldTSDiscount(Discounting,S207,,AllTriggers)</f>
        <v>0.99684632542403528</v>
      </c>
      <c r="X207" s="22">
        <f t="shared" si="13"/>
        <v>5.0501970090248705E-3</v>
      </c>
      <c r="Y207" s="139">
        <f t="shared" si="14"/>
        <v>4.7735457128702836E-4</v>
      </c>
      <c r="AD207" s="208"/>
      <c r="AE207" s="208"/>
    </row>
    <row r="208" spans="5:31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42418</v>
      </c>
      <c r="S208" s="92">
        <f>_xll.qlCalendarAdvance(Calendar,R208,$F$1,"mf",,Trigger)</f>
        <v>42508</v>
      </c>
      <c r="T208" s="118">
        <f>_xll.qlDayCounterYearFraction(DayCounter,R208,S208,,,Trigger)</f>
        <v>0.25</v>
      </c>
      <c r="U208" s="22">
        <f>_xll.qlInterpolationInterpolate(B3Minterpolation,R208,TRUE)</f>
        <v>1.9140195776883788E-3</v>
      </c>
      <c r="V208" s="119">
        <f>_xll.qlYieldTSDiscount(Discounting,R208,,AllTriggers)</f>
        <v>0.99809302454582138</v>
      </c>
      <c r="W208" s="119">
        <f>_xll.qlYieldTSDiscount(Discounting,S208,,AllTriggers)</f>
        <v>0.99683014829879968</v>
      </c>
      <c r="X208" s="22">
        <f t="shared" si="13"/>
        <v>5.0675684284904321E-3</v>
      </c>
      <c r="Y208" s="139">
        <f t="shared" si="14"/>
        <v>4.777852898123963E-4</v>
      </c>
      <c r="AD208" s="208"/>
      <c r="AE208" s="208"/>
    </row>
    <row r="209" spans="5:31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42419</v>
      </c>
      <c r="S209" s="92">
        <f>_xll.qlCalendarAdvance(Calendar,R209,$F$1,"mf",,Trigger)</f>
        <v>42509</v>
      </c>
      <c r="T209" s="118">
        <f>_xll.qlDayCounterYearFraction(DayCounter,R209,S209,,,Trigger)</f>
        <v>0.25</v>
      </c>
      <c r="U209" s="22">
        <f>_xll.qlInterpolationInterpolate(B3Minterpolation,R209,TRUE)</f>
        <v>1.9157601741311774E-3</v>
      </c>
      <c r="V209" s="119">
        <f>_xll.qlYieldTSDiscount(Discounting,R209,,AllTriggers)</f>
        <v>0.99808111805801125</v>
      </c>
      <c r="W209" s="119">
        <f>_xll.qlYieldTSDiscount(Discounting,S209,,AllTriggers)</f>
        <v>0.996813924318528</v>
      </c>
      <c r="X209" s="22">
        <f t="shared" si="13"/>
        <v>5.0849760765512286E-3</v>
      </c>
      <c r="Y209" s="139">
        <f t="shared" si="14"/>
        <v>4.7821760261329631E-4</v>
      </c>
      <c r="AD209" s="208"/>
      <c r="AE209" s="208"/>
    </row>
    <row r="210" spans="5:31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42422</v>
      </c>
      <c r="S210" s="92">
        <f>_xll.qlCalendarAdvance(Calendar,R210,$F$1,"mf",,Trigger)</f>
        <v>42513</v>
      </c>
      <c r="T210" s="118">
        <f>_xll.qlDayCounterYearFraction(DayCounter,R210,S210,,,Trigger)</f>
        <v>0.25277777777777777</v>
      </c>
      <c r="U210" s="22">
        <f>_xll.qlInterpolationInterpolate(B3Minterpolation,R210,TRUE)</f>
        <v>1.9210238021249632E-3</v>
      </c>
      <c r="V210" s="119">
        <f>_xll.qlYieldTSDiscount(Discounting,R210,,AllTriggers)</f>
        <v>0.99804516345796224</v>
      </c>
      <c r="W210" s="119">
        <f>_xll.qlYieldTSDiscount(Discounting,S210,,AllTriggers)</f>
        <v>0.99674855849508182</v>
      </c>
      <c r="X210" s="22">
        <f t="shared" si="13"/>
        <v>5.1461586606401325E-3</v>
      </c>
      <c r="Y210" s="139">
        <f t="shared" si="14"/>
        <v>4.8484371766604085E-4</v>
      </c>
      <c r="AD210" s="208"/>
      <c r="AE210" s="208"/>
    </row>
    <row r="211" spans="5:31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42423</v>
      </c>
      <c r="S211" s="92">
        <f>_xll.qlCalendarAdvance(Calendar,R211,$F$1,"mf",,Trigger)</f>
        <v>42513</v>
      </c>
      <c r="T211" s="118">
        <f>_xll.qlDayCounterYearFraction(DayCounter,R211,S211,,,Trigger)</f>
        <v>0.25</v>
      </c>
      <c r="U211" s="22">
        <f>_xll.qlInterpolationInterpolate(B3Minterpolation,R211,TRUE)</f>
        <v>1.9227933946181907E-3</v>
      </c>
      <c r="V211" s="119">
        <f>_xll.qlYieldTSDiscount(Discounting,R211,,AllTriggers)</f>
        <v>0.99803309788735994</v>
      </c>
      <c r="W211" s="119">
        <f>_xll.qlYieldTSDiscount(Discounting,S211,,AllTriggers)</f>
        <v>0.99674855849508182</v>
      </c>
      <c r="X211" s="22">
        <f t="shared" si="13"/>
        <v>5.1549184850294694E-3</v>
      </c>
      <c r="Y211" s="139">
        <f t="shared" si="14"/>
        <v>4.7996445441269561E-4</v>
      </c>
      <c r="AD211" s="208"/>
      <c r="AE211" s="208"/>
    </row>
    <row r="212" spans="5:31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42424</v>
      </c>
      <c r="S212" s="92">
        <f>_xll.qlCalendarAdvance(Calendar,R212,$F$1,"mf",,Trigger)</f>
        <v>42514</v>
      </c>
      <c r="T212" s="118">
        <f>_xll.qlDayCounterYearFraction(DayCounter,R212,S212,,,Trigger)</f>
        <v>0.25</v>
      </c>
      <c r="U212" s="22">
        <f>_xll.qlInterpolationInterpolate(B3Minterpolation,R212,TRUE)</f>
        <v>1.924571063829152E-3</v>
      </c>
      <c r="V212" s="119">
        <f>_xll.qlYieldTSDiscount(Discounting,R212,,AllTriggers)</f>
        <v>0.99802099080237094</v>
      </c>
      <c r="W212" s="119">
        <f>_xll.qlYieldTSDiscount(Discounting,S212,,AllTriggers)</f>
        <v>0.9967320992257287</v>
      </c>
      <c r="X212" s="22">
        <f t="shared" si="13"/>
        <v>5.1724694234023261E-3</v>
      </c>
      <c r="Y212" s="139">
        <f t="shared" si="14"/>
        <v>4.8040598196610759E-4</v>
      </c>
      <c r="AD212" s="208"/>
      <c r="AE212" s="208"/>
    </row>
    <row r="213" spans="5:31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42425</v>
      </c>
      <c r="S213" s="92">
        <f>_xll.qlCalendarAdvance(Calendar,R213,$F$1,"mf",,Trigger)</f>
        <v>42515</v>
      </c>
      <c r="T213" s="118">
        <f>_xll.qlDayCounterYearFraction(DayCounter,R213,S213,,,Trigger)</f>
        <v>0.25</v>
      </c>
      <c r="U213" s="22">
        <f>_xll.qlInterpolationInterpolate(B3Minterpolation,R213,TRUE)</f>
        <v>1.926357140839898E-3</v>
      </c>
      <c r="V213" s="119">
        <f>_xll.qlYieldTSDiscount(Discounting,R213,,AllTriggers)</f>
        <v>0.99800884150559765</v>
      </c>
      <c r="W213" s="119">
        <f>_xll.qlYieldTSDiscount(Discounting,S213,,AllTriggers)</f>
        <v>0.99671559269585763</v>
      </c>
      <c r="X213" s="22">
        <f t="shared" si="13"/>
        <v>5.1900414490040347E-3</v>
      </c>
      <c r="Y213" s="139">
        <f t="shared" si="14"/>
        <v>4.8084960114106611E-4</v>
      </c>
      <c r="AD213" s="208"/>
      <c r="AE213" s="208"/>
    </row>
    <row r="214" spans="5:31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42426</v>
      </c>
      <c r="S214" s="92">
        <f>_xll.qlCalendarAdvance(Calendar,R214,$F$1,"mf",,Trigger)</f>
        <v>42516</v>
      </c>
      <c r="T214" s="118">
        <f>_xll.qlDayCounterYearFraction(DayCounter,R214,S214,,,Trigger)</f>
        <v>0.25</v>
      </c>
      <c r="U214" s="22">
        <f>_xll.qlInterpolationInterpolate(B3Minterpolation,R214,TRUE)</f>
        <v>1.9281519567324794E-3</v>
      </c>
      <c r="V214" s="119">
        <f>_xll.qlYieldTSDiscount(Discounting,R214,,AllTriggers)</f>
        <v>0.99799664929968146</v>
      </c>
      <c r="W214" s="119">
        <f>_xll.qlYieldTSDiscount(Discounting,S214,,AllTriggers)</f>
        <v>0.99669903883792799</v>
      </c>
      <c r="X214" s="22">
        <f t="shared" si="13"/>
        <v>5.2076320381182484E-3</v>
      </c>
      <c r="Y214" s="139">
        <f t="shared" si="14"/>
        <v>4.8129539482676603E-4</v>
      </c>
      <c r="AD214" s="208"/>
      <c r="AE214" s="208"/>
    </row>
    <row r="215" spans="5:31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42429</v>
      </c>
      <c r="S215" s="92">
        <f>_xll.qlCalendarAdvance(Calendar,R215,$F$1,"mf",,Trigger)</f>
        <v>42521</v>
      </c>
      <c r="T215" s="118">
        <f>_xll.qlDayCounterYearFraction(DayCounter,R215,S215,,,Trigger)</f>
        <v>0.25555555555555554</v>
      </c>
      <c r="U215" s="22">
        <f>_xll.qlInterpolationInterpolate(B3Minterpolation,R215,TRUE)</f>
        <v>1.9335921485217427E-3</v>
      </c>
      <c r="V215" s="119">
        <f>_xll.qlYieldTSDiscount(Discounting,R215,,AllTriggers)</f>
        <v>0.99795980825408759</v>
      </c>
      <c r="W215" s="119">
        <f>_xll.qlYieldTSDiscount(Discounting,S215,,AllTriggers)</f>
        <v>0.99661555726427109</v>
      </c>
      <c r="X215" s="22">
        <f t="shared" si="13"/>
        <v>5.2779755749414641E-3</v>
      </c>
      <c r="Y215" s="139">
        <f t="shared" si="14"/>
        <v>4.9335289074107472E-4</v>
      </c>
      <c r="AD215" s="208"/>
      <c r="AE215" s="208"/>
    </row>
    <row r="216" spans="5:31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42430</v>
      </c>
      <c r="S216" s="92">
        <f>_xll.qlCalendarAdvance(Calendar,R216,$F$1,"mf",,Trigger)</f>
        <v>42522</v>
      </c>
      <c r="T216" s="118">
        <f>_xll.qlDayCounterYearFraction(DayCounter,R216,S216,,,Trigger)</f>
        <v>0.25555555555555554</v>
      </c>
      <c r="U216" s="22">
        <f>_xll.qlInterpolationInterpolate(B3Minterpolation,R216,TRUE)</f>
        <v>1.9354252307621728E-3</v>
      </c>
      <c r="V216" s="119">
        <f>_xll.qlYieldTSDiscount(Discounting,R216,,AllTriggers)</f>
        <v>0.99794743750998449</v>
      </c>
      <c r="W216" s="119">
        <f>_xll.qlYieldTSDiscount(Discounting,S216,,AllTriggers)</f>
        <v>0.99659871802027256</v>
      </c>
      <c r="X216" s="22">
        <f t="shared" si="13"/>
        <v>5.2956098656282806E-3</v>
      </c>
      <c r="Y216" s="139">
        <f t="shared" si="14"/>
        <v>4.9381826136351268E-4</v>
      </c>
      <c r="AD216" s="208"/>
      <c r="AE216" s="208"/>
    </row>
    <row r="217" spans="5:31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42431</v>
      </c>
      <c r="S217" s="92">
        <f>_xll.qlCalendarAdvance(Calendar,R217,$F$1,"mf",,Trigger)</f>
        <v>42523</v>
      </c>
      <c r="T217" s="118">
        <f>_xll.qlDayCounterYearFraction(DayCounter,R217,S217,,,Trigger)</f>
        <v>0.25555555555555554</v>
      </c>
      <c r="U217" s="22">
        <f>_xll.qlInterpolationInterpolate(B3Minterpolation,R217,TRUE)</f>
        <v>1.9372687072946916E-3</v>
      </c>
      <c r="V217" s="119">
        <f>_xll.qlYieldTSDiscount(Discounting,R217,,AllTriggers)</f>
        <v>0.99793502079757102</v>
      </c>
      <c r="W217" s="119">
        <f>_xll.qlYieldTSDiscount(Discounting,S217,,AllTriggers)</f>
        <v>0.99658183097575048</v>
      </c>
      <c r="X217" s="22">
        <f t="shared" si="13"/>
        <v>5.3132522012163631E-3</v>
      </c>
      <c r="Y217" s="139">
        <f t="shared" si="14"/>
        <v>4.9428627797217862E-4</v>
      </c>
      <c r="AD217" s="208"/>
      <c r="AE217" s="208"/>
    </row>
    <row r="218" spans="5:31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42432</v>
      </c>
      <c r="S218" s="92">
        <f>_xll.qlCalendarAdvance(Calendar,R218,$F$1,"mf",,Trigger)</f>
        <v>42524</v>
      </c>
      <c r="T218" s="118">
        <f>_xll.qlDayCounterYearFraction(DayCounter,R218,S218,,,Trigger)</f>
        <v>0.25555555555555554</v>
      </c>
      <c r="U218" s="22">
        <f>_xll.qlInterpolationInterpolate(B3Minterpolation,R218,TRUE)</f>
        <v>1.93912290920135E-3</v>
      </c>
      <c r="V218" s="119">
        <f>_xll.qlYieldTSDiscount(Discounting,R218,,AllTriggers)</f>
        <v>0.99792255784673578</v>
      </c>
      <c r="W218" s="119">
        <f>_xll.qlYieldTSDiscount(Discounting,S218,,AllTriggers)</f>
        <v>0.99656489606325571</v>
      </c>
      <c r="X218" s="22">
        <f t="shared" si="13"/>
        <v>5.3309017892535218E-3</v>
      </c>
      <c r="Y218" s="139">
        <f t="shared" si="14"/>
        <v>4.9475702507811674E-4</v>
      </c>
      <c r="AD218" s="208"/>
      <c r="AE218" s="208"/>
    </row>
    <row r="219" spans="5:31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42433</v>
      </c>
      <c r="S219" s="92">
        <f>_xll.qlCalendarAdvance(Calendar,R219,$F$1,"mf",,Trigger)</f>
        <v>42527</v>
      </c>
      <c r="T219" s="118">
        <f>_xll.qlDayCounterYearFraction(DayCounter,R219,S219,,,Trigger)</f>
        <v>0.26111111111111113</v>
      </c>
      <c r="U219" s="22">
        <f>_xll.qlInterpolationInterpolate(B3Minterpolation,R219,TRUE)</f>
        <v>1.9409881675641989E-3</v>
      </c>
      <c r="V219" s="119">
        <f>_xll.qlYieldTSDiscount(Discounting,R219,,AllTriggers)</f>
        <v>0.99791004838738717</v>
      </c>
      <c r="W219" s="119">
        <f>_xll.qlYieldTSDiscount(Discounting,S219,,AllTriggers)</f>
        <v>0.99651380344362295</v>
      </c>
      <c r="X219" s="22">
        <f t="shared" si="13"/>
        <v>5.3660280898729625E-3</v>
      </c>
      <c r="Y219" s="139">
        <f t="shared" si="14"/>
        <v>5.0597643150295229E-4</v>
      </c>
      <c r="AD219" s="208"/>
      <c r="AE219" s="208"/>
    </row>
    <row r="220" spans="5:31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42436</v>
      </c>
      <c r="S220" s="92">
        <f>_xll.qlCalendarAdvance(Calendar,R220,$F$1,"mf",,Trigger)</f>
        <v>42528</v>
      </c>
      <c r="T220" s="118">
        <f>_xll.qlDayCounterYearFraction(DayCounter,R220,S220,,,Trigger)</f>
        <v>0.25555555555555554</v>
      </c>
      <c r="U220" s="22">
        <f>_xll.qlInterpolationInterpolate(B3Minterpolation,R220,TRUE)</f>
        <v>1.9466535922103945E-3</v>
      </c>
      <c r="V220" s="119">
        <f>_xll.qlYieldTSDiscount(Discounting,R220,,AllTriggers)</f>
        <v>0.99787223825764959</v>
      </c>
      <c r="W220" s="119">
        <f>_xll.qlYieldTSDiscount(Discounting,S220,,AllTriggers)</f>
        <v>0.99649667638498307</v>
      </c>
      <c r="X220" s="22">
        <f t="shared" si="13"/>
        <v>5.4015568163347299E-3</v>
      </c>
      <c r="Y220" s="139">
        <f t="shared" si="14"/>
        <v>4.9666900863759795E-4</v>
      </c>
      <c r="AD220" s="208"/>
      <c r="AE220" s="208"/>
    </row>
    <row r="221" spans="5:31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42437</v>
      </c>
      <c r="S221" s="92">
        <f>_xll.qlCalendarAdvance(Calendar,R221,$F$1,"mf",,Trigger)</f>
        <v>42529</v>
      </c>
      <c r="T221" s="118">
        <f>_xll.qlDayCounterYearFraction(DayCounter,R221,S221,,,Trigger)</f>
        <v>0.25555555555555554</v>
      </c>
      <c r="U221" s="22">
        <f>_xll.qlInterpolationInterpolate(B3Minterpolation,R221,TRUE)</f>
        <v>1.9485663872185117E-3</v>
      </c>
      <c r="V221" s="119">
        <f>_xll.qlYieldTSDiscount(Discounting,R221,,AllTriggers)</f>
        <v>0.99785954006373734</v>
      </c>
      <c r="W221" s="119">
        <f>_xll.qlYieldTSDiscount(Discounting,S221,,AllTriggers)</f>
        <v>0.99647950112130179</v>
      </c>
      <c r="X221" s="22">
        <f t="shared" si="13"/>
        <v>5.419230779325249E-3</v>
      </c>
      <c r="Y221" s="139">
        <f t="shared" si="14"/>
        <v>4.9715467584075703E-4</v>
      </c>
      <c r="AD221" s="208"/>
      <c r="AE221" s="208"/>
    </row>
    <row r="222" spans="5:31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42438</v>
      </c>
      <c r="S222" s="92">
        <f>_xll.qlCalendarAdvance(Calendar,R222,$F$1,"mf",,Trigger)</f>
        <v>42530</v>
      </c>
      <c r="T222" s="118">
        <f>_xll.qlDayCounterYearFraction(DayCounter,R222,S222,,,Trigger)</f>
        <v>0.25555555555555554</v>
      </c>
      <c r="U222" s="22">
        <f>_xll.qlInterpolationInterpolate(B3Minterpolation,R222,TRUE)</f>
        <v>1.950491894093073E-3</v>
      </c>
      <c r="V222" s="119">
        <f>_xll.qlYieldTSDiscount(Discounting,R222,,AllTriggers)</f>
        <v>0.99784679401115872</v>
      </c>
      <c r="W222" s="119">
        <f>_xll.qlYieldTSDiscount(Discounting,S222,,AllTriggers)</f>
        <v>0.99646227758520056</v>
      </c>
      <c r="X222" s="22">
        <f t="shared" si="13"/>
        <v>5.436907239750201E-3</v>
      </c>
      <c r="Y222" s="139">
        <f t="shared" si="14"/>
        <v>4.9764358057693449E-4</v>
      </c>
      <c r="AD222" s="208"/>
      <c r="AE222" s="208"/>
    </row>
    <row r="223" spans="5:31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42439</v>
      </c>
      <c r="S223" s="92">
        <f>_xll.qlCalendarAdvance(Calendar,R223,$F$1,"mf",,Trigger)</f>
        <v>42531</v>
      </c>
      <c r="T223" s="118">
        <f>_xll.qlDayCounterYearFraction(DayCounter,R223,S223,,,Trigger)</f>
        <v>0.25555555555555554</v>
      </c>
      <c r="U223" s="22">
        <f>_xll.qlInterpolationInterpolate(B3Minterpolation,R223,TRUE)</f>
        <v>1.9524304439161289E-3</v>
      </c>
      <c r="V223" s="119">
        <f>_xll.qlYieldTSDiscount(Discounting,R223,,AllTriggers)</f>
        <v>0.9978339998299447</v>
      </c>
      <c r="W223" s="119">
        <f>_xll.qlYieldTSDiscount(Discounting,S223,,AllTriggers)</f>
        <v>0.99644500570931271</v>
      </c>
      <c r="X223" s="22">
        <f t="shared" si="13"/>
        <v>5.4545854050548686E-3</v>
      </c>
      <c r="Y223" s="139">
        <f t="shared" si="14"/>
        <v>4.9813580734697825E-4</v>
      </c>
      <c r="AD223" s="208"/>
      <c r="AE223" s="208"/>
    </row>
    <row r="224" spans="5:31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42440</v>
      </c>
      <c r="S224" s="92">
        <f>_xll.qlCalendarAdvance(Calendar,R224,$F$1,"mf",,Trigger)</f>
        <v>42534</v>
      </c>
      <c r="T224" s="118">
        <f>_xll.qlDayCounterYearFraction(DayCounter,R224,S224,,,Trigger)</f>
        <v>0.26111111111111113</v>
      </c>
      <c r="U224" s="22">
        <f>_xll.qlInterpolationInterpolate(B3Minterpolation,R224,TRUE)</f>
        <v>1.9543823677697298E-3</v>
      </c>
      <c r="V224" s="119">
        <f>_xll.qlYieldTSDiscount(Discounting,R224,,AllTriggers)</f>
        <v>0.99782115725014742</v>
      </c>
      <c r="W224" s="119">
        <f>_xll.qlYieldTSDiscount(Discounting,S224,,AllTriggers)</f>
        <v>0.99639289936944153</v>
      </c>
      <c r="X224" s="22">
        <f t="shared" si="13"/>
        <v>5.4897257918131142E-3</v>
      </c>
      <c r="Y224" s="139">
        <f t="shared" si="14"/>
        <v>5.0945071236251668E-4</v>
      </c>
      <c r="AD224" s="208"/>
      <c r="AE224" s="208"/>
    </row>
    <row r="225" spans="5:31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42443</v>
      </c>
      <c r="S225" s="92">
        <f>_xll.qlCalendarAdvance(Calendar,R225,$F$1,"mf",,Trigger)</f>
        <v>42535</v>
      </c>
      <c r="T225" s="118">
        <f>_xll.qlDayCounterYearFraction(DayCounter,R225,S225,,,Trigger)</f>
        <v>0.25555555555555554</v>
      </c>
      <c r="U225" s="22">
        <f>_xll.qlInterpolationInterpolate(B3Minterpolation,R225,TRUE)</f>
        <v>1.9603216943343124E-3</v>
      </c>
      <c r="V225" s="119">
        <f>_xll.qlYieldTSDiscount(Discounting,R225,,AllTriggers)</f>
        <v>0.99778233642009106</v>
      </c>
      <c r="W225" s="119">
        <f>_xll.qlYieldTSDiscount(Discounting,S225,,AllTriggers)</f>
        <v>0.99637543346097879</v>
      </c>
      <c r="X225" s="22">
        <f t="shared" si="13"/>
        <v>5.5252992635288784E-3</v>
      </c>
      <c r="Y225" s="139">
        <f t="shared" si="14"/>
        <v>5.0013962474267971E-4</v>
      </c>
      <c r="AD225" s="208"/>
      <c r="AE225" s="208"/>
    </row>
    <row r="226" spans="5:31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42444</v>
      </c>
      <c r="S226" s="92">
        <f>_xll.qlCalendarAdvance(Calendar,R226,$F$1,"mf",,Trigger)</f>
        <v>42536</v>
      </c>
      <c r="T226" s="118">
        <f>_xll.qlDayCounterYearFraction(DayCounter,R226,S226,,,Trigger)</f>
        <v>0.25555555555555554</v>
      </c>
      <c r="U226" s="22">
        <f>_xll.qlInterpolationInterpolate(B3Minterpolation,R226,TRUE)</f>
        <v>1.9623304251306021E-3</v>
      </c>
      <c r="V226" s="119">
        <f>_xll.qlYieldTSDiscount(Discounting,R226,,AllTriggers)</f>
        <v>0.99776929754690236</v>
      </c>
      <c r="W226" s="119">
        <f>_xll.qlYieldTSDiscount(Discounting,S226,,AllTriggers)</f>
        <v>0.99635791887607494</v>
      </c>
      <c r="X226" s="22">
        <f t="shared" si="13"/>
        <v>5.542974064448254E-3</v>
      </c>
      <c r="Y226" s="139">
        <f t="shared" si="14"/>
        <v>5.0064972915330776E-4</v>
      </c>
      <c r="AD226" s="208"/>
      <c r="AE226" s="208"/>
    </row>
    <row r="227" spans="5:31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42445</v>
      </c>
      <c r="S227" s="92">
        <f>_xll.qlCalendarAdvance(Calendar,R227,$F$1,"mf",,Trigger)</f>
        <v>42537</v>
      </c>
      <c r="T227" s="118">
        <f>_xll.qlDayCounterYearFraction(DayCounter,R227,S227,,,Trigger)</f>
        <v>0.25555555555555554</v>
      </c>
      <c r="U227" s="22">
        <f>_xll.qlInterpolationInterpolate(B3Minterpolation,R227,TRUE)</f>
        <v>1.9643541853676906E-3</v>
      </c>
      <c r="V227" s="119">
        <f>_xll.qlYieldTSDiscount(Discounting,R227,,AllTriggers)</f>
        <v>0.99775620892570804</v>
      </c>
      <c r="W227" s="119">
        <f>_xll.qlYieldTSDiscount(Discounting,S227,,AllTriggers)</f>
        <v>0.99634035554743516</v>
      </c>
      <c r="X227" s="22">
        <f t="shared" si="13"/>
        <v>5.5606458146323133E-3</v>
      </c>
      <c r="Y227" s="139">
        <f t="shared" si="14"/>
        <v>5.0116366257774744E-4</v>
      </c>
      <c r="AD227" s="208"/>
      <c r="AE227" s="208"/>
    </row>
    <row r="228" spans="5:31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42446</v>
      </c>
      <c r="S228" s="92">
        <f>_xll.qlCalendarAdvance(Calendar,R228,$F$1,"mf",,Trigger)</f>
        <v>42538</v>
      </c>
      <c r="T228" s="118">
        <f>_xll.qlDayCounterYearFraction(DayCounter,R228,S228,,,Trigger)</f>
        <v>0.25555555555555554</v>
      </c>
      <c r="U228" s="22">
        <f>_xll.qlInterpolationInterpolate(B3Minterpolation,R228,TRUE)</f>
        <v>1.9663931504501756E-3</v>
      </c>
      <c r="V228" s="119">
        <f>_xll.qlYieldTSDiscount(Discounting,R228,,AllTriggers)</f>
        <v>0.99774307028668796</v>
      </c>
      <c r="W228" s="119">
        <f>_xll.qlYieldTSDiscount(Discounting,S228,,AllTriggers)</f>
        <v>0.99632274340777649</v>
      </c>
      <c r="X228" s="22">
        <f t="shared" si="13"/>
        <v>5.5783137214290247E-3</v>
      </c>
      <c r="Y228" s="139">
        <f t="shared" si="14"/>
        <v>5.0168146979932935E-4</v>
      </c>
      <c r="AD228" s="208"/>
      <c r="AE228" s="208"/>
    </row>
    <row r="229" spans="5:31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42447</v>
      </c>
      <c r="S229" s="92">
        <f>_xll.qlCalendarAdvance(Calendar,R229,$F$1,"mf",,Trigger)</f>
        <v>42541</v>
      </c>
      <c r="T229" s="118">
        <f>_xll.qlDayCounterYearFraction(DayCounter,R229,S229,,,Trigger)</f>
        <v>0.26111111111111113</v>
      </c>
      <c r="U229" s="22">
        <f>_xll.qlInterpolationInterpolate(B3Minterpolation,R229,TRUE)</f>
        <v>1.9684468730728432E-3</v>
      </c>
      <c r="V229" s="119">
        <f>_xll.qlYieldTSDiscount(Discounting,R229,,AllTriggers)</f>
        <v>0.99772988136004415</v>
      </c>
      <c r="W229" s="119">
        <f>_xll.qlYieldTSDiscount(Discounting,S229,,AllTriggers)</f>
        <v>0.99626961345004073</v>
      </c>
      <c r="X229" s="22">
        <f t="shared" si="13"/>
        <v>5.6134557598783571E-3</v>
      </c>
      <c r="Y229" s="139">
        <f t="shared" si="14"/>
        <v>5.1309943104675476E-4</v>
      </c>
      <c r="AD229" s="208"/>
      <c r="AE229" s="208"/>
    </row>
    <row r="230" spans="5:31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42450</v>
      </c>
      <c r="S230" s="92">
        <f>_xll.qlCalendarAdvance(Calendar,R230,$F$1,"mf",,Trigger)</f>
        <v>42542</v>
      </c>
      <c r="T230" s="118">
        <f>_xll.qlDayCounterYearFraction(DayCounter,R230,S230,,,Trigger)</f>
        <v>0.25555555555555554</v>
      </c>
      <c r="U230" s="22">
        <f>_xll.qlInterpolationInterpolate(B3Minterpolation,R230,TRUE)</f>
        <v>1.9746905563552664E-3</v>
      </c>
      <c r="V230" s="119">
        <f>_xll.qlYieldTSDiscount(Discounting,R230,,AllTriggers)</f>
        <v>0.99769001015671821</v>
      </c>
      <c r="W230" s="119">
        <f>_xll.qlYieldTSDiscount(Discounting,S230,,AllTriggers)</f>
        <v>0.99625180539372082</v>
      </c>
      <c r="X230" s="22">
        <f t="shared" si="13"/>
        <v>5.6489310611856679E-3</v>
      </c>
      <c r="Y230" s="139">
        <f t="shared" si="14"/>
        <v>5.0378875871234384E-4</v>
      </c>
      <c r="AD230" s="208"/>
      <c r="AE230" s="208"/>
    </row>
    <row r="231" spans="5:31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42451</v>
      </c>
      <c r="S231" s="92">
        <f>_xll.qlCalendarAdvance(Calendar,R231,$F$1,"mf",,Trigger)</f>
        <v>42543</v>
      </c>
      <c r="T231" s="118">
        <f>_xll.qlDayCounterYearFraction(DayCounter,R231,S231,,,Trigger)</f>
        <v>0.25555555555555554</v>
      </c>
      <c r="U231" s="22">
        <f>_xll.qlInterpolationInterpolate(B3Minterpolation,R231,TRUE)</f>
        <v>1.97679727931199E-3</v>
      </c>
      <c r="V231" s="119">
        <f>_xll.qlYieldTSDiscount(Discounting,R231,,AllTriggers)</f>
        <v>0.99767661738203861</v>
      </c>
      <c r="W231" s="119">
        <f>_xll.qlYieldTSDiscount(Discounting,S231,,AllTriggers)</f>
        <v>0.99623394819015032</v>
      </c>
      <c r="X231" s="22">
        <f t="shared" si="13"/>
        <v>5.6665678607542812E-3</v>
      </c>
      <c r="Y231" s="139">
        <f t="shared" si="14"/>
        <v>5.0432382722008268E-4</v>
      </c>
      <c r="AD231" s="208"/>
      <c r="AE231" s="208"/>
    </row>
    <row r="232" spans="5:31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42452</v>
      </c>
      <c r="S232" s="92">
        <f>_xll.qlCalendarAdvance(Calendar,R232,$F$1,"mf",,Trigger)</f>
        <v>42544</v>
      </c>
      <c r="T232" s="118">
        <f>_xll.qlDayCounterYearFraction(DayCounter,R232,S232,,,Trigger)</f>
        <v>0.25555555555555554</v>
      </c>
      <c r="U232" s="22">
        <f>_xll.qlInterpolationInterpolate(B3Minterpolation,R232,TRUE)</f>
        <v>1.9789157448955597E-3</v>
      </c>
      <c r="V232" s="119">
        <f>_xll.qlYieldTSDiscount(Discounting,R232,,AllTriggers)</f>
        <v>0.99766317297107621</v>
      </c>
      <c r="W232" s="119">
        <f>_xll.qlYieldTSDiscount(Discounting,S232,,AllTriggers)</f>
        <v>0.9962160417721192</v>
      </c>
      <c r="X232" s="22">
        <f t="shared" si="13"/>
        <v>5.6841960607192576E-3</v>
      </c>
      <c r="Y232" s="139">
        <f t="shared" si="14"/>
        <v>5.0486188676092717E-4</v>
      </c>
      <c r="AD232" s="208"/>
      <c r="AE232" s="208"/>
    </row>
    <row r="233" spans="5:31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42453</v>
      </c>
      <c r="S233" s="92">
        <f>_xll.qlCalendarAdvance(Calendar,R233,$F$1,"mf",,Trigger)</f>
        <v>42545</v>
      </c>
      <c r="T233" s="118">
        <f>_xll.qlDayCounterYearFraction(DayCounter,R233,S233,,,Trigger)</f>
        <v>0.25555555555555554</v>
      </c>
      <c r="U233" s="22">
        <f>_xll.qlInterpolationInterpolate(B3Minterpolation,R233,TRUE)</f>
        <v>1.9810453501233082E-3</v>
      </c>
      <c r="V233" s="119">
        <f>_xll.qlYieldTSDiscount(Discounting,R233,,AllTriggers)</f>
        <v>0.99764967665416671</v>
      </c>
      <c r="W233" s="119">
        <f>_xll.qlYieldTSDiscount(Discounting,S233,,AllTriggers)</f>
        <v>0.99619808607243032</v>
      </c>
      <c r="X233" s="22">
        <f t="shared" si="13"/>
        <v>5.7018148683286446E-3</v>
      </c>
      <c r="Y233" s="139">
        <f t="shared" si="14"/>
        <v>5.0540278360190652E-4</v>
      </c>
      <c r="AD233" s="208"/>
      <c r="AE233" s="208"/>
    </row>
    <row r="234" spans="5:31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42458</v>
      </c>
      <c r="S234" s="92">
        <f>_xll.qlCalendarAdvance(Calendar,R234,$F$1,"mf",,Trigger)</f>
        <v>42550</v>
      </c>
      <c r="T234" s="118">
        <f>_xll.qlDayCounterYearFraction(DayCounter,R234,S234,,,Trigger)</f>
        <v>0.25555555555555554</v>
      </c>
      <c r="U234" s="22">
        <f>_xll.qlInterpolationInterpolate(B3Minterpolation,R234,TRUE)</f>
        <v>1.9918393665313739E-3</v>
      </c>
      <c r="V234" s="119">
        <f>_xll.qlYieldTSDiscount(Discounting,R234,,AllTriggers)</f>
        <v>0.99758140704376108</v>
      </c>
      <c r="W234" s="119">
        <f>_xll.qlYieldTSDiscount(Discounting,S234,,AllTriggers)</f>
        <v>0.99610756599807571</v>
      </c>
      <c r="X234" s="22">
        <f t="shared" si="13"/>
        <v>5.7897402737164382E-3</v>
      </c>
      <c r="Y234" s="139">
        <f t="shared" si="14"/>
        <v>5.0814444690208856E-4</v>
      </c>
      <c r="AD234" s="208"/>
      <c r="AE234" s="208"/>
    </row>
    <row r="235" spans="5:31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42459</v>
      </c>
      <c r="S235" s="92">
        <f>_xll.qlCalendarAdvance(Calendar,R235,$F$1,"mf",,Trigger)</f>
        <v>42551</v>
      </c>
      <c r="T235" s="118">
        <f>_xll.qlDayCounterYearFraction(DayCounter,R235,S235,,,Trigger)</f>
        <v>0.25555555555555554</v>
      </c>
      <c r="U235" s="22">
        <f>_xll.qlInterpolationInterpolate(B3Minterpolation,R235,TRUE)</f>
        <v>1.9940231469881809E-3</v>
      </c>
      <c r="V235" s="119">
        <f>_xll.qlYieldTSDiscount(Discounting,R235,,AllTriggers)</f>
        <v>0.99756759371720638</v>
      </c>
      <c r="W235" s="119">
        <f>_xll.qlYieldTSDiscount(Discounting,S235,,AllTriggers)</f>
        <v>0.99608931319798832</v>
      </c>
      <c r="X235" s="22">
        <f t="shared" si="13"/>
        <v>5.8072864231367947E-3</v>
      </c>
      <c r="Y235" s="139">
        <f t="shared" si="14"/>
        <v>5.0869913930503999E-4</v>
      </c>
      <c r="AD235" s="208"/>
      <c r="AE235" s="208"/>
    </row>
    <row r="236" spans="5:31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42460</v>
      </c>
      <c r="S236" s="92">
        <f>_xll.qlCalendarAdvance(Calendar,R236,$F$1,"mf",,Trigger)</f>
        <v>42551</v>
      </c>
      <c r="T236" s="118">
        <f>_xll.qlDayCounterYearFraction(DayCounter,R236,S236,,,Trigger)</f>
        <v>0.25277777777777777</v>
      </c>
      <c r="U236" s="22">
        <f>_xll.qlInterpolationInterpolate(B3Minterpolation,R236,TRUE)</f>
        <v>1.9962138462104955E-3</v>
      </c>
      <c r="V236" s="119">
        <f>_xll.qlYieldTSDiscount(Discounting,R236,,AllTriggers)</f>
        <v>0.99755372712391666</v>
      </c>
      <c r="W236" s="119">
        <f>_xll.qlYieldTSDiscount(Discounting,S236,,AllTriggers)</f>
        <v>0.99608931319798832</v>
      </c>
      <c r="X236" s="22">
        <f t="shared" si="13"/>
        <v>5.8160305346678367E-3</v>
      </c>
      <c r="Y236" s="139">
        <f t="shared" si="14"/>
        <v>5.0373085316738177E-4</v>
      </c>
      <c r="AD236" s="208"/>
      <c r="AE236" s="208"/>
    </row>
    <row r="237" spans="5:31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42461</v>
      </c>
      <c r="S237" s="92">
        <f>_xll.qlCalendarAdvance(Calendar,R237,$F$1,"mf",,Trigger)</f>
        <v>42552</v>
      </c>
      <c r="T237" s="118">
        <f>_xll.qlDayCounterYearFraction(DayCounter,R237,S237,,,Trigger)</f>
        <v>0.25277777777777777</v>
      </c>
      <c r="U237" s="22">
        <f>_xll.qlInterpolationInterpolate(B3Minterpolation,R237,TRUE)</f>
        <v>1.9984108612156504E-3</v>
      </c>
      <c r="V237" s="119">
        <f>_xll.qlYieldTSDiscount(Discounting,R237,,AllTriggers)</f>
        <v>0.997539807520604</v>
      </c>
      <c r="W237" s="119">
        <f>_xll.qlYieldTSDiscount(Discounting,S237,,AllTriggers)</f>
        <v>0.99607101064620895</v>
      </c>
      <c r="X237" s="22">
        <f t="shared" si="13"/>
        <v>5.8335449335458547E-3</v>
      </c>
      <c r="Y237" s="139">
        <f t="shared" si="14"/>
        <v>5.0428288630179638E-4</v>
      </c>
      <c r="AD237" s="208"/>
      <c r="AE237" s="208"/>
    </row>
    <row r="238" spans="5:31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42464</v>
      </c>
      <c r="S238" s="92">
        <f>_xll.qlCalendarAdvance(Calendar,R238,$F$1,"mf",,Trigger)</f>
        <v>42555</v>
      </c>
      <c r="T238" s="118">
        <f>_xll.qlDayCounterYearFraction(DayCounter,R238,S238,,,Trigger)</f>
        <v>0.25277777777777777</v>
      </c>
      <c r="U238" s="22">
        <f>_xll.qlInterpolationInterpolate(B3Minterpolation,R238,TRUE)</f>
        <v>2.0050337711014846E-3</v>
      </c>
      <c r="V238" s="119">
        <f>_xll.qlYieldTSDiscount(Discounting,R238,,AllTriggers)</f>
        <v>0.99749773321756174</v>
      </c>
      <c r="W238" s="119">
        <f>_xll.qlYieldTSDiscount(Discounting,S238,,AllTriggers)</f>
        <v>0.99601580380980514</v>
      </c>
      <c r="X238" s="22">
        <f t="shared" si="13"/>
        <v>5.8860289710407823E-3</v>
      </c>
      <c r="Y238" s="139">
        <f t="shared" si="14"/>
        <v>5.059470008412925E-4</v>
      </c>
      <c r="AD238" s="208"/>
      <c r="AE238" s="208"/>
    </row>
    <row r="239" spans="5:31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42465</v>
      </c>
      <c r="S239" s="92">
        <f>_xll.qlCalendarAdvance(Calendar,R239,$F$1,"mf",,Trigger)</f>
        <v>42556</v>
      </c>
      <c r="T239" s="118">
        <f>_xll.qlDayCounterYearFraction(DayCounter,R239,S239,,,Trigger)</f>
        <v>0.25277777777777777</v>
      </c>
      <c r="U239" s="22">
        <f>_xll.qlInterpolationInterpolate(B3Minterpolation,R239,TRUE)</f>
        <v>2.0072500194113284E-3</v>
      </c>
      <c r="V239" s="119">
        <f>_xll.qlYieldTSDiscount(Discounting,R239,,AllTriggers)</f>
        <v>0.99748360414116122</v>
      </c>
      <c r="W239" s="119">
        <f>_xll.qlYieldTSDiscount(Discounting,S239,,AllTriggers)</f>
        <v>0.99599730158040722</v>
      </c>
      <c r="X239" s="22">
        <f t="shared" si="13"/>
        <v>5.9035082253669161E-3</v>
      </c>
      <c r="Y239" s="139">
        <f t="shared" si="14"/>
        <v>5.0650386974349451E-4</v>
      </c>
      <c r="AD239" s="208"/>
      <c r="AE239" s="208"/>
    </row>
    <row r="240" spans="5:31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42466</v>
      </c>
      <c r="S240" s="92">
        <f>_xll.qlCalendarAdvance(Calendar,R240,$F$1,"mf",,Trigger)</f>
        <v>42557</v>
      </c>
      <c r="T240" s="118">
        <f>_xll.qlDayCounterYearFraction(DayCounter,R240,S240,,,Trigger)</f>
        <v>0.25277777777777777</v>
      </c>
      <c r="U240" s="22">
        <f>_xll.qlInterpolationInterpolate(B3Minterpolation,R240,TRUE)</f>
        <v>2.0094695685906757E-3</v>
      </c>
      <c r="V240" s="119">
        <f>_xll.qlYieldTSDiscount(Discounting,R240,,AllTriggers)</f>
        <v>0.99746942333820932</v>
      </c>
      <c r="W240" s="119">
        <f>_xll.qlYieldTSDiscount(Discounting,S240,,AllTriggers)</f>
        <v>0.99597874926395547</v>
      </c>
      <c r="X240" s="22">
        <f t="shared" si="13"/>
        <v>5.920981914766069E-3</v>
      </c>
      <c r="Y240" s="139">
        <f t="shared" si="14"/>
        <v>5.0706156685118801E-4</v>
      </c>
      <c r="AD240" s="208"/>
      <c r="AE240" s="208"/>
    </row>
    <row r="241" spans="5:31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42467</v>
      </c>
      <c r="S241" s="92">
        <f>_xll.qlCalendarAdvance(Calendar,R241,$F$1,"mf",,Trigger)</f>
        <v>42558</v>
      </c>
      <c r="T241" s="118">
        <f>_xll.qlDayCounterYearFraction(DayCounter,R241,S241,,,Trigger)</f>
        <v>0.25277777777777777</v>
      </c>
      <c r="U241" s="22">
        <f>_xll.qlInterpolationInterpolate(B3Minterpolation,R241,TRUE)</f>
        <v>2.0116918156568597E-3</v>
      </c>
      <c r="V241" s="119">
        <f>_xll.qlYieldTSDiscount(Discounting,R241,,AllTriggers)</f>
        <v>0.99745519106538172</v>
      </c>
      <c r="W241" s="119">
        <f>_xll.qlYieldTSDiscount(Discounting,S241,,AllTriggers)</f>
        <v>0.99596014679341549</v>
      </c>
      <c r="X241" s="22">
        <f t="shared" si="13"/>
        <v>5.9384513277688416E-3</v>
      </c>
      <c r="Y241" s="139">
        <f t="shared" si="14"/>
        <v>5.0761993987485769E-4</v>
      </c>
      <c r="AD241" s="208"/>
      <c r="AE241" s="208"/>
    </row>
    <row r="242" spans="5:31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42468</v>
      </c>
      <c r="S242" s="92">
        <f>_xll.qlCalendarAdvance(Calendar,R242,$F$1,"mf",,Trigger)</f>
        <v>42559</v>
      </c>
      <c r="T242" s="118">
        <f>_xll.qlDayCounterYearFraction(DayCounter,R242,S242,,,Trigger)</f>
        <v>0.25277777777777777</v>
      </c>
      <c r="U242" s="22">
        <f>_xll.qlInterpolationInterpolate(B3Minterpolation,R242,TRUE)</f>
        <v>2.0139161576272131E-3</v>
      </c>
      <c r="V242" s="119">
        <f>_xll.qlYieldTSDiscount(Discounting,R242,,AllTriggers)</f>
        <v>0.99744090757934778</v>
      </c>
      <c r="W242" s="119">
        <f>_xll.qlYieldTSDiscount(Discounting,S242,,AllTriggers)</f>
        <v>0.99594149410176591</v>
      </c>
      <c r="X242" s="22">
        <f t="shared" si="13"/>
        <v>5.9559177529286749E-3</v>
      </c>
      <c r="Y242" s="139">
        <f t="shared" si="14"/>
        <v>5.0817883652621459E-4</v>
      </c>
      <c r="AD242" s="208"/>
      <c r="AE242" s="208"/>
    </row>
    <row r="243" spans="5:31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42471</v>
      </c>
      <c r="S243" s="92">
        <f>_xll.qlCalendarAdvance(Calendar,R243,$F$1,"mf",,Trigger)</f>
        <v>42562</v>
      </c>
      <c r="T243" s="118">
        <f>_xll.qlDayCounterYearFraction(DayCounter,R243,S243,,,Trigger)</f>
        <v>0.25277777777777777</v>
      </c>
      <c r="U243" s="22">
        <f>_xll.qlInterpolationInterpolate(B3Minterpolation,R243,TRUE)</f>
        <v>2.0205957231366166E-3</v>
      </c>
      <c r="V243" s="119">
        <f>_xll.qlYieldTSDiscount(Discounting,R243,,AllTriggers)</f>
        <v>0.99739775240859785</v>
      </c>
      <c r="W243" s="119">
        <f>_xll.qlYieldTSDiscount(Discounting,S243,,AllTriggers)</f>
        <v>0.99588523403013718</v>
      </c>
      <c r="X243" s="22">
        <f t="shared" si="13"/>
        <v>6.008311987216095E-3</v>
      </c>
      <c r="Y243" s="139">
        <f t="shared" si="14"/>
        <v>5.0985714540523186E-4</v>
      </c>
      <c r="AD243" s="208"/>
      <c r="AE243" s="208"/>
    </row>
    <row r="244" spans="5:31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42472</v>
      </c>
      <c r="S244" s="92">
        <f>_xll.qlCalendarAdvance(Calendar,R244,$F$1,"mf",,Trigger)</f>
        <v>42563</v>
      </c>
      <c r="T244" s="118">
        <f>_xll.qlDayCounterYearFraction(DayCounter,R244,S244,,,Trigger)</f>
        <v>0.25277777777777777</v>
      </c>
      <c r="U244" s="22">
        <f>_xll.qlInterpolationInterpolate(B3Minterpolation,R244,TRUE)</f>
        <v>2.0228224148969745E-3</v>
      </c>
      <c r="V244" s="119">
        <f>_xll.qlYieldTSDiscount(Discounting,R244,,AllTriggers)</f>
        <v>0.9973832666362944</v>
      </c>
      <c r="W244" s="119">
        <f>_xll.qlYieldTSDiscount(Discounting,S244,,AllTriggers)</f>
        <v>0.99586637978409132</v>
      </c>
      <c r="X244" s="22">
        <f t="shared" si="13"/>
        <v>6.02577934698568E-3</v>
      </c>
      <c r="Y244" s="139">
        <f t="shared" si="14"/>
        <v>5.1041661373740646E-4</v>
      </c>
      <c r="AD244" s="208"/>
      <c r="AE244" s="208"/>
    </row>
    <row r="245" spans="5:31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42473</v>
      </c>
      <c r="S245" s="92">
        <f>_xll.qlCalendarAdvance(Calendar,R245,$F$1,"mf",,Trigger)</f>
        <v>42564</v>
      </c>
      <c r="T245" s="118">
        <f>_xll.qlDayCounterYearFraction(DayCounter,R245,S245,,,Trigger)</f>
        <v>0.25277777777777777</v>
      </c>
      <c r="U245" s="22">
        <f>_xll.qlInterpolationInterpolate(B3Minterpolation,R245,TRUE)</f>
        <v>2.0250481866481655E-3</v>
      </c>
      <c r="V245" s="119">
        <f>_xll.qlYieldTSDiscount(Discounting,R245,,AllTriggers)</f>
        <v>0.99736873093402767</v>
      </c>
      <c r="W245" s="119">
        <f>_xll.qlYieldTSDiscount(Discounting,S245,,AllTriggers)</f>
        <v>0.99584747498202153</v>
      </c>
      <c r="X245" s="22">
        <f t="shared" si="13"/>
        <v>6.0432501620177152E-3</v>
      </c>
      <c r="Y245" s="139">
        <f t="shared" si="14"/>
        <v>5.109758442935487E-4</v>
      </c>
      <c r="AD245" s="208"/>
      <c r="AE245" s="208"/>
    </row>
    <row r="246" spans="5:31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42474</v>
      </c>
      <c r="S246" s="92">
        <f>_xll.qlCalendarAdvance(Calendar,R246,$F$1,"mf",,Trigger)</f>
        <v>42565</v>
      </c>
      <c r="T246" s="118">
        <f>_xll.qlDayCounterYearFraction(DayCounter,R246,S246,,,Trigger)</f>
        <v>0.25277777777777777</v>
      </c>
      <c r="U246" s="22">
        <f>_xll.qlInterpolationInterpolate(B3Minterpolation,R246,TRUE)</f>
        <v>2.0272724354075222E-3</v>
      </c>
      <c r="V246" s="119">
        <f>_xll.qlYieldTSDiscount(Discounting,R246,,AllTriggers)</f>
        <v>0.99735414555842494</v>
      </c>
      <c r="W246" s="119">
        <f>_xll.qlYieldTSDiscount(Discounting,S246,,AllTriggers)</f>
        <v>0.9958285195569837</v>
      </c>
      <c r="X246" s="22">
        <f t="shared" si="13"/>
        <v>6.0607257210009164E-3</v>
      </c>
      <c r="Y246" s="139">
        <f t="shared" si="14"/>
        <v>5.1153468479983989E-4</v>
      </c>
      <c r="AD246" s="208"/>
      <c r="AE246" s="208"/>
    </row>
    <row r="247" spans="5:31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42475</v>
      </c>
      <c r="S247" s="92">
        <f>_xll.qlCalendarAdvance(Calendar,R247,$F$1,"mf",,Trigger)</f>
        <v>42566</v>
      </c>
      <c r="T247" s="118">
        <f>_xll.qlDayCounterYearFraction(DayCounter,R247,S247,,,Trigger)</f>
        <v>0.25277777777777777</v>
      </c>
      <c r="U247" s="22">
        <f>_xll.qlInterpolationInterpolate(B3Minterpolation,R247,TRUE)</f>
        <v>2.029494558192377E-3</v>
      </c>
      <c r="V247" s="119">
        <f>_xll.qlYieldTSDiscount(Discounting,R247,,AllTriggers)</f>
        <v>0.99733951076610605</v>
      </c>
      <c r="W247" s="119">
        <f>_xll.qlYieldTSDiscount(Discounting,S247,,AllTriggers)</f>
        <v>0.99580951344204682</v>
      </c>
      <c r="X247" s="22">
        <f t="shared" si="13"/>
        <v>6.0782073126477163E-3</v>
      </c>
      <c r="Y247" s="139">
        <f t="shared" si="14"/>
        <v>5.1209298298457689E-4</v>
      </c>
      <c r="AD247" s="208"/>
      <c r="AE247" s="208"/>
    </row>
    <row r="248" spans="5:31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42478</v>
      </c>
      <c r="S248" s="92">
        <f>_xll.qlCalendarAdvance(Calendar,R248,$F$1,"mf",,Trigger)</f>
        <v>42569</v>
      </c>
      <c r="T248" s="118">
        <f>_xll.qlDayCounterYearFraction(DayCounter,R248,S248,,,Trigger)</f>
        <v>0.25277777777777777</v>
      </c>
      <c r="U248" s="22">
        <f>_xll.qlInterpolationInterpolate(B3Minterpolation,R248,TRUE)</f>
        <v>2.0361421408732591E-3</v>
      </c>
      <c r="V248" s="119">
        <f>_xll.qlYieldTSDiscount(Discounting,R248,,AllTriggers)</f>
        <v>0.99729531245493586</v>
      </c>
      <c r="W248" s="119">
        <f>_xll.qlYieldTSDiscount(Discounting,S248,,AllTriggers)</f>
        <v>0.99575219028872886</v>
      </c>
      <c r="X248" s="22">
        <f t="shared" si="13"/>
        <v>6.1307011710322401E-3</v>
      </c>
      <c r="Y248" s="139">
        <f t="shared" si="14"/>
        <v>5.1376310092814039E-4</v>
      </c>
      <c r="AD248" s="208"/>
      <c r="AE248" s="208"/>
    </row>
    <row r="249" spans="5:31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42479</v>
      </c>
      <c r="S249" s="92">
        <f>_xll.qlCalendarAdvance(Calendar,R249,$F$1,"mf",,Trigger)</f>
        <v>42570</v>
      </c>
      <c r="T249" s="118">
        <f>_xll.qlDayCounterYearFraction(DayCounter,R249,S249,,,Trigger)</f>
        <v>0.25277777777777777</v>
      </c>
      <c r="U249" s="22">
        <f>_xll.qlInterpolationInterpolate(B3Minterpolation,R249,TRUE)</f>
        <v>2.0383497299334349E-3</v>
      </c>
      <c r="V249" s="119">
        <f>_xll.qlYieldTSDiscount(Discounting,R249,,AllTriggers)</f>
        <v>0.99728048256179702</v>
      </c>
      <c r="W249" s="119">
        <f>_xll.qlYieldTSDiscount(Discounting,S249,,AllTriggers)</f>
        <v>0.99573298074514816</v>
      </c>
      <c r="X249" s="22">
        <f t="shared" si="13"/>
        <v>6.1482197809092799E-3</v>
      </c>
      <c r="Y249" s="139">
        <f t="shared" si="14"/>
        <v>5.1431770715701212E-4</v>
      </c>
      <c r="AD249" s="208"/>
      <c r="AE249" s="208"/>
    </row>
    <row r="250" spans="5:31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42480</v>
      </c>
      <c r="S250" s="92">
        <f>_xll.qlCalendarAdvance(Calendar,R250,$F$1,"mf",,Trigger)</f>
        <v>42571</v>
      </c>
      <c r="T250" s="118">
        <f>_xll.qlDayCounterYearFraction(DayCounter,R250,S250,,,Trigger)</f>
        <v>0.25277777777777777</v>
      </c>
      <c r="U250" s="22">
        <f>_xll.qlInterpolationInterpolate(B3Minterpolation,R250,TRUE)</f>
        <v>2.0405521781057725E-3</v>
      </c>
      <c r="V250" s="119">
        <f>_xll.qlYieldTSDiscount(Discounting,R250,,AllTriggers)</f>
        <v>0.99726560453492497</v>
      </c>
      <c r="W250" s="119">
        <f>_xll.qlYieldTSDiscount(Discounting,S250,,AllTriggers)</f>
        <v>0.99571372017721005</v>
      </c>
      <c r="X250" s="22">
        <f t="shared" si="13"/>
        <v>6.1657508673520342E-3</v>
      </c>
      <c r="Y250" s="139">
        <f t="shared" si="14"/>
        <v>5.148710097410635E-4</v>
      </c>
      <c r="AD250" s="208"/>
      <c r="AE250" s="208"/>
    </row>
    <row r="251" spans="5:31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42481</v>
      </c>
      <c r="S251" s="92">
        <f>_xll.qlCalendarAdvance(Calendar,R251,$F$1,"mf",,Trigger)</f>
        <v>42572</v>
      </c>
      <c r="T251" s="118">
        <f>_xll.qlDayCounterYearFraction(DayCounter,R251,S251,,,Trigger)</f>
        <v>0.25277777777777777</v>
      </c>
      <c r="U251" s="22">
        <f>_xll.qlInterpolationInterpolate(B3Minterpolation,R251,TRUE)</f>
        <v>2.0427488824076045E-3</v>
      </c>
      <c r="V251" s="119">
        <f>_xll.qlYieldTSDiscount(Discounting,R251,,AllTriggers)</f>
        <v>0.99725067863089223</v>
      </c>
      <c r="W251" s="119">
        <f>_xll.qlYieldTSDiscount(Discounting,S251,,AllTriggers)</f>
        <v>0.99569440851806268</v>
      </c>
      <c r="X251" s="22">
        <f t="shared" si="13"/>
        <v>6.1832957192099703E-3</v>
      </c>
      <c r="Y251" s="139">
        <f t="shared" si="14"/>
        <v>5.1542285642237049E-4</v>
      </c>
      <c r="AD251" s="208"/>
      <c r="AE251" s="208"/>
    </row>
    <row r="252" spans="5:31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42482</v>
      </c>
      <c r="S252" s="92">
        <f>_xll.qlCalendarAdvance(Calendar,R252,$F$1,"mf",,Trigger)</f>
        <v>42573</v>
      </c>
      <c r="T252" s="118">
        <f>_xll.qlDayCounterYearFraction(DayCounter,R252,S252,,,Trigger)</f>
        <v>0.25277777777777777</v>
      </c>
      <c r="U252" s="22">
        <f>_xll.qlInterpolationInterpolate(B3Minterpolation,R252,TRUE)</f>
        <v>2.0449392398562641E-3</v>
      </c>
      <c r="V252" s="119">
        <f>_xll.qlYieldTSDiscount(Discounting,R252,,AllTriggers)</f>
        <v>0.99723570510626314</v>
      </c>
      <c r="W252" s="119">
        <f>_xll.qlYieldTSDiscount(Discounting,S252,,AllTriggers)</f>
        <v>0.99567504570086729</v>
      </c>
      <c r="X252" s="22">
        <f t="shared" si="13"/>
        <v>6.2008556253545146E-3</v>
      </c>
      <c r="Y252" s="139">
        <f t="shared" si="14"/>
        <v>5.1597309494600253E-4</v>
      </c>
      <c r="AD252" s="208"/>
      <c r="AE252" s="208"/>
    </row>
    <row r="253" spans="5:31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42485</v>
      </c>
      <c r="S253" s="92">
        <f>_xll.qlCalendarAdvance(Calendar,R253,$F$1,"mf",,Trigger)</f>
        <v>42576</v>
      </c>
      <c r="T253" s="118">
        <f>_xll.qlDayCounterYearFraction(DayCounter,R253,S253,,,Trigger)</f>
        <v>0.25277777777777777</v>
      </c>
      <c r="U253" s="22">
        <f>_xll.qlInterpolationInterpolate(B3Minterpolation,R253,TRUE)</f>
        <v>2.0514662012565341E-3</v>
      </c>
      <c r="V253" s="119">
        <f>_xll.qlYieldTSDiscount(Discounting,R253,,AllTriggers)</f>
        <v>0.9971905013743122</v>
      </c>
      <c r="W253" s="119">
        <f>_xll.qlYieldTSDiscount(Discounting,S253,,AllTriggers)</f>
        <v>0.99561664963280394</v>
      </c>
      <c r="X253" s="22">
        <f t="shared" si="13"/>
        <v>6.2536385585751945E-3</v>
      </c>
      <c r="Y253" s="139">
        <f t="shared" si="14"/>
        <v>5.1761263904974832E-4</v>
      </c>
      <c r="AD253" s="208"/>
      <c r="AE253" s="208"/>
    </row>
    <row r="254" spans="5:31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42486</v>
      </c>
      <c r="S254" s="92">
        <f>_xll.qlCalendarAdvance(Calendar,R254,$F$1,"mf",,Trigger)</f>
        <v>42577</v>
      </c>
      <c r="T254" s="118">
        <f>_xll.qlDayCounterYearFraction(DayCounter,R254,S254,,,Trigger)</f>
        <v>0.25277777777777777</v>
      </c>
      <c r="U254" s="22">
        <f>_xll.qlInterpolationInterpolate(B3Minterpolation,R254,TRUE)</f>
        <v>2.0536251414658303E-3</v>
      </c>
      <c r="V254" s="119">
        <f>_xll.qlYieldTSDiscount(Discounting,R254,,AllTriggers)</f>
        <v>0.99717533993276919</v>
      </c>
      <c r="W254" s="119">
        <f>_xll.qlYieldTSDiscount(Discounting,S254,,AllTriggers)</f>
        <v>0.99559708151529458</v>
      </c>
      <c r="X254" s="22">
        <f t="shared" si="13"/>
        <v>6.2712715710486417E-3</v>
      </c>
      <c r="Y254" s="139">
        <f t="shared" si="14"/>
        <v>5.1815492243429101E-4</v>
      </c>
      <c r="AD254" s="208"/>
      <c r="AE254" s="208"/>
    </row>
    <row r="255" spans="5:31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42487</v>
      </c>
      <c r="S255" s="92">
        <f>_xll.qlCalendarAdvance(Calendar,R255,$F$1,"mf",,Trigger)</f>
        <v>42578</v>
      </c>
      <c r="T255" s="118">
        <f>_xll.qlDayCounterYearFraction(DayCounter,R255,S255,,,Trigger)</f>
        <v>0.25277777777777777</v>
      </c>
      <c r="U255" s="22">
        <f>_xll.qlInterpolationInterpolate(B3Minterpolation,R255,TRUE)</f>
        <v>2.0557747199086173E-3</v>
      </c>
      <c r="V255" s="119">
        <f>_xll.qlYieldTSDiscount(Discounting,R255,,AllTriggers)</f>
        <v>0.99716013215332189</v>
      </c>
      <c r="W255" s="119">
        <f>_xll.qlYieldTSDiscount(Discounting,S255,,AllTriggers)</f>
        <v>0.99557746190574359</v>
      </c>
      <c r="X255" s="22">
        <f t="shared" si="13"/>
        <v>6.2889260825145649E-3</v>
      </c>
      <c r="Y255" s="139">
        <f t="shared" si="14"/>
        <v>5.1869483641955351E-4</v>
      </c>
      <c r="AD255" s="208"/>
      <c r="AE255" s="208"/>
    </row>
    <row r="256" spans="5:31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42488</v>
      </c>
      <c r="S256" s="92">
        <f>_xll.qlCalendarAdvance(Calendar,R256,$F$1,"mf",,Trigger)</f>
        <v>42579</v>
      </c>
      <c r="T256" s="118">
        <f>_xll.qlDayCounterYearFraction(DayCounter,R256,S256,,,Trigger)</f>
        <v>0.25277777777777777</v>
      </c>
      <c r="U256" s="22">
        <f>_xll.qlInterpolationInterpolate(B3Minterpolation,R256,TRUE)</f>
        <v>2.0579143336022284E-3</v>
      </c>
      <c r="V256" s="119">
        <f>_xll.qlYieldTSDiscount(Discounting,R256,,AllTriggers)</f>
        <v>0.99714487829248222</v>
      </c>
      <c r="W256" s="119">
        <f>_xll.qlYieldTSDiscount(Discounting,S256,,AllTriggers)</f>
        <v>0.99555779073739226</v>
      </c>
      <c r="X256" s="22">
        <f t="shared" si="13"/>
        <v>6.3066033819849385E-3</v>
      </c>
      <c r="Y256" s="139">
        <f t="shared" si="14"/>
        <v>5.1923222876362556E-4</v>
      </c>
      <c r="AD256" s="208"/>
      <c r="AE256" s="208"/>
    </row>
    <row r="257" spans="5:31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42489</v>
      </c>
      <c r="S257" s="92">
        <f>_xll.qlCalendarAdvance(Calendar,R257,$F$1,"mf",,Trigger)</f>
        <v>42580</v>
      </c>
      <c r="T257" s="118">
        <f>_xll.qlDayCounterYearFraction(DayCounter,R257,S257,,,Trigger)</f>
        <v>0.25277777777777777</v>
      </c>
      <c r="U257" s="22">
        <f>_xll.qlInterpolationInterpolate(B3Minterpolation,R257,TRUE)</f>
        <v>2.0600433795639954E-3</v>
      </c>
      <c r="V257" s="119">
        <f>_xll.qlYieldTSDiscount(Discounting,R257,,AllTriggers)</f>
        <v>0.99712957860675278</v>
      </c>
      <c r="W257" s="119">
        <f>_xll.qlYieldTSDiscount(Discounting,S257,,AllTriggers)</f>
        <v>0.99553806794349586</v>
      </c>
      <c r="X257" s="22">
        <f t="shared" si="13"/>
        <v>6.3243047584936977E-3</v>
      </c>
      <c r="Y257" s="139">
        <f t="shared" si="14"/>
        <v>5.1976694722867848E-4</v>
      </c>
      <c r="AD257" s="208"/>
      <c r="AE257" s="208"/>
    </row>
    <row r="258" spans="5:31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42493</v>
      </c>
      <c r="S258" s="92">
        <f>_xll.qlCalendarAdvance(Calendar,R258,$F$1,"mf",,Trigger)</f>
        <v>42585</v>
      </c>
      <c r="T258" s="118">
        <f>_xll.qlDayCounterYearFraction(DayCounter,R258,S258,,,Trigger)</f>
        <v>0.25555555555555554</v>
      </c>
      <c r="U258" s="22">
        <f>_xll.qlInterpolationInterpolate(B3Minterpolation,R258,TRUE)</f>
        <v>2.0684418264392827E-3</v>
      </c>
      <c r="V258" s="119">
        <f>_xll.qlYieldTSDiscount(Discounting,R258,,AllTriggers)</f>
        <v>0.99706792328558402</v>
      </c>
      <c r="W258" s="119">
        <f>_xll.qlYieldTSDiscount(Discounting,S258,,AllTriggers)</f>
        <v>0.99543867917237983</v>
      </c>
      <c r="X258" s="22">
        <f t="shared" si="13"/>
        <v>6.4045161043663444E-3</v>
      </c>
      <c r="Y258" s="139">
        <f t="shared" si="14"/>
        <v>5.27598841377102E-4</v>
      </c>
      <c r="AD258" s="208"/>
      <c r="AE258" s="208"/>
    </row>
    <row r="259" spans="5:31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42494</v>
      </c>
      <c r="S259" s="92">
        <f>_xll.qlCalendarAdvance(Calendar,R259,$F$1,"mf",,Trigger)</f>
        <v>42586</v>
      </c>
      <c r="T259" s="118">
        <f>_xll.qlDayCounterYearFraction(DayCounter,R259,S259,,,Trigger)</f>
        <v>0.25555555555555554</v>
      </c>
      <c r="U259" s="22">
        <f>_xll.qlInterpolationInterpolate(B3Minterpolation,R259,TRUE)</f>
        <v>2.0705089890018227E-3</v>
      </c>
      <c r="V259" s="119">
        <f>_xll.qlYieldTSDiscount(Discounting,R259,,AllTriggers)</f>
        <v>0.99705239502578691</v>
      </c>
      <c r="W259" s="119">
        <f>_xll.qlYieldTSDiscount(Discounting,S259,,AllTriggers)</f>
        <v>0.99541864661959556</v>
      </c>
      <c r="X259" s="22">
        <f t="shared" si="13"/>
        <v>6.4223516082166825E-3</v>
      </c>
      <c r="Y259" s="139">
        <f t="shared" si="14"/>
        <v>5.2812357210756426E-4</v>
      </c>
      <c r="AD259" s="208"/>
      <c r="AE259" s="208"/>
    </row>
    <row r="260" spans="5:31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42495</v>
      </c>
      <c r="S260" s="92">
        <f>_xll.qlCalendarAdvance(Calendar,R260,$F$1,"mf",,Trigger)</f>
        <v>42587</v>
      </c>
      <c r="T260" s="118">
        <f>_xll.qlDayCounterYearFraction(DayCounter,R260,S260,,,Trigger)</f>
        <v>0.25555555555555554</v>
      </c>
      <c r="U260" s="22">
        <f>_xll.qlInterpolationInterpolate(B3Minterpolation,R260,TRUE)</f>
        <v>2.0725619659365153E-3</v>
      </c>
      <c r="V260" s="119">
        <f>_xll.qlYieldTSDiscount(Discounting,R260,,AllTriggers)</f>
        <v>0.99703682085862733</v>
      </c>
      <c r="W260" s="119">
        <f>_xll.qlYieldTSDiscount(Discounting,S260,,AllTriggers)</f>
        <v>0.99539856252635384</v>
      </c>
      <c r="X260" s="22">
        <f t="shared" ref="X260:X261" si="15">(V260/W260-1)/T260</f>
        <v>6.4402103078583959E-3</v>
      </c>
      <c r="Y260" s="139">
        <f t="shared" ref="Y260:Y261" si="16">LN((1+(U260+X260)*T260)/(1+X260*T260))</f>
        <v>5.286446773133213E-4</v>
      </c>
      <c r="AD260" s="208"/>
      <c r="AE260" s="208"/>
    </row>
    <row r="261" spans="5:31" ht="11.25" customHeight="1" x14ac:dyDescent="0.2">
      <c r="E261" s="328"/>
      <c r="F261" s="328"/>
      <c r="G261" s="208"/>
      <c r="K261" s="208"/>
      <c r="L261" s="208"/>
      <c r="R261" s="142">
        <f>_xll.qlCalendarAdvance(Calendar,R260,"1D","f")</f>
        <v>42496</v>
      </c>
      <c r="S261" s="142">
        <f>_xll.qlCalendarAdvance(Calendar,R261,$F$1,"mf",,Trigger)</f>
        <v>42590</v>
      </c>
      <c r="T261" s="143">
        <f>_xll.qlDayCounterYearFraction(DayCounter,R261,S261,,,Trigger)</f>
        <v>0.26111111111111113</v>
      </c>
      <c r="U261" s="130">
        <f>_xll.qlInterpolationInterpolate(B3Minterpolation,R261,TRUE)</f>
        <v>2.074600154260693E-3</v>
      </c>
      <c r="V261" s="131">
        <f>_xll.qlYieldTSDiscount(Discounting,R261,,AllTriggers)</f>
        <v>0.9970212007163437</v>
      </c>
      <c r="W261" s="131">
        <f>_xll.qlYieldTSDiscount(Discounting,S261,,AllTriggers)</f>
        <v>0.99533800125716487</v>
      </c>
      <c r="X261" s="130">
        <f t="shared" si="15"/>
        <v>6.4764891855515812E-3</v>
      </c>
      <c r="Y261" s="408">
        <f t="shared" si="16"/>
        <v>5.4064046375118773E-4</v>
      </c>
      <c r="AD261" s="208"/>
      <c r="AE261" s="208"/>
    </row>
    <row r="262" spans="5:31" ht="11.25" customHeight="1" x14ac:dyDescent="0.2">
      <c r="E262" s="328"/>
      <c r="F262" s="328"/>
      <c r="G262" s="208"/>
      <c r="K262" s="208"/>
      <c r="L262" s="208"/>
      <c r="R262" s="330"/>
      <c r="S262" s="330"/>
      <c r="T262" s="330"/>
      <c r="U262" s="330"/>
      <c r="V262" s="330"/>
      <c r="W262" s="330"/>
      <c r="X262" s="331"/>
      <c r="Y262" s="207"/>
      <c r="AD262" s="208"/>
      <c r="AE262" s="208"/>
    </row>
    <row r="263" spans="5:31" ht="11.25" customHeight="1" x14ac:dyDescent="0.2">
      <c r="E263" s="328"/>
      <c r="F263" s="328"/>
      <c r="G263" s="208"/>
      <c r="K263" s="208"/>
      <c r="L263" s="208"/>
      <c r="R263" s="330"/>
      <c r="S263" s="330"/>
      <c r="T263" s="330"/>
      <c r="U263" s="330"/>
      <c r="V263" s="330"/>
      <c r="W263" s="330"/>
      <c r="X263" s="331"/>
      <c r="Y263" s="207"/>
      <c r="AD263" s="208"/>
      <c r="AE263" s="208"/>
    </row>
    <row r="264" spans="5:31" ht="11.25" customHeight="1" x14ac:dyDescent="0.2">
      <c r="E264" s="328"/>
      <c r="F264" s="328"/>
      <c r="G264" s="208"/>
      <c r="K264" s="208"/>
      <c r="L264" s="208"/>
      <c r="R264" s="330"/>
      <c r="S264" s="330"/>
      <c r="T264" s="330"/>
      <c r="U264" s="330"/>
      <c r="V264" s="330"/>
      <c r="W264" s="330"/>
      <c r="X264" s="331"/>
      <c r="Y264" s="207"/>
      <c r="AD264" s="208"/>
      <c r="AE264" s="208"/>
    </row>
    <row r="265" spans="5:31" ht="11.25" customHeight="1" x14ac:dyDescent="0.2">
      <c r="E265" s="328"/>
      <c r="F265" s="328"/>
      <c r="G265" s="208"/>
      <c r="K265" s="208"/>
      <c r="L265" s="208"/>
      <c r="R265" s="330"/>
      <c r="S265" s="330"/>
      <c r="T265" s="330"/>
      <c r="U265" s="330"/>
      <c r="V265" s="330"/>
      <c r="W265" s="330"/>
      <c r="X265" s="331"/>
      <c r="Y265" s="207"/>
      <c r="AD265" s="208"/>
      <c r="AE265" s="208"/>
    </row>
    <row r="266" spans="5:31" ht="11.25" customHeight="1" x14ac:dyDescent="0.2">
      <c r="E266" s="328"/>
      <c r="F266" s="328"/>
      <c r="G266" s="208"/>
      <c r="K266" s="208"/>
      <c r="L266" s="208"/>
      <c r="R266" s="330"/>
      <c r="S266" s="330"/>
      <c r="T266" s="330"/>
      <c r="U266" s="330"/>
      <c r="V266" s="330"/>
      <c r="W266" s="330"/>
      <c r="X266" s="331"/>
      <c r="Y266" s="207"/>
      <c r="AD266" s="208"/>
      <c r="AE266" s="208"/>
    </row>
    <row r="267" spans="5:31" ht="11.25" customHeight="1" x14ac:dyDescent="0.2">
      <c r="E267" s="328"/>
      <c r="F267" s="328"/>
      <c r="G267" s="208"/>
      <c r="K267" s="208"/>
      <c r="L267" s="208"/>
      <c r="R267" s="330"/>
      <c r="S267" s="330"/>
      <c r="T267" s="330"/>
      <c r="U267" s="330"/>
      <c r="V267" s="330"/>
      <c r="W267" s="330"/>
      <c r="X267" s="331"/>
      <c r="Y267" s="207"/>
      <c r="AD267" s="208"/>
      <c r="AE267" s="208"/>
    </row>
    <row r="268" spans="5:31" ht="11.25" customHeight="1" x14ac:dyDescent="0.2">
      <c r="E268" s="328"/>
      <c r="F268" s="328"/>
      <c r="G268" s="208"/>
      <c r="K268" s="208"/>
      <c r="L268" s="208"/>
      <c r="R268" s="330"/>
      <c r="S268" s="330"/>
      <c r="T268" s="330"/>
      <c r="U268" s="330"/>
      <c r="V268" s="330"/>
      <c r="W268" s="330"/>
      <c r="X268" s="331"/>
      <c r="Y268" s="207"/>
      <c r="AD268" s="208"/>
      <c r="AE268" s="208"/>
    </row>
    <row r="269" spans="5:31" ht="11.25" customHeight="1" x14ac:dyDescent="0.2">
      <c r="E269" s="328"/>
      <c r="F269" s="328"/>
      <c r="G269" s="208"/>
      <c r="K269" s="208"/>
      <c r="L269" s="208"/>
      <c r="R269" s="330"/>
      <c r="S269" s="330"/>
      <c r="T269" s="330"/>
      <c r="U269" s="330"/>
      <c r="V269" s="330"/>
      <c r="W269" s="330"/>
      <c r="X269" s="331"/>
      <c r="Y269" s="207"/>
      <c r="AD269" s="208"/>
      <c r="AE269" s="208"/>
    </row>
    <row r="270" spans="5:31" ht="11.25" customHeight="1" x14ac:dyDescent="0.2">
      <c r="E270" s="328"/>
      <c r="F270" s="328"/>
      <c r="G270" s="208"/>
      <c r="K270" s="208"/>
      <c r="L270" s="208"/>
      <c r="R270" s="330"/>
      <c r="S270" s="330"/>
      <c r="T270" s="330"/>
      <c r="U270" s="330"/>
      <c r="V270" s="330"/>
      <c r="W270" s="330"/>
      <c r="X270" s="331"/>
      <c r="Y270" s="207"/>
      <c r="AD270" s="208"/>
      <c r="AE270" s="208"/>
    </row>
    <row r="271" spans="5:31" ht="11.25" customHeight="1" x14ac:dyDescent="0.2">
      <c r="E271" s="328"/>
      <c r="F271" s="328"/>
      <c r="G271" s="208"/>
      <c r="K271" s="208"/>
      <c r="L271" s="208"/>
      <c r="R271" s="330"/>
      <c r="S271" s="330"/>
      <c r="T271" s="330"/>
      <c r="U271" s="330"/>
      <c r="V271" s="330"/>
      <c r="W271" s="330"/>
      <c r="X271" s="331"/>
      <c r="Y271" s="207"/>
      <c r="AD271" s="208"/>
      <c r="AE271" s="208"/>
    </row>
    <row r="272" spans="5:31" ht="11.25" customHeight="1" x14ac:dyDescent="0.2">
      <c r="E272" s="328"/>
      <c r="F272" s="328"/>
      <c r="G272" s="208"/>
      <c r="K272" s="208"/>
      <c r="L272" s="208"/>
      <c r="R272" s="330"/>
      <c r="S272" s="330"/>
      <c r="T272" s="330"/>
      <c r="U272" s="330"/>
      <c r="V272" s="330"/>
      <c r="W272" s="330"/>
      <c r="X272" s="331"/>
      <c r="Y272" s="207"/>
      <c r="AD272" s="208"/>
      <c r="AE272" s="208"/>
    </row>
    <row r="273" spans="5:31" ht="11.25" customHeight="1" x14ac:dyDescent="0.2">
      <c r="E273" s="328"/>
      <c r="F273" s="328"/>
      <c r="G273" s="208"/>
      <c r="K273" s="208"/>
      <c r="L273" s="208"/>
      <c r="R273" s="330"/>
      <c r="S273" s="330"/>
      <c r="T273" s="330"/>
      <c r="U273" s="330"/>
      <c r="V273" s="330"/>
      <c r="W273" s="330"/>
      <c r="X273" s="331"/>
      <c r="Y273" s="207"/>
      <c r="AD273" s="208"/>
      <c r="AE273" s="208"/>
    </row>
    <row r="274" spans="5:31" ht="11.25" customHeight="1" x14ac:dyDescent="0.2">
      <c r="E274" s="328"/>
      <c r="F274" s="328"/>
      <c r="G274" s="208"/>
      <c r="K274" s="208"/>
      <c r="L274" s="208"/>
      <c r="R274" s="330"/>
      <c r="S274" s="330"/>
      <c r="T274" s="330"/>
      <c r="U274" s="330"/>
      <c r="V274" s="330"/>
      <c r="W274" s="330"/>
      <c r="X274" s="331"/>
      <c r="Y274" s="207"/>
      <c r="AD274" s="208"/>
      <c r="AE274" s="208"/>
    </row>
    <row r="275" spans="5:31" ht="11.25" customHeight="1" x14ac:dyDescent="0.2">
      <c r="E275" s="328"/>
      <c r="F275" s="328"/>
      <c r="G275" s="208"/>
      <c r="K275" s="208"/>
      <c r="L275" s="208"/>
      <c r="R275" s="330"/>
      <c r="S275" s="330"/>
      <c r="T275" s="330"/>
      <c r="U275" s="330"/>
      <c r="V275" s="330"/>
      <c r="W275" s="330"/>
      <c r="X275" s="331"/>
      <c r="Y275" s="207"/>
      <c r="AD275" s="208"/>
      <c r="AE275" s="208"/>
    </row>
    <row r="276" spans="5:31" ht="11.25" customHeight="1" x14ac:dyDescent="0.2">
      <c r="E276" s="328"/>
      <c r="F276" s="328"/>
      <c r="G276" s="208"/>
      <c r="K276" s="208"/>
      <c r="L276" s="208"/>
      <c r="R276" s="330"/>
      <c r="S276" s="330"/>
      <c r="T276" s="330"/>
      <c r="U276" s="330"/>
      <c r="V276" s="330"/>
      <c r="W276" s="330"/>
      <c r="X276" s="331"/>
      <c r="Y276" s="207"/>
      <c r="AD276" s="208"/>
      <c r="AE276" s="208"/>
    </row>
    <row r="277" spans="5:31" ht="11.25" customHeight="1" x14ac:dyDescent="0.2">
      <c r="E277" s="328"/>
      <c r="F277" s="328"/>
      <c r="G277" s="208"/>
      <c r="K277" s="208"/>
      <c r="L277" s="208"/>
      <c r="R277" s="330"/>
      <c r="S277" s="330"/>
      <c r="T277" s="330"/>
      <c r="U277" s="330"/>
      <c r="V277" s="330"/>
      <c r="W277" s="330"/>
      <c r="X277" s="331"/>
      <c r="Y277" s="207"/>
      <c r="AD277" s="208"/>
      <c r="AE277" s="208"/>
    </row>
    <row r="278" spans="5:31" ht="11.25" customHeight="1" x14ac:dyDescent="0.2">
      <c r="E278" s="328"/>
      <c r="F278" s="328"/>
      <c r="G278" s="208"/>
      <c r="K278" s="208"/>
      <c r="L278" s="208"/>
      <c r="R278" s="330"/>
      <c r="S278" s="330"/>
      <c r="T278" s="330"/>
      <c r="U278" s="330"/>
      <c r="V278" s="330"/>
      <c r="W278" s="330"/>
      <c r="X278" s="331"/>
      <c r="Y278" s="207"/>
      <c r="AD278" s="208"/>
      <c r="AE278" s="208"/>
    </row>
    <row r="279" spans="5:31" ht="11.25" customHeight="1" x14ac:dyDescent="0.2">
      <c r="E279" s="328"/>
      <c r="F279" s="328"/>
      <c r="G279" s="208"/>
      <c r="K279" s="208"/>
      <c r="L279" s="208"/>
      <c r="R279" s="330"/>
      <c r="S279" s="330"/>
      <c r="T279" s="330"/>
      <c r="U279" s="330"/>
      <c r="V279" s="330"/>
      <c r="W279" s="330"/>
      <c r="X279" s="331"/>
      <c r="Y279" s="207"/>
      <c r="AD279" s="208"/>
      <c r="AE279" s="208"/>
    </row>
    <row r="280" spans="5:31" ht="11.25" customHeight="1" x14ac:dyDescent="0.2">
      <c r="E280" s="328"/>
      <c r="F280" s="328"/>
      <c r="G280" s="208"/>
      <c r="K280" s="208"/>
      <c r="L280" s="208"/>
      <c r="R280" s="330"/>
      <c r="S280" s="330"/>
      <c r="T280" s="330"/>
      <c r="U280" s="330"/>
      <c r="V280" s="330"/>
      <c r="W280" s="330"/>
      <c r="X280" s="331"/>
      <c r="Y280" s="207"/>
      <c r="AD280" s="208"/>
      <c r="AE280" s="208"/>
    </row>
    <row r="281" spans="5:31" ht="11.25" customHeight="1" x14ac:dyDescent="0.2">
      <c r="E281" s="328"/>
      <c r="F281" s="328"/>
      <c r="G281" s="208"/>
      <c r="K281" s="208"/>
      <c r="L281" s="208"/>
      <c r="R281" s="330"/>
      <c r="S281" s="330"/>
      <c r="T281" s="330"/>
      <c r="U281" s="330"/>
      <c r="V281" s="330"/>
      <c r="W281" s="330"/>
      <c r="X281" s="331"/>
      <c r="Y281" s="207"/>
      <c r="AD281" s="208"/>
      <c r="AE281" s="208"/>
    </row>
    <row r="282" spans="5:31" ht="11.25" customHeight="1" x14ac:dyDescent="0.2">
      <c r="E282" s="328"/>
      <c r="F282" s="328"/>
      <c r="G282" s="208"/>
      <c r="K282" s="208"/>
      <c r="L282" s="208"/>
      <c r="R282" s="330"/>
      <c r="S282" s="330"/>
      <c r="T282" s="330"/>
      <c r="U282" s="330"/>
      <c r="V282" s="330"/>
      <c r="W282" s="330"/>
      <c r="X282" s="331"/>
      <c r="Y282" s="207"/>
      <c r="AD282" s="208"/>
      <c r="AE282" s="208"/>
    </row>
    <row r="283" spans="5:31" ht="11.25" customHeight="1" x14ac:dyDescent="0.2">
      <c r="E283" s="328"/>
      <c r="F283" s="328"/>
      <c r="G283" s="208"/>
      <c r="K283" s="208"/>
      <c r="L283" s="208"/>
      <c r="R283" s="330"/>
      <c r="S283" s="330"/>
      <c r="T283" s="330"/>
      <c r="U283" s="330"/>
      <c r="V283" s="330"/>
      <c r="W283" s="330"/>
      <c r="X283" s="331"/>
      <c r="Y283" s="207"/>
      <c r="AD283" s="208"/>
      <c r="AE283" s="208"/>
    </row>
    <row r="284" spans="5:31" ht="11.25" customHeight="1" x14ac:dyDescent="0.2">
      <c r="E284" s="328"/>
      <c r="F284" s="328"/>
      <c r="G284" s="208"/>
      <c r="K284" s="208"/>
      <c r="L284" s="208"/>
      <c r="R284" s="330"/>
      <c r="S284" s="330"/>
      <c r="T284" s="330"/>
      <c r="U284" s="330"/>
      <c r="V284" s="330"/>
      <c r="W284" s="330"/>
      <c r="X284" s="331"/>
      <c r="Y284" s="207"/>
      <c r="AD284" s="208"/>
      <c r="AE284" s="208"/>
    </row>
    <row r="285" spans="5:31" ht="11.25" customHeight="1" x14ac:dyDescent="0.2">
      <c r="E285" s="328"/>
      <c r="F285" s="328"/>
      <c r="G285" s="208"/>
      <c r="K285" s="208"/>
      <c r="L285" s="208"/>
      <c r="R285" s="330"/>
      <c r="S285" s="330"/>
      <c r="T285" s="330"/>
      <c r="U285" s="330"/>
      <c r="V285" s="330"/>
      <c r="W285" s="330"/>
      <c r="X285" s="331"/>
      <c r="Y285" s="207"/>
      <c r="AD285" s="208"/>
      <c r="AE285" s="208"/>
    </row>
    <row r="286" spans="5:31" ht="11.25" customHeight="1" x14ac:dyDescent="0.2">
      <c r="E286" s="328"/>
      <c r="F286" s="328"/>
      <c r="G286" s="208"/>
      <c r="K286" s="208"/>
      <c r="L286" s="208"/>
      <c r="R286" s="330"/>
      <c r="S286" s="330"/>
      <c r="T286" s="330"/>
      <c r="U286" s="330"/>
      <c r="V286" s="330"/>
      <c r="W286" s="330"/>
      <c r="X286" s="331"/>
      <c r="Y286" s="207"/>
      <c r="AD286" s="208"/>
      <c r="AE286" s="208"/>
    </row>
    <row r="287" spans="5:31" ht="11.25" customHeight="1" x14ac:dyDescent="0.2">
      <c r="E287" s="328"/>
      <c r="F287" s="328"/>
      <c r="G287" s="208"/>
      <c r="K287" s="208"/>
      <c r="L287" s="208"/>
      <c r="R287" s="330"/>
      <c r="S287" s="330"/>
      <c r="T287" s="330"/>
      <c r="U287" s="330"/>
      <c r="V287" s="330"/>
      <c r="W287" s="330"/>
      <c r="X287" s="331"/>
      <c r="Y287" s="207"/>
      <c r="AD287" s="208"/>
      <c r="AE287" s="208"/>
    </row>
    <row r="288" spans="5:31" ht="11.25" customHeight="1" x14ac:dyDescent="0.2">
      <c r="E288" s="328"/>
      <c r="F288" s="328"/>
      <c r="G288" s="208"/>
      <c r="K288" s="208"/>
      <c r="L288" s="208"/>
      <c r="R288" s="330"/>
      <c r="S288" s="330"/>
      <c r="T288" s="330"/>
      <c r="U288" s="330"/>
      <c r="V288" s="330"/>
      <c r="W288" s="330"/>
      <c r="X288" s="331"/>
      <c r="Y288" s="207"/>
      <c r="AD288" s="208"/>
      <c r="AE288" s="208"/>
    </row>
    <row r="289" spans="5:31" ht="11.25" customHeight="1" x14ac:dyDescent="0.2">
      <c r="E289" s="328"/>
      <c r="F289" s="328"/>
      <c r="G289" s="208"/>
      <c r="K289" s="208"/>
      <c r="L289" s="208"/>
      <c r="R289" s="330"/>
      <c r="S289" s="330"/>
      <c r="T289" s="330"/>
      <c r="U289" s="330"/>
      <c r="V289" s="330"/>
      <c r="W289" s="330"/>
      <c r="X289" s="331"/>
      <c r="Y289" s="207"/>
      <c r="AD289" s="208"/>
      <c r="AE289" s="208"/>
    </row>
    <row r="290" spans="5:31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V290" s="330"/>
      <c r="W290" s="330"/>
      <c r="X290" s="331"/>
      <c r="Y290" s="207"/>
      <c r="AD290" s="208"/>
      <c r="AE290" s="208"/>
    </row>
    <row r="291" spans="5:31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V291" s="330"/>
      <c r="W291" s="330"/>
      <c r="X291" s="331"/>
      <c r="Y291" s="207"/>
      <c r="AD291" s="208"/>
      <c r="AE291" s="208"/>
    </row>
    <row r="292" spans="5:31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V292" s="330"/>
      <c r="W292" s="330"/>
      <c r="X292" s="331"/>
      <c r="Y292" s="207"/>
      <c r="AD292" s="208"/>
      <c r="AE292" s="208"/>
    </row>
    <row r="293" spans="5:31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V293" s="330"/>
      <c r="W293" s="330"/>
      <c r="X293" s="331"/>
      <c r="Y293" s="207"/>
      <c r="AD293" s="208"/>
      <c r="AE293" s="208"/>
    </row>
    <row r="294" spans="5:31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V294" s="330"/>
      <c r="W294" s="330"/>
      <c r="X294" s="331"/>
      <c r="Y294" s="207"/>
      <c r="AD294" s="208"/>
      <c r="AE294" s="208"/>
    </row>
    <row r="295" spans="5:31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V295" s="330"/>
      <c r="W295" s="330"/>
      <c r="X295" s="331"/>
      <c r="Y295" s="207"/>
      <c r="AD295" s="208"/>
      <c r="AE295" s="208"/>
    </row>
    <row r="296" spans="5:31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V296" s="330"/>
      <c r="W296" s="330"/>
      <c r="X296" s="331"/>
      <c r="Y296" s="207"/>
      <c r="AD296" s="208"/>
      <c r="AE296" s="208"/>
    </row>
    <row r="297" spans="5:31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V297" s="330"/>
      <c r="W297" s="330"/>
      <c r="X297" s="331"/>
      <c r="Y297" s="207"/>
      <c r="AD297" s="208"/>
      <c r="AE297" s="208"/>
    </row>
    <row r="298" spans="5:31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V298" s="330"/>
      <c r="W298" s="330"/>
      <c r="X298" s="331"/>
      <c r="Y298" s="207"/>
      <c r="AD298" s="208"/>
      <c r="AE298" s="208"/>
    </row>
    <row r="299" spans="5:31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V299" s="330"/>
      <c r="W299" s="330"/>
      <c r="X299" s="331"/>
      <c r="Y299" s="207"/>
      <c r="AD299" s="208"/>
      <c r="AE299" s="208"/>
    </row>
    <row r="300" spans="5:31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V300" s="330"/>
      <c r="W300" s="330"/>
      <c r="X300" s="331"/>
      <c r="Y300" s="207"/>
      <c r="AD300" s="208"/>
      <c r="AE300" s="208"/>
    </row>
    <row r="301" spans="5:31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V301" s="330"/>
      <c r="W301" s="330"/>
      <c r="X301" s="331"/>
      <c r="Y301" s="207"/>
      <c r="AD301" s="208"/>
      <c r="AE301" s="208"/>
    </row>
    <row r="302" spans="5:31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V302" s="330"/>
      <c r="W302" s="330"/>
      <c r="X302" s="331"/>
      <c r="Y302" s="207"/>
      <c r="AD302" s="208"/>
      <c r="AE302" s="208"/>
    </row>
    <row r="303" spans="5:31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V303" s="330"/>
      <c r="W303" s="330"/>
      <c r="X303" s="331"/>
      <c r="Y303" s="207"/>
      <c r="AD303" s="208"/>
      <c r="AE303" s="208"/>
    </row>
    <row r="304" spans="5:31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V304" s="330"/>
      <c r="W304" s="330"/>
      <c r="X304" s="331"/>
      <c r="Y304" s="207"/>
      <c r="AD304" s="208"/>
      <c r="AE304" s="208"/>
    </row>
    <row r="305" spans="5:31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V305" s="330"/>
      <c r="W305" s="330"/>
      <c r="X305" s="331"/>
      <c r="Y305" s="207"/>
      <c r="AD305" s="208"/>
      <c r="AE305" s="208"/>
    </row>
    <row r="306" spans="5:31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V306" s="330"/>
      <c r="W306" s="330"/>
      <c r="X306" s="331"/>
      <c r="Y306" s="207"/>
      <c r="AD306" s="208"/>
      <c r="AE306" s="208"/>
    </row>
    <row r="307" spans="5:31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V307" s="330"/>
      <c r="W307" s="330"/>
      <c r="X307" s="331"/>
      <c r="Y307" s="207"/>
      <c r="AD307" s="208"/>
      <c r="AE307" s="208"/>
    </row>
    <row r="308" spans="5:31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V308" s="330"/>
      <c r="W308" s="330"/>
      <c r="X308" s="331"/>
      <c r="Y308" s="207"/>
      <c r="AD308" s="208"/>
      <c r="AE308" s="208"/>
    </row>
    <row r="309" spans="5:31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V309" s="330"/>
      <c r="W309" s="330"/>
      <c r="X309" s="331"/>
      <c r="Y309" s="207"/>
      <c r="AD309" s="208"/>
      <c r="AE309" s="208"/>
    </row>
    <row r="310" spans="5:31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V310" s="330"/>
      <c r="W310" s="330"/>
      <c r="X310" s="331"/>
      <c r="Y310" s="207"/>
      <c r="AD310" s="208"/>
      <c r="AE310" s="208"/>
    </row>
    <row r="311" spans="5:31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V311" s="330"/>
      <c r="W311" s="330"/>
      <c r="X311" s="331"/>
      <c r="Y311" s="207"/>
      <c r="AD311" s="208"/>
      <c r="AE311" s="208"/>
    </row>
    <row r="312" spans="5:31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V312" s="330"/>
      <c r="W312" s="330"/>
      <c r="X312" s="331"/>
      <c r="Y312" s="207"/>
      <c r="AD312" s="208"/>
      <c r="AE312" s="208"/>
    </row>
    <row r="313" spans="5:31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V313" s="330"/>
      <c r="W313" s="330"/>
      <c r="X313" s="331"/>
      <c r="Y313" s="207"/>
      <c r="AD313" s="208"/>
      <c r="AE313" s="208"/>
    </row>
    <row r="314" spans="5:31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V314" s="330"/>
      <c r="W314" s="330"/>
      <c r="X314" s="331"/>
      <c r="Y314" s="207"/>
      <c r="AD314" s="208"/>
      <c r="AE314" s="208"/>
    </row>
    <row r="315" spans="5:31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V315" s="330"/>
      <c r="W315" s="330"/>
      <c r="X315" s="331"/>
      <c r="Y315" s="207"/>
      <c r="AD315" s="208"/>
      <c r="AE315" s="208"/>
    </row>
    <row r="316" spans="5:31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V316" s="330"/>
      <c r="W316" s="330"/>
      <c r="X316" s="331"/>
      <c r="Y316" s="207"/>
      <c r="AD316" s="208"/>
      <c r="AE316" s="208"/>
    </row>
    <row r="317" spans="5:31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V317" s="330"/>
      <c r="W317" s="330"/>
      <c r="X317" s="331"/>
      <c r="Y317" s="207"/>
      <c r="AD317" s="208"/>
      <c r="AE317" s="208"/>
    </row>
    <row r="318" spans="5:31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V318" s="330"/>
      <c r="W318" s="330"/>
      <c r="X318" s="331"/>
      <c r="Y318" s="207"/>
      <c r="AD318" s="208"/>
      <c r="AE318" s="208"/>
    </row>
    <row r="319" spans="5:31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V319" s="330"/>
      <c r="W319" s="330"/>
      <c r="X319" s="331"/>
      <c r="Y319" s="207"/>
      <c r="AD319" s="208"/>
      <c r="AE319" s="208"/>
    </row>
    <row r="320" spans="5:31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V320" s="330"/>
      <c r="W320" s="330"/>
      <c r="X320" s="331"/>
      <c r="Y320" s="207"/>
      <c r="AD320" s="208"/>
      <c r="AE320" s="208"/>
    </row>
    <row r="321" spans="5:31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V321" s="330"/>
      <c r="W321" s="330"/>
      <c r="X321" s="331"/>
      <c r="Y321" s="207"/>
      <c r="AD321" s="208"/>
      <c r="AE321" s="208"/>
    </row>
    <row r="322" spans="5:31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V322" s="330"/>
      <c r="W322" s="330"/>
      <c r="X322" s="331"/>
      <c r="Y322" s="207"/>
      <c r="AD322" s="208"/>
      <c r="AE322" s="208"/>
    </row>
    <row r="323" spans="5:31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V323" s="330"/>
      <c r="W323" s="330"/>
      <c r="X323" s="331"/>
      <c r="Y323" s="207"/>
      <c r="AD323" s="208"/>
      <c r="AE323" s="208"/>
    </row>
    <row r="324" spans="5:31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V324" s="330"/>
      <c r="W324" s="330"/>
      <c r="X324" s="331"/>
      <c r="Y324" s="207"/>
      <c r="AD324" s="208"/>
      <c r="AE324" s="208"/>
    </row>
    <row r="325" spans="5:31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V325" s="330"/>
      <c r="W325" s="330"/>
      <c r="X325" s="331"/>
      <c r="Y325" s="207"/>
      <c r="AD325" s="208"/>
      <c r="AE325" s="208"/>
    </row>
    <row r="326" spans="5:31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V326" s="330"/>
      <c r="W326" s="330"/>
      <c r="X326" s="331"/>
      <c r="Y326" s="207"/>
      <c r="AD326" s="208"/>
      <c r="AE326" s="208"/>
    </row>
    <row r="327" spans="5:31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V327" s="330"/>
      <c r="W327" s="330"/>
      <c r="X327" s="331"/>
      <c r="Y327" s="207"/>
      <c r="AD327" s="208"/>
      <c r="AE327" s="208"/>
    </row>
    <row r="328" spans="5:31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V328" s="330"/>
      <c r="W328" s="330"/>
      <c r="X328" s="331"/>
      <c r="Y328" s="207"/>
      <c r="AD328" s="208"/>
      <c r="AE328" s="208"/>
    </row>
    <row r="329" spans="5:31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V329" s="330"/>
      <c r="W329" s="330"/>
      <c r="X329" s="331"/>
      <c r="Y329" s="207"/>
      <c r="AD329" s="208"/>
      <c r="AE329" s="208"/>
    </row>
    <row r="330" spans="5:31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V330" s="330"/>
      <c r="W330" s="330"/>
      <c r="X330" s="331"/>
      <c r="Y330" s="207"/>
      <c r="AD330" s="208"/>
      <c r="AE330" s="208"/>
    </row>
    <row r="331" spans="5:31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V331" s="330"/>
      <c r="W331" s="330"/>
      <c r="X331" s="331"/>
      <c r="Y331" s="207"/>
      <c r="AD331" s="208"/>
      <c r="AE331" s="208"/>
    </row>
    <row r="332" spans="5:31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V332" s="330"/>
      <c r="W332" s="330"/>
      <c r="X332" s="331"/>
      <c r="Y332" s="207"/>
      <c r="AD332" s="208"/>
      <c r="AE332" s="208"/>
    </row>
    <row r="333" spans="5:31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V333" s="330"/>
      <c r="W333" s="330"/>
      <c r="X333" s="331"/>
      <c r="Y333" s="207"/>
      <c r="AD333" s="208"/>
      <c r="AE333" s="208"/>
    </row>
    <row r="334" spans="5:31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V334" s="330"/>
      <c r="W334" s="330"/>
      <c r="X334" s="331"/>
      <c r="Y334" s="207"/>
      <c r="AD334" s="208"/>
      <c r="AE334" s="208"/>
    </row>
    <row r="335" spans="5:31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V335" s="330"/>
      <c r="W335" s="330"/>
      <c r="X335" s="331"/>
      <c r="Y335" s="207"/>
      <c r="AD335" s="208"/>
      <c r="AE335" s="208"/>
    </row>
    <row r="336" spans="5:31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V336" s="330"/>
      <c r="W336" s="330"/>
      <c r="X336" s="331"/>
      <c r="Y336" s="207"/>
      <c r="AD336" s="208"/>
      <c r="AE336" s="208"/>
    </row>
    <row r="337" spans="5:31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V337" s="330"/>
      <c r="W337" s="330"/>
      <c r="X337" s="331"/>
      <c r="Y337" s="207"/>
      <c r="AD337" s="208"/>
      <c r="AE337" s="208"/>
    </row>
    <row r="338" spans="5:31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V338" s="330"/>
      <c r="W338" s="330"/>
      <c r="X338" s="331"/>
      <c r="Y338" s="207"/>
      <c r="AD338" s="208"/>
      <c r="AE338" s="208"/>
    </row>
    <row r="339" spans="5:31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V339" s="330"/>
      <c r="W339" s="330"/>
      <c r="X339" s="331"/>
      <c r="Y339" s="207"/>
      <c r="AD339" s="208"/>
      <c r="AE339" s="208"/>
    </row>
    <row r="340" spans="5:31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V340" s="330"/>
      <c r="W340" s="330"/>
      <c r="X340" s="331"/>
      <c r="Y340" s="207"/>
      <c r="AD340" s="208"/>
      <c r="AE340" s="208"/>
    </row>
    <row r="341" spans="5:31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V341" s="330"/>
      <c r="W341" s="330"/>
      <c r="X341" s="331"/>
      <c r="Y341" s="207"/>
      <c r="AD341" s="208"/>
      <c r="AE341" s="208"/>
    </row>
    <row r="342" spans="5:31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V342" s="330"/>
      <c r="W342" s="330"/>
      <c r="X342" s="331"/>
      <c r="Y342" s="207"/>
      <c r="AD342" s="208"/>
      <c r="AE342" s="208"/>
    </row>
    <row r="343" spans="5:31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V343" s="330"/>
      <c r="W343" s="330"/>
      <c r="X343" s="331"/>
      <c r="Y343" s="207"/>
      <c r="AD343" s="208"/>
      <c r="AE343" s="208"/>
    </row>
    <row r="344" spans="5:31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V344" s="330"/>
      <c r="W344" s="330"/>
      <c r="X344" s="331"/>
      <c r="Y344" s="207"/>
      <c r="AD344" s="208"/>
      <c r="AE344" s="208"/>
    </row>
    <row r="345" spans="5:31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V345" s="330"/>
      <c r="W345" s="330"/>
      <c r="X345" s="331"/>
      <c r="Y345" s="207"/>
      <c r="AD345" s="208"/>
      <c r="AE345" s="208"/>
    </row>
    <row r="346" spans="5:31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V346" s="330"/>
      <c r="W346" s="330"/>
      <c r="X346" s="331"/>
      <c r="Y346" s="207"/>
      <c r="AD346" s="208"/>
      <c r="AE346" s="208"/>
    </row>
    <row r="347" spans="5:31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V347" s="330"/>
      <c r="W347" s="330"/>
      <c r="X347" s="331"/>
      <c r="Y347" s="207"/>
      <c r="AD347" s="208"/>
      <c r="AE347" s="208"/>
    </row>
    <row r="348" spans="5:31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V348" s="330"/>
      <c r="W348" s="330"/>
      <c r="X348" s="331"/>
      <c r="Y348" s="207"/>
      <c r="AD348" s="208"/>
      <c r="AE348" s="208"/>
    </row>
    <row r="349" spans="5:31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V349" s="330"/>
      <c r="W349" s="330"/>
      <c r="X349" s="331"/>
      <c r="Y349" s="207"/>
      <c r="AD349" s="208"/>
      <c r="AE349" s="208"/>
    </row>
    <row r="350" spans="5:31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V350" s="330"/>
      <c r="W350" s="330"/>
      <c r="X350" s="331"/>
      <c r="Y350" s="207"/>
      <c r="AD350" s="208"/>
      <c r="AE350" s="208"/>
    </row>
    <row r="351" spans="5:31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V351" s="330"/>
      <c r="W351" s="330"/>
      <c r="X351" s="331"/>
      <c r="Y351" s="207"/>
      <c r="AD351" s="208"/>
      <c r="AE351" s="208"/>
    </row>
    <row r="352" spans="5:31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V352" s="330"/>
      <c r="W352" s="330"/>
      <c r="X352" s="331"/>
      <c r="Y352" s="207"/>
      <c r="AD352" s="208"/>
      <c r="AE352" s="208"/>
    </row>
    <row r="353" spans="5:31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V353" s="330"/>
      <c r="W353" s="330"/>
      <c r="X353" s="331"/>
      <c r="Y353" s="207"/>
      <c r="AD353" s="208"/>
      <c r="AE353" s="208"/>
    </row>
    <row r="354" spans="5:31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V354" s="330"/>
      <c r="W354" s="330"/>
      <c r="X354" s="331"/>
      <c r="Y354" s="207"/>
      <c r="AD354" s="208"/>
      <c r="AE354" s="208"/>
    </row>
    <row r="355" spans="5:31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V355" s="330"/>
      <c r="W355" s="330"/>
      <c r="X355" s="331"/>
      <c r="Y355" s="207"/>
      <c r="AD355" s="208"/>
      <c r="AE355" s="208"/>
    </row>
    <row r="356" spans="5:31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V356" s="330"/>
      <c r="W356" s="330"/>
      <c r="X356" s="331"/>
      <c r="Y356" s="207"/>
      <c r="AD356" s="208"/>
      <c r="AE356" s="208"/>
    </row>
    <row r="357" spans="5:31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V357" s="330"/>
      <c r="W357" s="330"/>
      <c r="X357" s="331"/>
      <c r="Y357" s="207"/>
      <c r="AD357" s="208"/>
      <c r="AE357" s="208"/>
    </row>
    <row r="358" spans="5:31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V358" s="330"/>
      <c r="W358" s="330"/>
      <c r="X358" s="331"/>
      <c r="Y358" s="207"/>
      <c r="AD358" s="208"/>
      <c r="AE358" s="208"/>
    </row>
    <row r="359" spans="5:31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V359" s="330"/>
      <c r="W359" s="330"/>
      <c r="X359" s="331"/>
      <c r="Y359" s="207"/>
      <c r="AD359" s="208"/>
      <c r="AE359" s="208"/>
    </row>
    <row r="360" spans="5:31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V360" s="330"/>
      <c r="W360" s="330"/>
      <c r="X360" s="331"/>
      <c r="Y360" s="207"/>
      <c r="AD360" s="208"/>
      <c r="AE360" s="208"/>
    </row>
    <row r="361" spans="5:31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V361" s="330"/>
      <c r="W361" s="330"/>
      <c r="X361" s="331"/>
      <c r="Y361" s="207"/>
      <c r="AD361" s="208"/>
      <c r="AE361" s="208"/>
    </row>
    <row r="362" spans="5:31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V362" s="330"/>
      <c r="W362" s="330"/>
      <c r="X362" s="331"/>
      <c r="Y362" s="207"/>
      <c r="AD362" s="208"/>
      <c r="AE362" s="208"/>
    </row>
    <row r="363" spans="5:31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V363" s="330"/>
      <c r="W363" s="330"/>
      <c r="X363" s="331"/>
      <c r="Y363" s="207"/>
      <c r="AD363" s="208"/>
      <c r="AE363" s="208"/>
    </row>
    <row r="364" spans="5:31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V364" s="330"/>
      <c r="W364" s="330"/>
      <c r="X364" s="331"/>
      <c r="Y364" s="207"/>
      <c r="AD364" s="208"/>
      <c r="AE364" s="208"/>
    </row>
    <row r="365" spans="5:31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V365" s="330"/>
      <c r="W365" s="330"/>
      <c r="X365" s="331"/>
      <c r="Y365" s="207"/>
      <c r="AD365" s="208"/>
      <c r="AE365" s="208"/>
    </row>
    <row r="366" spans="5:31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V366" s="330"/>
      <c r="W366" s="330"/>
      <c r="X366" s="331"/>
      <c r="Y366" s="207"/>
      <c r="AD366" s="208"/>
      <c r="AE366" s="208"/>
    </row>
    <row r="367" spans="5:31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V367" s="330"/>
      <c r="W367" s="330"/>
      <c r="X367" s="331"/>
      <c r="Y367" s="207"/>
      <c r="AD367" s="208"/>
      <c r="AE367" s="208"/>
    </row>
    <row r="368" spans="5:31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V368" s="330"/>
      <c r="W368" s="330"/>
      <c r="X368" s="331"/>
      <c r="Y368" s="207"/>
      <c r="AD368" s="208"/>
      <c r="AE368" s="208"/>
    </row>
    <row r="369" spans="5:31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V369" s="330"/>
      <c r="W369" s="330"/>
      <c r="X369" s="331"/>
      <c r="Y369" s="207"/>
      <c r="AD369" s="208"/>
      <c r="AE369" s="208"/>
    </row>
    <row r="370" spans="5:31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V370" s="330"/>
      <c r="W370" s="330"/>
      <c r="X370" s="331"/>
      <c r="Y370" s="207"/>
      <c r="AD370" s="208"/>
      <c r="AE370" s="208"/>
    </row>
    <row r="371" spans="5:31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V371" s="330"/>
      <c r="W371" s="330"/>
      <c r="X371" s="331"/>
      <c r="Y371" s="207"/>
      <c r="AD371" s="208"/>
      <c r="AE371" s="208"/>
    </row>
    <row r="372" spans="5:31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V372" s="330"/>
      <c r="W372" s="330"/>
      <c r="X372" s="331"/>
      <c r="Y372" s="207"/>
      <c r="AD372" s="208"/>
      <c r="AE372" s="208"/>
    </row>
    <row r="373" spans="5:31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V373" s="330"/>
      <c r="W373" s="330"/>
      <c r="X373" s="331"/>
      <c r="Y373" s="207"/>
      <c r="AD373" s="208"/>
      <c r="AE373" s="208"/>
    </row>
    <row r="374" spans="5:31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V374" s="330"/>
      <c r="W374" s="330"/>
      <c r="X374" s="331"/>
      <c r="Y374" s="207"/>
      <c r="AD374" s="208"/>
      <c r="AE374" s="208"/>
    </row>
    <row r="375" spans="5:31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V375" s="330"/>
      <c r="W375" s="330"/>
      <c r="X375" s="331"/>
      <c r="Y375" s="207"/>
      <c r="AD375" s="208"/>
      <c r="AE375" s="208"/>
    </row>
    <row r="376" spans="5:31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V376" s="330"/>
      <c r="W376" s="330"/>
      <c r="X376" s="331"/>
      <c r="Y376" s="207"/>
      <c r="AD376" s="208"/>
      <c r="AE376" s="208"/>
    </row>
    <row r="377" spans="5:31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V377" s="330"/>
      <c r="W377" s="330"/>
      <c r="X377" s="331"/>
      <c r="Y377" s="207"/>
      <c r="AD377" s="208"/>
      <c r="AE377" s="208"/>
    </row>
    <row r="378" spans="5:31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V378" s="330"/>
      <c r="W378" s="330"/>
      <c r="X378" s="331"/>
      <c r="Y378" s="207"/>
      <c r="AD378" s="208"/>
      <c r="AE378" s="208"/>
    </row>
    <row r="379" spans="5:31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V379" s="330"/>
      <c r="W379" s="330"/>
      <c r="X379" s="331"/>
      <c r="Y379" s="207"/>
      <c r="AD379" s="208"/>
      <c r="AE379" s="208"/>
    </row>
    <row r="380" spans="5:31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V380" s="330"/>
      <c r="W380" s="330"/>
      <c r="X380" s="331"/>
      <c r="Y380" s="207"/>
      <c r="AD380" s="208"/>
      <c r="AE380" s="208"/>
    </row>
    <row r="381" spans="5:31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V381" s="330"/>
      <c r="W381" s="330"/>
      <c r="X381" s="331"/>
      <c r="Y381" s="207"/>
      <c r="AD381" s="208"/>
      <c r="AE381" s="208"/>
    </row>
    <row r="382" spans="5:31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V382" s="330"/>
      <c r="W382" s="330"/>
      <c r="X382" s="331"/>
      <c r="Y382" s="207"/>
      <c r="AD382" s="208"/>
      <c r="AE382" s="208"/>
    </row>
    <row r="383" spans="5:31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V383" s="330"/>
      <c r="W383" s="330"/>
      <c r="X383" s="331"/>
      <c r="Y383" s="207"/>
      <c r="AD383" s="208"/>
      <c r="AE383" s="208"/>
    </row>
    <row r="384" spans="5:31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V384" s="330"/>
      <c r="W384" s="330"/>
      <c r="X384" s="331"/>
      <c r="Y384" s="207"/>
      <c r="AD384" s="208"/>
      <c r="AE384" s="208"/>
    </row>
    <row r="385" spans="5:31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V385" s="330"/>
      <c r="W385" s="330"/>
      <c r="X385" s="331"/>
      <c r="Y385" s="207"/>
      <c r="AD385" s="208"/>
      <c r="AE385" s="208"/>
    </row>
    <row r="386" spans="5:31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V386" s="330"/>
      <c r="W386" s="330"/>
      <c r="X386" s="331"/>
      <c r="Y386" s="207"/>
      <c r="AD386" s="208"/>
      <c r="AE386" s="208"/>
    </row>
    <row r="387" spans="5:31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V387" s="330"/>
      <c r="W387" s="330"/>
      <c r="X387" s="331"/>
      <c r="Y387" s="207"/>
      <c r="AD387" s="208"/>
      <c r="AE387" s="208"/>
    </row>
    <row r="388" spans="5:31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V388" s="330"/>
      <c r="W388" s="330"/>
      <c r="X388" s="331"/>
      <c r="Y388" s="207"/>
      <c r="AD388" s="208"/>
      <c r="AE388" s="208"/>
    </row>
    <row r="389" spans="5:31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V389" s="330"/>
      <c r="W389" s="330"/>
      <c r="X389" s="331"/>
      <c r="Y389" s="207"/>
      <c r="AD389" s="208"/>
      <c r="AE389" s="208"/>
    </row>
    <row r="390" spans="5:31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V390" s="330"/>
      <c r="W390" s="330"/>
      <c r="X390" s="331"/>
      <c r="Y390" s="207"/>
      <c r="AD390" s="208"/>
      <c r="AE390" s="208"/>
    </row>
    <row r="391" spans="5:31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V391" s="330"/>
      <c r="W391" s="330"/>
      <c r="X391" s="331"/>
      <c r="Y391" s="207"/>
      <c r="AD391" s="208"/>
      <c r="AE391" s="208"/>
    </row>
    <row r="392" spans="5:31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V392" s="330"/>
      <c r="W392" s="330"/>
      <c r="X392" s="331"/>
      <c r="Y392" s="207"/>
      <c r="AD392" s="208"/>
      <c r="AE392" s="208"/>
    </row>
    <row r="393" spans="5:31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V393" s="330"/>
      <c r="W393" s="330"/>
      <c r="X393" s="331"/>
      <c r="Y393" s="207"/>
      <c r="AD393" s="208"/>
      <c r="AE393" s="208"/>
    </row>
    <row r="394" spans="5:31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V394" s="330"/>
      <c r="W394" s="330"/>
      <c r="X394" s="331"/>
      <c r="Y394" s="207"/>
      <c r="AD394" s="208"/>
      <c r="AE394" s="208"/>
    </row>
    <row r="395" spans="5:31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V395" s="330"/>
      <c r="W395" s="330"/>
      <c r="X395" s="331"/>
      <c r="Y395" s="207"/>
      <c r="AD395" s="208"/>
      <c r="AE395" s="208"/>
    </row>
    <row r="396" spans="5:31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V396" s="330"/>
      <c r="W396" s="330"/>
      <c r="X396" s="331"/>
      <c r="Y396" s="207"/>
      <c r="AD396" s="208"/>
      <c r="AE396" s="208"/>
    </row>
    <row r="397" spans="5:31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V397" s="330"/>
      <c r="W397" s="330"/>
      <c r="X397" s="331"/>
      <c r="Y397" s="207"/>
      <c r="AD397" s="208"/>
      <c r="AE397" s="208"/>
    </row>
    <row r="398" spans="5:31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V398" s="330"/>
      <c r="W398" s="330"/>
      <c r="X398" s="331"/>
      <c r="Y398" s="207"/>
      <c r="AD398" s="208"/>
      <c r="AE398" s="208"/>
    </row>
    <row r="399" spans="5:31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V399" s="330"/>
      <c r="W399" s="330"/>
      <c r="X399" s="331"/>
      <c r="Y399" s="207"/>
      <c r="AD399" s="208"/>
      <c r="AE399" s="208"/>
    </row>
    <row r="400" spans="5:31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V400" s="330"/>
      <c r="W400" s="330"/>
      <c r="X400" s="331"/>
      <c r="Y400" s="207"/>
      <c r="AD400" s="208"/>
      <c r="AE400" s="208"/>
    </row>
    <row r="401" spans="5:31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V401" s="330"/>
      <c r="W401" s="330"/>
      <c r="X401" s="331"/>
      <c r="Y401" s="207"/>
      <c r="AD401" s="208"/>
      <c r="AE401" s="208"/>
    </row>
    <row r="402" spans="5:31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V402" s="330"/>
      <c r="W402" s="330"/>
      <c r="X402" s="331"/>
      <c r="Y402" s="207"/>
      <c r="AD402" s="208"/>
      <c r="AE402" s="208"/>
    </row>
    <row r="403" spans="5:31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V403" s="330"/>
      <c r="W403" s="330"/>
      <c r="X403" s="331"/>
      <c r="Y403" s="207"/>
      <c r="AD403" s="208"/>
      <c r="AE403" s="208"/>
    </row>
    <row r="404" spans="5:31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V404" s="330"/>
      <c r="W404" s="330"/>
      <c r="X404" s="331"/>
      <c r="Y404" s="207"/>
      <c r="AD404" s="208"/>
      <c r="AE404" s="208"/>
    </row>
    <row r="405" spans="5:31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V405" s="330"/>
      <c r="W405" s="330"/>
      <c r="X405" s="331"/>
      <c r="Y405" s="207"/>
      <c r="AD405" s="208"/>
      <c r="AE405" s="208"/>
    </row>
    <row r="406" spans="5:31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V406" s="330"/>
      <c r="W406" s="330"/>
      <c r="X406" s="331"/>
      <c r="Y406" s="207"/>
      <c r="AD406" s="208"/>
      <c r="AE406" s="208"/>
    </row>
    <row r="407" spans="5:31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V407" s="330"/>
      <c r="W407" s="330"/>
      <c r="X407" s="331"/>
      <c r="Y407" s="207"/>
      <c r="AD407" s="208"/>
      <c r="AE407" s="208"/>
    </row>
    <row r="408" spans="5:31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V408" s="330"/>
      <c r="W408" s="330"/>
      <c r="X408" s="331"/>
      <c r="Y408" s="207"/>
      <c r="AD408" s="208"/>
      <c r="AE408" s="208"/>
    </row>
    <row r="409" spans="5:31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V409" s="330"/>
      <c r="W409" s="330"/>
      <c r="X409" s="331"/>
      <c r="Y409" s="207"/>
      <c r="AD409" s="208"/>
      <c r="AE409" s="208"/>
    </row>
    <row r="410" spans="5:31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V410" s="330"/>
      <c r="W410" s="330"/>
      <c r="X410" s="331"/>
      <c r="Y410" s="207"/>
      <c r="AD410" s="208"/>
      <c r="AE410" s="208"/>
    </row>
    <row r="411" spans="5:31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V411" s="330"/>
      <c r="W411" s="330"/>
      <c r="X411" s="331"/>
      <c r="Y411" s="207"/>
      <c r="AD411" s="208"/>
      <c r="AE411" s="208"/>
    </row>
    <row r="412" spans="5:31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V412" s="330"/>
      <c r="W412" s="330"/>
      <c r="X412" s="331"/>
      <c r="Y412" s="207"/>
      <c r="AD412" s="208"/>
      <c r="AE412" s="208"/>
    </row>
    <row r="413" spans="5:31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V413" s="330"/>
      <c r="W413" s="330"/>
      <c r="X413" s="331"/>
      <c r="Y413" s="207"/>
      <c r="AD413" s="208"/>
      <c r="AE413" s="208"/>
    </row>
    <row r="414" spans="5:31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V414" s="330"/>
      <c r="W414" s="330"/>
      <c r="X414" s="331"/>
      <c r="Y414" s="207"/>
      <c r="AD414" s="208"/>
      <c r="AE414" s="208"/>
    </row>
    <row r="415" spans="5:31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V415" s="330"/>
      <c r="W415" s="330"/>
      <c r="X415" s="331"/>
      <c r="Y415" s="207"/>
      <c r="AD415" s="208"/>
      <c r="AE415" s="208"/>
    </row>
    <row r="416" spans="5:31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V416" s="330"/>
      <c r="W416" s="330"/>
      <c r="X416" s="331"/>
      <c r="Y416" s="207"/>
      <c r="AD416" s="208"/>
      <c r="AE416" s="208"/>
    </row>
    <row r="417" spans="5:31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V417" s="330"/>
      <c r="W417" s="330"/>
      <c r="X417" s="331"/>
      <c r="Y417" s="207"/>
      <c r="AD417" s="208"/>
      <c r="AE417" s="208"/>
    </row>
    <row r="418" spans="5:31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V418" s="330"/>
      <c r="W418" s="330"/>
      <c r="X418" s="331"/>
      <c r="Y418" s="207"/>
      <c r="AD418" s="208"/>
      <c r="AE418" s="208"/>
    </row>
    <row r="419" spans="5:31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V419" s="330"/>
      <c r="W419" s="330"/>
      <c r="X419" s="331"/>
      <c r="Y419" s="207"/>
      <c r="AD419" s="208"/>
      <c r="AE419" s="208"/>
    </row>
    <row r="420" spans="5:31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V420" s="330"/>
      <c r="W420" s="330"/>
      <c r="X420" s="331"/>
      <c r="Y420" s="207"/>
      <c r="AD420" s="208"/>
      <c r="AE420" s="208"/>
    </row>
    <row r="421" spans="5:31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V421" s="330"/>
      <c r="W421" s="330"/>
      <c r="X421" s="331"/>
      <c r="Y421" s="207"/>
      <c r="AD421" s="208"/>
      <c r="AE421" s="208"/>
    </row>
    <row r="422" spans="5:31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V422" s="330"/>
      <c r="W422" s="330"/>
      <c r="X422" s="331"/>
      <c r="Y422" s="207"/>
      <c r="AD422" s="208"/>
      <c r="AE422" s="208"/>
    </row>
    <row r="423" spans="5:31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V423" s="330"/>
      <c r="W423" s="330"/>
      <c r="X423" s="331"/>
      <c r="Y423" s="207"/>
      <c r="AD423" s="208"/>
      <c r="AE423" s="208"/>
    </row>
    <row r="424" spans="5:31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V424" s="330"/>
      <c r="W424" s="330"/>
      <c r="X424" s="331"/>
      <c r="Y424" s="207"/>
      <c r="AD424" s="208"/>
      <c r="AE424" s="208"/>
    </row>
    <row r="425" spans="5:31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V425" s="330"/>
      <c r="W425" s="330"/>
      <c r="X425" s="331"/>
      <c r="Y425" s="207"/>
      <c r="AD425" s="208"/>
      <c r="AE425" s="208"/>
    </row>
    <row r="426" spans="5:31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V426" s="330"/>
      <c r="W426" s="330"/>
      <c r="X426" s="331"/>
      <c r="Y426" s="207"/>
      <c r="AD426" s="208"/>
      <c r="AE426" s="208"/>
    </row>
    <row r="427" spans="5:31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V427" s="330"/>
      <c r="W427" s="330"/>
      <c r="X427" s="331"/>
      <c r="Y427" s="207"/>
      <c r="AD427" s="208"/>
      <c r="AE427" s="208"/>
    </row>
    <row r="428" spans="5:31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V428" s="330"/>
      <c r="W428" s="330"/>
      <c r="X428" s="331"/>
      <c r="Y428" s="207"/>
      <c r="AD428" s="208"/>
      <c r="AE428" s="208"/>
    </row>
    <row r="429" spans="5:31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V429" s="330"/>
      <c r="W429" s="330"/>
      <c r="X429" s="331"/>
      <c r="Y429" s="207"/>
      <c r="AD429" s="208"/>
      <c r="AE429" s="208"/>
    </row>
    <row r="430" spans="5:31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V430" s="330"/>
      <c r="W430" s="330"/>
      <c r="X430" s="331"/>
      <c r="Y430" s="207"/>
      <c r="AD430" s="208"/>
      <c r="AE430" s="208"/>
    </row>
    <row r="431" spans="5:31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V431" s="330"/>
      <c r="W431" s="330"/>
      <c r="X431" s="331"/>
      <c r="Y431" s="207"/>
      <c r="AD431" s="208"/>
      <c r="AE431" s="208"/>
    </row>
    <row r="432" spans="5:31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V432" s="330"/>
      <c r="W432" s="330"/>
      <c r="X432" s="331"/>
      <c r="Y432" s="207"/>
      <c r="AD432" s="208"/>
      <c r="AE432" s="208"/>
    </row>
    <row r="433" spans="5:31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V433" s="330"/>
      <c r="W433" s="330"/>
      <c r="X433" s="331"/>
      <c r="Y433" s="207"/>
      <c r="AD433" s="208"/>
      <c r="AE433" s="208"/>
    </row>
    <row r="434" spans="5:31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V434" s="330"/>
      <c r="W434" s="330"/>
      <c r="X434" s="331"/>
      <c r="Y434" s="207"/>
      <c r="AD434" s="208"/>
      <c r="AE434" s="208"/>
    </row>
    <row r="435" spans="5:31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V435" s="330"/>
      <c r="W435" s="330"/>
      <c r="X435" s="331"/>
      <c r="Y435" s="207"/>
      <c r="AD435" s="208"/>
      <c r="AE435" s="208"/>
    </row>
    <row r="436" spans="5:31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V436" s="330"/>
      <c r="W436" s="330"/>
      <c r="X436" s="331"/>
      <c r="Y436" s="207"/>
      <c r="AD436" s="208"/>
      <c r="AE436" s="208"/>
    </row>
    <row r="437" spans="5:31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V437" s="330"/>
      <c r="W437" s="330"/>
      <c r="X437" s="331"/>
      <c r="Y437" s="207"/>
      <c r="AD437" s="208"/>
      <c r="AE437" s="208"/>
    </row>
    <row r="438" spans="5:31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V438" s="330"/>
      <c r="W438" s="330"/>
      <c r="X438" s="331"/>
      <c r="Y438" s="207"/>
      <c r="AD438" s="208"/>
      <c r="AE438" s="208"/>
    </row>
    <row r="439" spans="5:31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V439" s="330"/>
      <c r="W439" s="330"/>
      <c r="X439" s="331"/>
      <c r="Y439" s="207"/>
      <c r="AD439" s="208"/>
      <c r="AE439" s="208"/>
    </row>
    <row r="440" spans="5:31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V440" s="330"/>
      <c r="W440" s="330"/>
      <c r="X440" s="331"/>
      <c r="Y440" s="207"/>
      <c r="AD440" s="208"/>
      <c r="AE440" s="208"/>
    </row>
    <row r="441" spans="5:31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V441" s="330"/>
      <c r="W441" s="330"/>
      <c r="X441" s="331"/>
      <c r="Y441" s="207"/>
      <c r="AD441" s="208"/>
      <c r="AE441" s="208"/>
    </row>
    <row r="442" spans="5:31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V442" s="330"/>
      <c r="W442" s="330"/>
      <c r="X442" s="331"/>
      <c r="Y442" s="207"/>
      <c r="AD442" s="208"/>
      <c r="AE442" s="208"/>
    </row>
    <row r="443" spans="5:31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V443" s="330"/>
      <c r="W443" s="330"/>
      <c r="X443" s="331"/>
      <c r="Y443" s="207"/>
      <c r="AD443" s="208"/>
      <c r="AE443" s="208"/>
    </row>
    <row r="444" spans="5:31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V444" s="330"/>
      <c r="W444" s="330"/>
      <c r="X444" s="331"/>
      <c r="Y444" s="207"/>
      <c r="AD444" s="208"/>
      <c r="AE444" s="208"/>
    </row>
    <row r="445" spans="5:31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V445" s="330"/>
      <c r="W445" s="330"/>
      <c r="X445" s="331"/>
      <c r="Y445" s="207"/>
      <c r="AD445" s="208"/>
      <c r="AE445" s="208"/>
    </row>
    <row r="446" spans="5:31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V446" s="330"/>
      <c r="W446" s="330"/>
      <c r="X446" s="331"/>
      <c r="Y446" s="207"/>
      <c r="AD446" s="208"/>
      <c r="AE446" s="208"/>
    </row>
    <row r="447" spans="5:31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V447" s="330"/>
      <c r="W447" s="330"/>
      <c r="X447" s="331"/>
      <c r="Y447" s="207"/>
      <c r="AD447" s="208"/>
      <c r="AE447" s="208"/>
    </row>
    <row r="448" spans="5:31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V448" s="330"/>
      <c r="W448" s="330"/>
      <c r="X448" s="331"/>
      <c r="Y448" s="207"/>
      <c r="AD448" s="208"/>
      <c r="AE448" s="208"/>
    </row>
    <row r="449" spans="5:31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V449" s="330"/>
      <c r="W449" s="330"/>
      <c r="X449" s="331"/>
      <c r="Y449" s="207"/>
      <c r="AD449" s="208"/>
      <c r="AE449" s="208"/>
    </row>
    <row r="450" spans="5:31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V450" s="330"/>
      <c r="W450" s="330"/>
      <c r="X450" s="331"/>
      <c r="Y450" s="207"/>
      <c r="AD450" s="208"/>
      <c r="AE450" s="208"/>
    </row>
    <row r="451" spans="5:31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V451" s="330"/>
      <c r="W451" s="330"/>
      <c r="X451" s="331"/>
      <c r="Y451" s="207"/>
      <c r="AD451" s="208"/>
      <c r="AE451" s="208"/>
    </row>
    <row r="452" spans="5:31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V452" s="330"/>
      <c r="W452" s="330"/>
      <c r="X452" s="331"/>
      <c r="Y452" s="207"/>
      <c r="AD452" s="208"/>
      <c r="AE452" s="208"/>
    </row>
    <row r="453" spans="5:31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V453" s="330"/>
      <c r="W453" s="330"/>
      <c r="X453" s="331"/>
      <c r="Y453" s="207"/>
      <c r="AD453" s="208"/>
      <c r="AE453" s="208"/>
    </row>
    <row r="454" spans="5:31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V454" s="330"/>
      <c r="W454" s="330"/>
      <c r="X454" s="331"/>
      <c r="Y454" s="207"/>
      <c r="AD454" s="208"/>
      <c r="AE454" s="208"/>
    </row>
    <row r="455" spans="5:31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V455" s="330"/>
      <c r="W455" s="330"/>
      <c r="X455" s="331"/>
      <c r="Y455" s="207"/>
      <c r="AD455" s="208"/>
      <c r="AE455" s="208"/>
    </row>
    <row r="456" spans="5:31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V456" s="330"/>
      <c r="W456" s="330"/>
      <c r="X456" s="331"/>
      <c r="Y456" s="207"/>
      <c r="AD456" s="208"/>
      <c r="AE456" s="208"/>
    </row>
    <row r="457" spans="5:31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V457" s="330"/>
      <c r="W457" s="330"/>
      <c r="X457" s="331"/>
      <c r="Y457" s="207"/>
      <c r="AD457" s="208"/>
      <c r="AE457" s="208"/>
    </row>
    <row r="458" spans="5:31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V458" s="330"/>
      <c r="W458" s="330"/>
      <c r="X458" s="331"/>
      <c r="Y458" s="207"/>
      <c r="AD458" s="208"/>
      <c r="AE458" s="208"/>
    </row>
    <row r="459" spans="5:31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V459" s="330"/>
      <c r="W459" s="330"/>
      <c r="X459" s="331"/>
      <c r="Y459" s="207"/>
      <c r="AD459" s="208"/>
      <c r="AE459" s="208"/>
    </row>
    <row r="460" spans="5:31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V460" s="330"/>
      <c r="W460" s="330"/>
      <c r="X460" s="331"/>
      <c r="Y460" s="207"/>
      <c r="AD460" s="208"/>
      <c r="AE460" s="208"/>
    </row>
    <row r="461" spans="5:31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V461" s="330"/>
      <c r="W461" s="330"/>
      <c r="X461" s="331"/>
      <c r="Y461" s="207"/>
      <c r="AD461" s="208"/>
      <c r="AE461" s="208"/>
    </row>
    <row r="462" spans="5:31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V462" s="330"/>
      <c r="W462" s="330"/>
      <c r="X462" s="331"/>
      <c r="Y462" s="207"/>
      <c r="AD462" s="208"/>
      <c r="AE462" s="208"/>
    </row>
    <row r="463" spans="5:31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V463" s="330"/>
      <c r="W463" s="330"/>
      <c r="X463" s="331"/>
      <c r="Y463" s="207"/>
      <c r="AD463" s="208"/>
      <c r="AE463" s="208"/>
    </row>
    <row r="464" spans="5:31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V464" s="330"/>
      <c r="W464" s="330"/>
      <c r="X464" s="331"/>
      <c r="Y464" s="207"/>
      <c r="AD464" s="208"/>
      <c r="AE464" s="208"/>
    </row>
    <row r="465" spans="5:31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V465" s="330"/>
      <c r="W465" s="330"/>
      <c r="X465" s="331"/>
      <c r="Y465" s="207"/>
      <c r="AD465" s="208"/>
      <c r="AE465" s="208"/>
    </row>
    <row r="466" spans="5:31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V466" s="330"/>
      <c r="W466" s="330"/>
      <c r="X466" s="331"/>
      <c r="Y466" s="207"/>
      <c r="AD466" s="208"/>
      <c r="AE466" s="208"/>
    </row>
    <row r="467" spans="5:31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V467" s="330"/>
      <c r="W467" s="330"/>
      <c r="X467" s="331"/>
      <c r="Y467" s="207"/>
      <c r="AD467" s="208"/>
      <c r="AE467" s="208"/>
    </row>
    <row r="468" spans="5:31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V468" s="330"/>
      <c r="W468" s="330"/>
      <c r="X468" s="331"/>
      <c r="Y468" s="207"/>
      <c r="AD468" s="208"/>
      <c r="AE468" s="208"/>
    </row>
    <row r="469" spans="5:31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V469" s="330"/>
      <c r="W469" s="330"/>
      <c r="X469" s="331"/>
      <c r="Y469" s="207"/>
      <c r="AD469" s="208"/>
      <c r="AE469" s="208"/>
    </row>
    <row r="470" spans="5:31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V470" s="330"/>
      <c r="W470" s="330"/>
      <c r="X470" s="331"/>
      <c r="Y470" s="207"/>
      <c r="AD470" s="208"/>
      <c r="AE470" s="208"/>
    </row>
    <row r="471" spans="5:31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V471" s="330"/>
      <c r="W471" s="330"/>
      <c r="X471" s="331"/>
      <c r="Y471" s="207"/>
      <c r="AD471" s="208"/>
      <c r="AE471" s="208"/>
    </row>
    <row r="472" spans="5:31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V472" s="330"/>
      <c r="W472" s="330"/>
      <c r="X472" s="331"/>
      <c r="Y472" s="207"/>
      <c r="AD472" s="208"/>
      <c r="AE472" s="208"/>
    </row>
    <row r="473" spans="5:31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V473" s="330"/>
      <c r="W473" s="330"/>
      <c r="X473" s="331"/>
      <c r="Y473" s="207"/>
      <c r="AD473" s="208"/>
      <c r="AE473" s="208"/>
    </row>
    <row r="474" spans="5:31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V474" s="330"/>
      <c r="W474" s="330"/>
      <c r="X474" s="331"/>
      <c r="Y474" s="207"/>
      <c r="AD474" s="208"/>
      <c r="AE474" s="208"/>
    </row>
    <row r="475" spans="5:31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V475" s="330"/>
      <c r="W475" s="330"/>
      <c r="X475" s="331"/>
      <c r="Y475" s="207"/>
      <c r="AD475" s="208"/>
      <c r="AE475" s="208"/>
    </row>
    <row r="476" spans="5:31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V476" s="330"/>
      <c r="W476" s="330"/>
      <c r="X476" s="331"/>
      <c r="Y476" s="207"/>
      <c r="AD476" s="208"/>
      <c r="AE476" s="208"/>
    </row>
    <row r="477" spans="5:31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V477" s="330"/>
      <c r="W477" s="330"/>
      <c r="X477" s="331"/>
      <c r="Y477" s="207"/>
      <c r="AD477" s="208"/>
      <c r="AE477" s="208"/>
    </row>
    <row r="478" spans="5:31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V478" s="330"/>
      <c r="W478" s="330"/>
      <c r="X478" s="331"/>
      <c r="Y478" s="207"/>
      <c r="AD478" s="208"/>
      <c r="AE478" s="208"/>
    </row>
    <row r="479" spans="5:31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V479" s="330"/>
      <c r="W479" s="330"/>
      <c r="X479" s="331"/>
      <c r="Y479" s="207"/>
      <c r="AD479" s="208"/>
      <c r="AE479" s="208"/>
    </row>
    <row r="480" spans="5:31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V480" s="330"/>
      <c r="W480" s="330"/>
      <c r="X480" s="331"/>
      <c r="Y480" s="207"/>
      <c r="AB480" s="208"/>
      <c r="AD480" s="208"/>
      <c r="AE480" s="208"/>
    </row>
    <row r="481" spans="5:31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V481" s="330"/>
      <c r="W481" s="330"/>
      <c r="X481" s="331"/>
      <c r="Y481" s="207"/>
      <c r="AB481" s="208"/>
      <c r="AD481" s="208"/>
      <c r="AE481" s="208"/>
    </row>
    <row r="482" spans="5:31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V482" s="330"/>
      <c r="W482" s="330"/>
      <c r="X482" s="331"/>
      <c r="Y482" s="207"/>
      <c r="AB482" s="208"/>
      <c r="AD482" s="208"/>
      <c r="AE482" s="208"/>
    </row>
    <row r="483" spans="5:31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V483" s="330"/>
      <c r="W483" s="330"/>
      <c r="X483" s="331"/>
      <c r="Y483" s="207"/>
      <c r="AB483" s="208"/>
      <c r="AD483" s="208"/>
      <c r="AE483" s="208"/>
    </row>
    <row r="484" spans="5:31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V484" s="330"/>
      <c r="W484" s="330"/>
      <c r="X484" s="331"/>
      <c r="Y484" s="207"/>
      <c r="AB484" s="208"/>
      <c r="AD484" s="208"/>
      <c r="AE484" s="208"/>
    </row>
    <row r="485" spans="5:31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V485" s="330"/>
      <c r="W485" s="330"/>
      <c r="X485" s="331"/>
      <c r="Y485" s="207"/>
      <c r="AB485" s="208"/>
      <c r="AD485" s="208"/>
      <c r="AE485" s="208"/>
    </row>
    <row r="486" spans="5:31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V486" s="330"/>
      <c r="W486" s="330"/>
      <c r="X486" s="331"/>
      <c r="Y486" s="207"/>
      <c r="AB486" s="208"/>
      <c r="AD486" s="208"/>
      <c r="AE486" s="208"/>
    </row>
    <row r="487" spans="5:31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V487" s="330"/>
      <c r="W487" s="330"/>
      <c r="X487" s="331"/>
      <c r="Y487" s="207"/>
      <c r="AB487" s="208"/>
      <c r="AD487" s="208"/>
      <c r="AE487" s="208"/>
    </row>
    <row r="488" spans="5:31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V488" s="330"/>
      <c r="W488" s="330"/>
      <c r="X488" s="331"/>
      <c r="Y488" s="207"/>
      <c r="AB488" s="208"/>
      <c r="AD488" s="208"/>
      <c r="AE488" s="208"/>
    </row>
    <row r="489" spans="5:31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V489" s="330"/>
      <c r="W489" s="330"/>
      <c r="X489" s="331"/>
      <c r="Y489" s="207"/>
      <c r="AB489" s="208"/>
      <c r="AD489" s="208"/>
      <c r="AE489" s="208"/>
    </row>
    <row r="490" spans="5:31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V490" s="330"/>
      <c r="W490" s="330"/>
      <c r="X490" s="331"/>
      <c r="Y490" s="207"/>
      <c r="AB490" s="208"/>
      <c r="AD490" s="208"/>
      <c r="AE490" s="208"/>
    </row>
    <row r="491" spans="5:31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V491" s="330"/>
      <c r="W491" s="330"/>
      <c r="X491" s="331"/>
      <c r="Y491" s="207"/>
      <c r="AB491" s="208"/>
      <c r="AD491" s="208"/>
      <c r="AE491" s="208"/>
    </row>
    <row r="492" spans="5:31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V492" s="330"/>
      <c r="W492" s="330"/>
      <c r="X492" s="331"/>
      <c r="Y492" s="207"/>
      <c r="AB492" s="208"/>
      <c r="AD492" s="208"/>
      <c r="AE492" s="208"/>
    </row>
    <row r="493" spans="5:31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V493" s="330"/>
      <c r="W493" s="330"/>
      <c r="X493" s="331"/>
      <c r="Y493" s="207"/>
      <c r="AB493" s="208"/>
      <c r="AD493" s="208"/>
      <c r="AE493" s="208"/>
    </row>
    <row r="494" spans="5:31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V494" s="330"/>
      <c r="W494" s="330"/>
      <c r="X494" s="331"/>
      <c r="Y494" s="207"/>
      <c r="AB494" s="208"/>
      <c r="AD494" s="208"/>
      <c r="AE494" s="208"/>
    </row>
    <row r="495" spans="5:31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V495" s="330"/>
      <c r="W495" s="330"/>
      <c r="X495" s="331"/>
      <c r="Y495" s="207"/>
      <c r="AB495" s="208"/>
      <c r="AD495" s="208"/>
      <c r="AE495" s="208"/>
    </row>
    <row r="496" spans="5:31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V496" s="330"/>
      <c r="W496" s="330"/>
      <c r="X496" s="331"/>
      <c r="Y496" s="207"/>
      <c r="AB496" s="208"/>
      <c r="AD496" s="208"/>
      <c r="AE496" s="208"/>
    </row>
    <row r="497" spans="5:31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V497" s="330"/>
      <c r="W497" s="330"/>
      <c r="X497" s="331"/>
      <c r="Y497" s="207"/>
      <c r="AB497" s="208"/>
      <c r="AD497" s="208"/>
      <c r="AE497" s="208"/>
    </row>
    <row r="498" spans="5:31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V498" s="330"/>
      <c r="W498" s="330"/>
      <c r="X498" s="331"/>
      <c r="Y498" s="207"/>
      <c r="AB498" s="208"/>
      <c r="AD498" s="208"/>
      <c r="AE498" s="208"/>
    </row>
    <row r="499" spans="5:31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V499" s="330"/>
      <c r="W499" s="330"/>
      <c r="X499" s="331"/>
      <c r="Y499" s="207"/>
      <c r="AB499" s="208"/>
      <c r="AD499" s="208"/>
      <c r="AE499" s="208"/>
    </row>
    <row r="500" spans="5:31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V500" s="330"/>
      <c r="W500" s="330"/>
      <c r="X500" s="331"/>
      <c r="Y500" s="207"/>
      <c r="AB500" s="208"/>
      <c r="AD500" s="208"/>
      <c r="AE500" s="208"/>
    </row>
    <row r="501" spans="5:31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V501" s="330"/>
      <c r="W501" s="330"/>
      <c r="X501" s="331"/>
      <c r="Y501" s="207"/>
      <c r="AB501" s="208"/>
      <c r="AD501" s="208"/>
      <c r="AE501" s="208"/>
    </row>
    <row r="502" spans="5:31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V502" s="330"/>
      <c r="W502" s="330"/>
      <c r="X502" s="331"/>
      <c r="Y502" s="207"/>
      <c r="AB502" s="208"/>
      <c r="AD502" s="208"/>
      <c r="AE502" s="208"/>
    </row>
    <row r="503" spans="5:31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V503" s="330"/>
      <c r="W503" s="330"/>
      <c r="X503" s="331"/>
      <c r="Y503" s="207"/>
      <c r="AB503" s="208"/>
      <c r="AD503" s="208"/>
      <c r="AE503" s="208"/>
    </row>
    <row r="504" spans="5:31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V504" s="330"/>
      <c r="W504" s="330"/>
      <c r="X504" s="331"/>
      <c r="Y504" s="207"/>
      <c r="AB504" s="208"/>
      <c r="AD504" s="208"/>
      <c r="AE504" s="208"/>
    </row>
    <row r="505" spans="5:31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V505" s="330"/>
      <c r="W505" s="330"/>
      <c r="X505" s="331"/>
      <c r="Y505" s="207"/>
      <c r="AB505" s="208"/>
      <c r="AD505" s="208"/>
      <c r="AE505" s="208"/>
    </row>
    <row r="506" spans="5:31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V506" s="330"/>
      <c r="W506" s="330"/>
      <c r="X506" s="331"/>
      <c r="Y506" s="207"/>
      <c r="AB506" s="208"/>
      <c r="AD506" s="208"/>
      <c r="AE506" s="208"/>
    </row>
    <row r="507" spans="5:31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V507" s="330"/>
      <c r="W507" s="330"/>
      <c r="X507" s="331"/>
      <c r="Y507" s="207"/>
      <c r="AB507" s="208"/>
      <c r="AD507" s="208"/>
      <c r="AE507" s="208"/>
    </row>
    <row r="508" spans="5:31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V508" s="330"/>
      <c r="W508" s="330"/>
      <c r="X508" s="331"/>
      <c r="Y508" s="207"/>
      <c r="AB508" s="208"/>
      <c r="AD508" s="208"/>
      <c r="AE508" s="208"/>
    </row>
    <row r="509" spans="5:31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V509" s="330"/>
      <c r="W509" s="330"/>
      <c r="X509" s="331"/>
      <c r="Y509" s="207"/>
      <c r="AB509" s="208"/>
      <c r="AD509" s="208"/>
      <c r="AE509" s="208"/>
    </row>
    <row r="510" spans="5:31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V510" s="330"/>
      <c r="W510" s="330"/>
      <c r="X510" s="331"/>
      <c r="Y510" s="207"/>
      <c r="AB510" s="208"/>
      <c r="AD510" s="208"/>
      <c r="AE510" s="208"/>
    </row>
    <row r="511" spans="5:31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V511" s="330"/>
      <c r="W511" s="330"/>
      <c r="X511" s="331"/>
      <c r="Y511" s="207"/>
      <c r="AB511" s="208"/>
      <c r="AD511" s="208"/>
      <c r="AE511" s="208"/>
    </row>
    <row r="512" spans="5:31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V512" s="330"/>
      <c r="W512" s="330"/>
      <c r="X512" s="331"/>
      <c r="Y512" s="207"/>
      <c r="AB512" s="208"/>
      <c r="AD512" s="208"/>
      <c r="AE512" s="208"/>
    </row>
    <row r="513" spans="5:31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V513" s="330"/>
      <c r="W513" s="330"/>
      <c r="X513" s="331"/>
      <c r="Y513" s="207"/>
      <c r="AB513" s="208"/>
      <c r="AD513" s="208"/>
      <c r="AE513" s="208"/>
    </row>
    <row r="514" spans="5:31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V514" s="330"/>
      <c r="W514" s="330"/>
      <c r="X514" s="331"/>
      <c r="Y514" s="207"/>
      <c r="AB514" s="208"/>
      <c r="AD514" s="208"/>
      <c r="AE514" s="208"/>
    </row>
    <row r="515" spans="5:31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V515" s="330"/>
      <c r="W515" s="330"/>
      <c r="X515" s="331"/>
      <c r="Y515" s="207"/>
      <c r="AB515" s="208"/>
      <c r="AD515" s="208"/>
      <c r="AE515" s="208"/>
    </row>
    <row r="516" spans="5:31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V516" s="330"/>
      <c r="W516" s="330"/>
      <c r="X516" s="331"/>
      <c r="Y516" s="207"/>
      <c r="AB516" s="208"/>
      <c r="AD516" s="208"/>
      <c r="AE516" s="208"/>
    </row>
    <row r="517" spans="5:31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V517" s="330"/>
      <c r="W517" s="330"/>
      <c r="X517" s="331"/>
      <c r="Y517" s="207"/>
      <c r="AB517" s="208"/>
      <c r="AD517" s="208"/>
      <c r="AE517" s="208"/>
    </row>
    <row r="518" spans="5:31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V518" s="330"/>
      <c r="W518" s="330"/>
      <c r="X518" s="331"/>
      <c r="Y518" s="207"/>
      <c r="AB518" s="208"/>
      <c r="AD518" s="208"/>
      <c r="AE518" s="208"/>
    </row>
    <row r="519" spans="5:31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V519" s="330"/>
      <c r="W519" s="330"/>
      <c r="X519" s="331"/>
      <c r="Y519" s="207"/>
      <c r="AB519" s="208"/>
      <c r="AD519" s="208"/>
      <c r="AE519" s="208"/>
    </row>
    <row r="520" spans="5:31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V520" s="330"/>
      <c r="W520" s="330"/>
      <c r="X520" s="331"/>
      <c r="Y520" s="207"/>
      <c r="AB520" s="208"/>
      <c r="AD520" s="208"/>
      <c r="AE520" s="208"/>
    </row>
    <row r="521" spans="5:31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V521" s="330"/>
      <c r="W521" s="330"/>
      <c r="X521" s="331"/>
      <c r="Y521" s="207"/>
      <c r="AB521" s="208"/>
      <c r="AD521" s="208"/>
      <c r="AE521" s="208"/>
    </row>
    <row r="522" spans="5:31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V522" s="330"/>
      <c r="W522" s="330"/>
      <c r="X522" s="331"/>
      <c r="Y522" s="207"/>
      <c r="AB522" s="208"/>
      <c r="AD522" s="208"/>
      <c r="AE522" s="208"/>
    </row>
    <row r="523" spans="5:31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V523" s="330"/>
      <c r="W523" s="330"/>
      <c r="X523" s="331"/>
      <c r="Y523" s="207"/>
      <c r="AB523" s="208"/>
      <c r="AD523" s="208"/>
      <c r="AE523" s="208"/>
    </row>
    <row r="524" spans="5:31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V524" s="330"/>
      <c r="W524" s="330"/>
      <c r="X524" s="331"/>
      <c r="Y524" s="207"/>
      <c r="AB524" s="208"/>
      <c r="AD524" s="208"/>
      <c r="AE524" s="208"/>
    </row>
    <row r="525" spans="5:31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V525" s="330"/>
      <c r="W525" s="330"/>
      <c r="X525" s="331"/>
      <c r="Y525" s="207"/>
      <c r="AB525" s="208"/>
      <c r="AD525" s="208"/>
      <c r="AE525" s="208"/>
    </row>
    <row r="526" spans="5:31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V526" s="330"/>
      <c r="W526" s="330"/>
      <c r="X526" s="331"/>
      <c r="Y526" s="207"/>
      <c r="AB526" s="208"/>
      <c r="AD526" s="208"/>
      <c r="AE526" s="208"/>
    </row>
    <row r="527" spans="5:31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V527" s="330"/>
      <c r="W527" s="330"/>
      <c r="X527" s="331"/>
      <c r="Y527" s="207"/>
      <c r="AB527" s="208"/>
      <c r="AD527" s="208"/>
      <c r="AE527" s="208"/>
    </row>
    <row r="528" spans="5:31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V528" s="330"/>
      <c r="W528" s="330"/>
      <c r="X528" s="331"/>
      <c r="Y528" s="207"/>
      <c r="AB528" s="208"/>
      <c r="AD528" s="208"/>
      <c r="AE528" s="208"/>
    </row>
    <row r="529" spans="5:31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V529" s="330"/>
      <c r="W529" s="330"/>
      <c r="X529" s="331"/>
      <c r="Y529" s="207"/>
      <c r="AB529" s="208"/>
      <c r="AD529" s="208"/>
      <c r="AE529" s="208"/>
    </row>
    <row r="530" spans="5:31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V530" s="330"/>
      <c r="W530" s="330"/>
      <c r="X530" s="331"/>
      <c r="Y530" s="207"/>
      <c r="AB530" s="208"/>
      <c r="AD530" s="208"/>
      <c r="AE530" s="208"/>
    </row>
    <row r="531" spans="5:31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V531" s="330"/>
      <c r="W531" s="330"/>
      <c r="X531" s="331"/>
      <c r="Y531" s="207"/>
      <c r="AB531" s="208"/>
      <c r="AD531" s="208"/>
      <c r="AE531" s="208"/>
    </row>
    <row r="532" spans="5:31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V532" s="330"/>
      <c r="W532" s="330"/>
      <c r="X532" s="331"/>
      <c r="Y532" s="207"/>
      <c r="AB532" s="208"/>
      <c r="AD532" s="208"/>
      <c r="AE532" s="208"/>
    </row>
    <row r="533" spans="5:31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V533" s="330"/>
      <c r="W533" s="330"/>
      <c r="X533" s="331"/>
      <c r="Y533" s="207"/>
      <c r="AB533" s="208"/>
      <c r="AD533" s="208"/>
      <c r="AE533" s="208"/>
    </row>
    <row r="534" spans="5:31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V534" s="330"/>
      <c r="W534" s="330"/>
      <c r="X534" s="331"/>
      <c r="Y534" s="207"/>
      <c r="AB534" s="208"/>
      <c r="AD534" s="208"/>
      <c r="AE534" s="208"/>
    </row>
    <row r="535" spans="5:31" ht="11.25" customHeight="1" x14ac:dyDescent="0.2">
      <c r="E535" s="328"/>
      <c r="F535" s="328"/>
      <c r="G535" s="208"/>
      <c r="K535" s="208"/>
      <c r="L535" s="208"/>
      <c r="AB535" s="208"/>
      <c r="AD535" s="208"/>
      <c r="AE535" s="208"/>
    </row>
    <row r="536" spans="5:31" ht="11.25" customHeight="1" x14ac:dyDescent="0.2">
      <c r="E536" s="328"/>
      <c r="F536" s="328"/>
      <c r="G536" s="208"/>
      <c r="K536" s="208"/>
      <c r="L536" s="208"/>
      <c r="AB536" s="208"/>
      <c r="AD536" s="208"/>
      <c r="AE536" s="208"/>
    </row>
    <row r="537" spans="5:31" ht="11.25" customHeight="1" x14ac:dyDescent="0.2">
      <c r="E537" s="328"/>
      <c r="F537" s="328"/>
      <c r="G537" s="208"/>
      <c r="K537" s="208"/>
      <c r="L537" s="208"/>
      <c r="AB537" s="208"/>
      <c r="AD537" s="208"/>
      <c r="AE537" s="208"/>
    </row>
    <row r="538" spans="5:31" ht="11.25" customHeight="1" x14ac:dyDescent="0.2">
      <c r="E538" s="328"/>
      <c r="F538" s="328"/>
      <c r="G538" s="208"/>
      <c r="K538" s="208"/>
      <c r="L538" s="208"/>
      <c r="AB538" s="208"/>
      <c r="AD538" s="208"/>
      <c r="AE538" s="208"/>
    </row>
    <row r="539" spans="5:31" ht="11.25" customHeight="1" x14ac:dyDescent="0.2">
      <c r="E539" s="328"/>
      <c r="F539" s="328"/>
      <c r="G539" s="208"/>
      <c r="K539" s="208"/>
      <c r="L539" s="208"/>
      <c r="AB539" s="208"/>
      <c r="AD539" s="208"/>
      <c r="AE539" s="208"/>
    </row>
    <row r="540" spans="5:31" ht="11.25" customHeight="1" x14ac:dyDescent="0.2">
      <c r="E540" s="328"/>
      <c r="F540" s="328"/>
      <c r="G540" s="208"/>
      <c r="K540" s="208"/>
      <c r="L540" s="208"/>
      <c r="AB540" s="208"/>
      <c r="AD540" s="208"/>
      <c r="AE540" s="208"/>
    </row>
    <row r="541" spans="5:31" ht="11.25" customHeight="1" x14ac:dyDescent="0.2">
      <c r="E541" s="328"/>
      <c r="F541" s="328"/>
      <c r="G541" s="208"/>
      <c r="K541" s="208"/>
      <c r="L541" s="208"/>
      <c r="AB541" s="208"/>
      <c r="AD541" s="208"/>
      <c r="AE541" s="208"/>
    </row>
    <row r="542" spans="5:31" ht="11.25" customHeight="1" x14ac:dyDescent="0.2">
      <c r="E542" s="328"/>
      <c r="F542" s="328"/>
      <c r="G542" s="208"/>
      <c r="K542" s="208"/>
      <c r="L542" s="208"/>
      <c r="AB542" s="208"/>
      <c r="AD542" s="208"/>
      <c r="AE542" s="208"/>
    </row>
    <row r="543" spans="5:31" ht="11.25" customHeight="1" x14ac:dyDescent="0.2">
      <c r="E543" s="328"/>
      <c r="F543" s="328"/>
      <c r="G543" s="208"/>
      <c r="K543" s="208"/>
      <c r="L543" s="208"/>
      <c r="AB543" s="208"/>
      <c r="AD543" s="208"/>
      <c r="AE543" s="208"/>
    </row>
    <row r="544" spans="5:31" ht="11.25" customHeight="1" x14ac:dyDescent="0.2">
      <c r="E544" s="328"/>
      <c r="F544" s="328"/>
      <c r="G544" s="208"/>
      <c r="K544" s="208"/>
      <c r="L544" s="208"/>
      <c r="AB544" s="208"/>
      <c r="AD544" s="208"/>
      <c r="AE544" s="208"/>
    </row>
    <row r="545" spans="5:31" ht="11.25" customHeight="1" x14ac:dyDescent="0.2">
      <c r="E545" s="328"/>
      <c r="F545" s="328"/>
      <c r="G545" s="208"/>
      <c r="K545" s="208"/>
      <c r="L545" s="208"/>
      <c r="AB545" s="208"/>
      <c r="AD545" s="208"/>
      <c r="AE545" s="208"/>
    </row>
    <row r="546" spans="5:31" ht="11.25" customHeight="1" x14ac:dyDescent="0.2">
      <c r="E546" s="328"/>
      <c r="F546" s="328"/>
      <c r="G546" s="208"/>
      <c r="K546" s="208"/>
      <c r="L546" s="208"/>
      <c r="AB546" s="208"/>
      <c r="AD546" s="208"/>
      <c r="AE546" s="208"/>
    </row>
    <row r="547" spans="5:31" ht="11.25" customHeight="1" x14ac:dyDescent="0.2">
      <c r="E547" s="328"/>
      <c r="F547" s="328"/>
      <c r="G547" s="208"/>
      <c r="K547" s="208"/>
      <c r="L547" s="208"/>
      <c r="AB547" s="208"/>
      <c r="AD547" s="208"/>
      <c r="AE547" s="208"/>
    </row>
    <row r="548" spans="5:31" ht="11.25" customHeight="1" x14ac:dyDescent="0.2">
      <c r="E548" s="328"/>
      <c r="F548" s="328"/>
      <c r="G548" s="208"/>
      <c r="K548" s="208"/>
      <c r="L548" s="208"/>
      <c r="AB548" s="208"/>
      <c r="AD548" s="208"/>
      <c r="AE548" s="208"/>
    </row>
    <row r="549" spans="5:31" ht="11.25" customHeight="1" x14ac:dyDescent="0.2">
      <c r="E549" s="328"/>
      <c r="F549" s="328"/>
      <c r="G549" s="208"/>
      <c r="K549" s="208"/>
      <c r="L549" s="208"/>
      <c r="AB549" s="208"/>
      <c r="AD549" s="208"/>
      <c r="AE549" s="208"/>
    </row>
    <row r="550" spans="5:31" ht="11.25" customHeight="1" x14ac:dyDescent="0.2">
      <c r="E550" s="328"/>
      <c r="F550" s="328"/>
      <c r="G550" s="208"/>
      <c r="K550" s="208"/>
      <c r="L550" s="208"/>
      <c r="AB550" s="208"/>
      <c r="AD550" s="208"/>
      <c r="AE550" s="208"/>
    </row>
    <row r="551" spans="5:31" ht="11.25" customHeight="1" x14ac:dyDescent="0.2">
      <c r="E551" s="328"/>
      <c r="F551" s="328"/>
      <c r="G551" s="208"/>
      <c r="K551" s="208"/>
      <c r="L551" s="208"/>
      <c r="AB551" s="208"/>
      <c r="AD551" s="208"/>
      <c r="AE551" s="208"/>
    </row>
    <row r="552" spans="5:31" ht="11.25" customHeight="1" x14ac:dyDescent="0.2">
      <c r="E552" s="328"/>
      <c r="F552" s="328"/>
      <c r="G552" s="208"/>
      <c r="K552" s="208"/>
      <c r="L552" s="208"/>
      <c r="AB552" s="208"/>
      <c r="AD552" s="208"/>
      <c r="AE552" s="208"/>
    </row>
    <row r="553" spans="5:31" ht="11.25" customHeight="1" x14ac:dyDescent="0.2">
      <c r="E553" s="328"/>
      <c r="F553" s="328"/>
      <c r="G553" s="208"/>
      <c r="K553" s="208"/>
      <c r="L553" s="208"/>
      <c r="AB553" s="208"/>
      <c r="AD553" s="208"/>
      <c r="AE553" s="208"/>
    </row>
    <row r="554" spans="5:31" ht="11.25" customHeight="1" x14ac:dyDescent="0.2">
      <c r="E554" s="328"/>
      <c r="F554" s="328"/>
      <c r="G554" s="208"/>
      <c r="K554" s="208"/>
      <c r="L554" s="208"/>
      <c r="AB554" s="208"/>
      <c r="AD554" s="208"/>
      <c r="AE554" s="208"/>
    </row>
    <row r="555" spans="5:31" ht="11.25" customHeight="1" x14ac:dyDescent="0.2">
      <c r="E555" s="328"/>
      <c r="F555" s="328"/>
      <c r="G555" s="208"/>
      <c r="K555" s="208"/>
      <c r="L555" s="208"/>
      <c r="AB555" s="208"/>
      <c r="AD555" s="208"/>
      <c r="AE555" s="208"/>
    </row>
    <row r="556" spans="5:31" ht="11.25" customHeight="1" x14ac:dyDescent="0.2">
      <c r="E556" s="328"/>
      <c r="F556" s="328"/>
      <c r="G556" s="208"/>
      <c r="K556" s="208"/>
      <c r="L556" s="208"/>
      <c r="AB556" s="208"/>
      <c r="AD556" s="208"/>
      <c r="AE556" s="208"/>
    </row>
    <row r="557" spans="5:31" ht="11.25" customHeight="1" x14ac:dyDescent="0.2">
      <c r="E557" s="328"/>
      <c r="F557" s="328"/>
      <c r="G557" s="208"/>
      <c r="K557" s="208"/>
      <c r="L557" s="208"/>
      <c r="AB557" s="208"/>
      <c r="AD557" s="208"/>
      <c r="AE557" s="208"/>
    </row>
    <row r="558" spans="5:31" ht="11.25" customHeight="1" x14ac:dyDescent="0.2">
      <c r="E558" s="328"/>
      <c r="F558" s="328"/>
      <c r="G558" s="208"/>
      <c r="K558" s="208"/>
      <c r="L558" s="208"/>
      <c r="AB558" s="208"/>
      <c r="AD558" s="208"/>
      <c r="AE558" s="208"/>
    </row>
    <row r="559" spans="5:31" ht="11.25" customHeight="1" x14ac:dyDescent="0.2">
      <c r="E559" s="328"/>
      <c r="F559" s="328"/>
      <c r="G559" s="208"/>
      <c r="K559" s="208"/>
      <c r="L559" s="208"/>
      <c r="AB559" s="208"/>
      <c r="AD559" s="208"/>
      <c r="AE559" s="208"/>
    </row>
    <row r="560" spans="5:31" ht="11.25" customHeight="1" x14ac:dyDescent="0.2">
      <c r="E560" s="328"/>
      <c r="F560" s="328"/>
      <c r="G560" s="208"/>
      <c r="K560" s="208"/>
      <c r="L560" s="208"/>
      <c r="AB560" s="208"/>
      <c r="AD560" s="208"/>
      <c r="AE560" s="208"/>
    </row>
    <row r="561" spans="5:31" ht="11.25" customHeight="1" x14ac:dyDescent="0.2">
      <c r="E561" s="328"/>
      <c r="F561" s="328"/>
      <c r="G561" s="208"/>
      <c r="K561" s="208"/>
      <c r="L561" s="208"/>
      <c r="AB561" s="208"/>
      <c r="AD561" s="208"/>
      <c r="AE561" s="208"/>
    </row>
    <row r="562" spans="5:31" ht="11.25" customHeight="1" x14ac:dyDescent="0.2">
      <c r="E562" s="328"/>
      <c r="F562" s="328"/>
      <c r="G562" s="208"/>
      <c r="K562" s="208"/>
      <c r="L562" s="208"/>
      <c r="AB562" s="208"/>
      <c r="AD562" s="208"/>
      <c r="AE562" s="208"/>
    </row>
    <row r="563" spans="5:31" ht="11.25" customHeight="1" x14ac:dyDescent="0.2">
      <c r="E563" s="328"/>
      <c r="F563" s="328"/>
      <c r="G563" s="208"/>
      <c r="K563" s="208"/>
      <c r="L563" s="208"/>
      <c r="AB563" s="208"/>
      <c r="AD563" s="208"/>
      <c r="AE563" s="208"/>
    </row>
    <row r="564" spans="5:31" ht="11.25" customHeight="1" x14ac:dyDescent="0.2">
      <c r="E564" s="328"/>
      <c r="F564" s="328"/>
      <c r="G564" s="208"/>
      <c r="K564" s="208"/>
      <c r="L564" s="208"/>
      <c r="AB564" s="208"/>
      <c r="AD564" s="208"/>
      <c r="AE564" s="208"/>
    </row>
    <row r="565" spans="5:31" ht="11.25" customHeight="1" x14ac:dyDescent="0.2">
      <c r="E565" s="328"/>
      <c r="F565" s="328"/>
      <c r="G565" s="208"/>
      <c r="K565" s="208"/>
      <c r="L565" s="208"/>
      <c r="AB565" s="208"/>
      <c r="AD565" s="208"/>
      <c r="AE565" s="208"/>
    </row>
    <row r="566" spans="5:31" ht="11.25" customHeight="1" x14ac:dyDescent="0.2">
      <c r="E566" s="328"/>
      <c r="F566" s="328"/>
      <c r="G566" s="208"/>
      <c r="K566" s="208"/>
      <c r="L566" s="208"/>
      <c r="AB566" s="208"/>
      <c r="AD566" s="208"/>
      <c r="AE566" s="208"/>
    </row>
    <row r="567" spans="5:31" ht="11.25" customHeight="1" x14ac:dyDescent="0.2">
      <c r="E567" s="328"/>
      <c r="F567" s="328"/>
      <c r="G567" s="208"/>
      <c r="K567" s="208"/>
      <c r="L567" s="208"/>
      <c r="AB567" s="208"/>
      <c r="AD567" s="208"/>
      <c r="AE567" s="208"/>
    </row>
    <row r="568" spans="5:31" ht="11.25" customHeight="1" x14ac:dyDescent="0.2">
      <c r="E568" s="328"/>
      <c r="F568" s="328"/>
      <c r="G568" s="208"/>
      <c r="K568" s="208"/>
      <c r="L568" s="208"/>
      <c r="AB568" s="208"/>
      <c r="AD568" s="208"/>
      <c r="AE568" s="208"/>
    </row>
    <row r="569" spans="5:31" ht="11.25" customHeight="1" x14ac:dyDescent="0.2">
      <c r="E569" s="328"/>
      <c r="F569" s="328"/>
      <c r="G569" s="208"/>
      <c r="K569" s="208"/>
      <c r="L569" s="208"/>
      <c r="AB569" s="208"/>
      <c r="AD569" s="208"/>
      <c r="AE569" s="208"/>
    </row>
    <row r="570" spans="5:31" ht="11.25" customHeight="1" x14ac:dyDescent="0.2">
      <c r="E570" s="328"/>
      <c r="F570" s="328"/>
      <c r="G570" s="208"/>
      <c r="K570" s="208"/>
      <c r="L570" s="208"/>
      <c r="AB570" s="208"/>
      <c r="AD570" s="208"/>
      <c r="AE570" s="208"/>
    </row>
    <row r="571" spans="5:31" ht="11.25" customHeight="1" x14ac:dyDescent="0.2">
      <c r="E571" s="328"/>
      <c r="F571" s="328"/>
      <c r="G571" s="208"/>
      <c r="K571" s="208"/>
      <c r="L571" s="208"/>
      <c r="AB571" s="208"/>
      <c r="AD571" s="208"/>
      <c r="AE571" s="208"/>
    </row>
    <row r="572" spans="5:31" ht="11.25" customHeight="1" x14ac:dyDescent="0.2">
      <c r="E572" s="328"/>
      <c r="F572" s="328"/>
      <c r="G572" s="208"/>
      <c r="K572" s="208"/>
      <c r="L572" s="208"/>
      <c r="AB572" s="208"/>
      <c r="AD572" s="208"/>
      <c r="AE572" s="208"/>
    </row>
    <row r="573" spans="5:31" ht="11.25" customHeight="1" x14ac:dyDescent="0.2">
      <c r="E573" s="328"/>
      <c r="F573" s="328"/>
      <c r="G573" s="208"/>
      <c r="K573" s="208"/>
      <c r="L573" s="208"/>
      <c r="AB573" s="208"/>
      <c r="AD573" s="208"/>
      <c r="AE573" s="208"/>
    </row>
    <row r="574" spans="5:31" ht="11.25" customHeight="1" x14ac:dyDescent="0.2">
      <c r="E574" s="328"/>
      <c r="F574" s="328"/>
      <c r="G574" s="208"/>
      <c r="K574" s="208"/>
      <c r="L574" s="208"/>
      <c r="AB574" s="208"/>
      <c r="AD574" s="208"/>
      <c r="AE574" s="208"/>
    </row>
    <row r="575" spans="5:31" ht="11.25" customHeight="1" x14ac:dyDescent="0.2">
      <c r="E575" s="328"/>
      <c r="F575" s="328"/>
      <c r="G575" s="208"/>
      <c r="K575" s="208"/>
      <c r="L575" s="208"/>
      <c r="AB575" s="208"/>
      <c r="AD575" s="208"/>
      <c r="AE575" s="208"/>
    </row>
    <row r="576" spans="5:31" ht="11.25" customHeight="1" x14ac:dyDescent="0.2">
      <c r="E576" s="328"/>
      <c r="F576" s="328"/>
      <c r="G576" s="208"/>
      <c r="K576" s="208"/>
      <c r="L576" s="208"/>
      <c r="AB576" s="208"/>
      <c r="AD576" s="208"/>
      <c r="AE576" s="208"/>
    </row>
    <row r="577" spans="5:31" ht="11.25" customHeight="1" x14ac:dyDescent="0.2">
      <c r="E577" s="328"/>
      <c r="F577" s="328"/>
      <c r="G577" s="208"/>
      <c r="K577" s="208"/>
      <c r="L577" s="208"/>
      <c r="AB577" s="208"/>
      <c r="AD577" s="208"/>
      <c r="AE577" s="208"/>
    </row>
    <row r="578" spans="5:31" ht="11.25" customHeight="1" x14ac:dyDescent="0.2">
      <c r="E578" s="328"/>
      <c r="F578" s="328"/>
      <c r="G578" s="208"/>
      <c r="K578" s="208"/>
      <c r="L578" s="208"/>
      <c r="AB578" s="208"/>
      <c r="AD578" s="208"/>
      <c r="AE578" s="208"/>
    </row>
    <row r="579" spans="5:31" ht="11.25" customHeight="1" x14ac:dyDescent="0.2">
      <c r="E579" s="328"/>
      <c r="F579" s="328"/>
      <c r="G579" s="208"/>
      <c r="K579" s="208"/>
      <c r="L579" s="208"/>
      <c r="AB579" s="208"/>
      <c r="AD579" s="208"/>
      <c r="AE579" s="208"/>
    </row>
    <row r="580" spans="5:31" ht="11.25" customHeight="1" x14ac:dyDescent="0.2">
      <c r="E580" s="328"/>
      <c r="F580" s="328"/>
      <c r="G580" s="208"/>
      <c r="K580" s="208"/>
      <c r="L580" s="208"/>
      <c r="AB580" s="208"/>
      <c r="AD580" s="208"/>
      <c r="AE580" s="208"/>
    </row>
    <row r="581" spans="5:31" ht="11.25" customHeight="1" x14ac:dyDescent="0.2">
      <c r="E581" s="328"/>
      <c r="F581" s="328"/>
      <c r="G581" s="208"/>
      <c r="K581" s="208"/>
      <c r="L581" s="208"/>
      <c r="AB581" s="208"/>
      <c r="AD581" s="208"/>
      <c r="AE581" s="208"/>
    </row>
    <row r="582" spans="5:31" ht="11.25" customHeight="1" x14ac:dyDescent="0.2">
      <c r="AB582" s="208"/>
      <c r="AD582" s="208"/>
      <c r="AE582" s="208"/>
    </row>
    <row r="583" spans="5:31" x14ac:dyDescent="0.2">
      <c r="AB583" s="208"/>
      <c r="AD583" s="208"/>
      <c r="AE583" s="208"/>
    </row>
    <row r="584" spans="5:31" x14ac:dyDescent="0.2">
      <c r="AB584" s="208"/>
      <c r="AD584" s="208"/>
      <c r="AE584" s="208"/>
    </row>
    <row r="585" spans="5:31" x14ac:dyDescent="0.2">
      <c r="AB585" s="208"/>
      <c r="AD585" s="208"/>
      <c r="AE585" s="208"/>
    </row>
    <row r="586" spans="5:31" x14ac:dyDescent="0.2">
      <c r="AB586" s="208"/>
      <c r="AD586" s="208"/>
      <c r="AE586" s="208"/>
    </row>
    <row r="587" spans="5:31" x14ac:dyDescent="0.2">
      <c r="AB587" s="208"/>
      <c r="AD587" s="208"/>
      <c r="AE587" s="208"/>
    </row>
    <row r="588" spans="5:31" x14ac:dyDescent="0.2">
      <c r="AB588" s="208"/>
      <c r="AD588" s="208"/>
      <c r="AE588" s="208"/>
    </row>
    <row r="589" spans="5:31" x14ac:dyDescent="0.2">
      <c r="AB589" s="208"/>
      <c r="AD589" s="208"/>
      <c r="AE589" s="208"/>
    </row>
    <row r="590" spans="5:31" x14ac:dyDescent="0.2">
      <c r="AB590" s="208"/>
      <c r="AD590" s="208"/>
      <c r="AE590" s="208"/>
    </row>
    <row r="591" spans="5:31" x14ac:dyDescent="0.2">
      <c r="AB591" s="208"/>
      <c r="AD591" s="208"/>
      <c r="AE591" s="208"/>
    </row>
    <row r="592" spans="5:31" x14ac:dyDescent="0.2">
      <c r="AB592" s="208"/>
      <c r="AD592" s="208"/>
      <c r="AE592" s="208"/>
    </row>
    <row r="593" spans="28:31" x14ac:dyDescent="0.2">
      <c r="AB593" s="208"/>
      <c r="AD593" s="208"/>
      <c r="AE593" s="208"/>
    </row>
    <row r="594" spans="28:31" x14ac:dyDescent="0.2">
      <c r="AB594" s="208"/>
      <c r="AD594" s="208"/>
      <c r="AE594" s="208"/>
    </row>
    <row r="595" spans="28:31" x14ac:dyDescent="0.2">
      <c r="AB595" s="208"/>
      <c r="AD595" s="208"/>
      <c r="AE595" s="208"/>
    </row>
    <row r="596" spans="28:31" x14ac:dyDescent="0.2">
      <c r="AB596" s="208"/>
      <c r="AD596" s="208"/>
      <c r="AE596" s="208"/>
    </row>
    <row r="597" spans="28:31" x14ac:dyDescent="0.2">
      <c r="AB597" s="208"/>
      <c r="AD597" s="208"/>
      <c r="AE597" s="208"/>
    </row>
    <row r="598" spans="28:31" x14ac:dyDescent="0.2">
      <c r="AB598" s="208"/>
      <c r="AD598" s="208"/>
      <c r="AE598" s="208"/>
    </row>
    <row r="599" spans="28:31" x14ac:dyDescent="0.2">
      <c r="AB599" s="208"/>
      <c r="AD599" s="208"/>
      <c r="AE599" s="208"/>
    </row>
    <row r="600" spans="28:31" x14ac:dyDescent="0.2">
      <c r="AB600" s="208"/>
      <c r="AD600" s="208"/>
      <c r="AE600" s="208"/>
    </row>
    <row r="601" spans="28:31" x14ac:dyDescent="0.2">
      <c r="AB601" s="208"/>
      <c r="AD601" s="208"/>
      <c r="AE601" s="208"/>
    </row>
    <row r="602" spans="28:31" x14ac:dyDescent="0.2">
      <c r="AB602" s="208"/>
      <c r="AD602" s="208"/>
      <c r="AE602" s="208"/>
    </row>
    <row r="603" spans="28:31" x14ac:dyDescent="0.2">
      <c r="AB603" s="208"/>
      <c r="AD603" s="208"/>
      <c r="AE603" s="208"/>
    </row>
    <row r="604" spans="28:31" x14ac:dyDescent="0.2">
      <c r="AB604" s="208"/>
      <c r="AD604" s="208"/>
      <c r="AE604" s="208"/>
    </row>
    <row r="605" spans="28:31" x14ac:dyDescent="0.2">
      <c r="AB605" s="208"/>
      <c r="AD605" s="208"/>
      <c r="AE605" s="208"/>
    </row>
    <row r="606" spans="28:31" x14ac:dyDescent="0.2">
      <c r="AB606" s="208"/>
      <c r="AD606" s="208"/>
      <c r="AE606" s="208"/>
    </row>
    <row r="607" spans="28:31" x14ac:dyDescent="0.2">
      <c r="AB607" s="208"/>
      <c r="AD607" s="208"/>
      <c r="AE607" s="208"/>
    </row>
    <row r="608" spans="28:31" x14ac:dyDescent="0.2">
      <c r="AB608" s="208"/>
      <c r="AD608" s="208"/>
      <c r="AE608" s="208"/>
    </row>
    <row r="609" spans="28:31" x14ac:dyDescent="0.2">
      <c r="AB609" s="208"/>
      <c r="AD609" s="208"/>
      <c r="AE609" s="208"/>
    </row>
    <row r="610" spans="28:31" x14ac:dyDescent="0.2">
      <c r="AB610" s="208"/>
      <c r="AD610" s="208"/>
      <c r="AE610" s="208"/>
    </row>
    <row r="611" spans="28:31" x14ac:dyDescent="0.2">
      <c r="AB611" s="208"/>
      <c r="AD611" s="208"/>
      <c r="AE611" s="208"/>
    </row>
    <row r="612" spans="28:31" x14ac:dyDescent="0.2">
      <c r="AB612" s="208"/>
      <c r="AD612" s="208"/>
      <c r="AE612" s="208"/>
    </row>
    <row r="613" spans="28:31" x14ac:dyDescent="0.2">
      <c r="AB613" s="208"/>
      <c r="AD613" s="208"/>
      <c r="AE613" s="208"/>
    </row>
    <row r="614" spans="28:31" x14ac:dyDescent="0.2">
      <c r="AB614" s="208"/>
      <c r="AD614" s="208"/>
      <c r="AE614" s="208"/>
    </row>
    <row r="615" spans="28:31" x14ac:dyDescent="0.2">
      <c r="AB615" s="208"/>
      <c r="AD615" s="208"/>
      <c r="AE615" s="208"/>
    </row>
    <row r="616" spans="28:31" x14ac:dyDescent="0.2">
      <c r="AB616" s="208"/>
      <c r="AD616" s="208"/>
      <c r="AE616" s="208"/>
    </row>
    <row r="617" spans="28:31" x14ac:dyDescent="0.2">
      <c r="AB617" s="208"/>
      <c r="AD617" s="208"/>
      <c r="AE617" s="208"/>
    </row>
    <row r="618" spans="28:31" x14ac:dyDescent="0.2">
      <c r="AB618" s="208"/>
      <c r="AD618" s="208"/>
      <c r="AE618" s="208"/>
    </row>
    <row r="619" spans="28:31" x14ac:dyDescent="0.2">
      <c r="AB619" s="208"/>
      <c r="AD619" s="208"/>
      <c r="AE619" s="208"/>
    </row>
    <row r="620" spans="28:31" x14ac:dyDescent="0.2">
      <c r="AB620" s="208"/>
      <c r="AD620" s="208"/>
      <c r="AE620" s="208"/>
    </row>
    <row r="621" spans="28:31" x14ac:dyDescent="0.2">
      <c r="AB621" s="208"/>
      <c r="AD621" s="208"/>
      <c r="AE621" s="208"/>
    </row>
    <row r="622" spans="28:31" x14ac:dyDescent="0.2">
      <c r="AB622" s="208"/>
      <c r="AD622" s="208"/>
      <c r="AE622" s="208"/>
    </row>
    <row r="623" spans="28:31" x14ac:dyDescent="0.2">
      <c r="AB623" s="208"/>
      <c r="AD623" s="208"/>
      <c r="AE623" s="208"/>
    </row>
    <row r="624" spans="28:31" x14ac:dyDescent="0.2">
      <c r="AB624" s="208"/>
      <c r="AD624" s="208"/>
      <c r="AE624" s="208"/>
    </row>
    <row r="625" spans="28:31" x14ac:dyDescent="0.2">
      <c r="AB625" s="208"/>
      <c r="AD625" s="208"/>
      <c r="AE625" s="208"/>
    </row>
    <row r="626" spans="28:31" x14ac:dyDescent="0.2">
      <c r="AB626" s="208"/>
      <c r="AD626" s="208"/>
      <c r="AE626" s="208"/>
    </row>
    <row r="627" spans="28:31" x14ac:dyDescent="0.2">
      <c r="AB627" s="208"/>
      <c r="AD627" s="208"/>
      <c r="AE627" s="208"/>
    </row>
    <row r="628" spans="28:31" x14ac:dyDescent="0.2">
      <c r="AB628" s="208"/>
      <c r="AD628" s="208"/>
      <c r="AE628" s="208"/>
    </row>
    <row r="629" spans="28:31" x14ac:dyDescent="0.2">
      <c r="AB629" s="208"/>
      <c r="AD629" s="208"/>
      <c r="AE629" s="208"/>
    </row>
    <row r="630" spans="28:31" x14ac:dyDescent="0.2">
      <c r="AB630" s="208"/>
      <c r="AD630" s="208"/>
      <c r="AE630" s="208"/>
    </row>
    <row r="631" spans="28:31" x14ac:dyDescent="0.2">
      <c r="AB631" s="208"/>
      <c r="AD631" s="208"/>
      <c r="AE631" s="208"/>
    </row>
    <row r="632" spans="28:31" x14ac:dyDescent="0.2">
      <c r="AB632" s="208"/>
      <c r="AD632" s="208"/>
      <c r="AE632" s="208"/>
    </row>
    <row r="633" spans="28:31" x14ac:dyDescent="0.2">
      <c r="AB633" s="208"/>
      <c r="AD633" s="208"/>
      <c r="AE633" s="208"/>
    </row>
    <row r="634" spans="28:31" x14ac:dyDescent="0.2">
      <c r="AB634" s="208"/>
      <c r="AD634" s="208"/>
      <c r="AE634" s="208"/>
    </row>
    <row r="635" spans="28:31" x14ac:dyDescent="0.2">
      <c r="AB635" s="208"/>
      <c r="AD635" s="208"/>
      <c r="AE635" s="208"/>
    </row>
    <row r="636" spans="28:31" x14ac:dyDescent="0.2">
      <c r="AB636" s="208"/>
      <c r="AD636" s="208"/>
      <c r="AE636" s="208"/>
    </row>
    <row r="637" spans="28:31" x14ac:dyDescent="0.2">
      <c r="AB637" s="208"/>
      <c r="AD637" s="208"/>
      <c r="AE637" s="208"/>
    </row>
    <row r="638" spans="28:31" x14ac:dyDescent="0.2">
      <c r="AB638" s="208"/>
      <c r="AD638" s="208"/>
      <c r="AE638" s="208"/>
    </row>
    <row r="639" spans="28:31" x14ac:dyDescent="0.2">
      <c r="AB639" s="208"/>
      <c r="AD639" s="208"/>
      <c r="AE639" s="208"/>
    </row>
    <row r="640" spans="28:31" x14ac:dyDescent="0.2">
      <c r="AB640" s="208"/>
      <c r="AD640" s="208"/>
      <c r="AE640" s="208"/>
    </row>
    <row r="641" spans="28:31" x14ac:dyDescent="0.2">
      <c r="AB641" s="208"/>
      <c r="AD641" s="208"/>
      <c r="AE641" s="208"/>
    </row>
    <row r="642" spans="28:31" x14ac:dyDescent="0.2">
      <c r="AB642" s="208"/>
      <c r="AD642" s="208"/>
      <c r="AE642" s="208"/>
    </row>
    <row r="643" spans="28:31" x14ac:dyDescent="0.2">
      <c r="AB643" s="208"/>
      <c r="AD643" s="208"/>
      <c r="AE643" s="208"/>
    </row>
    <row r="644" spans="28:31" x14ac:dyDescent="0.2">
      <c r="AB644" s="208"/>
      <c r="AD644" s="208"/>
      <c r="AE644" s="208"/>
    </row>
    <row r="645" spans="28:31" x14ac:dyDescent="0.2">
      <c r="AB645" s="208"/>
      <c r="AD645" s="208"/>
      <c r="AE645" s="208"/>
    </row>
    <row r="646" spans="28:31" x14ac:dyDescent="0.2">
      <c r="AB646" s="208"/>
      <c r="AD646" s="208"/>
      <c r="AE646" s="208"/>
    </row>
    <row r="647" spans="28:31" x14ac:dyDescent="0.2">
      <c r="AB647" s="208"/>
      <c r="AD647" s="208"/>
      <c r="AE647" s="208"/>
    </row>
    <row r="648" spans="28:31" x14ac:dyDescent="0.2">
      <c r="AB648" s="208"/>
      <c r="AD648" s="208"/>
      <c r="AE648" s="208"/>
    </row>
    <row r="649" spans="28:31" x14ac:dyDescent="0.2">
      <c r="AB649" s="208"/>
      <c r="AD649" s="208"/>
      <c r="AE649" s="208"/>
    </row>
    <row r="650" spans="28:31" x14ac:dyDescent="0.2">
      <c r="AB650" s="208"/>
      <c r="AD650" s="208"/>
      <c r="AE650" s="208"/>
    </row>
    <row r="651" spans="28:31" x14ac:dyDescent="0.2">
      <c r="AB651" s="208"/>
      <c r="AD651" s="208"/>
      <c r="AE651" s="208"/>
    </row>
    <row r="652" spans="28:31" x14ac:dyDescent="0.2">
      <c r="AB652" s="208"/>
      <c r="AD652" s="208"/>
      <c r="AE652" s="208"/>
    </row>
    <row r="653" spans="28:31" x14ac:dyDescent="0.2">
      <c r="AB653" s="208"/>
      <c r="AD653" s="208"/>
      <c r="AE653" s="208"/>
    </row>
    <row r="654" spans="28:31" x14ac:dyDescent="0.2">
      <c r="AB654" s="208"/>
      <c r="AD654" s="208"/>
      <c r="AE654" s="208"/>
    </row>
    <row r="655" spans="28:31" x14ac:dyDescent="0.2">
      <c r="AB655" s="208"/>
      <c r="AD655" s="208"/>
      <c r="AE655" s="208"/>
    </row>
    <row r="656" spans="28:31" x14ac:dyDescent="0.2">
      <c r="AB656" s="208"/>
      <c r="AD656" s="208"/>
      <c r="AE656" s="208"/>
    </row>
    <row r="657" spans="28:31" x14ac:dyDescent="0.2">
      <c r="AB657" s="208"/>
      <c r="AD657" s="208"/>
      <c r="AE657" s="208"/>
    </row>
    <row r="658" spans="28:31" x14ac:dyDescent="0.2">
      <c r="AB658" s="208"/>
      <c r="AD658" s="208"/>
      <c r="AE658" s="208"/>
    </row>
    <row r="659" spans="28:31" x14ac:dyDescent="0.2">
      <c r="AB659" s="208"/>
      <c r="AD659" s="208"/>
      <c r="AE659" s="208"/>
    </row>
    <row r="660" spans="28:31" x14ac:dyDescent="0.2">
      <c r="AB660" s="208"/>
      <c r="AD660" s="208"/>
      <c r="AE660" s="208"/>
    </row>
    <row r="661" spans="28:31" x14ac:dyDescent="0.2">
      <c r="AB661" s="208"/>
      <c r="AD661" s="208"/>
      <c r="AE661" s="208"/>
    </row>
    <row r="662" spans="28:31" x14ac:dyDescent="0.2">
      <c r="AB662" s="208"/>
      <c r="AD662" s="208"/>
      <c r="AE662" s="208"/>
    </row>
    <row r="663" spans="28:31" x14ac:dyDescent="0.2">
      <c r="AB663" s="208"/>
      <c r="AD663" s="208"/>
      <c r="AE663" s="208"/>
    </row>
    <row r="664" spans="28:31" x14ac:dyDescent="0.2">
      <c r="AB664" s="208"/>
      <c r="AD664" s="208"/>
      <c r="AE664" s="208"/>
    </row>
    <row r="665" spans="28:31" x14ac:dyDescent="0.2">
      <c r="AB665" s="208"/>
      <c r="AD665" s="208"/>
      <c r="AE665" s="208"/>
    </row>
    <row r="666" spans="28:31" x14ac:dyDescent="0.2">
      <c r="AB666" s="208"/>
      <c r="AD666" s="208"/>
      <c r="AE666" s="208"/>
    </row>
    <row r="667" spans="28:31" x14ac:dyDescent="0.2">
      <c r="AB667" s="208"/>
      <c r="AD667" s="208"/>
      <c r="AE667" s="208"/>
    </row>
    <row r="668" spans="28:31" x14ac:dyDescent="0.2">
      <c r="AB668" s="208"/>
      <c r="AD668" s="208"/>
      <c r="AE668" s="208"/>
    </row>
    <row r="669" spans="28:31" x14ac:dyDescent="0.2">
      <c r="AB669" s="208"/>
      <c r="AD669" s="208"/>
      <c r="AE669" s="208"/>
    </row>
    <row r="670" spans="28:31" x14ac:dyDescent="0.2">
      <c r="AB670" s="208"/>
      <c r="AD670" s="208"/>
      <c r="AE670" s="208"/>
    </row>
    <row r="671" spans="28:31" x14ac:dyDescent="0.2">
      <c r="AB671" s="208"/>
      <c r="AD671" s="208"/>
      <c r="AE671" s="208"/>
    </row>
    <row r="672" spans="28:31" x14ac:dyDescent="0.2">
      <c r="AB672" s="208"/>
      <c r="AD672" s="208"/>
      <c r="AE672" s="208"/>
    </row>
    <row r="673" spans="28:31" x14ac:dyDescent="0.2">
      <c r="AB673" s="208"/>
      <c r="AD673" s="208"/>
      <c r="AE673" s="208"/>
    </row>
    <row r="674" spans="28:31" x14ac:dyDescent="0.2">
      <c r="AB674" s="208"/>
      <c r="AD674" s="208"/>
      <c r="AE674" s="208"/>
    </row>
    <row r="675" spans="28:31" x14ac:dyDescent="0.2">
      <c r="AB675" s="208"/>
      <c r="AD675" s="208"/>
      <c r="AE675" s="208"/>
    </row>
    <row r="676" spans="28:31" x14ac:dyDescent="0.2">
      <c r="AB676" s="208"/>
      <c r="AD676" s="208"/>
      <c r="AE676" s="208"/>
    </row>
    <row r="677" spans="28:31" x14ac:dyDescent="0.2">
      <c r="AB677" s="208"/>
      <c r="AD677" s="208"/>
      <c r="AE677" s="208"/>
    </row>
    <row r="678" spans="28:31" x14ac:dyDescent="0.2">
      <c r="AB678" s="208"/>
      <c r="AD678" s="208"/>
      <c r="AE678" s="208"/>
    </row>
    <row r="679" spans="28:31" x14ac:dyDescent="0.2">
      <c r="AB679" s="208"/>
      <c r="AD679" s="208"/>
      <c r="AE679" s="208"/>
    </row>
    <row r="680" spans="28:31" x14ac:dyDescent="0.2">
      <c r="AB680" s="208"/>
      <c r="AD680" s="208"/>
      <c r="AE680" s="208"/>
    </row>
    <row r="681" spans="28:31" x14ac:dyDescent="0.2">
      <c r="AB681" s="208"/>
      <c r="AD681" s="208"/>
      <c r="AE681" s="208"/>
    </row>
    <row r="682" spans="28:31" x14ac:dyDescent="0.2">
      <c r="AB682" s="208"/>
      <c r="AD682" s="208"/>
      <c r="AE682" s="208"/>
    </row>
    <row r="683" spans="28:31" x14ac:dyDescent="0.2">
      <c r="AB683" s="208"/>
      <c r="AD683" s="208"/>
      <c r="AE683" s="208"/>
    </row>
    <row r="684" spans="28:31" x14ac:dyDescent="0.2">
      <c r="AB684" s="208"/>
      <c r="AD684" s="208"/>
      <c r="AE684" s="208"/>
    </row>
    <row r="685" spans="28:31" x14ac:dyDescent="0.2">
      <c r="AB685" s="208"/>
      <c r="AD685" s="208"/>
      <c r="AE685" s="208"/>
    </row>
    <row r="686" spans="28:31" x14ac:dyDescent="0.2">
      <c r="AB686" s="208"/>
      <c r="AD686" s="208"/>
      <c r="AE686" s="208"/>
    </row>
    <row r="687" spans="28:31" x14ac:dyDescent="0.2">
      <c r="AB687" s="208"/>
      <c r="AD687" s="208"/>
      <c r="AE687" s="208"/>
    </row>
    <row r="688" spans="28:31" x14ac:dyDescent="0.2">
      <c r="AB688" s="208"/>
      <c r="AD688" s="208"/>
      <c r="AE688" s="208"/>
    </row>
    <row r="689" spans="28:31" x14ac:dyDescent="0.2">
      <c r="AB689" s="208"/>
      <c r="AD689" s="208"/>
      <c r="AE689" s="208"/>
    </row>
    <row r="690" spans="28:31" x14ac:dyDescent="0.2">
      <c r="AB690" s="208"/>
      <c r="AD690" s="208"/>
      <c r="AE690" s="208"/>
    </row>
    <row r="691" spans="28:31" x14ac:dyDescent="0.2">
      <c r="AB691" s="208"/>
      <c r="AD691" s="208"/>
      <c r="AE691" s="208"/>
    </row>
    <row r="692" spans="28:31" x14ac:dyDescent="0.2">
      <c r="AB692" s="208"/>
      <c r="AD692" s="208"/>
      <c r="AE692" s="208"/>
    </row>
    <row r="693" spans="28:31" x14ac:dyDescent="0.2">
      <c r="AB693" s="208"/>
      <c r="AD693" s="208"/>
      <c r="AE693" s="208"/>
    </row>
    <row r="694" spans="28:31" x14ac:dyDescent="0.2">
      <c r="AB694" s="208"/>
      <c r="AD694" s="208"/>
      <c r="AE694" s="208"/>
    </row>
    <row r="695" spans="28:31" x14ac:dyDescent="0.2">
      <c r="AB695" s="208"/>
      <c r="AD695" s="208"/>
      <c r="AE695" s="208"/>
    </row>
    <row r="696" spans="28:31" x14ac:dyDescent="0.2">
      <c r="AB696" s="208"/>
      <c r="AD696" s="208"/>
      <c r="AE696" s="208"/>
    </row>
    <row r="697" spans="28:31" x14ac:dyDescent="0.2">
      <c r="AB697" s="208"/>
      <c r="AD697" s="208"/>
      <c r="AE697" s="208"/>
    </row>
    <row r="698" spans="28:31" x14ac:dyDescent="0.2">
      <c r="AB698" s="208"/>
      <c r="AD698" s="208"/>
      <c r="AE698" s="208"/>
    </row>
    <row r="699" spans="28:31" x14ac:dyDescent="0.2">
      <c r="AB699" s="208"/>
      <c r="AD699" s="208"/>
      <c r="AE699" s="208"/>
    </row>
    <row r="700" spans="28:31" x14ac:dyDescent="0.2">
      <c r="AB700" s="208"/>
      <c r="AD700" s="208"/>
      <c r="AE700" s="208"/>
    </row>
    <row r="701" spans="28:31" x14ac:dyDescent="0.2">
      <c r="AB701" s="208"/>
      <c r="AD701" s="208"/>
      <c r="AE701" s="208"/>
    </row>
    <row r="702" spans="28:31" x14ac:dyDescent="0.2">
      <c r="AB702" s="208"/>
      <c r="AD702" s="208"/>
      <c r="AE702" s="208"/>
    </row>
    <row r="703" spans="28:31" x14ac:dyDescent="0.2">
      <c r="AB703" s="208"/>
      <c r="AD703" s="208"/>
      <c r="AE703" s="208"/>
    </row>
    <row r="704" spans="28:31" x14ac:dyDescent="0.2">
      <c r="AB704" s="208"/>
      <c r="AD704" s="208"/>
      <c r="AE704" s="208"/>
    </row>
    <row r="705" spans="28:31" x14ac:dyDescent="0.2">
      <c r="AB705" s="208"/>
      <c r="AD705" s="208"/>
      <c r="AE705" s="208"/>
    </row>
    <row r="706" spans="28:31" x14ac:dyDescent="0.2">
      <c r="AB706" s="208"/>
      <c r="AD706" s="208"/>
      <c r="AE706" s="208"/>
    </row>
    <row r="707" spans="28:31" x14ac:dyDescent="0.2">
      <c r="AB707" s="208"/>
      <c r="AD707" s="208"/>
      <c r="AE707" s="208"/>
    </row>
    <row r="708" spans="28:31" x14ac:dyDescent="0.2">
      <c r="AB708" s="208"/>
      <c r="AD708" s="208"/>
      <c r="AE708" s="208"/>
    </row>
    <row r="709" spans="28:31" x14ac:dyDescent="0.2">
      <c r="AB709" s="208"/>
      <c r="AD709" s="208"/>
      <c r="AE709" s="208"/>
    </row>
    <row r="710" spans="28:31" x14ac:dyDescent="0.2">
      <c r="AB710" s="208"/>
      <c r="AD710" s="208"/>
      <c r="AE710" s="208"/>
    </row>
    <row r="711" spans="28:31" x14ac:dyDescent="0.2">
      <c r="AB711" s="208"/>
      <c r="AD711" s="208"/>
      <c r="AE711" s="208"/>
    </row>
    <row r="712" spans="28:31" x14ac:dyDescent="0.2">
      <c r="AB712" s="208"/>
      <c r="AD712" s="208"/>
      <c r="AE712" s="208"/>
    </row>
    <row r="713" spans="28:31" x14ac:dyDescent="0.2">
      <c r="AB713" s="208"/>
      <c r="AD713" s="208"/>
      <c r="AE713" s="208"/>
    </row>
    <row r="714" spans="28:31" x14ac:dyDescent="0.2">
      <c r="AB714" s="208"/>
      <c r="AD714" s="208"/>
      <c r="AE714" s="208"/>
    </row>
    <row r="715" spans="28:31" x14ac:dyDescent="0.2">
      <c r="AB715" s="208"/>
      <c r="AD715" s="208"/>
      <c r="AE715" s="208"/>
    </row>
    <row r="716" spans="28:31" x14ac:dyDescent="0.2">
      <c r="AB716" s="208"/>
      <c r="AD716" s="208"/>
      <c r="AE716" s="208"/>
    </row>
    <row r="717" spans="28:31" x14ac:dyDescent="0.2">
      <c r="AB717" s="208"/>
      <c r="AD717" s="208"/>
      <c r="AE717" s="208"/>
    </row>
    <row r="718" spans="28:31" x14ac:dyDescent="0.2">
      <c r="AB718" s="208"/>
      <c r="AD718" s="208"/>
      <c r="AE718" s="208"/>
    </row>
    <row r="719" spans="28:31" x14ac:dyDescent="0.2">
      <c r="AB719" s="208"/>
      <c r="AD719" s="208"/>
      <c r="AE719" s="208"/>
    </row>
    <row r="720" spans="28:31" x14ac:dyDescent="0.2">
      <c r="AB720" s="208"/>
      <c r="AD720" s="208"/>
      <c r="AE720" s="208"/>
    </row>
    <row r="721" spans="28:31" x14ac:dyDescent="0.2">
      <c r="AB721" s="208"/>
      <c r="AD721" s="208"/>
      <c r="AE721" s="208"/>
    </row>
    <row r="722" spans="28:31" x14ac:dyDescent="0.2">
      <c r="AB722" s="208"/>
      <c r="AD722" s="208"/>
      <c r="AE722" s="208"/>
    </row>
    <row r="723" spans="28:31" x14ac:dyDescent="0.2">
      <c r="AB723" s="208"/>
      <c r="AD723" s="208"/>
      <c r="AE723" s="208"/>
    </row>
    <row r="724" spans="28:31" x14ac:dyDescent="0.2">
      <c r="AB724" s="208"/>
      <c r="AD724" s="208"/>
      <c r="AE724" s="208"/>
    </row>
    <row r="725" spans="28:31" x14ac:dyDescent="0.2">
      <c r="AB725" s="208"/>
      <c r="AD725" s="208"/>
      <c r="AE725" s="208"/>
    </row>
    <row r="726" spans="28:31" x14ac:dyDescent="0.2">
      <c r="AB726" s="208"/>
      <c r="AD726" s="208"/>
      <c r="AE726" s="208"/>
    </row>
    <row r="727" spans="28:31" x14ac:dyDescent="0.2">
      <c r="AB727" s="208"/>
      <c r="AD727" s="208"/>
      <c r="AE727" s="208"/>
    </row>
    <row r="728" spans="28:31" x14ac:dyDescent="0.2">
      <c r="AB728" s="208"/>
      <c r="AD728" s="208"/>
      <c r="AE728" s="208"/>
    </row>
    <row r="729" spans="28:31" x14ac:dyDescent="0.2">
      <c r="AB729" s="208"/>
      <c r="AD729" s="208"/>
      <c r="AE729" s="208"/>
    </row>
    <row r="730" spans="28:31" x14ac:dyDescent="0.2">
      <c r="AB730" s="208"/>
      <c r="AD730" s="208"/>
      <c r="AE730" s="208"/>
    </row>
    <row r="731" spans="28:31" x14ac:dyDescent="0.2">
      <c r="AB731" s="208"/>
      <c r="AD731" s="208"/>
      <c r="AE731" s="208"/>
    </row>
    <row r="732" spans="28:31" x14ac:dyDescent="0.2">
      <c r="AB732" s="208"/>
      <c r="AD732" s="208"/>
      <c r="AE732" s="208"/>
    </row>
    <row r="733" spans="28:31" x14ac:dyDescent="0.2">
      <c r="AB733" s="208"/>
      <c r="AD733" s="208"/>
      <c r="AE733" s="208"/>
    </row>
    <row r="734" spans="28:31" x14ac:dyDescent="0.2">
      <c r="AB734" s="208"/>
      <c r="AD734" s="208"/>
      <c r="AE734" s="208"/>
    </row>
    <row r="735" spans="28:31" x14ac:dyDescent="0.2">
      <c r="AB735" s="208"/>
      <c r="AD735" s="208"/>
      <c r="AE735" s="208"/>
    </row>
    <row r="736" spans="28:31" x14ac:dyDescent="0.2">
      <c r="AB736" s="208"/>
      <c r="AD736" s="208"/>
      <c r="AE736" s="208"/>
    </row>
    <row r="737" spans="28:31" x14ac:dyDescent="0.2">
      <c r="AB737" s="208"/>
      <c r="AD737" s="208"/>
      <c r="AE737" s="208"/>
    </row>
    <row r="738" spans="28:31" x14ac:dyDescent="0.2">
      <c r="AB738" s="208"/>
      <c r="AD738" s="208"/>
      <c r="AE738" s="208"/>
    </row>
    <row r="739" spans="28:31" x14ac:dyDescent="0.2">
      <c r="AB739" s="208"/>
      <c r="AD739" s="208"/>
      <c r="AE739" s="208"/>
    </row>
    <row r="740" spans="28:31" x14ac:dyDescent="0.2">
      <c r="AB740" s="208"/>
      <c r="AD740" s="208"/>
      <c r="AE740" s="208"/>
    </row>
    <row r="741" spans="28:31" x14ac:dyDescent="0.2">
      <c r="AB741" s="208"/>
      <c r="AD741" s="208"/>
      <c r="AE741" s="208"/>
    </row>
    <row r="742" spans="28:31" x14ac:dyDescent="0.2">
      <c r="AB742" s="208"/>
      <c r="AD742" s="208"/>
      <c r="AE742" s="208"/>
    </row>
    <row r="743" spans="28:31" x14ac:dyDescent="0.2">
      <c r="AB743" s="208"/>
      <c r="AD743" s="208"/>
      <c r="AE743" s="208"/>
    </row>
    <row r="744" spans="28:31" x14ac:dyDescent="0.2">
      <c r="AB744" s="208"/>
      <c r="AD744" s="208"/>
      <c r="AE744" s="208"/>
    </row>
    <row r="745" spans="28:31" x14ac:dyDescent="0.2">
      <c r="AB745" s="208"/>
      <c r="AD745" s="208"/>
      <c r="AE745" s="208"/>
    </row>
    <row r="746" spans="28:31" x14ac:dyDescent="0.2">
      <c r="AB746" s="208"/>
      <c r="AD746" s="208"/>
      <c r="AE746" s="208"/>
    </row>
    <row r="747" spans="28:31" x14ac:dyDescent="0.2">
      <c r="AB747" s="208"/>
      <c r="AD747" s="208"/>
      <c r="AE747" s="208"/>
    </row>
    <row r="748" spans="28:31" x14ac:dyDescent="0.2">
      <c r="AB748" s="208"/>
      <c r="AD748" s="208"/>
      <c r="AE748" s="208"/>
    </row>
    <row r="749" spans="28:31" x14ac:dyDescent="0.2">
      <c r="AB749" s="208"/>
      <c r="AD749" s="208"/>
      <c r="AE749" s="208"/>
    </row>
    <row r="750" spans="28:31" x14ac:dyDescent="0.2">
      <c r="AB750" s="208"/>
      <c r="AD750" s="208"/>
      <c r="AE750" s="208"/>
    </row>
    <row r="751" spans="28:31" x14ac:dyDescent="0.2">
      <c r="AB751" s="208"/>
      <c r="AD751" s="208"/>
      <c r="AE751" s="208"/>
    </row>
    <row r="752" spans="28:31" x14ac:dyDescent="0.2">
      <c r="AB752" s="208"/>
      <c r="AD752" s="208"/>
      <c r="AE752" s="208"/>
    </row>
    <row r="753" spans="28:31" x14ac:dyDescent="0.2">
      <c r="AB753" s="208"/>
      <c r="AD753" s="208"/>
      <c r="AE753" s="208"/>
    </row>
    <row r="754" spans="28:31" x14ac:dyDescent="0.2">
      <c r="AB754" s="208"/>
      <c r="AD754" s="208"/>
      <c r="AE754" s="208"/>
    </row>
    <row r="755" spans="28:31" x14ac:dyDescent="0.2">
      <c r="AB755" s="208"/>
      <c r="AD755" s="208"/>
      <c r="AE755" s="208"/>
    </row>
    <row r="756" spans="28:31" x14ac:dyDescent="0.2">
      <c r="AB756" s="208"/>
      <c r="AD756" s="208"/>
      <c r="AE756" s="208"/>
    </row>
    <row r="757" spans="28:31" x14ac:dyDescent="0.2">
      <c r="AB757" s="208"/>
      <c r="AD757" s="208"/>
      <c r="AE757" s="208"/>
    </row>
    <row r="758" spans="28:31" x14ac:dyDescent="0.2">
      <c r="AB758" s="208"/>
      <c r="AD758" s="208"/>
      <c r="AE758" s="208"/>
    </row>
    <row r="759" spans="28:31" x14ac:dyDescent="0.2">
      <c r="AB759" s="208"/>
      <c r="AD759" s="208"/>
      <c r="AE759" s="208"/>
    </row>
    <row r="760" spans="28:31" x14ac:dyDescent="0.2">
      <c r="AB760" s="208"/>
      <c r="AD760" s="208"/>
      <c r="AE760" s="208"/>
    </row>
    <row r="761" spans="28:31" x14ac:dyDescent="0.2">
      <c r="AB761" s="208"/>
      <c r="AD761" s="208"/>
      <c r="AE761" s="208"/>
    </row>
    <row r="762" spans="28:31" x14ac:dyDescent="0.2">
      <c r="AB762" s="208"/>
      <c r="AD762" s="208"/>
      <c r="AE762" s="208"/>
    </row>
    <row r="763" spans="28:31" x14ac:dyDescent="0.2">
      <c r="AB763" s="208"/>
      <c r="AD763" s="208"/>
      <c r="AE763" s="208"/>
    </row>
    <row r="764" spans="28:31" x14ac:dyDescent="0.2">
      <c r="AB764" s="208"/>
      <c r="AD764" s="208"/>
      <c r="AE764" s="208"/>
    </row>
    <row r="765" spans="28:31" x14ac:dyDescent="0.2">
      <c r="AB765" s="208"/>
      <c r="AD765" s="208"/>
      <c r="AE765" s="208"/>
    </row>
    <row r="766" spans="28:31" x14ac:dyDescent="0.2">
      <c r="AB766" s="208"/>
      <c r="AD766" s="208"/>
      <c r="AE766" s="208"/>
    </row>
    <row r="767" spans="28:31" x14ac:dyDescent="0.2">
      <c r="AB767" s="208"/>
      <c r="AD767" s="208"/>
      <c r="AE767" s="208"/>
    </row>
    <row r="768" spans="28:31" x14ac:dyDescent="0.2">
      <c r="AB768" s="208"/>
      <c r="AD768" s="208"/>
      <c r="AE768" s="208"/>
    </row>
    <row r="769" spans="28:31" x14ac:dyDescent="0.2">
      <c r="AB769" s="208"/>
      <c r="AD769" s="208"/>
      <c r="AE769" s="208"/>
    </row>
    <row r="770" spans="28:31" x14ac:dyDescent="0.2">
      <c r="AB770" s="208"/>
      <c r="AD770" s="208"/>
      <c r="AE770" s="208"/>
    </row>
    <row r="771" spans="28:31" x14ac:dyDescent="0.2">
      <c r="AB771" s="208"/>
      <c r="AD771" s="208"/>
      <c r="AE771" s="208"/>
    </row>
    <row r="772" spans="28:31" x14ac:dyDescent="0.2">
      <c r="AB772" s="208"/>
      <c r="AD772" s="208"/>
      <c r="AE772" s="208"/>
    </row>
    <row r="773" spans="28:31" x14ac:dyDescent="0.2">
      <c r="AB773" s="208"/>
      <c r="AD773" s="208"/>
      <c r="AE773" s="208"/>
    </row>
    <row r="774" spans="28:31" x14ac:dyDescent="0.2">
      <c r="AB774" s="208"/>
      <c r="AD774" s="208"/>
      <c r="AE774" s="208"/>
    </row>
    <row r="775" spans="28:31" x14ac:dyDescent="0.2">
      <c r="AB775" s="208"/>
      <c r="AD775" s="208"/>
      <c r="AE775" s="208"/>
    </row>
    <row r="776" spans="28:31" x14ac:dyDescent="0.2">
      <c r="AB776" s="208"/>
      <c r="AD776" s="208"/>
      <c r="AE776" s="208"/>
    </row>
    <row r="777" spans="28:31" x14ac:dyDescent="0.2">
      <c r="AB777" s="208"/>
      <c r="AD777" s="208"/>
      <c r="AE777" s="208"/>
    </row>
    <row r="778" spans="28:31" x14ac:dyDescent="0.2">
      <c r="AB778" s="208"/>
      <c r="AD778" s="208"/>
      <c r="AE778" s="208"/>
    </row>
    <row r="779" spans="28:31" x14ac:dyDescent="0.2">
      <c r="AB779" s="208"/>
      <c r="AD779" s="208"/>
      <c r="AE779" s="208"/>
    </row>
    <row r="780" spans="28:31" x14ac:dyDescent="0.2">
      <c r="AB780" s="208"/>
      <c r="AD780" s="208"/>
      <c r="AE780" s="208"/>
    </row>
    <row r="781" spans="28:31" x14ac:dyDescent="0.2">
      <c r="AB781" s="208"/>
      <c r="AD781" s="208"/>
      <c r="AE781" s="208"/>
    </row>
    <row r="782" spans="28:31" x14ac:dyDescent="0.2">
      <c r="AB782" s="208"/>
      <c r="AD782" s="208"/>
      <c r="AE782" s="208"/>
    </row>
    <row r="783" spans="28:31" x14ac:dyDescent="0.2">
      <c r="AB783" s="208"/>
      <c r="AD783" s="208"/>
      <c r="AE783" s="208"/>
    </row>
    <row r="784" spans="28:31" x14ac:dyDescent="0.2">
      <c r="AB784" s="208"/>
      <c r="AD784" s="208"/>
      <c r="AE784" s="208"/>
    </row>
    <row r="785" spans="28:31" x14ac:dyDescent="0.2">
      <c r="AB785" s="208"/>
      <c r="AD785" s="208"/>
      <c r="AE785" s="208"/>
    </row>
    <row r="786" spans="28:31" x14ac:dyDescent="0.2">
      <c r="AB786" s="208"/>
      <c r="AD786" s="208"/>
      <c r="AE786" s="208"/>
    </row>
    <row r="787" spans="28:31" x14ac:dyDescent="0.2">
      <c r="AB787" s="208"/>
      <c r="AD787" s="208"/>
      <c r="AE787" s="208"/>
    </row>
    <row r="788" spans="28:31" x14ac:dyDescent="0.2">
      <c r="AB788" s="208"/>
      <c r="AD788" s="208"/>
      <c r="AE788" s="208"/>
    </row>
    <row r="789" spans="28:31" x14ac:dyDescent="0.2">
      <c r="AB789" s="208"/>
      <c r="AD789" s="208"/>
      <c r="AE789" s="208"/>
    </row>
    <row r="790" spans="28:31" x14ac:dyDescent="0.2">
      <c r="AB790" s="208"/>
      <c r="AD790" s="208"/>
      <c r="AE790" s="208"/>
    </row>
    <row r="791" spans="28:31" x14ac:dyDescent="0.2">
      <c r="AB791" s="208"/>
      <c r="AD791" s="208"/>
      <c r="AE791" s="208"/>
    </row>
    <row r="792" spans="28:31" x14ac:dyDescent="0.2">
      <c r="AB792" s="208"/>
      <c r="AD792" s="208"/>
      <c r="AE792" s="208"/>
    </row>
    <row r="793" spans="28:31" x14ac:dyDescent="0.2">
      <c r="AB793" s="208"/>
      <c r="AD793" s="208"/>
      <c r="AE793" s="208"/>
    </row>
    <row r="794" spans="28:31" x14ac:dyDescent="0.2">
      <c r="AB794" s="208"/>
      <c r="AD794" s="208"/>
      <c r="AE794" s="208"/>
    </row>
    <row r="795" spans="28:31" x14ac:dyDescent="0.2">
      <c r="AB795" s="208"/>
      <c r="AD795" s="208"/>
      <c r="AE795" s="208"/>
    </row>
    <row r="796" spans="28:31" x14ac:dyDescent="0.2">
      <c r="AB796" s="208"/>
      <c r="AD796" s="208"/>
      <c r="AE796" s="208"/>
    </row>
    <row r="797" spans="28:31" x14ac:dyDescent="0.2">
      <c r="AB797" s="208"/>
      <c r="AD797" s="208"/>
      <c r="AE797" s="208"/>
    </row>
    <row r="798" spans="28:31" x14ac:dyDescent="0.2">
      <c r="AB798" s="208"/>
      <c r="AD798" s="208"/>
      <c r="AE798" s="208"/>
    </row>
    <row r="799" spans="28:31" x14ac:dyDescent="0.2">
      <c r="AB799" s="208"/>
      <c r="AD799" s="208"/>
      <c r="AE799" s="208"/>
    </row>
    <row r="800" spans="28:31" x14ac:dyDescent="0.2">
      <c r="AB800" s="208"/>
      <c r="AD800" s="208"/>
      <c r="AE800" s="208"/>
    </row>
    <row r="801" spans="28:31" x14ac:dyDescent="0.2">
      <c r="AB801" s="208"/>
      <c r="AD801" s="208"/>
      <c r="AE801" s="208"/>
    </row>
    <row r="802" spans="28:31" x14ac:dyDescent="0.2">
      <c r="AB802" s="208"/>
      <c r="AD802" s="208"/>
      <c r="AE802" s="208"/>
    </row>
    <row r="803" spans="28:31" x14ac:dyDescent="0.2">
      <c r="AB803" s="208"/>
      <c r="AD803" s="208"/>
      <c r="AE803" s="208"/>
    </row>
    <row r="804" spans="28:31" x14ac:dyDescent="0.2">
      <c r="AB804" s="208"/>
      <c r="AD804" s="208"/>
      <c r="AE804" s="208"/>
    </row>
    <row r="805" spans="28:31" x14ac:dyDescent="0.2">
      <c r="AB805" s="208"/>
      <c r="AD805" s="208"/>
      <c r="AE805" s="208"/>
    </row>
    <row r="806" spans="28:31" x14ac:dyDescent="0.2">
      <c r="AB806" s="208"/>
      <c r="AD806" s="208"/>
      <c r="AE806" s="208"/>
    </row>
    <row r="807" spans="28:31" x14ac:dyDescent="0.2">
      <c r="AB807" s="208"/>
      <c r="AD807" s="208"/>
      <c r="AE807" s="208"/>
    </row>
    <row r="808" spans="28:31" x14ac:dyDescent="0.2">
      <c r="AB808" s="208"/>
      <c r="AD808" s="208"/>
      <c r="AE808" s="208"/>
    </row>
    <row r="809" spans="28:31" x14ac:dyDescent="0.2">
      <c r="AB809" s="208"/>
      <c r="AD809" s="208"/>
      <c r="AE809" s="208"/>
    </row>
    <row r="810" spans="28:31" x14ac:dyDescent="0.2">
      <c r="AB810" s="208"/>
      <c r="AD810" s="208"/>
      <c r="AE810" s="208"/>
    </row>
    <row r="811" spans="28:31" x14ac:dyDescent="0.2">
      <c r="AB811" s="208"/>
      <c r="AD811" s="208"/>
      <c r="AE811" s="208"/>
    </row>
    <row r="812" spans="28:31" x14ac:dyDescent="0.2">
      <c r="AB812" s="208"/>
      <c r="AD812" s="208"/>
      <c r="AE812" s="208"/>
    </row>
    <row r="813" spans="28:31" x14ac:dyDescent="0.2">
      <c r="AB813" s="208"/>
      <c r="AD813" s="208"/>
      <c r="AE813" s="208"/>
    </row>
    <row r="814" spans="28:31" x14ac:dyDescent="0.2">
      <c r="AB814" s="208"/>
      <c r="AD814" s="208"/>
      <c r="AE814" s="208"/>
    </row>
    <row r="815" spans="28:31" x14ac:dyDescent="0.2">
      <c r="AB815" s="208"/>
      <c r="AD815" s="208"/>
      <c r="AE815" s="208"/>
    </row>
    <row r="816" spans="28:31" x14ac:dyDescent="0.2">
      <c r="AB816" s="208"/>
      <c r="AD816" s="208"/>
      <c r="AE816" s="208"/>
    </row>
    <row r="817" spans="28:31" x14ac:dyDescent="0.2">
      <c r="AB817" s="208"/>
      <c r="AD817" s="208"/>
      <c r="AE817" s="208"/>
    </row>
    <row r="818" spans="28:31" x14ac:dyDescent="0.2">
      <c r="AB818" s="208"/>
      <c r="AD818" s="208"/>
      <c r="AE818" s="208"/>
    </row>
    <row r="819" spans="28:31" x14ac:dyDescent="0.2">
      <c r="AB819" s="208"/>
      <c r="AD819" s="208"/>
      <c r="AE819" s="208"/>
    </row>
    <row r="820" spans="28:31" x14ac:dyDescent="0.2">
      <c r="AB820" s="208"/>
      <c r="AD820" s="208"/>
      <c r="AE820" s="208"/>
    </row>
    <row r="821" spans="28:31" x14ac:dyDescent="0.2">
      <c r="AB821" s="208"/>
      <c r="AD821" s="208"/>
      <c r="AE821" s="208"/>
    </row>
    <row r="822" spans="28:31" x14ac:dyDescent="0.2">
      <c r="AB822" s="208"/>
      <c r="AD822" s="208"/>
      <c r="AE822" s="208"/>
    </row>
    <row r="823" spans="28:31" x14ac:dyDescent="0.2">
      <c r="AB823" s="208"/>
      <c r="AD823" s="208"/>
      <c r="AE823" s="208"/>
    </row>
    <row r="824" spans="28:31" x14ac:dyDescent="0.2">
      <c r="AB824" s="208"/>
      <c r="AD824" s="208"/>
      <c r="AE824" s="208"/>
    </row>
    <row r="825" spans="28:31" x14ac:dyDescent="0.2">
      <c r="AB825" s="208"/>
      <c r="AD825" s="208"/>
      <c r="AE825" s="208"/>
    </row>
    <row r="826" spans="28:31" x14ac:dyDescent="0.2">
      <c r="AB826" s="208"/>
      <c r="AD826" s="208"/>
      <c r="AE826" s="208"/>
    </row>
    <row r="827" spans="28:31" x14ac:dyDescent="0.2">
      <c r="AB827" s="208"/>
      <c r="AD827" s="208"/>
      <c r="AE827" s="208"/>
    </row>
    <row r="828" spans="28:31" x14ac:dyDescent="0.2">
      <c r="AB828" s="208"/>
      <c r="AD828" s="208"/>
      <c r="AE828" s="208"/>
    </row>
    <row r="829" spans="28:31" x14ac:dyDescent="0.2">
      <c r="AB829" s="208"/>
      <c r="AD829" s="208"/>
      <c r="AE829" s="208"/>
    </row>
    <row r="830" spans="28:31" x14ac:dyDescent="0.2">
      <c r="AB830" s="208"/>
      <c r="AD830" s="208"/>
      <c r="AE830" s="208"/>
    </row>
    <row r="831" spans="28:31" x14ac:dyDescent="0.2">
      <c r="AB831" s="208"/>
      <c r="AD831" s="208"/>
      <c r="AE831" s="208"/>
    </row>
    <row r="832" spans="28:31" x14ac:dyDescent="0.2">
      <c r="AB832" s="208"/>
      <c r="AD832" s="208"/>
      <c r="AE832" s="208"/>
    </row>
    <row r="833" spans="28:31" x14ac:dyDescent="0.2">
      <c r="AB833" s="208"/>
      <c r="AD833" s="208"/>
      <c r="AE833" s="208"/>
    </row>
    <row r="834" spans="28:31" x14ac:dyDescent="0.2">
      <c r="AB834" s="208"/>
      <c r="AD834" s="208"/>
      <c r="AE834" s="208"/>
    </row>
    <row r="835" spans="28:31" x14ac:dyDescent="0.2">
      <c r="AB835" s="208"/>
      <c r="AD835" s="208"/>
      <c r="AE835" s="208"/>
    </row>
    <row r="836" spans="28:31" x14ac:dyDescent="0.2">
      <c r="AB836" s="208"/>
      <c r="AD836" s="208"/>
      <c r="AE836" s="208"/>
    </row>
    <row r="837" spans="28:31" x14ac:dyDescent="0.2">
      <c r="AB837" s="208"/>
      <c r="AD837" s="208"/>
      <c r="AE837" s="208"/>
    </row>
    <row r="838" spans="28:31" x14ac:dyDescent="0.2">
      <c r="AB838" s="208"/>
      <c r="AD838" s="208"/>
      <c r="AE838" s="208"/>
    </row>
    <row r="839" spans="28:31" x14ac:dyDescent="0.2">
      <c r="AB839" s="208"/>
      <c r="AD839" s="208"/>
      <c r="AE839" s="208"/>
    </row>
    <row r="840" spans="28:31" x14ac:dyDescent="0.2">
      <c r="AB840" s="208"/>
      <c r="AD840" s="208"/>
      <c r="AE840" s="208"/>
    </row>
    <row r="841" spans="28:31" x14ac:dyDescent="0.2">
      <c r="AB841" s="208"/>
      <c r="AD841" s="208"/>
      <c r="AE841" s="208"/>
    </row>
    <row r="842" spans="28:31" x14ac:dyDescent="0.2">
      <c r="AB842" s="208"/>
      <c r="AD842" s="208"/>
      <c r="AE842" s="208"/>
    </row>
    <row r="843" spans="28:31" x14ac:dyDescent="0.2">
      <c r="AB843" s="208"/>
      <c r="AD843" s="208"/>
      <c r="AE843" s="208"/>
    </row>
    <row r="844" spans="28:31" x14ac:dyDescent="0.2">
      <c r="AB844" s="208"/>
      <c r="AD844" s="208"/>
      <c r="AE844" s="208"/>
    </row>
    <row r="845" spans="28:31" x14ac:dyDescent="0.2">
      <c r="AB845" s="208"/>
      <c r="AD845" s="208"/>
      <c r="AE845" s="208"/>
    </row>
    <row r="846" spans="28:31" x14ac:dyDescent="0.2">
      <c r="AB846" s="208"/>
      <c r="AD846" s="208"/>
      <c r="AE846" s="208"/>
    </row>
    <row r="847" spans="28:31" x14ac:dyDescent="0.2">
      <c r="AB847" s="208"/>
      <c r="AD847" s="208"/>
      <c r="AE847" s="208"/>
    </row>
    <row r="848" spans="28:31" x14ac:dyDescent="0.2">
      <c r="AB848" s="208"/>
      <c r="AD848" s="208"/>
      <c r="AE848" s="208"/>
    </row>
    <row r="849" spans="28:31" x14ac:dyDescent="0.2">
      <c r="AB849" s="208"/>
      <c r="AD849" s="208"/>
      <c r="AE849" s="208"/>
    </row>
    <row r="850" spans="28:31" x14ac:dyDescent="0.2">
      <c r="AB850" s="208"/>
      <c r="AD850" s="208"/>
      <c r="AE850" s="208"/>
    </row>
    <row r="851" spans="28:31" x14ac:dyDescent="0.2">
      <c r="AB851" s="208"/>
      <c r="AD851" s="208"/>
      <c r="AE851" s="208"/>
    </row>
    <row r="852" spans="28:31" x14ac:dyDescent="0.2">
      <c r="AB852" s="208"/>
      <c r="AD852" s="208"/>
      <c r="AE852" s="208"/>
    </row>
    <row r="853" spans="28:31" x14ac:dyDescent="0.2">
      <c r="AB853" s="208"/>
      <c r="AD853" s="208"/>
      <c r="AE853" s="208"/>
    </row>
    <row r="854" spans="28:31" x14ac:dyDescent="0.2">
      <c r="AB854" s="208"/>
      <c r="AD854" s="208"/>
      <c r="AE854" s="208"/>
    </row>
    <row r="855" spans="28:31" x14ac:dyDescent="0.2">
      <c r="AB855" s="208"/>
      <c r="AD855" s="208"/>
      <c r="AE855" s="208"/>
    </row>
    <row r="856" spans="28:31" x14ac:dyDescent="0.2">
      <c r="AB856" s="208"/>
      <c r="AD856" s="208"/>
      <c r="AE856" s="208"/>
    </row>
    <row r="857" spans="28:31" x14ac:dyDescent="0.2">
      <c r="AB857" s="208"/>
      <c r="AD857" s="208"/>
      <c r="AE857" s="208"/>
    </row>
    <row r="858" spans="28:31" x14ac:dyDescent="0.2">
      <c r="AB858" s="208"/>
      <c r="AD858" s="208"/>
      <c r="AE858" s="208"/>
    </row>
    <row r="859" spans="28:31" x14ac:dyDescent="0.2">
      <c r="AB859" s="208"/>
      <c r="AD859" s="208"/>
      <c r="AE859" s="208"/>
    </row>
    <row r="860" spans="28:31" x14ac:dyDescent="0.2">
      <c r="AB860" s="208"/>
      <c r="AD860" s="208"/>
      <c r="AE860" s="208"/>
    </row>
    <row r="861" spans="28:31" x14ac:dyDescent="0.2">
      <c r="AB861" s="208"/>
      <c r="AD861" s="208"/>
      <c r="AE861" s="208"/>
    </row>
    <row r="862" spans="28:31" x14ac:dyDescent="0.2">
      <c r="AB862" s="208"/>
      <c r="AD862" s="208"/>
      <c r="AE862" s="208"/>
    </row>
    <row r="863" spans="28:31" x14ac:dyDescent="0.2">
      <c r="AB863" s="208"/>
      <c r="AD863" s="208"/>
      <c r="AE863" s="208"/>
    </row>
    <row r="864" spans="28:31" x14ac:dyDescent="0.2">
      <c r="AB864" s="208"/>
      <c r="AD864" s="208"/>
      <c r="AE864" s="208"/>
    </row>
    <row r="865" spans="28:31" x14ac:dyDescent="0.2">
      <c r="AB865" s="208"/>
      <c r="AD865" s="208"/>
      <c r="AE865" s="208"/>
    </row>
    <row r="866" spans="28:31" x14ac:dyDescent="0.2">
      <c r="AB866" s="208"/>
      <c r="AD866" s="208"/>
      <c r="AE866" s="208"/>
    </row>
    <row r="867" spans="28:31" x14ac:dyDescent="0.2">
      <c r="AB867" s="208"/>
      <c r="AD867" s="208"/>
      <c r="AE867" s="208"/>
    </row>
    <row r="868" spans="28:31" x14ac:dyDescent="0.2">
      <c r="AB868" s="208"/>
      <c r="AD868" s="208"/>
      <c r="AE868" s="208"/>
    </row>
    <row r="869" spans="28:31" x14ac:dyDescent="0.2">
      <c r="AB869" s="208"/>
      <c r="AD869" s="208"/>
      <c r="AE869" s="208"/>
    </row>
    <row r="870" spans="28:31" x14ac:dyDescent="0.2">
      <c r="AB870" s="208"/>
      <c r="AD870" s="208"/>
      <c r="AE870" s="208"/>
    </row>
    <row r="871" spans="28:31" x14ac:dyDescent="0.2">
      <c r="AB871" s="208"/>
      <c r="AD871" s="208"/>
      <c r="AE871" s="208"/>
    </row>
    <row r="872" spans="28:31" x14ac:dyDescent="0.2">
      <c r="AB872" s="208"/>
      <c r="AD872" s="208"/>
      <c r="AE872" s="208"/>
    </row>
    <row r="873" spans="28:31" x14ac:dyDescent="0.2">
      <c r="AB873" s="208"/>
      <c r="AD873" s="208"/>
      <c r="AE873" s="208"/>
    </row>
    <row r="874" spans="28:31" x14ac:dyDescent="0.2">
      <c r="AB874" s="208"/>
      <c r="AD874" s="208"/>
      <c r="AE874" s="208"/>
    </row>
    <row r="875" spans="28:31" x14ac:dyDescent="0.2">
      <c r="AB875" s="208"/>
      <c r="AD875" s="208"/>
      <c r="AE875" s="208"/>
    </row>
    <row r="876" spans="28:31" x14ac:dyDescent="0.2">
      <c r="AB876" s="208"/>
      <c r="AD876" s="208"/>
      <c r="AE876" s="208"/>
    </row>
    <row r="877" spans="28:31" x14ac:dyDescent="0.2">
      <c r="AB877" s="208"/>
      <c r="AD877" s="208"/>
      <c r="AE877" s="208"/>
    </row>
    <row r="878" spans="28:31" x14ac:dyDescent="0.2">
      <c r="AB878" s="208"/>
      <c r="AD878" s="208"/>
      <c r="AE878" s="208"/>
    </row>
    <row r="879" spans="28:31" x14ac:dyDescent="0.2">
      <c r="AB879" s="208"/>
      <c r="AD879" s="208"/>
      <c r="AE879" s="208"/>
    </row>
    <row r="880" spans="28:31" x14ac:dyDescent="0.2">
      <c r="AB880" s="208"/>
      <c r="AD880" s="208"/>
      <c r="AE880" s="208"/>
    </row>
    <row r="881" spans="28:31" x14ac:dyDescent="0.2">
      <c r="AB881" s="208"/>
      <c r="AD881" s="208"/>
      <c r="AE881" s="208"/>
    </row>
    <row r="882" spans="28:31" x14ac:dyDescent="0.2">
      <c r="AB882" s="208"/>
      <c r="AD882" s="208"/>
      <c r="AE882" s="208"/>
    </row>
    <row r="883" spans="28:31" x14ac:dyDescent="0.2">
      <c r="AB883" s="208"/>
      <c r="AD883" s="208"/>
      <c r="AE883" s="208"/>
    </row>
    <row r="884" spans="28:31" x14ac:dyDescent="0.2">
      <c r="AB884" s="208"/>
      <c r="AD884" s="208"/>
      <c r="AE884" s="208"/>
    </row>
    <row r="885" spans="28:31" x14ac:dyDescent="0.2">
      <c r="AB885" s="208"/>
      <c r="AD885" s="208"/>
      <c r="AE885" s="208"/>
    </row>
    <row r="886" spans="28:31" x14ac:dyDescent="0.2">
      <c r="AB886" s="208"/>
      <c r="AD886" s="208"/>
      <c r="AE886" s="208"/>
    </row>
    <row r="887" spans="28:31" x14ac:dyDescent="0.2">
      <c r="AB887" s="208"/>
      <c r="AD887" s="208"/>
      <c r="AE887" s="208"/>
    </row>
    <row r="888" spans="28:31" x14ac:dyDescent="0.2">
      <c r="AB888" s="208"/>
      <c r="AD888" s="208"/>
      <c r="AE888" s="208"/>
    </row>
    <row r="889" spans="28:31" x14ac:dyDescent="0.2">
      <c r="AB889" s="208"/>
      <c r="AD889" s="208"/>
      <c r="AE889" s="208"/>
    </row>
    <row r="890" spans="28:31" x14ac:dyDescent="0.2">
      <c r="AB890" s="208"/>
      <c r="AD890" s="208"/>
      <c r="AE890" s="208"/>
    </row>
    <row r="891" spans="28:31" x14ac:dyDescent="0.2">
      <c r="AB891" s="208"/>
      <c r="AD891" s="208"/>
      <c r="AE891" s="208"/>
    </row>
    <row r="892" spans="28:31" x14ac:dyDescent="0.2">
      <c r="AB892" s="208"/>
      <c r="AD892" s="208"/>
      <c r="AE892" s="208"/>
    </row>
    <row r="893" spans="28:31" x14ac:dyDescent="0.2">
      <c r="AB893" s="208"/>
      <c r="AD893" s="208"/>
      <c r="AE893" s="208"/>
    </row>
    <row r="894" spans="28:31" x14ac:dyDescent="0.2">
      <c r="AB894" s="208"/>
      <c r="AD894" s="208"/>
      <c r="AE894" s="208"/>
    </row>
    <row r="895" spans="28:31" x14ac:dyDescent="0.2">
      <c r="AB895" s="208"/>
      <c r="AD895" s="208"/>
      <c r="AE895" s="208"/>
    </row>
    <row r="896" spans="28:31" x14ac:dyDescent="0.2">
      <c r="AB896" s="208"/>
      <c r="AD896" s="208"/>
      <c r="AE896" s="208"/>
    </row>
    <row r="897" spans="28:31" x14ac:dyDescent="0.2">
      <c r="AB897" s="208"/>
      <c r="AD897" s="208"/>
      <c r="AE897" s="208"/>
    </row>
    <row r="898" spans="28:31" x14ac:dyDescent="0.2">
      <c r="AB898" s="208"/>
      <c r="AD898" s="208"/>
      <c r="AE898" s="208"/>
    </row>
    <row r="899" spans="28:31" x14ac:dyDescent="0.2">
      <c r="AB899" s="208"/>
      <c r="AD899" s="208"/>
      <c r="AE899" s="208"/>
    </row>
    <row r="900" spans="28:31" x14ac:dyDescent="0.2">
      <c r="AB900" s="208"/>
      <c r="AD900" s="208"/>
      <c r="AE900" s="208"/>
    </row>
    <row r="901" spans="28:31" x14ac:dyDescent="0.2">
      <c r="AB901" s="208"/>
      <c r="AD901" s="208"/>
      <c r="AE901" s="208"/>
    </row>
    <row r="902" spans="28:31" x14ac:dyDescent="0.2">
      <c r="AB902" s="208"/>
      <c r="AD902" s="208"/>
      <c r="AE902" s="208"/>
    </row>
    <row r="903" spans="28:31" x14ac:dyDescent="0.2">
      <c r="AB903" s="208"/>
      <c r="AD903" s="208"/>
      <c r="AE903" s="208"/>
    </row>
    <row r="904" spans="28:31" x14ac:dyDescent="0.2">
      <c r="AB904" s="208"/>
      <c r="AD904" s="208"/>
      <c r="AE904" s="208"/>
    </row>
    <row r="905" spans="28:31" x14ac:dyDescent="0.2">
      <c r="AB905" s="208"/>
      <c r="AD905" s="208"/>
      <c r="AE905" s="208"/>
    </row>
    <row r="906" spans="28:31" x14ac:dyDescent="0.2">
      <c r="AB906" s="208"/>
      <c r="AD906" s="208"/>
      <c r="AE906" s="208"/>
    </row>
    <row r="907" spans="28:31" x14ac:dyDescent="0.2">
      <c r="AB907" s="208"/>
      <c r="AD907" s="208"/>
      <c r="AE907" s="208"/>
    </row>
    <row r="908" spans="28:31" x14ac:dyDescent="0.2">
      <c r="AB908" s="208"/>
      <c r="AD908" s="208"/>
      <c r="AE908" s="208"/>
    </row>
    <row r="909" spans="28:31" x14ac:dyDescent="0.2">
      <c r="AB909" s="208"/>
      <c r="AD909" s="208"/>
      <c r="AE909" s="208"/>
    </row>
    <row r="910" spans="28:31" x14ac:dyDescent="0.2">
      <c r="AB910" s="208"/>
      <c r="AD910" s="208"/>
      <c r="AE910" s="208"/>
    </row>
    <row r="911" spans="28:31" x14ac:dyDescent="0.2">
      <c r="AB911" s="208"/>
      <c r="AD911" s="208"/>
      <c r="AE911" s="208"/>
    </row>
    <row r="912" spans="28:31" x14ac:dyDescent="0.2">
      <c r="AB912" s="208"/>
      <c r="AD912" s="208"/>
      <c r="AE912" s="208"/>
    </row>
    <row r="913" spans="28:31" x14ac:dyDescent="0.2">
      <c r="AB913" s="208"/>
      <c r="AD913" s="208"/>
      <c r="AE913" s="208"/>
    </row>
    <row r="914" spans="28:31" x14ac:dyDescent="0.2">
      <c r="AB914" s="208"/>
      <c r="AD914" s="208"/>
      <c r="AE914" s="208"/>
    </row>
    <row r="915" spans="28:31" x14ac:dyDescent="0.2">
      <c r="AB915" s="208"/>
      <c r="AD915" s="208"/>
      <c r="AE915" s="208"/>
    </row>
    <row r="916" spans="28:31" x14ac:dyDescent="0.2">
      <c r="AB916" s="208"/>
      <c r="AD916" s="208"/>
      <c r="AE916" s="208"/>
    </row>
    <row r="917" spans="28:31" x14ac:dyDescent="0.2">
      <c r="AB917" s="208"/>
      <c r="AD917" s="208"/>
      <c r="AE917" s="208"/>
    </row>
    <row r="918" spans="28:31" x14ac:dyDescent="0.2">
      <c r="AB918" s="208"/>
      <c r="AD918" s="208"/>
      <c r="AE918" s="208"/>
    </row>
    <row r="919" spans="28:31" x14ac:dyDescent="0.2">
      <c r="AB919" s="208"/>
      <c r="AD919" s="208"/>
      <c r="AE919" s="208"/>
    </row>
    <row r="920" spans="28:31" x14ac:dyDescent="0.2">
      <c r="AB920" s="208"/>
      <c r="AD920" s="208"/>
      <c r="AE920" s="208"/>
    </row>
    <row r="921" spans="28:31" x14ac:dyDescent="0.2">
      <c r="AB921" s="208"/>
      <c r="AD921" s="208"/>
      <c r="AE921" s="208"/>
    </row>
    <row r="922" spans="28:31" x14ac:dyDescent="0.2">
      <c r="AB922" s="208"/>
      <c r="AD922" s="208"/>
      <c r="AE922" s="208"/>
    </row>
    <row r="923" spans="28:31" x14ac:dyDescent="0.2">
      <c r="AB923" s="208"/>
      <c r="AD923" s="208"/>
      <c r="AE923" s="208"/>
    </row>
    <row r="924" spans="28:31" x14ac:dyDescent="0.2">
      <c r="AB924" s="208"/>
      <c r="AD924" s="208"/>
      <c r="AE924" s="208"/>
    </row>
    <row r="925" spans="28:31" x14ac:dyDescent="0.2">
      <c r="AB925" s="208"/>
      <c r="AD925" s="208"/>
      <c r="AE925" s="208"/>
    </row>
    <row r="926" spans="28:31" x14ac:dyDescent="0.2">
      <c r="AB926" s="208"/>
      <c r="AD926" s="208"/>
      <c r="AE926" s="208"/>
    </row>
    <row r="927" spans="28:31" x14ac:dyDescent="0.2">
      <c r="AB927" s="208"/>
      <c r="AD927" s="208"/>
      <c r="AE927" s="208"/>
    </row>
    <row r="928" spans="28:31" x14ac:dyDescent="0.2">
      <c r="AB928" s="208"/>
      <c r="AD928" s="208"/>
      <c r="AE928" s="208"/>
    </row>
    <row r="929" spans="28:31" x14ac:dyDescent="0.2">
      <c r="AB929" s="208"/>
      <c r="AD929" s="208"/>
      <c r="AE929" s="208"/>
    </row>
    <row r="930" spans="28:31" x14ac:dyDescent="0.2">
      <c r="AB930" s="208"/>
      <c r="AD930" s="208"/>
      <c r="AE930" s="208"/>
    </row>
    <row r="931" spans="28:31" x14ac:dyDescent="0.2">
      <c r="AB931" s="208"/>
      <c r="AD931" s="208"/>
      <c r="AE931" s="208"/>
    </row>
    <row r="932" spans="28:31" x14ac:dyDescent="0.2">
      <c r="AB932" s="208"/>
      <c r="AD932" s="208"/>
      <c r="AE932" s="208"/>
    </row>
    <row r="933" spans="28:31" x14ac:dyDescent="0.2">
      <c r="AB933" s="208"/>
      <c r="AD933" s="208"/>
      <c r="AE933" s="208"/>
    </row>
    <row r="934" spans="28:31" x14ac:dyDescent="0.2">
      <c r="AB934" s="208"/>
      <c r="AD934" s="208"/>
      <c r="AE934" s="208"/>
    </row>
    <row r="935" spans="28:31" x14ac:dyDescent="0.2">
      <c r="AB935" s="208"/>
      <c r="AD935" s="208"/>
      <c r="AE935" s="208"/>
    </row>
    <row r="936" spans="28:31" x14ac:dyDescent="0.2">
      <c r="AB936" s="208"/>
      <c r="AD936" s="208"/>
      <c r="AE936" s="208"/>
    </row>
    <row r="937" spans="28:31" x14ac:dyDescent="0.2">
      <c r="AB937" s="208"/>
      <c r="AD937" s="208"/>
      <c r="AE937" s="208"/>
    </row>
    <row r="938" spans="28:31" x14ac:dyDescent="0.2">
      <c r="AB938" s="208"/>
      <c r="AD938" s="208"/>
      <c r="AE938" s="208"/>
    </row>
    <row r="939" spans="28:31" x14ac:dyDescent="0.2">
      <c r="AB939" s="208"/>
      <c r="AD939" s="208"/>
      <c r="AE939" s="208"/>
    </row>
    <row r="940" spans="28:31" x14ac:dyDescent="0.2">
      <c r="AB940" s="208"/>
      <c r="AD940" s="208"/>
      <c r="AE940" s="208"/>
    </row>
    <row r="941" spans="28:31" x14ac:dyDescent="0.2">
      <c r="AB941" s="208"/>
      <c r="AD941" s="208"/>
      <c r="AE941" s="208"/>
    </row>
    <row r="942" spans="28:31" x14ac:dyDescent="0.2">
      <c r="AB942" s="208"/>
      <c r="AD942" s="208"/>
      <c r="AE942" s="208"/>
    </row>
    <row r="943" spans="28:31" x14ac:dyDescent="0.2">
      <c r="AB943" s="208"/>
      <c r="AD943" s="208"/>
      <c r="AE943" s="208"/>
    </row>
    <row r="944" spans="28:31" x14ac:dyDescent="0.2">
      <c r="AB944" s="208"/>
      <c r="AD944" s="208"/>
      <c r="AE944" s="208"/>
    </row>
    <row r="945" spans="28:31" x14ac:dyDescent="0.2">
      <c r="AB945" s="208"/>
      <c r="AD945" s="208"/>
      <c r="AE945" s="208"/>
    </row>
    <row r="946" spans="28:31" x14ac:dyDescent="0.2">
      <c r="AB946" s="208"/>
      <c r="AD946" s="208"/>
      <c r="AE946" s="208"/>
    </row>
    <row r="947" spans="28:31" x14ac:dyDescent="0.2">
      <c r="AB947" s="208"/>
      <c r="AD947" s="208"/>
      <c r="AE947" s="208"/>
    </row>
    <row r="948" spans="28:31" x14ac:dyDescent="0.2">
      <c r="AB948" s="208"/>
      <c r="AD948" s="208"/>
      <c r="AE948" s="208"/>
    </row>
    <row r="949" spans="28:31" x14ac:dyDescent="0.2">
      <c r="AB949" s="208"/>
      <c r="AD949" s="208"/>
      <c r="AE949" s="208"/>
    </row>
    <row r="950" spans="28:31" x14ac:dyDescent="0.2">
      <c r="AB950" s="208"/>
      <c r="AD950" s="208"/>
      <c r="AE950" s="208"/>
    </row>
    <row r="951" spans="28:31" x14ac:dyDescent="0.2">
      <c r="AB951" s="208"/>
      <c r="AD951" s="208"/>
      <c r="AE951" s="208"/>
    </row>
    <row r="952" spans="28:31" x14ac:dyDescent="0.2">
      <c r="AB952" s="208"/>
      <c r="AD952" s="208"/>
      <c r="AE952" s="208"/>
    </row>
    <row r="953" spans="28:31" x14ac:dyDescent="0.2">
      <c r="AB953" s="208"/>
      <c r="AD953" s="208"/>
      <c r="AE953" s="208"/>
    </row>
    <row r="954" spans="28:31" x14ac:dyDescent="0.2">
      <c r="AB954" s="208"/>
      <c r="AD954" s="208"/>
      <c r="AE954" s="208"/>
    </row>
    <row r="955" spans="28:31" x14ac:dyDescent="0.2">
      <c r="AB955" s="208"/>
      <c r="AD955" s="208"/>
      <c r="AE955" s="208"/>
    </row>
    <row r="956" spans="28:31" x14ac:dyDescent="0.2">
      <c r="AB956" s="208"/>
      <c r="AD956" s="208"/>
      <c r="AE956" s="208"/>
    </row>
    <row r="957" spans="28:31" x14ac:dyDescent="0.2">
      <c r="AB957" s="208"/>
      <c r="AD957" s="208"/>
      <c r="AE957" s="208"/>
    </row>
    <row r="958" spans="28:31" x14ac:dyDescent="0.2">
      <c r="AB958" s="208"/>
      <c r="AD958" s="208"/>
      <c r="AE958" s="208"/>
    </row>
    <row r="959" spans="28:31" x14ac:dyDescent="0.2">
      <c r="AB959" s="208"/>
      <c r="AD959" s="208"/>
      <c r="AE959" s="208"/>
    </row>
    <row r="960" spans="28:31" x14ac:dyDescent="0.2">
      <c r="AB960" s="208"/>
      <c r="AD960" s="208"/>
      <c r="AE960" s="208"/>
    </row>
    <row r="961" spans="28:31" x14ac:dyDescent="0.2">
      <c r="AB961" s="208"/>
      <c r="AD961" s="208"/>
      <c r="AE961" s="208"/>
    </row>
    <row r="962" spans="28:31" x14ac:dyDescent="0.2">
      <c r="AB962" s="208"/>
      <c r="AD962" s="208"/>
      <c r="AE962" s="208"/>
    </row>
    <row r="963" spans="28:31" x14ac:dyDescent="0.2">
      <c r="AB963" s="208"/>
      <c r="AD963" s="208"/>
      <c r="AE963" s="208"/>
    </row>
    <row r="964" spans="28:31" x14ac:dyDescent="0.2">
      <c r="AB964" s="208"/>
      <c r="AD964" s="208"/>
      <c r="AE964" s="208"/>
    </row>
    <row r="965" spans="28:31" x14ac:dyDescent="0.2">
      <c r="AB965" s="208"/>
      <c r="AD965" s="208"/>
      <c r="AE965" s="208"/>
    </row>
    <row r="966" spans="28:31" x14ac:dyDescent="0.2">
      <c r="AB966" s="208"/>
      <c r="AD966" s="208"/>
      <c r="AE966" s="208"/>
    </row>
    <row r="967" spans="28:31" x14ac:dyDescent="0.2">
      <c r="AB967" s="208"/>
      <c r="AD967" s="208"/>
      <c r="AE967" s="208"/>
    </row>
    <row r="968" spans="28:31" x14ac:dyDescent="0.2">
      <c r="AB968" s="208"/>
      <c r="AD968" s="208"/>
      <c r="AE968" s="208"/>
    </row>
    <row r="969" spans="28:31" x14ac:dyDescent="0.2">
      <c r="AB969" s="208"/>
      <c r="AD969" s="208"/>
      <c r="AE969" s="208"/>
    </row>
    <row r="970" spans="28:31" x14ac:dyDescent="0.2">
      <c r="AB970" s="208"/>
      <c r="AD970" s="208"/>
      <c r="AE970" s="208"/>
    </row>
    <row r="971" spans="28:31" x14ac:dyDescent="0.2">
      <c r="AB971" s="208"/>
      <c r="AD971" s="208"/>
      <c r="AE971" s="208"/>
    </row>
    <row r="972" spans="28:31" x14ac:dyDescent="0.2">
      <c r="AB972" s="208"/>
      <c r="AD972" s="208"/>
      <c r="AE972" s="208"/>
    </row>
    <row r="973" spans="28:31" x14ac:dyDescent="0.2">
      <c r="AB973" s="208"/>
      <c r="AD973" s="208"/>
      <c r="AE973" s="208"/>
    </row>
    <row r="974" spans="28:31" x14ac:dyDescent="0.2">
      <c r="AB974" s="208"/>
      <c r="AD974" s="208"/>
      <c r="AE974" s="208"/>
    </row>
    <row r="975" spans="28:31" x14ac:dyDescent="0.2">
      <c r="AB975" s="208"/>
      <c r="AD975" s="208"/>
      <c r="AE975" s="208"/>
    </row>
    <row r="976" spans="28:31" x14ac:dyDescent="0.2">
      <c r="AB976" s="208"/>
      <c r="AD976" s="208"/>
      <c r="AE976" s="208"/>
    </row>
    <row r="977" spans="28:31" x14ac:dyDescent="0.2">
      <c r="AB977" s="208"/>
      <c r="AD977" s="208"/>
      <c r="AE977" s="208"/>
    </row>
    <row r="978" spans="28:31" x14ac:dyDescent="0.2">
      <c r="AB978" s="208"/>
      <c r="AD978" s="208"/>
      <c r="AE978" s="208"/>
    </row>
    <row r="979" spans="28:31" x14ac:dyDescent="0.2">
      <c r="AB979" s="208"/>
      <c r="AD979" s="208"/>
      <c r="AE979" s="208"/>
    </row>
    <row r="980" spans="28:31" x14ac:dyDescent="0.2">
      <c r="AB980" s="208"/>
      <c r="AD980" s="208"/>
      <c r="AE980" s="208"/>
    </row>
    <row r="981" spans="28:31" x14ac:dyDescent="0.2">
      <c r="AB981" s="208"/>
      <c r="AD981" s="208"/>
      <c r="AE981" s="208"/>
    </row>
    <row r="982" spans="28:31" x14ac:dyDescent="0.2">
      <c r="AB982" s="208"/>
      <c r="AD982" s="208"/>
      <c r="AE982" s="208"/>
    </row>
    <row r="983" spans="28:31" x14ac:dyDescent="0.2">
      <c r="AB983" s="208"/>
      <c r="AD983" s="208"/>
      <c r="AE983" s="208"/>
    </row>
    <row r="984" spans="28:31" x14ac:dyDescent="0.2">
      <c r="AB984" s="208"/>
      <c r="AD984" s="208"/>
      <c r="AE984" s="208"/>
    </row>
    <row r="985" spans="28:31" x14ac:dyDescent="0.2">
      <c r="AB985" s="208"/>
      <c r="AD985" s="208"/>
      <c r="AE985" s="208"/>
    </row>
    <row r="986" spans="28:31" x14ac:dyDescent="0.2">
      <c r="AB986" s="208"/>
      <c r="AD986" s="208"/>
      <c r="AE986" s="208"/>
    </row>
    <row r="987" spans="28:31" x14ac:dyDescent="0.2">
      <c r="AB987" s="208"/>
      <c r="AD987" s="208"/>
      <c r="AE987" s="208"/>
    </row>
    <row r="988" spans="28:31" x14ac:dyDescent="0.2">
      <c r="AB988" s="208"/>
      <c r="AD988" s="208"/>
      <c r="AE988" s="208"/>
    </row>
    <row r="989" spans="28:31" x14ac:dyDescent="0.2">
      <c r="AB989" s="208"/>
      <c r="AD989" s="208"/>
      <c r="AE989" s="208"/>
    </row>
    <row r="990" spans="28:31" x14ac:dyDescent="0.2">
      <c r="AB990" s="208"/>
      <c r="AD990" s="208"/>
      <c r="AE990" s="208"/>
    </row>
    <row r="991" spans="28:31" x14ac:dyDescent="0.2">
      <c r="AB991" s="208"/>
      <c r="AD991" s="208"/>
      <c r="AE991" s="208"/>
    </row>
    <row r="992" spans="28:31" x14ac:dyDescent="0.2">
      <c r="AB992" s="208"/>
      <c r="AD992" s="208"/>
      <c r="AE992" s="208"/>
    </row>
    <row r="993" spans="28:31" x14ac:dyDescent="0.2">
      <c r="AB993" s="208"/>
      <c r="AD993" s="208"/>
      <c r="AE993" s="208"/>
    </row>
    <row r="994" spans="28:31" x14ac:dyDescent="0.2">
      <c r="AB994" s="208"/>
      <c r="AD994" s="208"/>
      <c r="AE994" s="208"/>
    </row>
    <row r="995" spans="28:31" x14ac:dyDescent="0.2">
      <c r="AB995" s="208"/>
      <c r="AD995" s="208"/>
      <c r="AE995" s="208"/>
    </row>
    <row r="996" spans="28:31" x14ac:dyDescent="0.2">
      <c r="AB996" s="208"/>
      <c r="AD996" s="208"/>
      <c r="AE996" s="208"/>
    </row>
    <row r="997" spans="28:31" x14ac:dyDescent="0.2">
      <c r="AB997" s="208"/>
      <c r="AD997" s="208"/>
      <c r="AE997" s="208"/>
    </row>
    <row r="998" spans="28:31" x14ac:dyDescent="0.2">
      <c r="AB998" s="208"/>
      <c r="AD998" s="208"/>
      <c r="AE998" s="208"/>
    </row>
    <row r="999" spans="28:31" x14ac:dyDescent="0.2">
      <c r="AB999" s="208"/>
      <c r="AD999" s="208"/>
      <c r="AE999" s="208"/>
    </row>
    <row r="1000" spans="28:31" x14ac:dyDescent="0.2">
      <c r="AB1000" s="208"/>
      <c r="AD1000" s="208"/>
      <c r="AE1000" s="208"/>
    </row>
    <row r="1001" spans="28:31" x14ac:dyDescent="0.2">
      <c r="AB1001" s="208"/>
      <c r="AD1001" s="208"/>
      <c r="AE1001" s="208"/>
    </row>
    <row r="1002" spans="28:31" x14ac:dyDescent="0.2">
      <c r="AB1002" s="208"/>
      <c r="AD1002" s="208"/>
      <c r="AE1002" s="208"/>
    </row>
    <row r="1003" spans="28:31" x14ac:dyDescent="0.2">
      <c r="AB1003" s="208"/>
      <c r="AD1003" s="208"/>
      <c r="AE1003" s="208"/>
    </row>
    <row r="1004" spans="28:31" x14ac:dyDescent="0.2">
      <c r="AB1004" s="208"/>
      <c r="AD1004" s="208"/>
      <c r="AE1004" s="208"/>
    </row>
    <row r="1005" spans="28:31" x14ac:dyDescent="0.2">
      <c r="AB1005" s="208"/>
      <c r="AD1005" s="208"/>
      <c r="AE1005" s="208"/>
    </row>
    <row r="1006" spans="28:31" x14ac:dyDescent="0.2">
      <c r="AB1006" s="208"/>
      <c r="AD1006" s="208"/>
      <c r="AE1006" s="208"/>
    </row>
    <row r="1007" spans="28:31" x14ac:dyDescent="0.2">
      <c r="AB1007" s="208"/>
      <c r="AD1007" s="208"/>
      <c r="AE1007" s="208"/>
    </row>
    <row r="1008" spans="28:31" x14ac:dyDescent="0.2">
      <c r="AB1008" s="208"/>
      <c r="AD1008" s="208"/>
      <c r="AE1008" s="208"/>
    </row>
    <row r="1009" spans="28:31" x14ac:dyDescent="0.2">
      <c r="AB1009" s="208"/>
      <c r="AD1009" s="208"/>
      <c r="AE1009" s="208"/>
    </row>
    <row r="1010" spans="28:31" x14ac:dyDescent="0.2">
      <c r="AB1010" s="208"/>
      <c r="AD1010" s="208"/>
      <c r="AE1010" s="208"/>
    </row>
    <row r="1011" spans="28:31" x14ac:dyDescent="0.2">
      <c r="AB1011" s="208"/>
      <c r="AD1011" s="208"/>
      <c r="AE1011" s="208"/>
    </row>
    <row r="1012" spans="28:31" x14ac:dyDescent="0.2">
      <c r="AB1012" s="208"/>
      <c r="AD1012" s="208"/>
      <c r="AE1012" s="208"/>
    </row>
    <row r="1013" spans="28:31" x14ac:dyDescent="0.2">
      <c r="AB1013" s="208"/>
      <c r="AD1013" s="208"/>
      <c r="AE1013" s="208"/>
    </row>
    <row r="1014" spans="28:31" x14ac:dyDescent="0.2">
      <c r="AB1014" s="208"/>
      <c r="AD1014" s="208"/>
      <c r="AE1014" s="208"/>
    </row>
    <row r="1015" spans="28:31" x14ac:dyDescent="0.2">
      <c r="AB1015" s="208"/>
      <c r="AD1015" s="208"/>
      <c r="AE1015" s="208"/>
    </row>
    <row r="1016" spans="28:31" x14ac:dyDescent="0.2">
      <c r="AB1016" s="208"/>
      <c r="AD1016" s="208"/>
      <c r="AE1016" s="208"/>
    </row>
    <row r="1017" spans="28:31" x14ac:dyDescent="0.2">
      <c r="AB1017" s="208"/>
      <c r="AD1017" s="208"/>
      <c r="AE1017" s="208"/>
    </row>
    <row r="1018" spans="28:31" x14ac:dyDescent="0.2">
      <c r="AB1018" s="208"/>
      <c r="AD1018" s="208"/>
      <c r="AE1018" s="208"/>
    </row>
    <row r="1019" spans="28:31" x14ac:dyDescent="0.2">
      <c r="AB1019" s="208"/>
      <c r="AD1019" s="208"/>
      <c r="AE1019" s="208"/>
    </row>
    <row r="1020" spans="28:31" x14ac:dyDescent="0.2">
      <c r="AB1020" s="208"/>
      <c r="AD1020" s="208"/>
      <c r="AE1020" s="208"/>
    </row>
    <row r="1021" spans="28:31" x14ac:dyDescent="0.2">
      <c r="AB1021" s="208"/>
      <c r="AD1021" s="208"/>
      <c r="AE1021" s="208"/>
    </row>
    <row r="1022" spans="28:31" x14ac:dyDescent="0.2">
      <c r="AB1022" s="208"/>
      <c r="AD1022" s="208"/>
      <c r="AE1022" s="208"/>
    </row>
    <row r="1023" spans="28:31" x14ac:dyDescent="0.2">
      <c r="AB1023" s="208"/>
      <c r="AD1023" s="208"/>
      <c r="AE1023" s="208"/>
    </row>
    <row r="1024" spans="28:31" x14ac:dyDescent="0.2">
      <c r="AB1024" s="208"/>
      <c r="AD1024" s="208"/>
      <c r="AE1024" s="208"/>
    </row>
    <row r="1025" spans="28:31" x14ac:dyDescent="0.2">
      <c r="AB1025" s="208"/>
      <c r="AD1025" s="208"/>
      <c r="AE1025" s="208"/>
    </row>
    <row r="1026" spans="28:31" x14ac:dyDescent="0.2">
      <c r="AB1026" s="208"/>
      <c r="AD1026" s="208"/>
      <c r="AE1026" s="208"/>
    </row>
    <row r="1027" spans="28:31" x14ac:dyDescent="0.2">
      <c r="AB1027" s="208"/>
      <c r="AD1027" s="208"/>
      <c r="AE1027" s="208"/>
    </row>
    <row r="1028" spans="28:31" x14ac:dyDescent="0.2">
      <c r="AB1028" s="208"/>
      <c r="AD1028" s="208"/>
      <c r="AE1028" s="208"/>
    </row>
    <row r="1029" spans="28:31" x14ac:dyDescent="0.2">
      <c r="AB1029" s="208"/>
      <c r="AD1029" s="208"/>
      <c r="AE1029" s="208"/>
    </row>
    <row r="1030" spans="28:31" x14ac:dyDescent="0.2">
      <c r="AB1030" s="208"/>
      <c r="AD1030" s="208"/>
      <c r="AE1030" s="208"/>
    </row>
    <row r="1031" spans="28:31" x14ac:dyDescent="0.2">
      <c r="AB1031" s="208"/>
      <c r="AD1031" s="208"/>
      <c r="AE1031" s="208"/>
    </row>
    <row r="1032" spans="28:31" x14ac:dyDescent="0.2">
      <c r="AB1032" s="208"/>
      <c r="AD1032" s="208"/>
      <c r="AE1032" s="208"/>
    </row>
    <row r="1033" spans="28:31" x14ac:dyDescent="0.2">
      <c r="AB1033" s="208"/>
      <c r="AD1033" s="208"/>
      <c r="AE1033" s="208"/>
    </row>
    <row r="1034" spans="28:31" x14ac:dyDescent="0.2">
      <c r="AB1034" s="208"/>
      <c r="AD1034" s="208"/>
      <c r="AE1034" s="208"/>
    </row>
    <row r="1035" spans="28:31" x14ac:dyDescent="0.2">
      <c r="AB1035" s="208"/>
      <c r="AD1035" s="208"/>
      <c r="AE1035" s="208"/>
    </row>
    <row r="1036" spans="28:31" x14ac:dyDescent="0.2">
      <c r="AB1036" s="208"/>
      <c r="AD1036" s="208"/>
      <c r="AE1036" s="208"/>
    </row>
    <row r="1037" spans="28:31" x14ac:dyDescent="0.2">
      <c r="AB1037" s="208"/>
      <c r="AD1037" s="208"/>
      <c r="AE1037" s="208"/>
    </row>
    <row r="1038" spans="28:31" x14ac:dyDescent="0.2">
      <c r="AB1038" s="208"/>
      <c r="AD1038" s="208"/>
      <c r="AE1038" s="208"/>
    </row>
    <row r="1039" spans="28:31" x14ac:dyDescent="0.2">
      <c r="AB1039" s="208"/>
      <c r="AD1039" s="208"/>
      <c r="AE1039" s="208"/>
    </row>
    <row r="1040" spans="28:31" x14ac:dyDescent="0.2">
      <c r="AB1040" s="208"/>
      <c r="AD1040" s="208"/>
      <c r="AE1040" s="208"/>
    </row>
    <row r="1041" spans="28:31" x14ac:dyDescent="0.2">
      <c r="AB1041" s="208"/>
      <c r="AD1041" s="208"/>
      <c r="AE1041" s="208"/>
    </row>
    <row r="1042" spans="28:31" x14ac:dyDescent="0.2">
      <c r="AB1042" s="208"/>
      <c r="AD1042" s="208"/>
      <c r="AE1042" s="208"/>
    </row>
    <row r="1043" spans="28:31" x14ac:dyDescent="0.2">
      <c r="AB1043" s="208"/>
      <c r="AD1043" s="208"/>
      <c r="AE1043" s="208"/>
    </row>
    <row r="1044" spans="28:31" x14ac:dyDescent="0.2">
      <c r="AB1044" s="208"/>
      <c r="AD1044" s="208"/>
      <c r="AE1044" s="208"/>
    </row>
    <row r="1045" spans="28:31" x14ac:dyDescent="0.2">
      <c r="AB1045" s="208"/>
      <c r="AD1045" s="208"/>
      <c r="AE1045" s="208"/>
    </row>
    <row r="1046" spans="28:31" x14ac:dyDescent="0.2">
      <c r="AB1046" s="208"/>
      <c r="AD1046" s="208"/>
      <c r="AE1046" s="208"/>
    </row>
    <row r="1047" spans="28:31" x14ac:dyDescent="0.2">
      <c r="AB1047" s="208"/>
      <c r="AD1047" s="208"/>
      <c r="AE1047" s="208"/>
    </row>
    <row r="1048" spans="28:31" x14ac:dyDescent="0.2">
      <c r="AB1048" s="208"/>
      <c r="AD1048" s="208"/>
      <c r="AE1048" s="208"/>
    </row>
    <row r="1049" spans="28:31" x14ac:dyDescent="0.2">
      <c r="AB1049" s="208"/>
      <c r="AD1049" s="208"/>
      <c r="AE1049" s="208"/>
    </row>
    <row r="1050" spans="28:31" x14ac:dyDescent="0.2">
      <c r="AB1050" s="208"/>
      <c r="AD1050" s="208"/>
      <c r="AE1050" s="208"/>
    </row>
    <row r="1051" spans="28:31" x14ac:dyDescent="0.2">
      <c r="AB1051" s="208"/>
      <c r="AD1051" s="208"/>
      <c r="AE1051" s="208"/>
    </row>
    <row r="1052" spans="28:31" x14ac:dyDescent="0.2">
      <c r="AB1052" s="208"/>
      <c r="AD1052" s="208"/>
      <c r="AE1052" s="208"/>
    </row>
    <row r="1053" spans="28:31" x14ac:dyDescent="0.2">
      <c r="AB1053" s="208"/>
      <c r="AD1053" s="208"/>
      <c r="AE1053" s="208"/>
    </row>
    <row r="1054" spans="28:31" x14ac:dyDescent="0.2">
      <c r="AB1054" s="208"/>
      <c r="AD1054" s="208"/>
      <c r="AE1054" s="208"/>
    </row>
    <row r="1055" spans="28:31" x14ac:dyDescent="0.2">
      <c r="AB1055" s="208"/>
      <c r="AD1055" s="208"/>
      <c r="AE1055" s="208"/>
    </row>
    <row r="1056" spans="28:31" x14ac:dyDescent="0.2">
      <c r="AB1056" s="208"/>
      <c r="AD1056" s="208"/>
      <c r="AE1056" s="208"/>
    </row>
    <row r="1057" spans="28:31" x14ac:dyDescent="0.2">
      <c r="AB1057" s="208"/>
      <c r="AD1057" s="208"/>
      <c r="AE1057" s="208"/>
    </row>
    <row r="1058" spans="28:31" x14ac:dyDescent="0.2">
      <c r="AB1058" s="208"/>
      <c r="AD1058" s="208"/>
      <c r="AE1058" s="208"/>
    </row>
    <row r="1059" spans="28:31" x14ac:dyDescent="0.2">
      <c r="AB1059" s="208"/>
      <c r="AD1059" s="208"/>
      <c r="AE1059" s="208"/>
    </row>
    <row r="1060" spans="28:31" x14ac:dyDescent="0.2">
      <c r="AB1060" s="208"/>
      <c r="AD1060" s="208"/>
      <c r="AE1060" s="208"/>
    </row>
    <row r="1061" spans="28:31" x14ac:dyDescent="0.2">
      <c r="AB1061" s="208"/>
      <c r="AD1061" s="208"/>
      <c r="AE1061" s="208"/>
    </row>
    <row r="1062" spans="28:31" x14ac:dyDescent="0.2">
      <c r="AB1062" s="208"/>
      <c r="AD1062" s="208"/>
      <c r="AE1062" s="208"/>
    </row>
    <row r="1063" spans="28:31" x14ac:dyDescent="0.2">
      <c r="AB1063" s="208"/>
      <c r="AD1063" s="208"/>
      <c r="AE1063" s="208"/>
    </row>
    <row r="1064" spans="28:31" x14ac:dyDescent="0.2">
      <c r="AB1064" s="208"/>
      <c r="AD1064" s="208"/>
      <c r="AE1064" s="208"/>
    </row>
    <row r="1065" spans="28:31" x14ac:dyDescent="0.2">
      <c r="AB1065" s="208"/>
      <c r="AD1065" s="208"/>
      <c r="AE1065" s="208"/>
    </row>
    <row r="1066" spans="28:31" x14ac:dyDescent="0.2">
      <c r="AB1066" s="208"/>
      <c r="AD1066" s="208"/>
      <c r="AE1066" s="208"/>
    </row>
    <row r="1067" spans="28:31" x14ac:dyDescent="0.2">
      <c r="AB1067" s="208"/>
      <c r="AD1067" s="208"/>
      <c r="AE1067" s="208"/>
    </row>
    <row r="1068" spans="28:31" x14ac:dyDescent="0.2">
      <c r="AB1068" s="208"/>
      <c r="AD1068" s="208"/>
      <c r="AE1068" s="208"/>
    </row>
    <row r="1069" spans="28:31" x14ac:dyDescent="0.2">
      <c r="AB1069" s="208"/>
      <c r="AD1069" s="208"/>
      <c r="AE1069" s="208"/>
    </row>
    <row r="1070" spans="28:31" x14ac:dyDescent="0.2">
      <c r="AB1070" s="208"/>
      <c r="AD1070" s="208"/>
      <c r="AE1070" s="208"/>
    </row>
    <row r="1071" spans="28:31" x14ac:dyDescent="0.2">
      <c r="AB1071" s="208"/>
      <c r="AD1071" s="208"/>
      <c r="AE1071" s="208"/>
    </row>
    <row r="1072" spans="28:31" x14ac:dyDescent="0.2">
      <c r="AB1072" s="208"/>
      <c r="AD1072" s="208"/>
      <c r="AE1072" s="208"/>
    </row>
    <row r="1073" spans="28:31" x14ac:dyDescent="0.2">
      <c r="AB1073" s="208"/>
      <c r="AD1073" s="208"/>
      <c r="AE1073" s="208"/>
    </row>
    <row r="1074" spans="28:31" x14ac:dyDescent="0.2">
      <c r="AB1074" s="208"/>
      <c r="AD1074" s="208"/>
      <c r="AE1074" s="208"/>
    </row>
    <row r="1075" spans="28:31" x14ac:dyDescent="0.2">
      <c r="AB1075" s="208"/>
      <c r="AD1075" s="208"/>
      <c r="AE1075" s="208"/>
    </row>
    <row r="1076" spans="28:31" x14ac:dyDescent="0.2">
      <c r="AB1076" s="208"/>
      <c r="AD1076" s="208"/>
      <c r="AE1076" s="208"/>
    </row>
    <row r="1077" spans="28:31" x14ac:dyDescent="0.2">
      <c r="AB1077" s="208"/>
      <c r="AD1077" s="208"/>
      <c r="AE1077" s="208"/>
    </row>
    <row r="1078" spans="28:31" x14ac:dyDescent="0.2">
      <c r="AB1078" s="208"/>
      <c r="AD1078" s="208"/>
      <c r="AE1078" s="208"/>
    </row>
    <row r="1079" spans="28:31" x14ac:dyDescent="0.2">
      <c r="AB1079" s="208"/>
      <c r="AD1079" s="208"/>
      <c r="AE1079" s="208"/>
    </row>
    <row r="1080" spans="28:31" x14ac:dyDescent="0.2">
      <c r="AB1080" s="208"/>
      <c r="AD1080" s="208"/>
      <c r="AE1080" s="208"/>
    </row>
    <row r="1081" spans="28:31" x14ac:dyDescent="0.2">
      <c r="AB1081" s="208"/>
      <c r="AD1081" s="208"/>
      <c r="AE1081" s="208"/>
    </row>
    <row r="1082" spans="28:31" x14ac:dyDescent="0.2">
      <c r="AB1082" s="208"/>
      <c r="AD1082" s="208"/>
      <c r="AE1082" s="208"/>
    </row>
    <row r="1083" spans="28:31" x14ac:dyDescent="0.2">
      <c r="AB1083" s="208"/>
      <c r="AD1083" s="208"/>
      <c r="AE1083" s="208"/>
    </row>
    <row r="1084" spans="28:31" x14ac:dyDescent="0.2">
      <c r="AB1084" s="208"/>
      <c r="AD1084" s="208"/>
      <c r="AE1084" s="208"/>
    </row>
    <row r="1085" spans="28:31" x14ac:dyDescent="0.2">
      <c r="AB1085" s="208"/>
      <c r="AD1085" s="208"/>
      <c r="AE1085" s="208"/>
    </row>
    <row r="1086" spans="28:31" x14ac:dyDescent="0.2">
      <c r="AB1086" s="208"/>
      <c r="AD1086" s="208"/>
      <c r="AE1086" s="208"/>
    </row>
    <row r="1087" spans="28:31" x14ac:dyDescent="0.2">
      <c r="AB1087" s="208"/>
      <c r="AD1087" s="208"/>
      <c r="AE1087" s="208"/>
    </row>
    <row r="1088" spans="28:31" x14ac:dyDescent="0.2">
      <c r="AB1088" s="208"/>
      <c r="AD1088" s="208"/>
      <c r="AE1088" s="208"/>
    </row>
    <row r="1089" spans="28:31" x14ac:dyDescent="0.2">
      <c r="AB1089" s="208"/>
      <c r="AD1089" s="208"/>
      <c r="AE1089" s="208"/>
    </row>
    <row r="1090" spans="28:31" x14ac:dyDescent="0.2">
      <c r="AB1090" s="208"/>
      <c r="AD1090" s="208"/>
      <c r="AE1090" s="208"/>
    </row>
    <row r="1091" spans="28:31" x14ac:dyDescent="0.2">
      <c r="AB1091" s="208"/>
      <c r="AD1091" s="208"/>
      <c r="AE1091" s="208"/>
    </row>
    <row r="1092" spans="28:31" x14ac:dyDescent="0.2">
      <c r="AB1092" s="208"/>
      <c r="AD1092" s="208"/>
      <c r="AE1092" s="208"/>
    </row>
    <row r="1093" spans="28:31" x14ac:dyDescent="0.2">
      <c r="AB1093" s="208"/>
      <c r="AD1093" s="208"/>
      <c r="AE1093" s="208"/>
    </row>
    <row r="1094" spans="28:31" x14ac:dyDescent="0.2">
      <c r="AB1094" s="208"/>
      <c r="AD1094" s="208"/>
      <c r="AE1094" s="208"/>
    </row>
    <row r="1095" spans="28:31" x14ac:dyDescent="0.2">
      <c r="AB1095" s="208"/>
      <c r="AD1095" s="208"/>
      <c r="AE1095" s="208"/>
    </row>
    <row r="1096" spans="28:31" x14ac:dyDescent="0.2">
      <c r="AB1096" s="208"/>
      <c r="AD1096" s="208"/>
      <c r="AE1096" s="208"/>
    </row>
    <row r="1097" spans="28:31" x14ac:dyDescent="0.2">
      <c r="AB1097" s="208"/>
      <c r="AD1097" s="208"/>
      <c r="AE1097" s="208"/>
    </row>
    <row r="1098" spans="28:31" x14ac:dyDescent="0.2">
      <c r="AB1098" s="208"/>
      <c r="AD1098" s="208"/>
      <c r="AE1098" s="208"/>
    </row>
    <row r="1099" spans="28:31" x14ac:dyDescent="0.2">
      <c r="AB1099" s="208"/>
      <c r="AD1099" s="208"/>
      <c r="AE1099" s="208"/>
    </row>
    <row r="1100" spans="28:31" x14ac:dyDescent="0.2">
      <c r="AB1100" s="208"/>
      <c r="AD1100" s="208"/>
      <c r="AE1100" s="208"/>
    </row>
    <row r="1101" spans="28:31" x14ac:dyDescent="0.2">
      <c r="AB1101" s="208"/>
      <c r="AD1101" s="208"/>
      <c r="AE1101" s="208"/>
    </row>
    <row r="1102" spans="28:31" x14ac:dyDescent="0.2">
      <c r="AB1102" s="208"/>
      <c r="AD1102" s="208"/>
      <c r="AE1102" s="208"/>
    </row>
    <row r="1103" spans="28:31" x14ac:dyDescent="0.2">
      <c r="AB1103" s="208"/>
      <c r="AD1103" s="208"/>
      <c r="AE1103" s="208"/>
    </row>
    <row r="1104" spans="28:31" x14ac:dyDescent="0.2">
      <c r="AB1104" s="208"/>
      <c r="AD1104" s="208"/>
      <c r="AE1104" s="208"/>
    </row>
    <row r="1105" spans="28:31" x14ac:dyDescent="0.2">
      <c r="AB1105" s="208"/>
      <c r="AD1105" s="208"/>
      <c r="AE1105" s="208"/>
    </row>
    <row r="1106" spans="28:31" x14ac:dyDescent="0.2">
      <c r="AB1106" s="208"/>
      <c r="AD1106" s="208"/>
      <c r="AE1106" s="208"/>
    </row>
    <row r="1107" spans="28:31" x14ac:dyDescent="0.2">
      <c r="AB1107" s="208"/>
      <c r="AD1107" s="208"/>
      <c r="AE1107" s="208"/>
    </row>
    <row r="1108" spans="28:31" x14ac:dyDescent="0.2">
      <c r="AB1108" s="208"/>
      <c r="AD1108" s="208"/>
      <c r="AE1108" s="208"/>
    </row>
    <row r="1109" spans="28:31" x14ac:dyDescent="0.2">
      <c r="AB1109" s="208"/>
      <c r="AD1109" s="208"/>
      <c r="AE1109" s="208"/>
    </row>
    <row r="1110" spans="28:31" x14ac:dyDescent="0.2">
      <c r="AB1110" s="208"/>
      <c r="AD1110" s="208"/>
      <c r="AE1110" s="208"/>
    </row>
    <row r="1111" spans="28:31" x14ac:dyDescent="0.2">
      <c r="AB1111" s="208"/>
      <c r="AD1111" s="208"/>
      <c r="AE1111" s="208"/>
    </row>
    <row r="1112" spans="28:31" x14ac:dyDescent="0.2">
      <c r="AB1112" s="208"/>
      <c r="AD1112" s="208"/>
      <c r="AE1112" s="208"/>
    </row>
    <row r="1113" spans="28:31" x14ac:dyDescent="0.2">
      <c r="AB1113" s="208"/>
      <c r="AD1113" s="208"/>
      <c r="AE1113" s="208"/>
    </row>
    <row r="1114" spans="28:31" x14ac:dyDescent="0.2">
      <c r="AB1114" s="208"/>
      <c r="AD1114" s="208"/>
      <c r="AE1114" s="208"/>
    </row>
    <row r="1115" spans="28:31" x14ac:dyDescent="0.2">
      <c r="AB1115" s="208"/>
      <c r="AD1115" s="208"/>
      <c r="AE1115" s="208"/>
    </row>
    <row r="1116" spans="28:31" x14ac:dyDescent="0.2">
      <c r="AB1116" s="208"/>
      <c r="AD1116" s="208"/>
      <c r="AE1116" s="208"/>
    </row>
    <row r="1117" spans="28:31" x14ac:dyDescent="0.2">
      <c r="AB1117" s="208"/>
      <c r="AD1117" s="208"/>
      <c r="AE1117" s="208"/>
    </row>
    <row r="1118" spans="28:31" x14ac:dyDescent="0.2">
      <c r="AB1118" s="208"/>
      <c r="AD1118" s="208"/>
      <c r="AE1118" s="208"/>
    </row>
    <row r="1119" spans="28:31" x14ac:dyDescent="0.2">
      <c r="AB1119" s="208"/>
      <c r="AD1119" s="208"/>
      <c r="AE1119" s="208"/>
    </row>
    <row r="1120" spans="28:31" x14ac:dyDescent="0.2">
      <c r="AB1120" s="208"/>
      <c r="AD1120" s="208"/>
      <c r="AE1120" s="208"/>
    </row>
    <row r="1121" spans="28:31" x14ac:dyDescent="0.2">
      <c r="AB1121" s="208"/>
      <c r="AD1121" s="208"/>
      <c r="AE1121" s="208"/>
    </row>
    <row r="1122" spans="28:31" x14ac:dyDescent="0.2">
      <c r="AB1122" s="208"/>
      <c r="AD1122" s="208"/>
      <c r="AE1122" s="208"/>
    </row>
    <row r="1123" spans="28:31" x14ac:dyDescent="0.2">
      <c r="AB1123" s="208"/>
      <c r="AD1123" s="208"/>
      <c r="AE1123" s="208"/>
    </row>
    <row r="1124" spans="28:31" x14ac:dyDescent="0.2">
      <c r="AB1124" s="208"/>
      <c r="AD1124" s="208"/>
      <c r="AE1124" s="208"/>
    </row>
    <row r="1125" spans="28:31" x14ac:dyDescent="0.2">
      <c r="AB1125" s="208"/>
      <c r="AD1125" s="208"/>
      <c r="AE1125" s="208"/>
    </row>
    <row r="1126" spans="28:31" x14ac:dyDescent="0.2">
      <c r="AB1126" s="208"/>
      <c r="AD1126" s="208"/>
      <c r="AE1126" s="208"/>
    </row>
    <row r="1127" spans="28:31" x14ac:dyDescent="0.2">
      <c r="AB1127" s="208"/>
      <c r="AD1127" s="208"/>
      <c r="AE1127" s="208"/>
    </row>
    <row r="1128" spans="28:31" x14ac:dyDescent="0.2">
      <c r="AB1128" s="208"/>
      <c r="AD1128" s="208"/>
      <c r="AE1128" s="208"/>
    </row>
    <row r="1129" spans="28:31" x14ac:dyDescent="0.2">
      <c r="AB1129" s="208"/>
      <c r="AD1129" s="208"/>
      <c r="AE1129" s="208"/>
    </row>
    <row r="1130" spans="28:31" x14ac:dyDescent="0.2">
      <c r="AB1130" s="208"/>
      <c r="AD1130" s="208"/>
      <c r="AE1130" s="208"/>
    </row>
    <row r="1131" spans="28:31" x14ac:dyDescent="0.2">
      <c r="AB1131" s="208"/>
      <c r="AD1131" s="208"/>
      <c r="AE1131" s="208"/>
    </row>
    <row r="1132" spans="28:31" x14ac:dyDescent="0.2">
      <c r="AB1132" s="208"/>
      <c r="AD1132" s="208"/>
      <c r="AE1132" s="208"/>
    </row>
    <row r="1133" spans="28:31" x14ac:dyDescent="0.2">
      <c r="AB1133" s="208"/>
      <c r="AD1133" s="208"/>
      <c r="AE1133" s="208"/>
    </row>
    <row r="1134" spans="28:31" x14ac:dyDescent="0.2">
      <c r="AB1134" s="208"/>
      <c r="AD1134" s="208"/>
      <c r="AE1134" s="208"/>
    </row>
    <row r="1135" spans="28:31" x14ac:dyDescent="0.2">
      <c r="AB1135" s="208"/>
      <c r="AD1135" s="208"/>
      <c r="AE1135" s="208"/>
    </row>
    <row r="1136" spans="28:31" x14ac:dyDescent="0.2">
      <c r="AB1136" s="208"/>
      <c r="AD1136" s="208"/>
      <c r="AE1136" s="208"/>
    </row>
    <row r="1137" spans="28:31" x14ac:dyDescent="0.2">
      <c r="AB1137" s="208"/>
      <c r="AD1137" s="208"/>
      <c r="AE1137" s="208"/>
    </row>
    <row r="1138" spans="28:31" x14ac:dyDescent="0.2">
      <c r="AB1138" s="208"/>
      <c r="AD1138" s="208"/>
      <c r="AE1138" s="208"/>
    </row>
    <row r="1139" spans="28:31" x14ac:dyDescent="0.2">
      <c r="AB1139" s="208"/>
      <c r="AD1139" s="208"/>
      <c r="AE1139" s="208"/>
    </row>
    <row r="1140" spans="28:31" x14ac:dyDescent="0.2">
      <c r="AB1140" s="208"/>
      <c r="AD1140" s="208"/>
      <c r="AE1140" s="208"/>
    </row>
    <row r="1141" spans="28:31" x14ac:dyDescent="0.2">
      <c r="AB1141" s="208"/>
      <c r="AD1141" s="208"/>
      <c r="AE1141" s="208"/>
    </row>
    <row r="1142" spans="28:31" x14ac:dyDescent="0.2">
      <c r="AB1142" s="208"/>
      <c r="AD1142" s="208"/>
      <c r="AE1142" s="208"/>
    </row>
    <row r="1143" spans="28:31" x14ac:dyDescent="0.2">
      <c r="AB1143" s="208"/>
      <c r="AD1143" s="208"/>
      <c r="AE1143" s="208"/>
    </row>
    <row r="1144" spans="28:31" x14ac:dyDescent="0.2">
      <c r="AB1144" s="208"/>
      <c r="AD1144" s="208"/>
      <c r="AE1144" s="208"/>
    </row>
    <row r="1145" spans="28:31" x14ac:dyDescent="0.2">
      <c r="AB1145" s="208"/>
      <c r="AD1145" s="208"/>
      <c r="AE1145" s="208"/>
    </row>
    <row r="1146" spans="28:31" x14ac:dyDescent="0.2">
      <c r="AB1146" s="208"/>
      <c r="AD1146" s="208"/>
      <c r="AE1146" s="208"/>
    </row>
    <row r="1147" spans="28:31" x14ac:dyDescent="0.2">
      <c r="AB1147" s="208"/>
      <c r="AD1147" s="208"/>
      <c r="AE1147" s="208"/>
    </row>
    <row r="1148" spans="28:31" x14ac:dyDescent="0.2">
      <c r="AB1148" s="208"/>
      <c r="AD1148" s="208"/>
      <c r="AE1148" s="208"/>
    </row>
    <row r="1149" spans="28:31" x14ac:dyDescent="0.2">
      <c r="AB1149" s="208"/>
      <c r="AD1149" s="208"/>
      <c r="AE1149" s="208"/>
    </row>
    <row r="1150" spans="28:31" x14ac:dyDescent="0.2">
      <c r="AB1150" s="208"/>
      <c r="AD1150" s="208"/>
      <c r="AE1150" s="208"/>
    </row>
    <row r="1151" spans="28:31" x14ac:dyDescent="0.2">
      <c r="AB1151" s="208"/>
      <c r="AD1151" s="208"/>
      <c r="AE1151" s="208"/>
    </row>
    <row r="1152" spans="28:31" x14ac:dyDescent="0.2">
      <c r="AB1152" s="208"/>
      <c r="AD1152" s="208"/>
      <c r="AE1152" s="208"/>
    </row>
    <row r="1153" spans="28:31" x14ac:dyDescent="0.2">
      <c r="AB1153" s="208"/>
      <c r="AD1153" s="208"/>
      <c r="AE1153" s="208"/>
    </row>
    <row r="1154" spans="28:31" x14ac:dyDescent="0.2">
      <c r="AB1154" s="208"/>
      <c r="AD1154" s="208"/>
      <c r="AE1154" s="208"/>
    </row>
    <row r="1155" spans="28:31" x14ac:dyDescent="0.2">
      <c r="AB1155" s="208"/>
      <c r="AD1155" s="208"/>
      <c r="AE1155" s="208"/>
    </row>
    <row r="1156" spans="28:31" x14ac:dyDescent="0.2">
      <c r="AB1156" s="208"/>
      <c r="AD1156" s="208"/>
      <c r="AE1156" s="208"/>
    </row>
    <row r="1157" spans="28:31" x14ac:dyDescent="0.2">
      <c r="AB1157" s="208"/>
      <c r="AD1157" s="208"/>
      <c r="AE1157" s="208"/>
    </row>
    <row r="1158" spans="28:31" x14ac:dyDescent="0.2">
      <c r="AB1158" s="208"/>
      <c r="AD1158" s="208"/>
      <c r="AE1158" s="208"/>
    </row>
    <row r="1159" spans="28:31" x14ac:dyDescent="0.2">
      <c r="AB1159" s="208"/>
      <c r="AD1159" s="208"/>
      <c r="AE1159" s="208"/>
    </row>
    <row r="1160" spans="28:31" x14ac:dyDescent="0.2">
      <c r="AB1160" s="208"/>
      <c r="AD1160" s="208"/>
      <c r="AE1160" s="208"/>
    </row>
    <row r="1161" spans="28:31" x14ac:dyDescent="0.2">
      <c r="AB1161" s="208"/>
      <c r="AD1161" s="208"/>
      <c r="AE1161" s="208"/>
    </row>
    <row r="1162" spans="28:31" x14ac:dyDescent="0.2">
      <c r="AB1162" s="208"/>
      <c r="AD1162" s="208"/>
      <c r="AE1162" s="208"/>
    </row>
    <row r="1163" spans="28:31" x14ac:dyDescent="0.2">
      <c r="AB1163" s="208"/>
      <c r="AD1163" s="208"/>
      <c r="AE1163" s="208"/>
    </row>
    <row r="1164" spans="28:31" x14ac:dyDescent="0.2">
      <c r="AB1164" s="208"/>
      <c r="AD1164" s="208"/>
      <c r="AE1164" s="208"/>
    </row>
    <row r="1165" spans="28:31" x14ac:dyDescent="0.2">
      <c r="AB1165" s="208"/>
      <c r="AD1165" s="208"/>
      <c r="AE1165" s="208"/>
    </row>
    <row r="1166" spans="28:31" x14ac:dyDescent="0.2">
      <c r="AB1166" s="208"/>
      <c r="AD1166" s="208"/>
      <c r="AE1166" s="208"/>
    </row>
    <row r="1167" spans="28:31" x14ac:dyDescent="0.2">
      <c r="AB1167" s="208"/>
      <c r="AD1167" s="208"/>
      <c r="AE1167" s="208"/>
    </row>
    <row r="1168" spans="28:31" x14ac:dyDescent="0.2">
      <c r="AB1168" s="208"/>
      <c r="AD1168" s="208"/>
      <c r="AE1168" s="208"/>
    </row>
    <row r="1169" spans="28:31" x14ac:dyDescent="0.2">
      <c r="AB1169" s="208"/>
      <c r="AD1169" s="208"/>
      <c r="AE1169" s="208"/>
    </row>
    <row r="1170" spans="28:31" x14ac:dyDescent="0.2">
      <c r="AB1170" s="208"/>
      <c r="AD1170" s="208"/>
      <c r="AE1170" s="208"/>
    </row>
    <row r="1171" spans="28:31" x14ac:dyDescent="0.2">
      <c r="AB1171" s="208"/>
      <c r="AD1171" s="208"/>
      <c r="AE1171" s="208"/>
    </row>
    <row r="1172" spans="28:31" x14ac:dyDescent="0.2">
      <c r="AB1172" s="208"/>
      <c r="AD1172" s="208"/>
      <c r="AE1172" s="208"/>
    </row>
    <row r="1173" spans="28:31" x14ac:dyDescent="0.2">
      <c r="AB1173" s="208"/>
      <c r="AD1173" s="208"/>
      <c r="AE1173" s="208"/>
    </row>
    <row r="1174" spans="28:31" x14ac:dyDescent="0.2">
      <c r="AB1174" s="208"/>
      <c r="AD1174" s="208"/>
      <c r="AE1174" s="208"/>
    </row>
    <row r="1175" spans="28:31" x14ac:dyDescent="0.2">
      <c r="AB1175" s="208"/>
      <c r="AD1175" s="208"/>
      <c r="AE1175" s="208"/>
    </row>
    <row r="1176" spans="28:31" x14ac:dyDescent="0.2">
      <c r="AB1176" s="208"/>
      <c r="AD1176" s="208"/>
      <c r="AE1176" s="208"/>
    </row>
    <row r="1177" spans="28:31" x14ac:dyDescent="0.2">
      <c r="AB1177" s="208"/>
      <c r="AD1177" s="208"/>
      <c r="AE1177" s="208"/>
    </row>
    <row r="1178" spans="28:31" x14ac:dyDescent="0.2">
      <c r="AB1178" s="208"/>
      <c r="AD1178" s="208"/>
      <c r="AE1178" s="208"/>
    </row>
    <row r="1179" spans="28:31" x14ac:dyDescent="0.2">
      <c r="AB1179" s="208"/>
      <c r="AD1179" s="208"/>
      <c r="AE1179" s="208"/>
    </row>
    <row r="1180" spans="28:31" x14ac:dyDescent="0.2">
      <c r="AB1180" s="208"/>
      <c r="AD1180" s="208"/>
      <c r="AE1180" s="208"/>
    </row>
    <row r="1181" spans="28:31" x14ac:dyDescent="0.2">
      <c r="AB1181" s="208"/>
      <c r="AD1181" s="208"/>
      <c r="AE1181" s="208"/>
    </row>
    <row r="1182" spans="28:31" x14ac:dyDescent="0.2">
      <c r="AB1182" s="208"/>
      <c r="AD1182" s="208"/>
      <c r="AE1182" s="208"/>
    </row>
    <row r="1183" spans="28:31" x14ac:dyDescent="0.2">
      <c r="AB1183" s="208"/>
      <c r="AD1183" s="208"/>
      <c r="AE1183" s="208"/>
    </row>
    <row r="1184" spans="28:31" x14ac:dyDescent="0.2">
      <c r="AB1184" s="208"/>
      <c r="AD1184" s="208"/>
      <c r="AE1184" s="208"/>
    </row>
    <row r="1185" spans="28:31" x14ac:dyDescent="0.2">
      <c r="AB1185" s="208"/>
      <c r="AD1185" s="208"/>
      <c r="AE1185" s="208"/>
    </row>
    <row r="1186" spans="28:31" x14ac:dyDescent="0.2">
      <c r="AB1186" s="208"/>
      <c r="AD1186" s="208"/>
      <c r="AE1186" s="208"/>
    </row>
    <row r="1187" spans="28:31" x14ac:dyDescent="0.2">
      <c r="AB1187" s="208"/>
      <c r="AD1187" s="208"/>
      <c r="AE1187" s="208"/>
    </row>
    <row r="1188" spans="28:31" x14ac:dyDescent="0.2">
      <c r="AB1188" s="208"/>
      <c r="AD1188" s="208"/>
      <c r="AE1188" s="208"/>
    </row>
    <row r="1189" spans="28:31" x14ac:dyDescent="0.2">
      <c r="AB1189" s="208"/>
      <c r="AD1189" s="208"/>
      <c r="AE1189" s="208"/>
    </row>
    <row r="1190" spans="28:31" x14ac:dyDescent="0.2">
      <c r="AB1190" s="208"/>
      <c r="AD1190" s="208"/>
      <c r="AE1190" s="208"/>
    </row>
    <row r="1191" spans="28:31" x14ac:dyDescent="0.2">
      <c r="AB1191" s="208"/>
      <c r="AD1191" s="208"/>
      <c r="AE1191" s="208"/>
    </row>
    <row r="1192" spans="28:31" x14ac:dyDescent="0.2">
      <c r="AB1192" s="208"/>
      <c r="AD1192" s="208"/>
      <c r="AE1192" s="208"/>
    </row>
    <row r="1193" spans="28:31" x14ac:dyDescent="0.2">
      <c r="AB1193" s="208"/>
      <c r="AD1193" s="208"/>
      <c r="AE1193" s="208"/>
    </row>
    <row r="1194" spans="28:31" x14ac:dyDescent="0.2">
      <c r="AB1194" s="208"/>
      <c r="AD1194" s="208"/>
      <c r="AE1194" s="208"/>
    </row>
    <row r="1195" spans="28:31" x14ac:dyDescent="0.2">
      <c r="AB1195" s="208"/>
      <c r="AD1195" s="208"/>
      <c r="AE1195" s="208"/>
    </row>
    <row r="1196" spans="28:31" x14ac:dyDescent="0.2">
      <c r="AB1196" s="208"/>
      <c r="AD1196" s="208"/>
      <c r="AE1196" s="208"/>
    </row>
    <row r="1197" spans="28:31" x14ac:dyDescent="0.2">
      <c r="AB1197" s="208"/>
      <c r="AD1197" s="208"/>
      <c r="AE1197" s="208"/>
    </row>
    <row r="1198" spans="28:31" x14ac:dyDescent="0.2">
      <c r="AB1198" s="208"/>
      <c r="AD1198" s="208"/>
      <c r="AE1198" s="208"/>
    </row>
    <row r="1199" spans="28:31" x14ac:dyDescent="0.2">
      <c r="AB1199" s="208"/>
      <c r="AD1199" s="208"/>
      <c r="AE1199" s="208"/>
    </row>
    <row r="1200" spans="28:31" x14ac:dyDescent="0.2">
      <c r="AB1200" s="208"/>
      <c r="AD1200" s="208"/>
      <c r="AE1200" s="208"/>
    </row>
    <row r="1201" spans="28:31" x14ac:dyDescent="0.2">
      <c r="AB1201" s="208"/>
      <c r="AD1201" s="208"/>
      <c r="AE1201" s="208"/>
    </row>
    <row r="1202" spans="28:31" x14ac:dyDescent="0.2">
      <c r="AB1202" s="208"/>
      <c r="AD1202" s="208"/>
      <c r="AE1202" s="208"/>
    </row>
    <row r="1203" spans="28:31" x14ac:dyDescent="0.2">
      <c r="AB1203" s="208"/>
      <c r="AD1203" s="208"/>
      <c r="AE1203" s="208"/>
    </row>
    <row r="1204" spans="28:31" x14ac:dyDescent="0.2">
      <c r="AB1204" s="208"/>
      <c r="AD1204" s="208"/>
      <c r="AE1204" s="208"/>
    </row>
    <row r="1205" spans="28:31" x14ac:dyDescent="0.2">
      <c r="AB1205" s="208"/>
      <c r="AD1205" s="208"/>
      <c r="AE1205" s="208"/>
    </row>
    <row r="1206" spans="28:31" x14ac:dyDescent="0.2">
      <c r="AB1206" s="208"/>
      <c r="AD1206" s="208"/>
      <c r="AE1206" s="208"/>
    </row>
    <row r="1207" spans="28:31" x14ac:dyDescent="0.2">
      <c r="AB1207" s="208"/>
      <c r="AD1207" s="208"/>
      <c r="AE1207" s="208"/>
    </row>
    <row r="1208" spans="28:31" x14ac:dyDescent="0.2">
      <c r="AB1208" s="208"/>
      <c r="AD1208" s="208"/>
      <c r="AE1208" s="208"/>
    </row>
    <row r="1209" spans="28:31" x14ac:dyDescent="0.2">
      <c r="AB1209" s="208"/>
      <c r="AD1209" s="208"/>
      <c r="AE1209" s="208"/>
    </row>
    <row r="1210" spans="28:31" x14ac:dyDescent="0.2">
      <c r="AB1210" s="208"/>
      <c r="AD1210" s="208"/>
      <c r="AE1210" s="208"/>
    </row>
    <row r="1211" spans="28:31" x14ac:dyDescent="0.2">
      <c r="AB1211" s="208"/>
      <c r="AD1211" s="208"/>
      <c r="AE1211" s="208"/>
    </row>
    <row r="1212" spans="28:31" x14ac:dyDescent="0.2">
      <c r="AB1212" s="208"/>
      <c r="AD1212" s="208"/>
      <c r="AE1212" s="208"/>
    </row>
    <row r="1213" spans="28:31" x14ac:dyDescent="0.2">
      <c r="AB1213" s="208"/>
      <c r="AD1213" s="208"/>
      <c r="AE1213" s="208"/>
    </row>
    <row r="1214" spans="28:31" x14ac:dyDescent="0.2">
      <c r="AB1214" s="208"/>
      <c r="AD1214" s="208"/>
      <c r="AE1214" s="208"/>
    </row>
    <row r="1215" spans="28:31" x14ac:dyDescent="0.2">
      <c r="AB1215" s="208"/>
      <c r="AD1215" s="208"/>
      <c r="AE1215" s="208"/>
    </row>
    <row r="1216" spans="28:31" x14ac:dyDescent="0.2">
      <c r="AB1216" s="208"/>
      <c r="AD1216" s="208"/>
      <c r="AE1216" s="208"/>
    </row>
    <row r="1217" spans="28:31" x14ac:dyDescent="0.2">
      <c r="AB1217" s="208"/>
      <c r="AD1217" s="208"/>
      <c r="AE1217" s="208"/>
    </row>
    <row r="1218" spans="28:31" x14ac:dyDescent="0.2">
      <c r="AB1218" s="208"/>
      <c r="AD1218" s="208"/>
      <c r="AE1218" s="208"/>
    </row>
    <row r="1219" spans="28:31" x14ac:dyDescent="0.2">
      <c r="AB1219" s="208"/>
      <c r="AD1219" s="208"/>
      <c r="AE1219" s="208"/>
    </row>
    <row r="1220" spans="28:31" x14ac:dyDescent="0.2">
      <c r="AB1220" s="208"/>
      <c r="AD1220" s="208"/>
      <c r="AE1220" s="208"/>
    </row>
    <row r="1221" spans="28:31" x14ac:dyDescent="0.2">
      <c r="AB1221" s="208"/>
      <c r="AD1221" s="208"/>
      <c r="AE1221" s="208"/>
    </row>
    <row r="1222" spans="28:31" x14ac:dyDescent="0.2">
      <c r="AB1222" s="208"/>
      <c r="AD1222" s="208"/>
      <c r="AE1222" s="208"/>
    </row>
    <row r="1223" spans="28:31" x14ac:dyDescent="0.2">
      <c r="AB1223" s="208"/>
      <c r="AD1223" s="208"/>
      <c r="AE1223" s="208"/>
    </row>
    <row r="1224" spans="28:31" x14ac:dyDescent="0.2">
      <c r="AB1224" s="208"/>
      <c r="AD1224" s="208"/>
      <c r="AE1224" s="208"/>
    </row>
    <row r="1225" spans="28:31" x14ac:dyDescent="0.2">
      <c r="AB1225" s="208"/>
      <c r="AD1225" s="208"/>
      <c r="AE1225" s="208"/>
    </row>
    <row r="1226" spans="28:31" x14ac:dyDescent="0.2">
      <c r="AB1226" s="208"/>
      <c r="AD1226" s="208"/>
      <c r="AE1226" s="208"/>
    </row>
    <row r="1227" spans="28:31" x14ac:dyDescent="0.2">
      <c r="AB1227" s="208"/>
      <c r="AD1227" s="208"/>
      <c r="AE1227" s="208"/>
    </row>
    <row r="1228" spans="28:31" x14ac:dyDescent="0.2">
      <c r="AB1228" s="208"/>
      <c r="AD1228" s="208"/>
      <c r="AE1228" s="208"/>
    </row>
    <row r="1229" spans="28:31" x14ac:dyDescent="0.2">
      <c r="AB1229" s="208"/>
      <c r="AD1229" s="208"/>
      <c r="AE1229" s="208"/>
    </row>
    <row r="1230" spans="28:31" x14ac:dyDescent="0.2">
      <c r="AB1230" s="208"/>
      <c r="AD1230" s="208"/>
      <c r="AE1230" s="208"/>
    </row>
    <row r="1231" spans="28:31" x14ac:dyDescent="0.2">
      <c r="AB1231" s="208"/>
      <c r="AD1231" s="208"/>
      <c r="AE1231" s="208"/>
    </row>
    <row r="1232" spans="28:31" x14ac:dyDescent="0.2">
      <c r="AB1232" s="208"/>
      <c r="AD1232" s="208"/>
      <c r="AE1232" s="208"/>
    </row>
    <row r="1233" spans="28:31" x14ac:dyDescent="0.2">
      <c r="AB1233" s="208"/>
      <c r="AD1233" s="208"/>
      <c r="AE1233" s="208"/>
    </row>
    <row r="1234" spans="28:31" x14ac:dyDescent="0.2">
      <c r="AB1234" s="208"/>
      <c r="AD1234" s="208"/>
      <c r="AE1234" s="208"/>
    </row>
    <row r="1235" spans="28:31" x14ac:dyDescent="0.2">
      <c r="AB1235" s="208"/>
      <c r="AD1235" s="208"/>
      <c r="AE1235" s="208"/>
    </row>
    <row r="1236" spans="28:31" x14ac:dyDescent="0.2">
      <c r="AB1236" s="208"/>
      <c r="AD1236" s="208"/>
      <c r="AE1236" s="208"/>
    </row>
    <row r="1237" spans="28:31" x14ac:dyDescent="0.2">
      <c r="AB1237" s="208"/>
      <c r="AD1237" s="208"/>
      <c r="AE1237" s="208"/>
    </row>
    <row r="1238" spans="28:31" x14ac:dyDescent="0.2">
      <c r="AB1238" s="208"/>
      <c r="AD1238" s="208"/>
      <c r="AE1238" s="208"/>
    </row>
    <row r="1239" spans="28:31" x14ac:dyDescent="0.2">
      <c r="AB1239" s="208"/>
      <c r="AD1239" s="208"/>
      <c r="AE1239" s="208"/>
    </row>
    <row r="1240" spans="28:31" x14ac:dyDescent="0.2">
      <c r="AB1240" s="208"/>
      <c r="AD1240" s="208"/>
      <c r="AE1240" s="208"/>
    </row>
    <row r="1241" spans="28:31" x14ac:dyDescent="0.2">
      <c r="AB1241" s="208"/>
      <c r="AD1241" s="208"/>
      <c r="AE1241" s="208"/>
    </row>
    <row r="1242" spans="28:31" x14ac:dyDescent="0.2">
      <c r="AB1242" s="208"/>
      <c r="AD1242" s="208"/>
      <c r="AE1242" s="208"/>
    </row>
    <row r="1243" spans="28:31" x14ac:dyDescent="0.2">
      <c r="AB1243" s="208"/>
      <c r="AD1243" s="208"/>
      <c r="AE1243" s="208"/>
    </row>
    <row r="1244" spans="28:31" x14ac:dyDescent="0.2">
      <c r="AB1244" s="208"/>
      <c r="AD1244" s="208"/>
      <c r="AE1244" s="208"/>
    </row>
    <row r="1245" spans="28:31" x14ac:dyDescent="0.2">
      <c r="AB1245" s="208"/>
      <c r="AD1245" s="208"/>
      <c r="AE1245" s="208"/>
    </row>
    <row r="1246" spans="28:31" x14ac:dyDescent="0.2">
      <c r="AB1246" s="208"/>
      <c r="AD1246" s="208"/>
      <c r="AE1246" s="208"/>
    </row>
    <row r="1247" spans="28:31" x14ac:dyDescent="0.2">
      <c r="AB1247" s="208"/>
      <c r="AD1247" s="208"/>
      <c r="AE1247" s="208"/>
    </row>
    <row r="1248" spans="28:31" x14ac:dyDescent="0.2">
      <c r="AB1248" s="208"/>
      <c r="AD1248" s="208"/>
      <c r="AE1248" s="208"/>
    </row>
    <row r="1249" spans="28:31" x14ac:dyDescent="0.2">
      <c r="AB1249" s="208"/>
      <c r="AD1249" s="208"/>
      <c r="AE1249" s="208"/>
    </row>
    <row r="1250" spans="28:31" x14ac:dyDescent="0.2">
      <c r="AB1250" s="208"/>
      <c r="AD1250" s="208"/>
      <c r="AE1250" s="208"/>
    </row>
    <row r="1251" spans="28:31" x14ac:dyDescent="0.2">
      <c r="AB1251" s="208"/>
      <c r="AD1251" s="208"/>
      <c r="AE1251" s="208"/>
    </row>
    <row r="1252" spans="28:31" x14ac:dyDescent="0.2">
      <c r="AB1252" s="208"/>
      <c r="AD1252" s="208"/>
      <c r="AE1252" s="208"/>
    </row>
    <row r="1253" spans="28:31" x14ac:dyDescent="0.2">
      <c r="AB1253" s="208"/>
      <c r="AD1253" s="208"/>
      <c r="AE1253" s="208"/>
    </row>
    <row r="1254" spans="28:31" x14ac:dyDescent="0.2">
      <c r="AB1254" s="208"/>
      <c r="AD1254" s="208"/>
      <c r="AE1254" s="208"/>
    </row>
    <row r="1255" spans="28:31" x14ac:dyDescent="0.2">
      <c r="AB1255" s="208"/>
      <c r="AD1255" s="208"/>
      <c r="AE1255" s="208"/>
    </row>
    <row r="1256" spans="28:31" x14ac:dyDescent="0.2">
      <c r="AB1256" s="208"/>
      <c r="AD1256" s="208"/>
      <c r="AE1256" s="208"/>
    </row>
    <row r="1257" spans="28:31" x14ac:dyDescent="0.2">
      <c r="AB1257" s="208"/>
      <c r="AD1257" s="208"/>
      <c r="AE1257" s="208"/>
    </row>
    <row r="1258" spans="28:31" x14ac:dyDescent="0.2">
      <c r="AB1258" s="208"/>
      <c r="AD1258" s="208"/>
      <c r="AE1258" s="208"/>
    </row>
    <row r="1259" spans="28:31" x14ac:dyDescent="0.2">
      <c r="AB1259" s="208"/>
      <c r="AD1259" s="208"/>
      <c r="AE1259" s="208"/>
    </row>
    <row r="1260" spans="28:31" x14ac:dyDescent="0.2">
      <c r="AB1260" s="208"/>
      <c r="AD1260" s="208"/>
      <c r="AE1260" s="208"/>
    </row>
    <row r="1261" spans="28:31" x14ac:dyDescent="0.2">
      <c r="AB1261" s="208"/>
      <c r="AD1261" s="208"/>
      <c r="AE1261" s="208"/>
    </row>
    <row r="1262" spans="28:31" x14ac:dyDescent="0.2">
      <c r="AB1262" s="208"/>
      <c r="AD1262" s="208"/>
      <c r="AE1262" s="208"/>
    </row>
    <row r="1263" spans="28:31" x14ac:dyDescent="0.2">
      <c r="AB1263" s="208"/>
      <c r="AD1263" s="208"/>
      <c r="AE1263" s="208"/>
    </row>
    <row r="1264" spans="28:31" x14ac:dyDescent="0.2">
      <c r="AB1264" s="208"/>
      <c r="AD1264" s="208"/>
      <c r="AE1264" s="208"/>
    </row>
    <row r="1265" spans="28:31" x14ac:dyDescent="0.2">
      <c r="AB1265" s="208"/>
      <c r="AD1265" s="208"/>
      <c r="AE1265" s="208"/>
    </row>
    <row r="1266" spans="28:31" x14ac:dyDescent="0.2">
      <c r="AB1266" s="208"/>
      <c r="AD1266" s="208"/>
      <c r="AE1266" s="208"/>
    </row>
    <row r="1267" spans="28:31" x14ac:dyDescent="0.2">
      <c r="AB1267" s="208"/>
      <c r="AD1267" s="208"/>
      <c r="AE1267" s="208"/>
    </row>
    <row r="1268" spans="28:31" x14ac:dyDescent="0.2">
      <c r="AB1268" s="208"/>
      <c r="AD1268" s="208"/>
      <c r="AE1268" s="208"/>
    </row>
    <row r="1269" spans="28:31" x14ac:dyDescent="0.2">
      <c r="AB1269" s="208"/>
      <c r="AD1269" s="208"/>
      <c r="AE1269" s="208"/>
    </row>
    <row r="1270" spans="28:31" x14ac:dyDescent="0.2">
      <c r="AB1270" s="208"/>
      <c r="AD1270" s="208"/>
      <c r="AE1270" s="208"/>
    </row>
    <row r="1271" spans="28:31" x14ac:dyDescent="0.2">
      <c r="AB1271" s="208"/>
      <c r="AD1271" s="208"/>
      <c r="AE1271" s="208"/>
    </row>
    <row r="1272" spans="28:31" x14ac:dyDescent="0.2">
      <c r="AB1272" s="208"/>
      <c r="AD1272" s="208"/>
      <c r="AE1272" s="208"/>
    </row>
    <row r="1273" spans="28:31" x14ac:dyDescent="0.2">
      <c r="AB1273" s="208"/>
      <c r="AD1273" s="208"/>
      <c r="AE1273" s="208"/>
    </row>
    <row r="1274" spans="28:31" x14ac:dyDescent="0.2">
      <c r="AB1274" s="208"/>
      <c r="AD1274" s="208"/>
      <c r="AE1274" s="208"/>
    </row>
    <row r="1275" spans="28:31" x14ac:dyDescent="0.2">
      <c r="AB1275" s="208"/>
      <c r="AD1275" s="208"/>
      <c r="AE1275" s="208"/>
    </row>
    <row r="1276" spans="28:31" x14ac:dyDescent="0.2">
      <c r="AB1276" s="208"/>
      <c r="AD1276" s="208"/>
      <c r="AE1276" s="208"/>
    </row>
    <row r="1277" spans="28:31" x14ac:dyDescent="0.2">
      <c r="AB1277" s="208"/>
      <c r="AD1277" s="208"/>
      <c r="AE1277" s="208"/>
    </row>
    <row r="1278" spans="28:31" x14ac:dyDescent="0.2">
      <c r="AB1278" s="208"/>
      <c r="AD1278" s="208"/>
      <c r="AE1278" s="208"/>
    </row>
    <row r="1279" spans="28:31" x14ac:dyDescent="0.2">
      <c r="AB1279" s="208"/>
      <c r="AD1279" s="208"/>
      <c r="AE1279" s="208"/>
    </row>
    <row r="1280" spans="28:31" x14ac:dyDescent="0.2">
      <c r="AB1280" s="208"/>
      <c r="AD1280" s="208"/>
      <c r="AE1280" s="208"/>
    </row>
    <row r="1281" spans="28:31" x14ac:dyDescent="0.2">
      <c r="AB1281" s="208"/>
      <c r="AD1281" s="208"/>
      <c r="AE1281" s="208"/>
    </row>
    <row r="1282" spans="28:31" x14ac:dyDescent="0.2">
      <c r="AB1282" s="208"/>
      <c r="AD1282" s="208"/>
      <c r="AE1282" s="208"/>
    </row>
    <row r="1283" spans="28:31" x14ac:dyDescent="0.2">
      <c r="AB1283" s="208"/>
      <c r="AD1283" s="208"/>
      <c r="AE1283" s="208"/>
    </row>
    <row r="1284" spans="28:31" x14ac:dyDescent="0.2">
      <c r="AB1284" s="208"/>
      <c r="AD1284" s="208"/>
      <c r="AE1284" s="208"/>
    </row>
    <row r="1285" spans="28:31" x14ac:dyDescent="0.2">
      <c r="AB1285" s="208"/>
      <c r="AD1285" s="208"/>
      <c r="AE1285" s="208"/>
    </row>
    <row r="1286" spans="28:31" x14ac:dyDescent="0.2">
      <c r="AB1286" s="208"/>
      <c r="AD1286" s="208"/>
      <c r="AE1286" s="208"/>
    </row>
    <row r="1287" spans="28:31" x14ac:dyDescent="0.2">
      <c r="AB1287" s="208"/>
      <c r="AD1287" s="208"/>
      <c r="AE1287" s="208"/>
    </row>
    <row r="1288" spans="28:31" x14ac:dyDescent="0.2">
      <c r="AB1288" s="208"/>
      <c r="AD1288" s="208"/>
      <c r="AE1288" s="208"/>
    </row>
    <row r="1289" spans="28:31" x14ac:dyDescent="0.2">
      <c r="AB1289" s="208"/>
      <c r="AD1289" s="208"/>
      <c r="AE1289" s="208"/>
    </row>
    <row r="1290" spans="28:31" x14ac:dyDescent="0.2">
      <c r="AB1290" s="208"/>
      <c r="AD1290" s="208"/>
      <c r="AE1290" s="208"/>
    </row>
    <row r="1291" spans="28:31" x14ac:dyDescent="0.2">
      <c r="AB1291" s="208"/>
      <c r="AD1291" s="208"/>
      <c r="AE1291" s="208"/>
    </row>
    <row r="1292" spans="28:31" x14ac:dyDescent="0.2">
      <c r="AB1292" s="208"/>
      <c r="AD1292" s="208"/>
      <c r="AE1292" s="208"/>
    </row>
    <row r="1293" spans="28:31" x14ac:dyDescent="0.2">
      <c r="AB1293" s="208"/>
      <c r="AD1293" s="208"/>
      <c r="AE1293" s="208"/>
    </row>
    <row r="1294" spans="28:31" x14ac:dyDescent="0.2">
      <c r="AB1294" s="208"/>
      <c r="AD1294" s="208"/>
      <c r="AE1294" s="208"/>
    </row>
    <row r="1295" spans="28:31" x14ac:dyDescent="0.2">
      <c r="AB1295" s="208"/>
      <c r="AD1295" s="208"/>
      <c r="AE1295" s="208"/>
    </row>
    <row r="1296" spans="28:31" x14ac:dyDescent="0.2">
      <c r="AB1296" s="208"/>
      <c r="AD1296" s="208"/>
      <c r="AE1296" s="208"/>
    </row>
    <row r="1297" spans="28:31" x14ac:dyDescent="0.2">
      <c r="AB1297" s="208"/>
      <c r="AD1297" s="208"/>
      <c r="AE1297" s="208"/>
    </row>
    <row r="1298" spans="28:31" x14ac:dyDescent="0.2">
      <c r="AB1298" s="208"/>
      <c r="AD1298" s="208"/>
      <c r="AE1298" s="208"/>
    </row>
    <row r="1299" spans="28:31" x14ac:dyDescent="0.2">
      <c r="AB1299" s="208"/>
      <c r="AD1299" s="208"/>
      <c r="AE1299" s="208"/>
    </row>
    <row r="1300" spans="28:31" x14ac:dyDescent="0.2">
      <c r="AB1300" s="208"/>
      <c r="AD1300" s="208"/>
      <c r="AE1300" s="208"/>
    </row>
    <row r="1301" spans="28:31" x14ac:dyDescent="0.2">
      <c r="AB1301" s="208"/>
      <c r="AD1301" s="208"/>
      <c r="AE1301" s="208"/>
    </row>
    <row r="1302" spans="28:31" x14ac:dyDescent="0.2">
      <c r="AB1302" s="208"/>
      <c r="AD1302" s="208"/>
      <c r="AE1302" s="208"/>
    </row>
    <row r="1303" spans="28:31" x14ac:dyDescent="0.2">
      <c r="AB1303" s="208"/>
      <c r="AD1303" s="208"/>
      <c r="AE1303" s="208"/>
    </row>
    <row r="1304" spans="28:31" x14ac:dyDescent="0.2">
      <c r="AB1304" s="208"/>
      <c r="AD1304" s="208"/>
      <c r="AE1304" s="208"/>
    </row>
    <row r="1305" spans="28:31" x14ac:dyDescent="0.2">
      <c r="AB1305" s="208"/>
      <c r="AD1305" s="208"/>
      <c r="AE1305" s="208"/>
    </row>
    <row r="1306" spans="28:31" x14ac:dyDescent="0.2">
      <c r="AB1306" s="208"/>
      <c r="AD1306" s="208"/>
      <c r="AE1306" s="208"/>
    </row>
    <row r="1307" spans="28:31" x14ac:dyDescent="0.2">
      <c r="AB1307" s="208"/>
      <c r="AD1307" s="208"/>
      <c r="AE1307" s="208"/>
    </row>
    <row r="1308" spans="28:31" x14ac:dyDescent="0.2">
      <c r="AB1308" s="208"/>
      <c r="AD1308" s="208"/>
      <c r="AE1308" s="208"/>
    </row>
    <row r="1309" spans="28:31" x14ac:dyDescent="0.2">
      <c r="AB1309" s="208"/>
      <c r="AD1309" s="208"/>
      <c r="AE1309" s="208"/>
    </row>
    <row r="1310" spans="28:31" x14ac:dyDescent="0.2">
      <c r="AB1310" s="208"/>
      <c r="AD1310" s="208"/>
      <c r="AE1310" s="208"/>
    </row>
    <row r="1311" spans="28:31" x14ac:dyDescent="0.2">
      <c r="AB1311" s="208"/>
      <c r="AD1311" s="208"/>
      <c r="AE1311" s="208"/>
    </row>
    <row r="1312" spans="28:31" x14ac:dyDescent="0.2">
      <c r="AB1312" s="208"/>
      <c r="AD1312" s="208"/>
      <c r="AE1312" s="208"/>
    </row>
    <row r="1313" spans="28:31" x14ac:dyDescent="0.2">
      <c r="AB1313" s="208"/>
      <c r="AD1313" s="208"/>
      <c r="AE1313" s="208"/>
    </row>
    <row r="1314" spans="28:31" x14ac:dyDescent="0.2">
      <c r="AB1314" s="208"/>
      <c r="AD1314" s="208"/>
      <c r="AE1314" s="208"/>
    </row>
    <row r="1315" spans="28:31" x14ac:dyDescent="0.2">
      <c r="AB1315" s="208"/>
      <c r="AD1315" s="208"/>
      <c r="AE1315" s="208"/>
    </row>
    <row r="1316" spans="28:31" x14ac:dyDescent="0.2">
      <c r="AB1316" s="208"/>
      <c r="AD1316" s="208"/>
      <c r="AE1316" s="208"/>
    </row>
    <row r="1317" spans="28:31" x14ac:dyDescent="0.2">
      <c r="AB1317" s="208"/>
      <c r="AD1317" s="208"/>
      <c r="AE1317" s="208"/>
    </row>
    <row r="1318" spans="28:31" x14ac:dyDescent="0.2">
      <c r="AB1318" s="208"/>
      <c r="AD1318" s="208"/>
      <c r="AE1318" s="208"/>
    </row>
    <row r="1319" spans="28:31" x14ac:dyDescent="0.2">
      <c r="AB1319" s="208"/>
      <c r="AD1319" s="208"/>
      <c r="AE1319" s="208"/>
    </row>
    <row r="1320" spans="28:31" x14ac:dyDescent="0.2">
      <c r="AB1320" s="208"/>
      <c r="AD1320" s="208"/>
      <c r="AE1320" s="208"/>
    </row>
    <row r="1321" spans="28:31" x14ac:dyDescent="0.2">
      <c r="AB1321" s="208"/>
      <c r="AD1321" s="208"/>
      <c r="AE1321" s="208"/>
    </row>
    <row r="1322" spans="28:31" x14ac:dyDescent="0.2">
      <c r="AB1322" s="208"/>
      <c r="AD1322" s="208"/>
      <c r="AE1322" s="208"/>
    </row>
    <row r="1323" spans="28:31" x14ac:dyDescent="0.2">
      <c r="AB1323" s="208"/>
      <c r="AD1323" s="208"/>
      <c r="AE1323" s="208"/>
    </row>
    <row r="1324" spans="28:31" x14ac:dyDescent="0.2">
      <c r="AB1324" s="208"/>
      <c r="AD1324" s="208"/>
      <c r="AE1324" s="208"/>
    </row>
    <row r="1325" spans="28:31" x14ac:dyDescent="0.2">
      <c r="AB1325" s="208"/>
      <c r="AD1325" s="208"/>
      <c r="AE1325" s="208"/>
    </row>
    <row r="1326" spans="28:31" x14ac:dyDescent="0.2">
      <c r="AB1326" s="208"/>
      <c r="AD1326" s="208"/>
      <c r="AE1326" s="208"/>
    </row>
    <row r="1327" spans="28:31" x14ac:dyDescent="0.2">
      <c r="AB1327" s="208"/>
      <c r="AD1327" s="208"/>
      <c r="AE1327" s="208"/>
    </row>
    <row r="1328" spans="28:31" x14ac:dyDescent="0.2">
      <c r="AB1328" s="208"/>
      <c r="AD1328" s="208"/>
      <c r="AE1328" s="208"/>
    </row>
    <row r="1329" spans="28:31" x14ac:dyDescent="0.2">
      <c r="AB1329" s="208"/>
      <c r="AD1329" s="208"/>
      <c r="AE1329" s="208"/>
    </row>
    <row r="1330" spans="28:31" x14ac:dyDescent="0.2">
      <c r="AB1330" s="208"/>
      <c r="AD1330" s="208"/>
      <c r="AE1330" s="208"/>
    </row>
    <row r="1331" spans="28:31" x14ac:dyDescent="0.2">
      <c r="AB1331" s="208"/>
      <c r="AD1331" s="208"/>
      <c r="AE1331" s="208"/>
    </row>
    <row r="1332" spans="28:31" x14ac:dyDescent="0.2">
      <c r="AB1332" s="208"/>
      <c r="AD1332" s="208"/>
      <c r="AE1332" s="208"/>
    </row>
    <row r="1333" spans="28:31" x14ac:dyDescent="0.2">
      <c r="AB1333" s="208"/>
      <c r="AD1333" s="208"/>
      <c r="AE1333" s="208"/>
    </row>
    <row r="1334" spans="28:31" x14ac:dyDescent="0.2">
      <c r="AB1334" s="208"/>
      <c r="AD1334" s="208"/>
      <c r="AE1334" s="208"/>
    </row>
    <row r="1335" spans="28:31" x14ac:dyDescent="0.2">
      <c r="AB1335" s="208"/>
      <c r="AD1335" s="208"/>
      <c r="AE1335" s="208"/>
    </row>
    <row r="1336" spans="28:31" x14ac:dyDescent="0.2">
      <c r="AB1336" s="208"/>
      <c r="AD1336" s="208"/>
      <c r="AE1336" s="208"/>
    </row>
    <row r="1337" spans="28:31" x14ac:dyDescent="0.2">
      <c r="AB1337" s="208"/>
      <c r="AD1337" s="208"/>
      <c r="AE1337" s="208"/>
    </row>
    <row r="1338" spans="28:31" x14ac:dyDescent="0.2">
      <c r="AB1338" s="208"/>
      <c r="AD1338" s="208"/>
      <c r="AE1338" s="208"/>
    </row>
    <row r="1339" spans="28:31" x14ac:dyDescent="0.2">
      <c r="AB1339" s="208"/>
      <c r="AD1339" s="208"/>
      <c r="AE1339" s="208"/>
    </row>
    <row r="1340" spans="28:31" x14ac:dyDescent="0.2">
      <c r="AB1340" s="208"/>
      <c r="AD1340" s="208"/>
      <c r="AE1340" s="208"/>
    </row>
    <row r="1341" spans="28:31" x14ac:dyDescent="0.2">
      <c r="AB1341" s="208"/>
      <c r="AD1341" s="208"/>
      <c r="AE1341" s="208"/>
    </row>
    <row r="1342" spans="28:31" x14ac:dyDescent="0.2">
      <c r="AB1342" s="208"/>
      <c r="AD1342" s="208"/>
      <c r="AE1342" s="208"/>
    </row>
    <row r="1343" spans="28:31" x14ac:dyDescent="0.2">
      <c r="AB1343" s="208"/>
      <c r="AD1343" s="208"/>
      <c r="AE1343" s="208"/>
    </row>
    <row r="1344" spans="28:31" x14ac:dyDescent="0.2">
      <c r="AB1344" s="208"/>
      <c r="AD1344" s="208"/>
      <c r="AE1344" s="208"/>
    </row>
    <row r="1345" spans="28:31" x14ac:dyDescent="0.2">
      <c r="AB1345" s="208"/>
      <c r="AD1345" s="208"/>
      <c r="AE1345" s="208"/>
    </row>
    <row r="1346" spans="28:31" x14ac:dyDescent="0.2">
      <c r="AB1346" s="208"/>
      <c r="AD1346" s="208"/>
      <c r="AE1346" s="208"/>
    </row>
    <row r="1347" spans="28:31" x14ac:dyDescent="0.2">
      <c r="AB1347" s="208"/>
      <c r="AD1347" s="208"/>
      <c r="AE1347" s="208"/>
    </row>
    <row r="1348" spans="28:31" x14ac:dyDescent="0.2">
      <c r="AB1348" s="208"/>
      <c r="AD1348" s="208"/>
      <c r="AE1348" s="208"/>
    </row>
    <row r="1349" spans="28:31" x14ac:dyDescent="0.2">
      <c r="AB1349" s="208"/>
      <c r="AD1349" s="208"/>
      <c r="AE1349" s="208"/>
    </row>
    <row r="1350" spans="28:31" x14ac:dyDescent="0.2">
      <c r="AB1350" s="208"/>
      <c r="AD1350" s="208"/>
      <c r="AE1350" s="208"/>
    </row>
    <row r="1351" spans="28:31" x14ac:dyDescent="0.2">
      <c r="AB1351" s="208"/>
      <c r="AD1351" s="208"/>
      <c r="AE1351" s="208"/>
    </row>
    <row r="1352" spans="28:31" x14ac:dyDescent="0.2">
      <c r="AB1352" s="208"/>
      <c r="AD1352" s="208"/>
      <c r="AE1352" s="208"/>
    </row>
    <row r="1353" spans="28:31" x14ac:dyDescent="0.2">
      <c r="AB1353" s="208"/>
      <c r="AD1353" s="208"/>
      <c r="AE1353" s="208"/>
    </row>
    <row r="1354" spans="28:31" x14ac:dyDescent="0.2">
      <c r="AB1354" s="208"/>
      <c r="AD1354" s="208"/>
      <c r="AE1354" s="208"/>
    </row>
    <row r="1355" spans="28:31" x14ac:dyDescent="0.2">
      <c r="AB1355" s="208"/>
      <c r="AD1355" s="208"/>
      <c r="AE1355" s="208"/>
    </row>
    <row r="1356" spans="28:31" x14ac:dyDescent="0.2">
      <c r="AB1356" s="208"/>
      <c r="AD1356" s="208"/>
      <c r="AE1356" s="208"/>
    </row>
    <row r="1357" spans="28:31" x14ac:dyDescent="0.2">
      <c r="AB1357" s="208"/>
      <c r="AD1357" s="208"/>
      <c r="AE1357" s="208"/>
    </row>
    <row r="1358" spans="28:31" x14ac:dyDescent="0.2">
      <c r="AB1358" s="208"/>
      <c r="AD1358" s="208"/>
      <c r="AE1358" s="208"/>
    </row>
    <row r="1359" spans="28:31" x14ac:dyDescent="0.2">
      <c r="AB1359" s="208"/>
      <c r="AD1359" s="208"/>
      <c r="AE1359" s="208"/>
    </row>
    <row r="1360" spans="28:31" x14ac:dyDescent="0.2">
      <c r="AB1360" s="208"/>
      <c r="AD1360" s="208"/>
      <c r="AE1360" s="208"/>
    </row>
    <row r="1361" spans="28:31" x14ac:dyDescent="0.2">
      <c r="AB1361" s="208"/>
      <c r="AD1361" s="208"/>
      <c r="AE1361" s="208"/>
    </row>
    <row r="1362" spans="28:31" x14ac:dyDescent="0.2">
      <c r="AB1362" s="208"/>
      <c r="AD1362" s="208"/>
      <c r="AE1362" s="208"/>
    </row>
    <row r="1363" spans="28:31" x14ac:dyDescent="0.2">
      <c r="AB1363" s="208"/>
      <c r="AD1363" s="208"/>
      <c r="AE1363" s="208"/>
    </row>
    <row r="1364" spans="28:31" x14ac:dyDescent="0.2">
      <c r="AB1364" s="208"/>
      <c r="AD1364" s="208"/>
      <c r="AE1364" s="208"/>
    </row>
    <row r="1365" spans="28:31" x14ac:dyDescent="0.2">
      <c r="AB1365" s="208"/>
      <c r="AD1365" s="208"/>
      <c r="AE1365" s="208"/>
    </row>
    <row r="1366" spans="28:31" x14ac:dyDescent="0.2">
      <c r="AB1366" s="208"/>
      <c r="AD1366" s="208"/>
      <c r="AE1366" s="208"/>
    </row>
    <row r="1367" spans="28:31" x14ac:dyDescent="0.2">
      <c r="AB1367" s="208"/>
      <c r="AD1367" s="208"/>
      <c r="AE1367" s="208"/>
    </row>
    <row r="1368" spans="28:31" x14ac:dyDescent="0.2">
      <c r="AB1368" s="208"/>
      <c r="AD1368" s="208"/>
      <c r="AE1368" s="208"/>
    </row>
    <row r="1369" spans="28:31" x14ac:dyDescent="0.2">
      <c r="AB1369" s="208"/>
      <c r="AD1369" s="208"/>
      <c r="AE1369" s="208"/>
    </row>
    <row r="1370" spans="28:31" x14ac:dyDescent="0.2">
      <c r="AB1370" s="208"/>
      <c r="AD1370" s="208"/>
      <c r="AE1370" s="208"/>
    </row>
    <row r="1371" spans="28:31" x14ac:dyDescent="0.2">
      <c r="AB1371" s="208"/>
      <c r="AD1371" s="208"/>
      <c r="AE1371" s="208"/>
    </row>
    <row r="1372" spans="28:31" x14ac:dyDescent="0.2">
      <c r="AB1372" s="208"/>
      <c r="AD1372" s="208"/>
      <c r="AE1372" s="208"/>
    </row>
    <row r="1373" spans="28:31" x14ac:dyDescent="0.2">
      <c r="AB1373" s="208"/>
      <c r="AD1373" s="208"/>
      <c r="AE1373" s="208"/>
    </row>
    <row r="1374" spans="28:31" x14ac:dyDescent="0.2">
      <c r="AB1374" s="208"/>
      <c r="AD1374" s="208"/>
      <c r="AE1374" s="208"/>
    </row>
    <row r="1375" spans="28:31" x14ac:dyDescent="0.2">
      <c r="AB1375" s="208"/>
      <c r="AD1375" s="208"/>
      <c r="AE1375" s="208"/>
    </row>
    <row r="1376" spans="28:31" x14ac:dyDescent="0.2">
      <c r="AB1376" s="208"/>
      <c r="AD1376" s="208"/>
      <c r="AE1376" s="208"/>
    </row>
    <row r="1377" spans="28:31" x14ac:dyDescent="0.2">
      <c r="AB1377" s="208"/>
      <c r="AD1377" s="208"/>
      <c r="AE1377" s="208"/>
    </row>
    <row r="1378" spans="28:31" x14ac:dyDescent="0.2">
      <c r="AB1378" s="208"/>
      <c r="AD1378" s="208"/>
      <c r="AE1378" s="208"/>
    </row>
    <row r="1379" spans="28:31" x14ac:dyDescent="0.2">
      <c r="AB1379" s="208"/>
      <c r="AD1379" s="208"/>
      <c r="AE1379" s="208"/>
    </row>
    <row r="1380" spans="28:31" x14ac:dyDescent="0.2">
      <c r="AB1380" s="208"/>
      <c r="AD1380" s="208"/>
      <c r="AE1380" s="208"/>
    </row>
    <row r="1381" spans="28:31" x14ac:dyDescent="0.2">
      <c r="AB1381" s="208"/>
      <c r="AD1381" s="208"/>
      <c r="AE1381" s="208"/>
    </row>
    <row r="1382" spans="28:31" x14ac:dyDescent="0.2">
      <c r="AB1382" s="208"/>
      <c r="AD1382" s="208"/>
      <c r="AE1382" s="208"/>
    </row>
    <row r="1383" spans="28:31" x14ac:dyDescent="0.2">
      <c r="AB1383" s="208"/>
      <c r="AD1383" s="208"/>
      <c r="AE1383" s="208"/>
    </row>
    <row r="1384" spans="28:31" x14ac:dyDescent="0.2">
      <c r="AB1384" s="208"/>
      <c r="AD1384" s="208"/>
      <c r="AE1384" s="208"/>
    </row>
    <row r="1385" spans="28:31" x14ac:dyDescent="0.2">
      <c r="AB1385" s="208"/>
      <c r="AD1385" s="208"/>
      <c r="AE1385" s="208"/>
    </row>
    <row r="1386" spans="28:31" x14ac:dyDescent="0.2">
      <c r="AB1386" s="208"/>
      <c r="AD1386" s="208"/>
      <c r="AE1386" s="208"/>
    </row>
    <row r="1387" spans="28:31" x14ac:dyDescent="0.2">
      <c r="AB1387" s="208"/>
      <c r="AD1387" s="208"/>
      <c r="AE1387" s="208"/>
    </row>
    <row r="1388" spans="28:31" x14ac:dyDescent="0.2">
      <c r="AB1388" s="208"/>
      <c r="AD1388" s="208"/>
      <c r="AE1388" s="208"/>
    </row>
    <row r="1389" spans="28:31" x14ac:dyDescent="0.2">
      <c r="AB1389" s="208"/>
      <c r="AD1389" s="208"/>
      <c r="AE1389" s="208"/>
    </row>
    <row r="1390" spans="28:31" x14ac:dyDescent="0.2">
      <c r="AB1390" s="208"/>
      <c r="AD1390" s="208"/>
      <c r="AE1390" s="208"/>
    </row>
    <row r="1391" spans="28:31" x14ac:dyDescent="0.2">
      <c r="AB1391" s="208"/>
      <c r="AD1391" s="208"/>
      <c r="AE1391" s="208"/>
    </row>
    <row r="1392" spans="28:31" x14ac:dyDescent="0.2">
      <c r="AB1392" s="208"/>
      <c r="AD1392" s="208"/>
      <c r="AE1392" s="208"/>
    </row>
    <row r="1393" spans="28:31" x14ac:dyDescent="0.2">
      <c r="AB1393" s="208"/>
      <c r="AD1393" s="208"/>
      <c r="AE1393" s="208"/>
    </row>
    <row r="1394" spans="28:31" x14ac:dyDescent="0.2">
      <c r="AB1394" s="208"/>
      <c r="AD1394" s="208"/>
      <c r="AE1394" s="208"/>
    </row>
    <row r="1395" spans="28:31" x14ac:dyDescent="0.2">
      <c r="AB1395" s="208"/>
      <c r="AD1395" s="208"/>
      <c r="AE1395" s="208"/>
    </row>
    <row r="1396" spans="28:31" x14ac:dyDescent="0.2">
      <c r="AB1396" s="208"/>
      <c r="AD1396" s="208"/>
      <c r="AE1396" s="208"/>
    </row>
    <row r="1397" spans="28:31" x14ac:dyDescent="0.2">
      <c r="AB1397" s="208"/>
      <c r="AD1397" s="208"/>
      <c r="AE1397" s="208"/>
    </row>
    <row r="1398" spans="28:31" x14ac:dyDescent="0.2">
      <c r="AB1398" s="208"/>
      <c r="AD1398" s="208"/>
      <c r="AE1398" s="208"/>
    </row>
    <row r="1399" spans="28:31" x14ac:dyDescent="0.2">
      <c r="AB1399" s="208"/>
      <c r="AD1399" s="208"/>
      <c r="AE1399" s="208"/>
    </row>
    <row r="1400" spans="28:31" x14ac:dyDescent="0.2">
      <c r="AB1400" s="208"/>
      <c r="AD1400" s="208"/>
      <c r="AE1400" s="208"/>
    </row>
    <row r="1401" spans="28:31" x14ac:dyDescent="0.2">
      <c r="AB1401" s="208"/>
      <c r="AD1401" s="208"/>
      <c r="AE1401" s="208"/>
    </row>
    <row r="1402" spans="28:31" x14ac:dyDescent="0.2">
      <c r="AB1402" s="208"/>
      <c r="AD1402" s="208"/>
      <c r="AE1402" s="208"/>
    </row>
    <row r="1403" spans="28:31" x14ac:dyDescent="0.2">
      <c r="AB1403" s="208"/>
      <c r="AD1403" s="208"/>
      <c r="AE1403" s="208"/>
    </row>
    <row r="1404" spans="28:31" x14ac:dyDescent="0.2">
      <c r="AB1404" s="208"/>
      <c r="AD1404" s="208"/>
      <c r="AE1404" s="208"/>
    </row>
    <row r="1405" spans="28:31" x14ac:dyDescent="0.2">
      <c r="AB1405" s="208"/>
      <c r="AD1405" s="208"/>
      <c r="AE1405" s="208"/>
    </row>
    <row r="1406" spans="28:31" x14ac:dyDescent="0.2">
      <c r="AB1406" s="208"/>
      <c r="AD1406" s="208"/>
      <c r="AE1406" s="208"/>
    </row>
    <row r="1407" spans="28:31" x14ac:dyDescent="0.2">
      <c r="AB1407" s="208"/>
      <c r="AD1407" s="208"/>
      <c r="AE1407" s="208"/>
    </row>
    <row r="1408" spans="28:31" x14ac:dyDescent="0.2">
      <c r="AB1408" s="208"/>
      <c r="AD1408" s="208"/>
      <c r="AE1408" s="208"/>
    </row>
    <row r="1409" spans="28:31" x14ac:dyDescent="0.2">
      <c r="AB1409" s="208"/>
      <c r="AD1409" s="208"/>
      <c r="AE1409" s="208"/>
    </row>
    <row r="1410" spans="28:31" x14ac:dyDescent="0.2">
      <c r="AB1410" s="208"/>
      <c r="AD1410" s="208"/>
      <c r="AE1410" s="208"/>
    </row>
    <row r="1411" spans="28:31" x14ac:dyDescent="0.2">
      <c r="AB1411" s="208"/>
      <c r="AD1411" s="208"/>
      <c r="AE1411" s="208"/>
    </row>
    <row r="1412" spans="28:31" x14ac:dyDescent="0.2">
      <c r="AB1412" s="208"/>
      <c r="AD1412" s="208"/>
      <c r="AE1412" s="208"/>
    </row>
    <row r="1413" spans="28:31" x14ac:dyDescent="0.2">
      <c r="AB1413" s="208"/>
      <c r="AD1413" s="208"/>
      <c r="AE1413" s="208"/>
    </row>
    <row r="1414" spans="28:31" x14ac:dyDescent="0.2">
      <c r="AB1414" s="208"/>
      <c r="AD1414" s="208"/>
      <c r="AE1414" s="208"/>
    </row>
    <row r="1415" spans="28:31" x14ac:dyDescent="0.2">
      <c r="AB1415" s="208"/>
      <c r="AD1415" s="208"/>
      <c r="AE1415" s="208"/>
    </row>
    <row r="1416" spans="28:31" x14ac:dyDescent="0.2">
      <c r="AB1416" s="208"/>
      <c r="AD1416" s="208"/>
      <c r="AE1416" s="208"/>
    </row>
    <row r="1417" spans="28:31" x14ac:dyDescent="0.2">
      <c r="AB1417" s="208"/>
      <c r="AD1417" s="208"/>
      <c r="AE1417" s="208"/>
    </row>
    <row r="1418" spans="28:31" x14ac:dyDescent="0.2">
      <c r="AB1418" s="208"/>
      <c r="AD1418" s="208"/>
      <c r="AE1418" s="208"/>
    </row>
    <row r="1419" spans="28:31" x14ac:dyDescent="0.2">
      <c r="AB1419" s="208"/>
      <c r="AD1419" s="208"/>
      <c r="AE1419" s="208"/>
    </row>
    <row r="1420" spans="28:31" x14ac:dyDescent="0.2">
      <c r="AB1420" s="208"/>
      <c r="AD1420" s="208"/>
      <c r="AE1420" s="208"/>
    </row>
    <row r="1421" spans="28:31" x14ac:dyDescent="0.2">
      <c r="AB1421" s="208"/>
      <c r="AD1421" s="208"/>
      <c r="AE1421" s="208"/>
    </row>
    <row r="1422" spans="28:31" x14ac:dyDescent="0.2">
      <c r="AB1422" s="208"/>
      <c r="AD1422" s="208"/>
      <c r="AE1422" s="208"/>
    </row>
    <row r="1423" spans="28:31" x14ac:dyDescent="0.2">
      <c r="AB1423" s="208"/>
      <c r="AD1423" s="208"/>
      <c r="AE1423" s="208"/>
    </row>
    <row r="1424" spans="28:31" x14ac:dyDescent="0.2">
      <c r="AB1424" s="208"/>
      <c r="AD1424" s="208"/>
      <c r="AE1424" s="208"/>
    </row>
    <row r="1425" spans="28:31" x14ac:dyDescent="0.2">
      <c r="AB1425" s="208"/>
      <c r="AD1425" s="208"/>
      <c r="AE1425" s="208"/>
    </row>
    <row r="1426" spans="28:31" x14ac:dyDescent="0.2">
      <c r="AB1426" s="208"/>
      <c r="AD1426" s="208"/>
      <c r="AE1426" s="208"/>
    </row>
    <row r="1427" spans="28:31" x14ac:dyDescent="0.2">
      <c r="AB1427" s="208"/>
      <c r="AD1427" s="208"/>
      <c r="AE1427" s="208"/>
    </row>
    <row r="1428" spans="28:31" x14ac:dyDescent="0.2">
      <c r="AB1428" s="208"/>
      <c r="AD1428" s="208"/>
      <c r="AE1428" s="208"/>
    </row>
    <row r="1429" spans="28:31" x14ac:dyDescent="0.2">
      <c r="AB1429" s="208"/>
      <c r="AD1429" s="208"/>
      <c r="AE1429" s="208"/>
    </row>
    <row r="1430" spans="28:31" x14ac:dyDescent="0.2">
      <c r="AB1430" s="208"/>
      <c r="AD1430" s="208"/>
      <c r="AE1430" s="208"/>
    </row>
    <row r="1431" spans="28:31" x14ac:dyDescent="0.2">
      <c r="AB1431" s="208"/>
      <c r="AD1431" s="208"/>
      <c r="AE1431" s="208"/>
    </row>
    <row r="1432" spans="28:31" x14ac:dyDescent="0.2">
      <c r="AB1432" s="208"/>
      <c r="AD1432" s="208"/>
      <c r="AE1432" s="208"/>
    </row>
    <row r="1433" spans="28:31" x14ac:dyDescent="0.2">
      <c r="AB1433" s="208"/>
      <c r="AD1433" s="208"/>
      <c r="AE1433" s="208"/>
    </row>
    <row r="1434" spans="28:31" x14ac:dyDescent="0.2">
      <c r="AB1434" s="208"/>
      <c r="AD1434" s="208"/>
      <c r="AE1434" s="208"/>
    </row>
    <row r="1435" spans="28:31" x14ac:dyDescent="0.2">
      <c r="AB1435" s="208"/>
      <c r="AD1435" s="208"/>
      <c r="AE1435" s="208"/>
    </row>
    <row r="1436" spans="28:31" x14ac:dyDescent="0.2">
      <c r="AB1436" s="208"/>
      <c r="AD1436" s="208"/>
      <c r="AE1436" s="208"/>
    </row>
    <row r="1437" spans="28:31" x14ac:dyDescent="0.2">
      <c r="AB1437" s="208"/>
      <c r="AD1437" s="208"/>
      <c r="AE1437" s="208"/>
    </row>
    <row r="1438" spans="28:31" x14ac:dyDescent="0.2">
      <c r="AB1438" s="208"/>
      <c r="AD1438" s="208"/>
      <c r="AE1438" s="208"/>
    </row>
    <row r="1439" spans="28:31" x14ac:dyDescent="0.2">
      <c r="AB1439" s="208"/>
      <c r="AD1439" s="208"/>
      <c r="AE1439" s="208"/>
    </row>
    <row r="1440" spans="28:31" x14ac:dyDescent="0.2">
      <c r="AB1440" s="208"/>
      <c r="AD1440" s="208"/>
      <c r="AE1440" s="208"/>
    </row>
    <row r="1441" spans="28:31" x14ac:dyDescent="0.2">
      <c r="AB1441" s="208"/>
      <c r="AD1441" s="208"/>
      <c r="AE1441" s="208"/>
    </row>
    <row r="1442" spans="28:31" x14ac:dyDescent="0.2">
      <c r="AB1442" s="208"/>
      <c r="AD1442" s="208"/>
      <c r="AE1442" s="208"/>
    </row>
    <row r="1443" spans="28:31" x14ac:dyDescent="0.2">
      <c r="AB1443" s="208"/>
      <c r="AD1443" s="208"/>
      <c r="AE1443" s="208"/>
    </row>
    <row r="1444" spans="28:31" x14ac:dyDescent="0.2">
      <c r="AB1444" s="208"/>
      <c r="AD1444" s="208"/>
      <c r="AE1444" s="208"/>
    </row>
    <row r="1445" spans="28:31" x14ac:dyDescent="0.2">
      <c r="AB1445" s="208"/>
      <c r="AD1445" s="208"/>
      <c r="AE1445" s="208"/>
    </row>
    <row r="1446" spans="28:31" x14ac:dyDescent="0.2">
      <c r="AB1446" s="208"/>
      <c r="AD1446" s="208"/>
      <c r="AE1446" s="208"/>
    </row>
    <row r="1447" spans="28:31" x14ac:dyDescent="0.2">
      <c r="AB1447" s="208"/>
      <c r="AD1447" s="208"/>
      <c r="AE1447" s="208"/>
    </row>
    <row r="1448" spans="28:31" x14ac:dyDescent="0.2">
      <c r="AB1448" s="208"/>
      <c r="AD1448" s="208"/>
      <c r="AE1448" s="208"/>
    </row>
    <row r="1449" spans="28:31" x14ac:dyDescent="0.2">
      <c r="AB1449" s="208"/>
      <c r="AD1449" s="208"/>
      <c r="AE1449" s="208"/>
    </row>
    <row r="1450" spans="28:31" x14ac:dyDescent="0.2">
      <c r="AB1450" s="208"/>
      <c r="AD1450" s="208"/>
      <c r="AE1450" s="208"/>
    </row>
    <row r="1451" spans="28:31" x14ac:dyDescent="0.2">
      <c r="AB1451" s="208"/>
      <c r="AD1451" s="208"/>
      <c r="AE1451" s="208"/>
    </row>
    <row r="1452" spans="28:31" x14ac:dyDescent="0.2">
      <c r="AB1452" s="208"/>
      <c r="AD1452" s="208"/>
      <c r="AE1452" s="208"/>
    </row>
    <row r="1453" spans="28:31" x14ac:dyDescent="0.2">
      <c r="AB1453" s="208"/>
      <c r="AD1453" s="208"/>
      <c r="AE1453" s="208"/>
    </row>
    <row r="1454" spans="28:31" x14ac:dyDescent="0.2">
      <c r="AB1454" s="208"/>
      <c r="AD1454" s="208"/>
      <c r="AE1454" s="208"/>
    </row>
    <row r="1455" spans="28:31" x14ac:dyDescent="0.2">
      <c r="AB1455" s="208"/>
      <c r="AD1455" s="208"/>
      <c r="AE1455" s="208"/>
    </row>
    <row r="1456" spans="28:31" x14ac:dyDescent="0.2">
      <c r="AB1456" s="208"/>
      <c r="AD1456" s="208"/>
      <c r="AE1456" s="208"/>
    </row>
    <row r="1457" spans="28:31" x14ac:dyDescent="0.2">
      <c r="AB1457" s="208"/>
      <c r="AD1457" s="208"/>
      <c r="AE1457" s="208"/>
    </row>
    <row r="1458" spans="28:31" x14ac:dyDescent="0.2">
      <c r="AB1458" s="208"/>
      <c r="AD1458" s="208"/>
      <c r="AE1458" s="208"/>
    </row>
    <row r="1459" spans="28:31" x14ac:dyDescent="0.2">
      <c r="AB1459" s="208"/>
      <c r="AD1459" s="208"/>
      <c r="AE1459" s="208"/>
    </row>
    <row r="1460" spans="28:31" x14ac:dyDescent="0.2">
      <c r="AB1460" s="208"/>
      <c r="AD1460" s="208"/>
      <c r="AE1460" s="208"/>
    </row>
    <row r="1461" spans="28:31" x14ac:dyDescent="0.2">
      <c r="AB1461" s="208"/>
      <c r="AD1461" s="208"/>
      <c r="AE1461" s="208"/>
    </row>
    <row r="1462" spans="28:31" x14ac:dyDescent="0.2">
      <c r="AB1462" s="208"/>
      <c r="AD1462" s="208"/>
      <c r="AE1462" s="208"/>
    </row>
    <row r="1463" spans="28:31" x14ac:dyDescent="0.2">
      <c r="AB1463" s="208"/>
      <c r="AD1463" s="208"/>
      <c r="AE1463" s="208"/>
    </row>
    <row r="1464" spans="28:31" x14ac:dyDescent="0.2">
      <c r="AB1464" s="208"/>
      <c r="AD1464" s="208"/>
      <c r="AE1464" s="208"/>
    </row>
    <row r="1465" spans="28:31" x14ac:dyDescent="0.2">
      <c r="AB1465" s="208"/>
      <c r="AD1465" s="208"/>
      <c r="AE1465" s="208"/>
    </row>
    <row r="1466" spans="28:31" x14ac:dyDescent="0.2">
      <c r="AB1466" s="208"/>
      <c r="AD1466" s="208"/>
      <c r="AE1466" s="208"/>
    </row>
    <row r="1467" spans="28:31" x14ac:dyDescent="0.2">
      <c r="AB1467" s="208"/>
      <c r="AD1467" s="208"/>
      <c r="AE1467" s="208"/>
    </row>
    <row r="1468" spans="28:31" x14ac:dyDescent="0.2">
      <c r="AB1468" s="208"/>
      <c r="AD1468" s="208"/>
      <c r="AE1468" s="208"/>
    </row>
    <row r="1469" spans="28:31" x14ac:dyDescent="0.2">
      <c r="AB1469" s="208"/>
      <c r="AD1469" s="208"/>
      <c r="AE1469" s="208"/>
    </row>
    <row r="1470" spans="28:31" x14ac:dyDescent="0.2">
      <c r="AB1470" s="208"/>
      <c r="AD1470" s="208"/>
      <c r="AE1470" s="208"/>
    </row>
    <row r="1471" spans="28:31" x14ac:dyDescent="0.2">
      <c r="AB1471" s="208"/>
      <c r="AD1471" s="208"/>
      <c r="AE1471" s="208"/>
    </row>
    <row r="1472" spans="28:31" x14ac:dyDescent="0.2">
      <c r="AB1472" s="208"/>
      <c r="AD1472" s="208"/>
      <c r="AE1472" s="208"/>
    </row>
    <row r="1473" spans="28:31" x14ac:dyDescent="0.2">
      <c r="AB1473" s="208"/>
      <c r="AD1473" s="208"/>
      <c r="AE1473" s="208"/>
    </row>
    <row r="1474" spans="28:31" x14ac:dyDescent="0.2">
      <c r="AB1474" s="208"/>
      <c r="AD1474" s="208"/>
      <c r="AE1474" s="208"/>
    </row>
    <row r="1475" spans="28:31" x14ac:dyDescent="0.2">
      <c r="AB1475" s="208"/>
      <c r="AD1475" s="208"/>
      <c r="AE1475" s="208"/>
    </row>
    <row r="1476" spans="28:31" x14ac:dyDescent="0.2">
      <c r="AB1476" s="208"/>
      <c r="AD1476" s="208"/>
      <c r="AE1476" s="208"/>
    </row>
    <row r="1477" spans="28:31" x14ac:dyDescent="0.2">
      <c r="AB1477" s="208"/>
      <c r="AD1477" s="208"/>
      <c r="AE1477" s="208"/>
    </row>
    <row r="1478" spans="28:31" x14ac:dyDescent="0.2">
      <c r="AB1478" s="208"/>
      <c r="AD1478" s="208"/>
      <c r="AE1478" s="208"/>
    </row>
    <row r="1479" spans="28:31" x14ac:dyDescent="0.2">
      <c r="AB1479" s="208"/>
      <c r="AD1479" s="208"/>
      <c r="AE1479" s="208"/>
    </row>
    <row r="1480" spans="28:31" x14ac:dyDescent="0.2">
      <c r="AB1480" s="208"/>
      <c r="AD1480" s="208"/>
      <c r="AE1480" s="208"/>
    </row>
    <row r="1481" spans="28:31" x14ac:dyDescent="0.2">
      <c r="AB1481" s="208"/>
      <c r="AD1481" s="208"/>
      <c r="AE1481" s="208"/>
    </row>
    <row r="1482" spans="28:31" x14ac:dyDescent="0.2">
      <c r="AB1482" s="208"/>
      <c r="AD1482" s="208"/>
      <c r="AE1482" s="208"/>
    </row>
    <row r="1483" spans="28:31" x14ac:dyDescent="0.2">
      <c r="AB1483" s="208"/>
      <c r="AD1483" s="208"/>
      <c r="AE1483" s="208"/>
    </row>
    <row r="1484" spans="28:31" x14ac:dyDescent="0.2">
      <c r="AB1484" s="208"/>
      <c r="AD1484" s="208"/>
      <c r="AE1484" s="208"/>
    </row>
    <row r="1485" spans="28:31" x14ac:dyDescent="0.2">
      <c r="AB1485" s="208"/>
      <c r="AD1485" s="208"/>
      <c r="AE1485" s="208"/>
    </row>
    <row r="1486" spans="28:31" x14ac:dyDescent="0.2">
      <c r="AB1486" s="208"/>
      <c r="AD1486" s="208"/>
      <c r="AE1486" s="208"/>
    </row>
    <row r="1487" spans="28:31" x14ac:dyDescent="0.2">
      <c r="AB1487" s="208"/>
      <c r="AD1487" s="208"/>
      <c r="AE1487" s="208"/>
    </row>
    <row r="1488" spans="28:31" x14ac:dyDescent="0.2">
      <c r="AB1488" s="208"/>
      <c r="AD1488" s="208"/>
      <c r="AE1488" s="208"/>
    </row>
    <row r="1489" spans="28:31" x14ac:dyDescent="0.2">
      <c r="AB1489" s="208"/>
      <c r="AD1489" s="208"/>
      <c r="AE1489" s="208"/>
    </row>
    <row r="1490" spans="28:31" x14ac:dyDescent="0.2">
      <c r="AB1490" s="208"/>
      <c r="AD1490" s="208"/>
      <c r="AE1490" s="208"/>
    </row>
    <row r="1491" spans="28:31" x14ac:dyDescent="0.2">
      <c r="AB1491" s="208"/>
      <c r="AD1491" s="208"/>
      <c r="AE1491" s="208"/>
    </row>
    <row r="1492" spans="28:31" x14ac:dyDescent="0.2">
      <c r="AB1492" s="208"/>
      <c r="AD1492" s="208"/>
      <c r="AE1492" s="208"/>
    </row>
    <row r="1493" spans="28:31" x14ac:dyDescent="0.2">
      <c r="AB1493" s="208"/>
      <c r="AD1493" s="208"/>
      <c r="AE1493" s="208"/>
    </row>
    <row r="1494" spans="28:31" x14ac:dyDescent="0.2">
      <c r="AB1494" s="208"/>
      <c r="AD1494" s="208"/>
      <c r="AE1494" s="208"/>
    </row>
    <row r="1495" spans="28:31" x14ac:dyDescent="0.2">
      <c r="AB1495" s="208"/>
      <c r="AD1495" s="208"/>
      <c r="AE1495" s="208"/>
    </row>
    <row r="1496" spans="28:31" x14ac:dyDescent="0.2">
      <c r="AB1496" s="208"/>
      <c r="AD1496" s="208"/>
      <c r="AE1496" s="208"/>
    </row>
    <row r="1497" spans="28:31" x14ac:dyDescent="0.2">
      <c r="AB1497" s="208"/>
      <c r="AD1497" s="208"/>
      <c r="AE1497" s="208"/>
    </row>
    <row r="1498" spans="28:31" x14ac:dyDescent="0.2">
      <c r="AB1498" s="208"/>
      <c r="AD1498" s="208"/>
      <c r="AE1498" s="208"/>
    </row>
    <row r="1499" spans="28:31" x14ac:dyDescent="0.2">
      <c r="AB1499" s="208"/>
      <c r="AD1499" s="208"/>
      <c r="AE1499" s="208"/>
    </row>
    <row r="1500" spans="28:31" x14ac:dyDescent="0.2">
      <c r="AB1500" s="208"/>
      <c r="AD1500" s="208"/>
      <c r="AE1500" s="208"/>
    </row>
    <row r="1501" spans="28:31" x14ac:dyDescent="0.2">
      <c r="AB1501" s="208"/>
      <c r="AD1501" s="208"/>
      <c r="AE1501" s="208"/>
    </row>
    <row r="1502" spans="28:31" x14ac:dyDescent="0.2">
      <c r="AB1502" s="208"/>
      <c r="AD1502" s="208"/>
      <c r="AE1502" s="208"/>
    </row>
    <row r="1503" spans="28:31" x14ac:dyDescent="0.2">
      <c r="AB1503" s="208"/>
      <c r="AD1503" s="208"/>
      <c r="AE1503" s="208"/>
    </row>
    <row r="1504" spans="28:31" x14ac:dyDescent="0.2">
      <c r="AB1504" s="208"/>
      <c r="AD1504" s="208"/>
      <c r="AE1504" s="208"/>
    </row>
    <row r="1505" spans="28:31" x14ac:dyDescent="0.2">
      <c r="AB1505" s="208"/>
      <c r="AD1505" s="208"/>
      <c r="AE1505" s="208"/>
    </row>
    <row r="1506" spans="28:31" x14ac:dyDescent="0.2">
      <c r="AB1506" s="208"/>
      <c r="AD1506" s="208"/>
      <c r="AE1506" s="208"/>
    </row>
    <row r="1507" spans="28:31" x14ac:dyDescent="0.2">
      <c r="AB1507" s="208"/>
      <c r="AD1507" s="208"/>
      <c r="AE1507" s="208"/>
    </row>
    <row r="1508" spans="28:31" x14ac:dyDescent="0.2">
      <c r="AB1508" s="208"/>
      <c r="AD1508" s="208"/>
      <c r="AE1508" s="208"/>
    </row>
    <row r="1509" spans="28:31" x14ac:dyDescent="0.2">
      <c r="AB1509" s="208"/>
      <c r="AD1509" s="208"/>
      <c r="AE1509" s="208"/>
    </row>
    <row r="1510" spans="28:31" x14ac:dyDescent="0.2">
      <c r="AB1510" s="208"/>
      <c r="AD1510" s="208"/>
      <c r="AE1510" s="208"/>
    </row>
    <row r="1511" spans="28:31" x14ac:dyDescent="0.2">
      <c r="AB1511" s="208"/>
      <c r="AD1511" s="208"/>
      <c r="AE1511" s="208"/>
    </row>
    <row r="1512" spans="28:31" x14ac:dyDescent="0.2">
      <c r="AB1512" s="208"/>
      <c r="AD1512" s="208"/>
      <c r="AE1512" s="208"/>
    </row>
    <row r="1513" spans="28:31" x14ac:dyDescent="0.2">
      <c r="AB1513" s="208"/>
      <c r="AD1513" s="208"/>
      <c r="AE1513" s="208"/>
    </row>
    <row r="1514" spans="28:31" x14ac:dyDescent="0.2">
      <c r="AB1514" s="208"/>
      <c r="AD1514" s="208"/>
      <c r="AE1514" s="208"/>
    </row>
    <row r="1515" spans="28:31" x14ac:dyDescent="0.2">
      <c r="AB1515" s="208"/>
      <c r="AD1515" s="208"/>
      <c r="AE1515" s="208"/>
    </row>
    <row r="1516" spans="28:31" x14ac:dyDescent="0.2">
      <c r="AB1516" s="208"/>
      <c r="AD1516" s="208"/>
      <c r="AE1516" s="208"/>
    </row>
    <row r="1517" spans="28:31" x14ac:dyDescent="0.2">
      <c r="AB1517" s="208"/>
      <c r="AD1517" s="208"/>
      <c r="AE1517" s="208"/>
    </row>
    <row r="1518" spans="28:31" x14ac:dyDescent="0.2">
      <c r="AB1518" s="208"/>
      <c r="AD1518" s="208"/>
      <c r="AE1518" s="208"/>
    </row>
    <row r="1519" spans="28:31" x14ac:dyDescent="0.2">
      <c r="AB1519" s="208"/>
      <c r="AD1519" s="208"/>
      <c r="AE1519" s="208"/>
    </row>
    <row r="1520" spans="28:31" x14ac:dyDescent="0.2">
      <c r="AB1520" s="208"/>
      <c r="AD1520" s="208"/>
      <c r="AE1520" s="208"/>
    </row>
    <row r="1521" spans="28:31" x14ac:dyDescent="0.2">
      <c r="AB1521" s="208"/>
      <c r="AD1521" s="208"/>
      <c r="AE1521" s="208"/>
    </row>
    <row r="1522" spans="28:31" x14ac:dyDescent="0.2">
      <c r="AB1522" s="208"/>
      <c r="AD1522" s="208"/>
      <c r="AE1522" s="208"/>
    </row>
    <row r="1523" spans="28:31" x14ac:dyDescent="0.2">
      <c r="AB1523" s="208"/>
      <c r="AD1523" s="208"/>
      <c r="AE1523" s="208"/>
    </row>
    <row r="1524" spans="28:31" x14ac:dyDescent="0.2">
      <c r="AB1524" s="208"/>
      <c r="AD1524" s="208"/>
      <c r="AE1524" s="208"/>
    </row>
    <row r="1525" spans="28:31" x14ac:dyDescent="0.2">
      <c r="AB1525" s="208"/>
      <c r="AD1525" s="208"/>
      <c r="AE1525" s="208"/>
    </row>
    <row r="1526" spans="28:31" x14ac:dyDescent="0.2">
      <c r="AB1526" s="208"/>
      <c r="AD1526" s="208"/>
      <c r="AE1526" s="208"/>
    </row>
    <row r="1527" spans="28:31" x14ac:dyDescent="0.2">
      <c r="AB1527" s="208"/>
      <c r="AD1527" s="208"/>
      <c r="AE1527" s="208"/>
    </row>
    <row r="1528" spans="28:31" x14ac:dyDescent="0.2">
      <c r="AB1528" s="208"/>
      <c r="AD1528" s="208"/>
      <c r="AE1528" s="208"/>
    </row>
    <row r="1529" spans="28:31" x14ac:dyDescent="0.2">
      <c r="AB1529" s="208"/>
      <c r="AD1529" s="208"/>
      <c r="AE1529" s="208"/>
    </row>
    <row r="1530" spans="28:31" x14ac:dyDescent="0.2">
      <c r="AB1530" s="208"/>
      <c r="AD1530" s="208"/>
      <c r="AE1530" s="208"/>
    </row>
    <row r="1531" spans="28:31" x14ac:dyDescent="0.2">
      <c r="AB1531" s="208"/>
      <c r="AD1531" s="208"/>
      <c r="AE1531" s="208"/>
    </row>
    <row r="1532" spans="28:31" x14ac:dyDescent="0.2">
      <c r="AB1532" s="208"/>
      <c r="AD1532" s="208"/>
      <c r="AE1532" s="208"/>
    </row>
    <row r="1533" spans="28:31" x14ac:dyDescent="0.2">
      <c r="AB1533" s="208"/>
      <c r="AD1533" s="208"/>
      <c r="AE1533" s="208"/>
    </row>
    <row r="1534" spans="28:31" x14ac:dyDescent="0.2">
      <c r="AB1534" s="208"/>
      <c r="AD1534" s="208"/>
      <c r="AE1534" s="208"/>
    </row>
    <row r="1535" spans="28:31" x14ac:dyDescent="0.2">
      <c r="AB1535" s="208"/>
      <c r="AD1535" s="208"/>
      <c r="AE1535" s="208"/>
    </row>
    <row r="1536" spans="28:31" x14ac:dyDescent="0.2">
      <c r="AB1536" s="208"/>
      <c r="AD1536" s="208"/>
      <c r="AE1536" s="208"/>
    </row>
    <row r="1537" spans="28:31" x14ac:dyDescent="0.2">
      <c r="AB1537" s="208"/>
      <c r="AD1537" s="208"/>
      <c r="AE1537" s="208"/>
    </row>
    <row r="1538" spans="28:31" x14ac:dyDescent="0.2">
      <c r="AB1538" s="208"/>
      <c r="AD1538" s="208"/>
      <c r="AE1538" s="208"/>
    </row>
    <row r="1539" spans="28:31" x14ac:dyDescent="0.2">
      <c r="AB1539" s="208"/>
      <c r="AD1539" s="208"/>
      <c r="AE1539" s="208"/>
    </row>
    <row r="1540" spans="28:31" x14ac:dyDescent="0.2">
      <c r="AB1540" s="208"/>
      <c r="AD1540" s="208"/>
      <c r="AE1540" s="208"/>
    </row>
    <row r="1541" spans="28:31" x14ac:dyDescent="0.2">
      <c r="AB1541" s="208"/>
      <c r="AD1541" s="208"/>
      <c r="AE1541" s="208"/>
    </row>
    <row r="1542" spans="28:31" x14ac:dyDescent="0.2">
      <c r="AB1542" s="208"/>
      <c r="AD1542" s="208"/>
      <c r="AE1542" s="208"/>
    </row>
    <row r="1543" spans="28:31" x14ac:dyDescent="0.2">
      <c r="AB1543" s="208"/>
      <c r="AD1543" s="208"/>
      <c r="AE1543" s="208"/>
    </row>
    <row r="1544" spans="28:31" x14ac:dyDescent="0.2">
      <c r="AB1544" s="208"/>
      <c r="AD1544" s="208"/>
      <c r="AE1544" s="208"/>
    </row>
    <row r="1545" spans="28:31" x14ac:dyDescent="0.2">
      <c r="AB1545" s="208"/>
      <c r="AD1545" s="208"/>
      <c r="AE1545" s="208"/>
    </row>
    <row r="1546" spans="28:31" x14ac:dyDescent="0.2">
      <c r="AB1546" s="208"/>
      <c r="AD1546" s="208"/>
      <c r="AE1546" s="208"/>
    </row>
    <row r="1547" spans="28:31" x14ac:dyDescent="0.2">
      <c r="AB1547" s="208"/>
      <c r="AD1547" s="208"/>
      <c r="AE1547" s="208"/>
    </row>
    <row r="1548" spans="28:31" x14ac:dyDescent="0.2">
      <c r="AB1548" s="208"/>
      <c r="AD1548" s="208"/>
      <c r="AE1548" s="208"/>
    </row>
    <row r="1549" spans="28:31" x14ac:dyDescent="0.2">
      <c r="AB1549" s="208"/>
      <c r="AD1549" s="208"/>
      <c r="AE1549" s="208"/>
    </row>
    <row r="1550" spans="28:31" x14ac:dyDescent="0.2">
      <c r="AB1550" s="208"/>
      <c r="AD1550" s="208"/>
      <c r="AE1550" s="208"/>
    </row>
    <row r="1551" spans="28:31" x14ac:dyDescent="0.2">
      <c r="AB1551" s="208"/>
      <c r="AD1551" s="208"/>
      <c r="AE1551" s="208"/>
    </row>
    <row r="1552" spans="28:31" x14ac:dyDescent="0.2">
      <c r="AB1552" s="208"/>
      <c r="AD1552" s="208"/>
      <c r="AE1552" s="208"/>
    </row>
    <row r="1553" spans="28:31" x14ac:dyDescent="0.2">
      <c r="AB1553" s="208"/>
      <c r="AD1553" s="208"/>
      <c r="AE1553" s="208"/>
    </row>
    <row r="1554" spans="28:31" x14ac:dyDescent="0.2">
      <c r="AB1554" s="208"/>
      <c r="AD1554" s="208"/>
      <c r="AE1554" s="208"/>
    </row>
    <row r="1555" spans="28:31" x14ac:dyDescent="0.2">
      <c r="AB1555" s="208"/>
      <c r="AD1555" s="208"/>
      <c r="AE1555" s="208"/>
    </row>
    <row r="1556" spans="28:31" x14ac:dyDescent="0.2">
      <c r="AB1556" s="208"/>
      <c r="AD1556" s="208"/>
      <c r="AE1556" s="208"/>
    </row>
    <row r="1557" spans="28:31" x14ac:dyDescent="0.2">
      <c r="AB1557" s="208"/>
      <c r="AD1557" s="208"/>
      <c r="AE1557" s="208"/>
    </row>
    <row r="1558" spans="28:31" x14ac:dyDescent="0.2">
      <c r="AB1558" s="208"/>
      <c r="AD1558" s="208"/>
      <c r="AE1558" s="208"/>
    </row>
    <row r="1559" spans="28:31" x14ac:dyDescent="0.2">
      <c r="AB1559" s="208"/>
      <c r="AD1559" s="208"/>
      <c r="AE1559" s="208"/>
    </row>
    <row r="1560" spans="28:31" x14ac:dyDescent="0.2">
      <c r="AB1560" s="208"/>
      <c r="AD1560" s="208"/>
      <c r="AE1560" s="208"/>
    </row>
    <row r="1561" spans="28:31" x14ac:dyDescent="0.2">
      <c r="AB1561" s="208"/>
      <c r="AD1561" s="208"/>
      <c r="AE1561" s="208"/>
    </row>
    <row r="1562" spans="28:31" x14ac:dyDescent="0.2">
      <c r="AB1562" s="208"/>
      <c r="AD1562" s="208"/>
      <c r="AE1562" s="208"/>
    </row>
    <row r="1563" spans="28:31" x14ac:dyDescent="0.2">
      <c r="AB1563" s="208"/>
      <c r="AD1563" s="208"/>
      <c r="AE1563" s="208"/>
    </row>
    <row r="1564" spans="28:31" x14ac:dyDescent="0.2">
      <c r="AB1564" s="208"/>
      <c r="AD1564" s="208"/>
      <c r="AE1564" s="208"/>
    </row>
    <row r="1565" spans="28:31" x14ac:dyDescent="0.2">
      <c r="AB1565" s="208"/>
      <c r="AD1565" s="208"/>
      <c r="AE1565" s="208"/>
    </row>
    <row r="1566" spans="28:31" x14ac:dyDescent="0.2">
      <c r="AB1566" s="208"/>
      <c r="AD1566" s="208"/>
      <c r="AE1566" s="208"/>
    </row>
    <row r="1567" spans="28:31" x14ac:dyDescent="0.2">
      <c r="AB1567" s="208"/>
      <c r="AD1567" s="208"/>
      <c r="AE1567" s="208"/>
    </row>
    <row r="1568" spans="28:31" x14ac:dyDescent="0.2">
      <c r="AB1568" s="208"/>
      <c r="AD1568" s="208"/>
      <c r="AE1568" s="208"/>
    </row>
    <row r="1569" spans="28:31" x14ac:dyDescent="0.2">
      <c r="AB1569" s="208"/>
      <c r="AD1569" s="208"/>
      <c r="AE1569" s="208"/>
    </row>
    <row r="1570" spans="28:31" x14ac:dyDescent="0.2">
      <c r="AB1570" s="208"/>
      <c r="AD1570" s="208"/>
      <c r="AE1570" s="208"/>
    </row>
    <row r="1571" spans="28:31" x14ac:dyDescent="0.2">
      <c r="AB1571" s="208"/>
      <c r="AD1571" s="208"/>
      <c r="AE1571" s="208"/>
    </row>
    <row r="1572" spans="28:31" x14ac:dyDescent="0.2">
      <c r="AB1572" s="208"/>
      <c r="AD1572" s="208"/>
      <c r="AE1572" s="208"/>
    </row>
    <row r="1573" spans="28:31" x14ac:dyDescent="0.2">
      <c r="AB1573" s="208"/>
      <c r="AD1573" s="208"/>
      <c r="AE1573" s="208"/>
    </row>
    <row r="1574" spans="28:31" x14ac:dyDescent="0.2">
      <c r="AB1574" s="208"/>
      <c r="AD1574" s="208"/>
      <c r="AE1574" s="208"/>
    </row>
    <row r="1575" spans="28:31" x14ac:dyDescent="0.2">
      <c r="AB1575" s="208"/>
      <c r="AD1575" s="208"/>
      <c r="AE1575" s="208"/>
    </row>
    <row r="1576" spans="28:31" x14ac:dyDescent="0.2">
      <c r="AB1576" s="208"/>
      <c r="AD1576" s="208"/>
      <c r="AE1576" s="208"/>
    </row>
    <row r="1577" spans="28:31" x14ac:dyDescent="0.2">
      <c r="AB1577" s="208"/>
      <c r="AD1577" s="208"/>
      <c r="AE1577" s="208"/>
    </row>
    <row r="1578" spans="28:31" x14ac:dyDescent="0.2">
      <c r="AB1578" s="208"/>
      <c r="AD1578" s="208"/>
      <c r="AE1578" s="208"/>
    </row>
    <row r="1579" spans="28:31" x14ac:dyDescent="0.2">
      <c r="AB1579" s="208"/>
      <c r="AD1579" s="208"/>
      <c r="AE1579" s="208"/>
    </row>
    <row r="1580" spans="28:31" x14ac:dyDescent="0.2">
      <c r="AB1580" s="208"/>
      <c r="AD1580" s="208"/>
      <c r="AE1580" s="208"/>
    </row>
    <row r="1581" spans="28:31" x14ac:dyDescent="0.2">
      <c r="AB1581" s="208"/>
      <c r="AD1581" s="208"/>
      <c r="AE1581" s="208"/>
    </row>
    <row r="1582" spans="28:31" x14ac:dyDescent="0.2">
      <c r="AB1582" s="208"/>
      <c r="AD1582" s="208"/>
      <c r="AE1582" s="208"/>
    </row>
    <row r="1583" spans="28:31" x14ac:dyDescent="0.2">
      <c r="AB1583" s="208"/>
      <c r="AD1583" s="208"/>
      <c r="AE1583" s="208"/>
    </row>
    <row r="1584" spans="28:31" x14ac:dyDescent="0.2">
      <c r="AB1584" s="208"/>
      <c r="AD1584" s="208"/>
      <c r="AE1584" s="208"/>
    </row>
    <row r="1585" spans="28:31" x14ac:dyDescent="0.2">
      <c r="AB1585" s="208"/>
      <c r="AD1585" s="208"/>
      <c r="AE1585" s="208"/>
    </row>
    <row r="1586" spans="28:31" x14ac:dyDescent="0.2">
      <c r="AB1586" s="208"/>
      <c r="AD1586" s="208"/>
      <c r="AE1586" s="208"/>
    </row>
    <row r="1587" spans="28:31" x14ac:dyDescent="0.2">
      <c r="AB1587" s="208"/>
      <c r="AD1587" s="208"/>
      <c r="AE1587" s="208"/>
    </row>
    <row r="1588" spans="28:31" x14ac:dyDescent="0.2">
      <c r="AB1588" s="208"/>
      <c r="AD1588" s="208"/>
      <c r="AE1588" s="208"/>
    </row>
    <row r="1589" spans="28:31" x14ac:dyDescent="0.2">
      <c r="AB1589" s="208"/>
      <c r="AD1589" s="208"/>
      <c r="AE1589" s="208"/>
    </row>
    <row r="1590" spans="28:31" x14ac:dyDescent="0.2">
      <c r="AB1590" s="208"/>
      <c r="AD1590" s="208"/>
      <c r="AE1590" s="208"/>
    </row>
    <row r="1591" spans="28:31" x14ac:dyDescent="0.2">
      <c r="AB1591" s="208"/>
      <c r="AD1591" s="208"/>
      <c r="AE1591" s="208"/>
    </row>
    <row r="1592" spans="28:31" x14ac:dyDescent="0.2">
      <c r="AB1592" s="208"/>
      <c r="AD1592" s="208"/>
      <c r="AE1592" s="208"/>
    </row>
    <row r="1593" spans="28:31" x14ac:dyDescent="0.2">
      <c r="AB1593" s="208"/>
      <c r="AD1593" s="208"/>
      <c r="AE1593" s="208"/>
    </row>
    <row r="1594" spans="28:31" x14ac:dyDescent="0.2">
      <c r="AB1594" s="208"/>
      <c r="AD1594" s="208"/>
      <c r="AE1594" s="208"/>
    </row>
    <row r="1595" spans="28:31" x14ac:dyDescent="0.2">
      <c r="AB1595" s="208"/>
      <c r="AD1595" s="208"/>
      <c r="AE1595" s="208"/>
    </row>
    <row r="1596" spans="28:31" x14ac:dyDescent="0.2">
      <c r="AB1596" s="208"/>
      <c r="AD1596" s="208"/>
      <c r="AE1596" s="208"/>
    </row>
    <row r="1597" spans="28:31" x14ac:dyDescent="0.2">
      <c r="AB1597" s="208"/>
      <c r="AD1597" s="208"/>
      <c r="AE1597" s="208"/>
    </row>
    <row r="1598" spans="28:31" x14ac:dyDescent="0.2">
      <c r="AB1598" s="208"/>
      <c r="AD1598" s="208"/>
      <c r="AE1598" s="208"/>
    </row>
    <row r="1599" spans="28:31" x14ac:dyDescent="0.2">
      <c r="AB1599" s="208"/>
      <c r="AD1599" s="208"/>
      <c r="AE1599" s="208"/>
    </row>
    <row r="1600" spans="28:31" x14ac:dyDescent="0.2">
      <c r="AB1600" s="208"/>
      <c r="AD1600" s="208"/>
      <c r="AE1600" s="208"/>
    </row>
    <row r="1601" spans="28:31" x14ac:dyDescent="0.2">
      <c r="AB1601" s="208"/>
      <c r="AD1601" s="208"/>
      <c r="AE1601" s="208"/>
    </row>
    <row r="1602" spans="28:31" x14ac:dyDescent="0.2">
      <c r="AB1602" s="208"/>
      <c r="AD1602" s="208"/>
      <c r="AE1602" s="208"/>
    </row>
    <row r="1603" spans="28:31" x14ac:dyDescent="0.2">
      <c r="AB1603" s="208"/>
      <c r="AD1603" s="208"/>
      <c r="AE1603" s="208"/>
    </row>
    <row r="1604" spans="28:31" x14ac:dyDescent="0.2">
      <c r="AB1604" s="208"/>
      <c r="AD1604" s="208"/>
      <c r="AE1604" s="208"/>
    </row>
    <row r="1605" spans="28:31" x14ac:dyDescent="0.2">
      <c r="AB1605" s="208"/>
      <c r="AD1605" s="208"/>
      <c r="AE1605" s="208"/>
    </row>
    <row r="1606" spans="28:31" x14ac:dyDescent="0.2">
      <c r="AB1606" s="208"/>
      <c r="AD1606" s="208"/>
      <c r="AE1606" s="208"/>
    </row>
    <row r="1607" spans="28:31" x14ac:dyDescent="0.2">
      <c r="AB1607" s="208"/>
      <c r="AD1607" s="208"/>
      <c r="AE1607" s="208"/>
    </row>
    <row r="1608" spans="28:31" x14ac:dyDescent="0.2">
      <c r="AB1608" s="208"/>
      <c r="AD1608" s="208"/>
      <c r="AE1608" s="208"/>
    </row>
    <row r="1609" spans="28:31" x14ac:dyDescent="0.2">
      <c r="AB1609" s="208"/>
      <c r="AD1609" s="208"/>
      <c r="AE1609" s="208"/>
    </row>
    <row r="1610" spans="28:31" x14ac:dyDescent="0.2">
      <c r="AB1610" s="208"/>
      <c r="AD1610" s="208"/>
      <c r="AE1610" s="208"/>
    </row>
    <row r="1611" spans="28:31" x14ac:dyDescent="0.2">
      <c r="AB1611" s="208"/>
      <c r="AD1611" s="208"/>
      <c r="AE1611" s="208"/>
    </row>
    <row r="1612" spans="28:31" x14ac:dyDescent="0.2">
      <c r="AB1612" s="208"/>
      <c r="AD1612" s="208"/>
      <c r="AE1612" s="208"/>
    </row>
    <row r="1613" spans="28:31" x14ac:dyDescent="0.2">
      <c r="AB1613" s="208"/>
      <c r="AD1613" s="208"/>
      <c r="AE1613" s="208"/>
    </row>
    <row r="1614" spans="28:31" x14ac:dyDescent="0.2">
      <c r="AB1614" s="208"/>
      <c r="AD1614" s="208"/>
      <c r="AE1614" s="208"/>
    </row>
    <row r="1615" spans="28:31" x14ac:dyDescent="0.2">
      <c r="AB1615" s="208"/>
      <c r="AD1615" s="208"/>
      <c r="AE1615" s="208"/>
    </row>
    <row r="1616" spans="28:31" x14ac:dyDescent="0.2">
      <c r="AB1616" s="208"/>
      <c r="AD1616" s="208"/>
      <c r="AE1616" s="208"/>
    </row>
    <row r="1617" spans="28:31" x14ac:dyDescent="0.2">
      <c r="AB1617" s="208"/>
      <c r="AD1617" s="208"/>
      <c r="AE1617" s="208"/>
    </row>
    <row r="1618" spans="28:31" x14ac:dyDescent="0.2">
      <c r="AB1618" s="208"/>
      <c r="AD1618" s="208"/>
      <c r="AE1618" s="208"/>
    </row>
    <row r="1619" spans="28:31" x14ac:dyDescent="0.2">
      <c r="AB1619" s="208"/>
      <c r="AD1619" s="208"/>
      <c r="AE1619" s="208"/>
    </row>
    <row r="1620" spans="28:31" x14ac:dyDescent="0.2">
      <c r="AB1620" s="208"/>
      <c r="AD1620" s="208"/>
      <c r="AE1620" s="208"/>
    </row>
    <row r="1621" spans="28:31" x14ac:dyDescent="0.2">
      <c r="AB1621" s="208"/>
      <c r="AD1621" s="208"/>
      <c r="AE1621" s="208"/>
    </row>
    <row r="1622" spans="28:31" x14ac:dyDescent="0.2">
      <c r="AB1622" s="208"/>
      <c r="AD1622" s="208"/>
      <c r="AE1622" s="208"/>
    </row>
    <row r="1623" spans="28:31" x14ac:dyDescent="0.2">
      <c r="AB1623" s="208"/>
      <c r="AD1623" s="208"/>
      <c r="AE1623" s="208"/>
    </row>
    <row r="1624" spans="28:31" x14ac:dyDescent="0.2">
      <c r="AB1624" s="208"/>
      <c r="AD1624" s="208"/>
      <c r="AE1624" s="208"/>
    </row>
    <row r="1625" spans="28:31" x14ac:dyDescent="0.2">
      <c r="AB1625" s="208"/>
      <c r="AD1625" s="208"/>
      <c r="AE1625" s="208"/>
    </row>
    <row r="1626" spans="28:31" x14ac:dyDescent="0.2">
      <c r="AB1626" s="208"/>
      <c r="AD1626" s="208"/>
      <c r="AE1626" s="208"/>
    </row>
    <row r="1627" spans="28:31" x14ac:dyDescent="0.2">
      <c r="AB1627" s="208"/>
      <c r="AD1627" s="208"/>
      <c r="AE1627" s="208"/>
    </row>
    <row r="1628" spans="28:31" x14ac:dyDescent="0.2">
      <c r="AB1628" s="208"/>
      <c r="AD1628" s="208"/>
      <c r="AE1628" s="208"/>
    </row>
    <row r="1629" spans="28:31" x14ac:dyDescent="0.2">
      <c r="AB1629" s="208"/>
      <c r="AD1629" s="208"/>
      <c r="AE1629" s="208"/>
    </row>
    <row r="1630" spans="28:31" x14ac:dyDescent="0.2">
      <c r="AB1630" s="208"/>
      <c r="AD1630" s="208"/>
      <c r="AE1630" s="208"/>
    </row>
    <row r="1631" spans="28:31" x14ac:dyDescent="0.2">
      <c r="AB1631" s="208"/>
      <c r="AD1631" s="208"/>
      <c r="AE1631" s="208"/>
    </row>
    <row r="1632" spans="28:31" x14ac:dyDescent="0.2">
      <c r="AB1632" s="208"/>
      <c r="AD1632" s="208"/>
      <c r="AE1632" s="208"/>
    </row>
    <row r="1633" spans="28:31" x14ac:dyDescent="0.2">
      <c r="AB1633" s="208"/>
      <c r="AD1633" s="208"/>
      <c r="AE1633" s="208"/>
    </row>
    <row r="1634" spans="28:31" x14ac:dyDescent="0.2">
      <c r="AB1634" s="208"/>
      <c r="AD1634" s="208"/>
      <c r="AE1634" s="208"/>
    </row>
    <row r="1635" spans="28:31" x14ac:dyDescent="0.2">
      <c r="AB1635" s="208"/>
      <c r="AD1635" s="208"/>
      <c r="AE1635" s="208"/>
    </row>
    <row r="1636" spans="28:31" x14ac:dyDescent="0.2">
      <c r="AB1636" s="208"/>
      <c r="AD1636" s="208"/>
      <c r="AE1636" s="208"/>
    </row>
    <row r="1637" spans="28:31" x14ac:dyDescent="0.2">
      <c r="AB1637" s="208"/>
      <c r="AD1637" s="208"/>
      <c r="AE1637" s="208"/>
    </row>
    <row r="1638" spans="28:31" x14ac:dyDescent="0.2">
      <c r="AB1638" s="208"/>
      <c r="AD1638" s="208"/>
      <c r="AE1638" s="208"/>
    </row>
    <row r="1639" spans="28:31" x14ac:dyDescent="0.2">
      <c r="AB1639" s="208"/>
      <c r="AD1639" s="208"/>
      <c r="AE1639" s="208"/>
    </row>
    <row r="1640" spans="28:31" x14ac:dyDescent="0.2">
      <c r="AB1640" s="208"/>
      <c r="AD1640" s="208"/>
      <c r="AE1640" s="208"/>
    </row>
    <row r="1641" spans="28:31" x14ac:dyDescent="0.2">
      <c r="AB1641" s="208"/>
      <c r="AD1641" s="208"/>
      <c r="AE1641" s="208"/>
    </row>
    <row r="1642" spans="28:31" x14ac:dyDescent="0.2">
      <c r="AB1642" s="208"/>
      <c r="AD1642" s="208"/>
      <c r="AE1642" s="208"/>
    </row>
    <row r="1643" spans="28:31" x14ac:dyDescent="0.2">
      <c r="AB1643" s="208"/>
      <c r="AD1643" s="208"/>
      <c r="AE1643" s="208"/>
    </row>
    <row r="1644" spans="28:31" x14ac:dyDescent="0.2">
      <c r="AB1644" s="208"/>
      <c r="AD1644" s="208"/>
      <c r="AE1644" s="208"/>
    </row>
    <row r="1645" spans="28:31" x14ac:dyDescent="0.2">
      <c r="AB1645" s="208"/>
      <c r="AD1645" s="208"/>
      <c r="AE1645" s="208"/>
    </row>
    <row r="1646" spans="28:31" x14ac:dyDescent="0.2">
      <c r="AB1646" s="208"/>
      <c r="AD1646" s="208"/>
      <c r="AE1646" s="208"/>
    </row>
    <row r="1647" spans="28:31" x14ac:dyDescent="0.2">
      <c r="AB1647" s="208"/>
      <c r="AD1647" s="208"/>
      <c r="AE1647" s="208"/>
    </row>
    <row r="1648" spans="28:31" x14ac:dyDescent="0.2">
      <c r="AB1648" s="208"/>
      <c r="AD1648" s="208"/>
      <c r="AE1648" s="208"/>
    </row>
    <row r="1649" spans="28:31" x14ac:dyDescent="0.2">
      <c r="AB1649" s="208"/>
      <c r="AD1649" s="208"/>
      <c r="AE1649" s="208"/>
    </row>
    <row r="1650" spans="28:31" x14ac:dyDescent="0.2">
      <c r="AB1650" s="208"/>
      <c r="AD1650" s="208"/>
      <c r="AE1650" s="208"/>
    </row>
    <row r="1651" spans="28:31" x14ac:dyDescent="0.2">
      <c r="AB1651" s="208"/>
      <c r="AD1651" s="208"/>
      <c r="AE1651" s="208"/>
    </row>
    <row r="1652" spans="28:31" x14ac:dyDescent="0.2">
      <c r="AB1652" s="208"/>
      <c r="AD1652" s="208"/>
      <c r="AE1652" s="208"/>
    </row>
    <row r="1653" spans="28:31" x14ac:dyDescent="0.2">
      <c r="AB1653" s="208"/>
      <c r="AD1653" s="208"/>
      <c r="AE1653" s="208"/>
    </row>
    <row r="1654" spans="28:31" x14ac:dyDescent="0.2">
      <c r="AB1654" s="208"/>
      <c r="AD1654" s="208"/>
      <c r="AE1654" s="208"/>
    </row>
    <row r="1655" spans="28:31" x14ac:dyDescent="0.2">
      <c r="AB1655" s="208"/>
      <c r="AD1655" s="208"/>
      <c r="AE1655" s="208"/>
    </row>
    <row r="1656" spans="28:31" x14ac:dyDescent="0.2">
      <c r="AB1656" s="208"/>
      <c r="AD1656" s="208"/>
      <c r="AE1656" s="208"/>
    </row>
    <row r="1657" spans="28:31" x14ac:dyDescent="0.2">
      <c r="AB1657" s="208"/>
      <c r="AD1657" s="208"/>
      <c r="AE1657" s="208"/>
    </row>
    <row r="1658" spans="28:31" x14ac:dyDescent="0.2">
      <c r="AB1658" s="208"/>
      <c r="AD1658" s="208"/>
      <c r="AE1658" s="208"/>
    </row>
    <row r="1659" spans="28:31" x14ac:dyDescent="0.2">
      <c r="AB1659" s="208"/>
      <c r="AD1659" s="208"/>
      <c r="AE1659" s="208"/>
    </row>
    <row r="1660" spans="28:31" x14ac:dyDescent="0.2">
      <c r="AB1660" s="208"/>
      <c r="AD1660" s="208"/>
      <c r="AE1660" s="208"/>
    </row>
    <row r="1661" spans="28:31" x14ac:dyDescent="0.2">
      <c r="AB1661" s="208"/>
      <c r="AD1661" s="208"/>
      <c r="AE1661" s="208"/>
    </row>
    <row r="1662" spans="28:31" x14ac:dyDescent="0.2">
      <c r="AB1662" s="208"/>
      <c r="AD1662" s="208"/>
      <c r="AE1662" s="208"/>
    </row>
    <row r="1663" spans="28:31" x14ac:dyDescent="0.2">
      <c r="AB1663" s="208"/>
      <c r="AD1663" s="208"/>
      <c r="AE1663" s="208"/>
    </row>
    <row r="1664" spans="28:31" x14ac:dyDescent="0.2">
      <c r="AB1664" s="208"/>
      <c r="AD1664" s="208"/>
      <c r="AE1664" s="208"/>
    </row>
    <row r="1665" spans="28:31" x14ac:dyDescent="0.2">
      <c r="AB1665" s="208"/>
      <c r="AD1665" s="208"/>
      <c r="AE1665" s="208"/>
    </row>
    <row r="1666" spans="28:31" x14ac:dyDescent="0.2">
      <c r="AB1666" s="208"/>
      <c r="AD1666" s="208"/>
      <c r="AE1666" s="208"/>
    </row>
    <row r="1667" spans="28:31" x14ac:dyDescent="0.2">
      <c r="AB1667" s="208"/>
      <c r="AD1667" s="208"/>
      <c r="AE1667" s="208"/>
    </row>
    <row r="1668" spans="28:31" x14ac:dyDescent="0.2">
      <c r="AB1668" s="208"/>
      <c r="AD1668" s="208"/>
      <c r="AE1668" s="208"/>
    </row>
    <row r="1669" spans="28:31" x14ac:dyDescent="0.2">
      <c r="AB1669" s="208"/>
      <c r="AD1669" s="208"/>
      <c r="AE1669" s="208"/>
    </row>
    <row r="1670" spans="28:31" x14ac:dyDescent="0.2">
      <c r="AB1670" s="208"/>
      <c r="AD1670" s="208"/>
      <c r="AE1670" s="208"/>
    </row>
    <row r="1671" spans="28:31" x14ac:dyDescent="0.2">
      <c r="AB1671" s="208"/>
      <c r="AD1671" s="208"/>
      <c r="AE1671" s="208"/>
    </row>
    <row r="1672" spans="28:31" x14ac:dyDescent="0.2">
      <c r="AB1672" s="208"/>
      <c r="AD1672" s="208"/>
      <c r="AE1672" s="208"/>
    </row>
    <row r="1673" spans="28:31" x14ac:dyDescent="0.2">
      <c r="AB1673" s="208"/>
      <c r="AD1673" s="208"/>
      <c r="AE1673" s="208"/>
    </row>
    <row r="1674" spans="28:31" x14ac:dyDescent="0.2">
      <c r="AB1674" s="208"/>
      <c r="AD1674" s="208"/>
      <c r="AE1674" s="208"/>
    </row>
    <row r="1675" spans="28:31" x14ac:dyDescent="0.2">
      <c r="AB1675" s="208"/>
      <c r="AD1675" s="208"/>
      <c r="AE1675" s="208"/>
    </row>
    <row r="1676" spans="28:31" x14ac:dyDescent="0.2">
      <c r="AB1676" s="208"/>
      <c r="AD1676" s="208"/>
      <c r="AE1676" s="208"/>
    </row>
    <row r="1677" spans="28:31" x14ac:dyDescent="0.2">
      <c r="AB1677" s="208"/>
      <c r="AD1677" s="208"/>
      <c r="AE1677" s="208"/>
    </row>
    <row r="1678" spans="28:31" x14ac:dyDescent="0.2">
      <c r="AB1678" s="208"/>
      <c r="AD1678" s="208"/>
      <c r="AE1678" s="208"/>
    </row>
    <row r="1679" spans="28:31" x14ac:dyDescent="0.2">
      <c r="AB1679" s="208"/>
      <c r="AD1679" s="208"/>
      <c r="AE1679" s="208"/>
    </row>
    <row r="1680" spans="28:31" x14ac:dyDescent="0.2">
      <c r="AB1680" s="208"/>
      <c r="AD1680" s="208"/>
      <c r="AE1680" s="208"/>
    </row>
    <row r="1681" spans="28:31" x14ac:dyDescent="0.2">
      <c r="AB1681" s="208"/>
      <c r="AD1681" s="208"/>
      <c r="AE1681" s="208"/>
    </row>
    <row r="1682" spans="28:31" x14ac:dyDescent="0.2">
      <c r="AB1682" s="208"/>
      <c r="AD1682" s="208"/>
      <c r="AE1682" s="208"/>
    </row>
    <row r="1683" spans="28:31" x14ac:dyDescent="0.2">
      <c r="AB1683" s="208"/>
      <c r="AD1683" s="208"/>
      <c r="AE1683" s="208"/>
    </row>
    <row r="1684" spans="28:31" x14ac:dyDescent="0.2">
      <c r="AB1684" s="208"/>
      <c r="AD1684" s="208"/>
      <c r="AE1684" s="208"/>
    </row>
    <row r="1685" spans="28:31" x14ac:dyDescent="0.2">
      <c r="AB1685" s="208"/>
      <c r="AD1685" s="208"/>
      <c r="AE1685" s="208"/>
    </row>
    <row r="1686" spans="28:31" x14ac:dyDescent="0.2">
      <c r="AB1686" s="208"/>
      <c r="AD1686" s="208"/>
      <c r="AE1686" s="208"/>
    </row>
    <row r="1687" spans="28:31" x14ac:dyDescent="0.2">
      <c r="AB1687" s="208"/>
      <c r="AD1687" s="208"/>
      <c r="AE1687" s="208"/>
    </row>
    <row r="1688" spans="28:31" x14ac:dyDescent="0.2">
      <c r="AB1688" s="208"/>
      <c r="AD1688" s="208"/>
      <c r="AE1688" s="208"/>
    </row>
    <row r="1689" spans="28:31" x14ac:dyDescent="0.2">
      <c r="AB1689" s="208"/>
      <c r="AD1689" s="208"/>
      <c r="AE1689" s="208"/>
    </row>
    <row r="1690" spans="28:31" x14ac:dyDescent="0.2">
      <c r="AB1690" s="208"/>
      <c r="AD1690" s="208"/>
      <c r="AE1690" s="208"/>
    </row>
    <row r="1691" spans="28:31" x14ac:dyDescent="0.2">
      <c r="AB1691" s="208"/>
      <c r="AD1691" s="208"/>
      <c r="AE1691" s="208"/>
    </row>
    <row r="1692" spans="28:31" x14ac:dyDescent="0.2">
      <c r="AB1692" s="208"/>
      <c r="AD1692" s="208"/>
      <c r="AE1692" s="208"/>
    </row>
    <row r="1693" spans="28:31" x14ac:dyDescent="0.2">
      <c r="AB1693" s="208"/>
      <c r="AD1693" s="208"/>
      <c r="AE1693" s="208"/>
    </row>
    <row r="1694" spans="28:31" x14ac:dyDescent="0.2">
      <c r="AB1694" s="208"/>
      <c r="AD1694" s="208"/>
      <c r="AE1694" s="208"/>
    </row>
    <row r="1695" spans="28:31" x14ac:dyDescent="0.2">
      <c r="AB1695" s="208"/>
      <c r="AD1695" s="208"/>
      <c r="AE1695" s="208"/>
    </row>
    <row r="1696" spans="28:31" x14ac:dyDescent="0.2">
      <c r="AB1696" s="208"/>
      <c r="AD1696" s="208"/>
      <c r="AE1696" s="208"/>
    </row>
    <row r="1697" spans="28:31" x14ac:dyDescent="0.2">
      <c r="AB1697" s="208"/>
      <c r="AD1697" s="208"/>
      <c r="AE1697" s="208"/>
    </row>
    <row r="1698" spans="28:31" x14ac:dyDescent="0.2">
      <c r="AB1698" s="208"/>
      <c r="AD1698" s="208"/>
      <c r="AE1698" s="208"/>
    </row>
    <row r="1699" spans="28:31" x14ac:dyDescent="0.2">
      <c r="AB1699" s="208"/>
      <c r="AD1699" s="208"/>
      <c r="AE1699" s="208"/>
    </row>
    <row r="1700" spans="28:31" x14ac:dyDescent="0.2">
      <c r="AB1700" s="208"/>
      <c r="AD1700" s="208"/>
      <c r="AE1700" s="208"/>
    </row>
    <row r="1701" spans="28:31" x14ac:dyDescent="0.2">
      <c r="AB1701" s="208"/>
      <c r="AD1701" s="208"/>
      <c r="AE1701" s="208"/>
    </row>
    <row r="1702" spans="28:31" x14ac:dyDescent="0.2">
      <c r="AB1702" s="208"/>
      <c r="AD1702" s="208"/>
      <c r="AE1702" s="208"/>
    </row>
    <row r="1703" spans="28:31" x14ac:dyDescent="0.2">
      <c r="AB1703" s="208"/>
      <c r="AD1703" s="208"/>
      <c r="AE1703" s="208"/>
    </row>
    <row r="1704" spans="28:31" x14ac:dyDescent="0.2">
      <c r="AB1704" s="208"/>
      <c r="AD1704" s="208"/>
      <c r="AE1704" s="208"/>
    </row>
    <row r="1705" spans="28:31" x14ac:dyDescent="0.2">
      <c r="AB1705" s="208"/>
      <c r="AD1705" s="208"/>
      <c r="AE1705" s="208"/>
    </row>
    <row r="1706" spans="28:31" x14ac:dyDescent="0.2">
      <c r="AB1706" s="208"/>
      <c r="AD1706" s="208"/>
      <c r="AE1706" s="208"/>
    </row>
    <row r="1707" spans="28:31" x14ac:dyDescent="0.2">
      <c r="AB1707" s="208"/>
      <c r="AD1707" s="208"/>
      <c r="AE1707" s="208"/>
    </row>
    <row r="1708" spans="28:31" x14ac:dyDescent="0.2">
      <c r="AB1708" s="208"/>
      <c r="AD1708" s="208"/>
      <c r="AE1708" s="208"/>
    </row>
    <row r="1709" spans="28:31" x14ac:dyDescent="0.2">
      <c r="AB1709" s="208"/>
      <c r="AD1709" s="208"/>
      <c r="AE1709" s="208"/>
    </row>
    <row r="1710" spans="28:31" x14ac:dyDescent="0.2">
      <c r="AB1710" s="208"/>
      <c r="AD1710" s="208"/>
      <c r="AE1710" s="208"/>
    </row>
    <row r="1711" spans="28:31" x14ac:dyDescent="0.2">
      <c r="AB1711" s="208"/>
      <c r="AD1711" s="208"/>
      <c r="AE1711" s="208"/>
    </row>
    <row r="1712" spans="28:31" x14ac:dyDescent="0.2">
      <c r="AB1712" s="208"/>
      <c r="AD1712" s="208"/>
      <c r="AE1712" s="208"/>
    </row>
    <row r="1713" spans="28:31" x14ac:dyDescent="0.2">
      <c r="AB1713" s="208"/>
      <c r="AD1713" s="208"/>
      <c r="AE1713" s="208"/>
    </row>
    <row r="1714" spans="28:31" x14ac:dyDescent="0.2">
      <c r="AB1714" s="208"/>
      <c r="AD1714" s="208"/>
      <c r="AE1714" s="208"/>
    </row>
    <row r="1715" spans="28:31" x14ac:dyDescent="0.2">
      <c r="AB1715" s="208"/>
      <c r="AD1715" s="208"/>
      <c r="AE1715" s="208"/>
    </row>
    <row r="1716" spans="28:31" x14ac:dyDescent="0.2">
      <c r="AB1716" s="208"/>
      <c r="AD1716" s="208"/>
      <c r="AE1716" s="208"/>
    </row>
    <row r="1717" spans="28:31" x14ac:dyDescent="0.2">
      <c r="AB1717" s="208"/>
      <c r="AD1717" s="208"/>
      <c r="AE1717" s="208"/>
    </row>
    <row r="1718" spans="28:31" x14ac:dyDescent="0.2">
      <c r="AB1718" s="208"/>
      <c r="AD1718" s="208"/>
      <c r="AE1718" s="208"/>
    </row>
    <row r="1719" spans="28:31" x14ac:dyDescent="0.2">
      <c r="AB1719" s="208"/>
      <c r="AD1719" s="208"/>
      <c r="AE1719" s="208"/>
    </row>
    <row r="1720" spans="28:31" x14ac:dyDescent="0.2">
      <c r="AB1720" s="208"/>
      <c r="AD1720" s="208"/>
      <c r="AE1720" s="208"/>
    </row>
    <row r="1721" spans="28:31" x14ac:dyDescent="0.2">
      <c r="AB1721" s="208"/>
      <c r="AD1721" s="208"/>
      <c r="AE1721" s="208"/>
    </row>
    <row r="1722" spans="28:31" x14ac:dyDescent="0.2">
      <c r="AB1722" s="208"/>
      <c r="AD1722" s="208"/>
      <c r="AE1722" s="208"/>
    </row>
    <row r="1723" spans="28:31" x14ac:dyDescent="0.2">
      <c r="AB1723" s="208"/>
      <c r="AD1723" s="208"/>
      <c r="AE1723" s="208"/>
    </row>
    <row r="1724" spans="28:31" x14ac:dyDescent="0.2">
      <c r="AB1724" s="208"/>
      <c r="AD1724" s="208"/>
      <c r="AE1724" s="208"/>
    </row>
    <row r="1725" spans="28:31" x14ac:dyDescent="0.2">
      <c r="AB1725" s="208"/>
      <c r="AD1725" s="208"/>
      <c r="AE1725" s="208"/>
    </row>
    <row r="1726" spans="28:31" x14ac:dyDescent="0.2">
      <c r="AB1726" s="208"/>
      <c r="AD1726" s="208"/>
      <c r="AE1726" s="208"/>
    </row>
    <row r="1727" spans="28:31" x14ac:dyDescent="0.2">
      <c r="AB1727" s="208"/>
      <c r="AD1727" s="208"/>
      <c r="AE1727" s="208"/>
    </row>
    <row r="1728" spans="28:31" x14ac:dyDescent="0.2">
      <c r="AB1728" s="208"/>
      <c r="AD1728" s="208"/>
      <c r="AE1728" s="208"/>
    </row>
    <row r="1729" spans="28:31" x14ac:dyDescent="0.2">
      <c r="AB1729" s="208"/>
      <c r="AD1729" s="208"/>
      <c r="AE1729" s="208"/>
    </row>
    <row r="1730" spans="28:31" x14ac:dyDescent="0.2">
      <c r="AB1730" s="208"/>
      <c r="AD1730" s="208"/>
      <c r="AE1730" s="208"/>
    </row>
    <row r="1731" spans="28:31" x14ac:dyDescent="0.2">
      <c r="AB1731" s="208"/>
      <c r="AD1731" s="208"/>
      <c r="AE1731" s="208"/>
    </row>
    <row r="1732" spans="28:31" x14ac:dyDescent="0.2">
      <c r="AB1732" s="208"/>
      <c r="AD1732" s="208"/>
      <c r="AE1732" s="208"/>
    </row>
    <row r="1733" spans="28:31" x14ac:dyDescent="0.2">
      <c r="AB1733" s="208"/>
      <c r="AD1733" s="208"/>
      <c r="AE1733" s="208"/>
    </row>
    <row r="1734" spans="28:31" x14ac:dyDescent="0.2">
      <c r="AB1734" s="208"/>
      <c r="AD1734" s="208"/>
      <c r="AE1734" s="208"/>
    </row>
    <row r="1735" spans="28:31" x14ac:dyDescent="0.2">
      <c r="AB1735" s="208"/>
      <c r="AD1735" s="208"/>
      <c r="AE1735" s="208"/>
    </row>
    <row r="1736" spans="28:31" x14ac:dyDescent="0.2">
      <c r="AB1736" s="208"/>
      <c r="AD1736" s="208"/>
      <c r="AE1736" s="208"/>
    </row>
    <row r="1737" spans="28:31" x14ac:dyDescent="0.2">
      <c r="AB1737" s="208"/>
      <c r="AD1737" s="208"/>
      <c r="AE1737" s="208"/>
    </row>
    <row r="1738" spans="28:31" x14ac:dyDescent="0.2">
      <c r="AB1738" s="208"/>
      <c r="AD1738" s="208"/>
      <c r="AE1738" s="208"/>
    </row>
    <row r="1739" spans="28:31" x14ac:dyDescent="0.2">
      <c r="AB1739" s="208"/>
      <c r="AD1739" s="208"/>
      <c r="AE1739" s="208"/>
    </row>
    <row r="1740" spans="28:31" x14ac:dyDescent="0.2">
      <c r="AB1740" s="208"/>
      <c r="AD1740" s="208"/>
      <c r="AE1740" s="208"/>
    </row>
    <row r="1741" spans="28:31" x14ac:dyDescent="0.2">
      <c r="AB1741" s="208"/>
      <c r="AD1741" s="208"/>
      <c r="AE1741" s="208"/>
    </row>
    <row r="1742" spans="28:31" x14ac:dyDescent="0.2">
      <c r="AB1742" s="208"/>
      <c r="AD1742" s="208"/>
      <c r="AE1742" s="208"/>
    </row>
    <row r="1743" spans="28:31" x14ac:dyDescent="0.2">
      <c r="AB1743" s="208"/>
      <c r="AD1743" s="208"/>
      <c r="AE1743" s="208"/>
    </row>
    <row r="1744" spans="28:31" x14ac:dyDescent="0.2">
      <c r="AB1744" s="208"/>
      <c r="AD1744" s="208"/>
      <c r="AE1744" s="208"/>
    </row>
    <row r="1745" spans="28:31" x14ac:dyDescent="0.2">
      <c r="AB1745" s="208"/>
      <c r="AD1745" s="208"/>
      <c r="AE1745" s="208"/>
    </row>
    <row r="1746" spans="28:31" x14ac:dyDescent="0.2">
      <c r="AB1746" s="208"/>
      <c r="AD1746" s="208"/>
      <c r="AE1746" s="208"/>
    </row>
    <row r="1747" spans="28:31" x14ac:dyDescent="0.2">
      <c r="AB1747" s="208"/>
      <c r="AD1747" s="208"/>
      <c r="AE1747" s="208"/>
    </row>
    <row r="1748" spans="28:31" x14ac:dyDescent="0.2">
      <c r="AB1748" s="208"/>
      <c r="AD1748" s="208"/>
      <c r="AE1748" s="208"/>
    </row>
    <row r="1749" spans="28:31" x14ac:dyDescent="0.2">
      <c r="AB1749" s="208"/>
      <c r="AD1749" s="208"/>
      <c r="AE1749" s="208"/>
    </row>
    <row r="1750" spans="28:31" x14ac:dyDescent="0.2">
      <c r="AB1750" s="208"/>
      <c r="AD1750" s="208"/>
      <c r="AE1750" s="208"/>
    </row>
    <row r="1751" spans="28:31" x14ac:dyDescent="0.2">
      <c r="AB1751" s="208"/>
      <c r="AD1751" s="208"/>
      <c r="AE1751" s="208"/>
    </row>
    <row r="1752" spans="28:31" x14ac:dyDescent="0.2">
      <c r="AB1752" s="208"/>
      <c r="AD1752" s="208"/>
      <c r="AE1752" s="208"/>
    </row>
    <row r="1753" spans="28:31" x14ac:dyDescent="0.2">
      <c r="AB1753" s="208"/>
      <c r="AD1753" s="208"/>
      <c r="AE1753" s="208"/>
    </row>
    <row r="1754" spans="28:31" x14ac:dyDescent="0.2">
      <c r="AB1754" s="208"/>
      <c r="AD1754" s="208"/>
      <c r="AE1754" s="208"/>
    </row>
    <row r="1755" spans="28:31" x14ac:dyDescent="0.2">
      <c r="AB1755" s="208"/>
      <c r="AD1755" s="208"/>
      <c r="AE1755" s="208"/>
    </row>
    <row r="1756" spans="28:31" x14ac:dyDescent="0.2">
      <c r="AB1756" s="208"/>
      <c r="AD1756" s="208"/>
      <c r="AE1756" s="208"/>
    </row>
    <row r="1757" spans="28:31" x14ac:dyDescent="0.2">
      <c r="AB1757" s="208"/>
      <c r="AD1757" s="208"/>
      <c r="AE1757" s="208"/>
    </row>
    <row r="1758" spans="28:31" x14ac:dyDescent="0.2">
      <c r="AB1758" s="208"/>
      <c r="AD1758" s="208"/>
      <c r="AE1758" s="208"/>
    </row>
    <row r="1759" spans="28:31" x14ac:dyDescent="0.2">
      <c r="AB1759" s="208"/>
      <c r="AD1759" s="208"/>
      <c r="AE1759" s="208"/>
    </row>
    <row r="1760" spans="28:31" x14ac:dyDescent="0.2">
      <c r="AB1760" s="208"/>
      <c r="AD1760" s="208"/>
      <c r="AE1760" s="208"/>
    </row>
    <row r="1761" spans="28:31" x14ac:dyDescent="0.2">
      <c r="AB1761" s="208"/>
      <c r="AD1761" s="208"/>
      <c r="AE1761" s="208"/>
    </row>
    <row r="1762" spans="28:31" x14ac:dyDescent="0.2">
      <c r="AB1762" s="208"/>
      <c r="AD1762" s="208"/>
      <c r="AE1762" s="208"/>
    </row>
    <row r="1763" spans="28:31" x14ac:dyDescent="0.2">
      <c r="AB1763" s="208"/>
      <c r="AD1763" s="208"/>
      <c r="AE1763" s="208"/>
    </row>
    <row r="1764" spans="28:31" x14ac:dyDescent="0.2">
      <c r="AB1764" s="208"/>
      <c r="AD1764" s="208"/>
      <c r="AE1764" s="208"/>
    </row>
    <row r="1765" spans="28:31" x14ac:dyDescent="0.2">
      <c r="AB1765" s="208"/>
      <c r="AD1765" s="208"/>
      <c r="AE1765" s="208"/>
    </row>
    <row r="1766" spans="28:31" x14ac:dyDescent="0.2">
      <c r="AB1766" s="208"/>
      <c r="AD1766" s="208"/>
      <c r="AE1766" s="208"/>
    </row>
    <row r="1767" spans="28:31" x14ac:dyDescent="0.2">
      <c r="AB1767" s="208"/>
      <c r="AD1767" s="208"/>
      <c r="AE1767" s="208"/>
    </row>
    <row r="1768" spans="28:31" x14ac:dyDescent="0.2">
      <c r="AB1768" s="208"/>
      <c r="AD1768" s="208"/>
      <c r="AE1768" s="208"/>
    </row>
    <row r="1769" spans="28:31" x14ac:dyDescent="0.2">
      <c r="AB1769" s="208"/>
      <c r="AD1769" s="208"/>
      <c r="AE1769" s="208"/>
    </row>
    <row r="1770" spans="28:31" x14ac:dyDescent="0.2">
      <c r="AB1770" s="208"/>
      <c r="AD1770" s="208"/>
      <c r="AE1770" s="208"/>
    </row>
    <row r="1771" spans="28:31" x14ac:dyDescent="0.2">
      <c r="AB1771" s="208"/>
      <c r="AD1771" s="208"/>
      <c r="AE1771" s="208"/>
    </row>
    <row r="1772" spans="28:31" x14ac:dyDescent="0.2">
      <c r="AB1772" s="208"/>
      <c r="AD1772" s="208"/>
      <c r="AE1772" s="208"/>
    </row>
    <row r="1773" spans="28:31" x14ac:dyDescent="0.2">
      <c r="AB1773" s="208"/>
      <c r="AD1773" s="208"/>
      <c r="AE1773" s="208"/>
    </row>
    <row r="1774" spans="28:31" x14ac:dyDescent="0.2">
      <c r="AB1774" s="208"/>
      <c r="AD1774" s="208"/>
      <c r="AE1774" s="208"/>
    </row>
    <row r="1775" spans="28:31" x14ac:dyDescent="0.2">
      <c r="AB1775" s="208"/>
      <c r="AD1775" s="208"/>
      <c r="AE1775" s="208"/>
    </row>
    <row r="1776" spans="28:31" x14ac:dyDescent="0.2">
      <c r="AB1776" s="208"/>
      <c r="AD1776" s="208"/>
      <c r="AE1776" s="208"/>
    </row>
    <row r="1777" spans="28:31" x14ac:dyDescent="0.2">
      <c r="AB1777" s="208"/>
      <c r="AD1777" s="208"/>
      <c r="AE1777" s="208"/>
    </row>
    <row r="1778" spans="28:31" x14ac:dyDescent="0.2">
      <c r="AB1778" s="208"/>
      <c r="AD1778" s="208"/>
      <c r="AE1778" s="208"/>
    </row>
    <row r="1779" spans="28:31" x14ac:dyDescent="0.2">
      <c r="AB1779" s="208"/>
      <c r="AD1779" s="208"/>
      <c r="AE1779" s="208"/>
    </row>
    <row r="1780" spans="28:31" x14ac:dyDescent="0.2">
      <c r="AB1780" s="208"/>
      <c r="AD1780" s="208"/>
      <c r="AE1780" s="208"/>
    </row>
    <row r="1781" spans="28:31" x14ac:dyDescent="0.2">
      <c r="AB1781" s="208"/>
      <c r="AD1781" s="208"/>
      <c r="AE1781" s="208"/>
    </row>
    <row r="1782" spans="28:31" x14ac:dyDescent="0.2">
      <c r="AB1782" s="208"/>
      <c r="AD1782" s="208"/>
      <c r="AE1782" s="208"/>
    </row>
    <row r="1783" spans="28:31" x14ac:dyDescent="0.2">
      <c r="AB1783" s="208"/>
      <c r="AD1783" s="208"/>
      <c r="AE1783" s="208"/>
    </row>
    <row r="1784" spans="28:31" x14ac:dyDescent="0.2">
      <c r="AB1784" s="208"/>
      <c r="AD1784" s="208"/>
      <c r="AE1784" s="208"/>
    </row>
    <row r="1785" spans="28:31" x14ac:dyDescent="0.2">
      <c r="AB1785" s="208"/>
      <c r="AD1785" s="208"/>
      <c r="AE1785" s="208"/>
    </row>
    <row r="1786" spans="28:31" x14ac:dyDescent="0.2">
      <c r="AB1786" s="208"/>
      <c r="AD1786" s="208"/>
      <c r="AE1786" s="208"/>
    </row>
    <row r="1787" spans="28:31" x14ac:dyDescent="0.2">
      <c r="AB1787" s="208"/>
      <c r="AD1787" s="208"/>
      <c r="AE1787" s="208"/>
    </row>
    <row r="1788" spans="28:31" x14ac:dyDescent="0.2">
      <c r="AB1788" s="208"/>
      <c r="AD1788" s="208"/>
      <c r="AE1788" s="208"/>
    </row>
    <row r="1789" spans="28:31" x14ac:dyDescent="0.2">
      <c r="AB1789" s="208"/>
      <c r="AD1789" s="208"/>
      <c r="AE1789" s="208"/>
    </row>
    <row r="1790" spans="28:31" x14ac:dyDescent="0.2">
      <c r="AB1790" s="208"/>
      <c r="AD1790" s="208"/>
      <c r="AE1790" s="208"/>
    </row>
    <row r="1791" spans="28:31" x14ac:dyDescent="0.2">
      <c r="AB1791" s="208"/>
      <c r="AD1791" s="208"/>
      <c r="AE1791" s="208"/>
    </row>
    <row r="1792" spans="28:31" x14ac:dyDescent="0.2">
      <c r="AB1792" s="208"/>
      <c r="AD1792" s="208"/>
      <c r="AE1792" s="208"/>
    </row>
    <row r="1793" spans="28:31" x14ac:dyDescent="0.2">
      <c r="AB1793" s="208"/>
      <c r="AD1793" s="208"/>
      <c r="AE1793" s="208"/>
    </row>
    <row r="1794" spans="28:31" x14ac:dyDescent="0.2">
      <c r="AB1794" s="208"/>
      <c r="AD1794" s="208"/>
      <c r="AE1794" s="208"/>
    </row>
    <row r="1795" spans="28:31" x14ac:dyDescent="0.2">
      <c r="AB1795" s="208"/>
      <c r="AD1795" s="208"/>
      <c r="AE1795" s="208"/>
    </row>
    <row r="1796" spans="28:31" x14ac:dyDescent="0.2">
      <c r="AB1796" s="208"/>
      <c r="AD1796" s="208"/>
      <c r="AE1796" s="208"/>
    </row>
    <row r="1797" spans="28:31" x14ac:dyDescent="0.2">
      <c r="AB1797" s="208"/>
      <c r="AD1797" s="208"/>
      <c r="AE1797" s="208"/>
    </row>
    <row r="1798" spans="28:31" x14ac:dyDescent="0.2">
      <c r="AB1798" s="208"/>
      <c r="AD1798" s="208"/>
      <c r="AE1798" s="208"/>
    </row>
    <row r="1799" spans="28:31" x14ac:dyDescent="0.2">
      <c r="AB1799" s="208"/>
      <c r="AD1799" s="208"/>
      <c r="AE1799" s="208"/>
    </row>
    <row r="1800" spans="28:31" x14ac:dyDescent="0.2">
      <c r="AB1800" s="208"/>
      <c r="AD1800" s="208"/>
      <c r="AE1800" s="208"/>
    </row>
    <row r="1801" spans="28:31" x14ac:dyDescent="0.2">
      <c r="AB1801" s="208"/>
      <c r="AD1801" s="208"/>
      <c r="AE1801" s="208"/>
    </row>
    <row r="1802" spans="28:31" x14ac:dyDescent="0.2">
      <c r="AB1802" s="208"/>
      <c r="AD1802" s="208"/>
      <c r="AE1802" s="208"/>
    </row>
    <row r="1803" spans="28:31" x14ac:dyDescent="0.2">
      <c r="AB1803" s="208"/>
      <c r="AD1803" s="208"/>
      <c r="AE1803" s="208"/>
    </row>
    <row r="1804" spans="28:31" x14ac:dyDescent="0.2">
      <c r="AB1804" s="208"/>
      <c r="AD1804" s="208"/>
      <c r="AE1804" s="208"/>
    </row>
    <row r="1805" spans="28:31" x14ac:dyDescent="0.2">
      <c r="AB1805" s="208"/>
      <c r="AD1805" s="208"/>
      <c r="AE1805" s="208"/>
    </row>
    <row r="1806" spans="28:31" x14ac:dyDescent="0.2">
      <c r="AB1806" s="208"/>
      <c r="AD1806" s="208"/>
      <c r="AE1806" s="208"/>
    </row>
    <row r="1807" spans="28:31" x14ac:dyDescent="0.2">
      <c r="AB1807" s="208"/>
      <c r="AD1807" s="208"/>
      <c r="AE1807" s="208"/>
    </row>
    <row r="1808" spans="28:31" x14ac:dyDescent="0.2">
      <c r="AB1808" s="208"/>
      <c r="AD1808" s="208"/>
      <c r="AE1808" s="208"/>
    </row>
    <row r="1809" spans="28:31" x14ac:dyDescent="0.2">
      <c r="AB1809" s="208"/>
      <c r="AD1809" s="208"/>
      <c r="AE1809" s="208"/>
    </row>
    <row r="1810" spans="28:31" x14ac:dyDescent="0.2">
      <c r="AB1810" s="208"/>
      <c r="AD1810" s="208"/>
      <c r="AE1810" s="208"/>
    </row>
    <row r="1811" spans="28:31" x14ac:dyDescent="0.2">
      <c r="AB1811" s="208"/>
      <c r="AD1811" s="208"/>
      <c r="AE1811" s="208"/>
    </row>
    <row r="1812" spans="28:31" x14ac:dyDescent="0.2">
      <c r="AB1812" s="208"/>
      <c r="AD1812" s="208"/>
      <c r="AE1812" s="208"/>
    </row>
    <row r="1813" spans="28:31" x14ac:dyDescent="0.2">
      <c r="AB1813" s="208"/>
      <c r="AD1813" s="208"/>
      <c r="AE1813" s="208"/>
    </row>
    <row r="1814" spans="28:31" x14ac:dyDescent="0.2">
      <c r="AB1814" s="208"/>
      <c r="AD1814" s="208"/>
      <c r="AE1814" s="208"/>
    </row>
    <row r="1815" spans="28:31" x14ac:dyDescent="0.2">
      <c r="AB1815" s="208"/>
      <c r="AD1815" s="208"/>
      <c r="AE1815" s="208"/>
    </row>
    <row r="1816" spans="28:31" x14ac:dyDescent="0.2">
      <c r="AB1816" s="208"/>
      <c r="AD1816" s="208"/>
      <c r="AE1816" s="208"/>
    </row>
    <row r="1817" spans="28:31" x14ac:dyDescent="0.2">
      <c r="AB1817" s="208"/>
      <c r="AD1817" s="208"/>
      <c r="AE1817" s="208"/>
    </row>
    <row r="1818" spans="28:31" x14ac:dyDescent="0.2">
      <c r="AB1818" s="208"/>
      <c r="AD1818" s="208"/>
      <c r="AE1818" s="208"/>
    </row>
    <row r="1819" spans="28:31" x14ac:dyDescent="0.2">
      <c r="AB1819" s="208"/>
      <c r="AD1819" s="208"/>
      <c r="AE1819" s="208"/>
    </row>
    <row r="1820" spans="28:31" x14ac:dyDescent="0.2">
      <c r="AB1820" s="208"/>
      <c r="AD1820" s="208"/>
      <c r="AE1820" s="208"/>
    </row>
    <row r="1821" spans="28:31" x14ac:dyDescent="0.2">
      <c r="AB1821" s="208"/>
      <c r="AD1821" s="208"/>
      <c r="AE1821" s="208"/>
    </row>
    <row r="1822" spans="28:31" x14ac:dyDescent="0.2">
      <c r="AB1822" s="208"/>
      <c r="AD1822" s="208"/>
      <c r="AE1822" s="208"/>
    </row>
    <row r="1823" spans="28:31" x14ac:dyDescent="0.2">
      <c r="AB1823" s="208"/>
      <c r="AD1823" s="208"/>
      <c r="AE1823" s="208"/>
    </row>
    <row r="1824" spans="28:31" x14ac:dyDescent="0.2">
      <c r="AB1824" s="208"/>
      <c r="AD1824" s="208"/>
      <c r="AE1824" s="208"/>
    </row>
    <row r="1825" spans="28:31" x14ac:dyDescent="0.2">
      <c r="AB1825" s="208"/>
      <c r="AD1825" s="208"/>
      <c r="AE1825" s="208"/>
    </row>
    <row r="1826" spans="28:31" x14ac:dyDescent="0.2">
      <c r="AB1826" s="208"/>
      <c r="AD1826" s="208"/>
      <c r="AE1826" s="208"/>
    </row>
    <row r="1827" spans="28:31" x14ac:dyDescent="0.2">
      <c r="AB1827" s="208"/>
      <c r="AD1827" s="208"/>
      <c r="AE1827" s="208"/>
    </row>
    <row r="1828" spans="28:31" x14ac:dyDescent="0.2">
      <c r="AB1828" s="208"/>
      <c r="AD1828" s="208"/>
      <c r="AE1828" s="208"/>
    </row>
    <row r="1829" spans="28:31" x14ac:dyDescent="0.2">
      <c r="AB1829" s="208"/>
      <c r="AD1829" s="208"/>
      <c r="AE1829" s="208"/>
    </row>
    <row r="1830" spans="28:31" x14ac:dyDescent="0.2">
      <c r="AB1830" s="208"/>
      <c r="AD1830" s="208"/>
      <c r="AE1830" s="208"/>
    </row>
    <row r="1831" spans="28:31" x14ac:dyDescent="0.2">
      <c r="AB1831" s="208"/>
      <c r="AD1831" s="208"/>
      <c r="AE1831" s="208"/>
    </row>
    <row r="1832" spans="28:31" x14ac:dyDescent="0.2">
      <c r="AB1832" s="208"/>
      <c r="AD1832" s="208"/>
      <c r="AE1832" s="208"/>
    </row>
    <row r="1833" spans="28:31" x14ac:dyDescent="0.2">
      <c r="AB1833" s="208"/>
      <c r="AD1833" s="208"/>
      <c r="AE1833" s="208"/>
    </row>
    <row r="1834" spans="28:31" x14ac:dyDescent="0.2">
      <c r="AB1834" s="208"/>
      <c r="AD1834" s="208"/>
      <c r="AE1834" s="208"/>
    </row>
    <row r="1835" spans="28:31" x14ac:dyDescent="0.2">
      <c r="AB1835" s="208"/>
      <c r="AD1835" s="208"/>
      <c r="AE1835" s="208"/>
    </row>
    <row r="1836" spans="28:31" x14ac:dyDescent="0.2">
      <c r="AB1836" s="208"/>
      <c r="AD1836" s="208"/>
      <c r="AE1836" s="208"/>
    </row>
    <row r="1837" spans="28:31" x14ac:dyDescent="0.2">
      <c r="AB1837" s="208"/>
      <c r="AD1837" s="208"/>
      <c r="AE1837" s="208"/>
    </row>
    <row r="1838" spans="28:31" x14ac:dyDescent="0.2">
      <c r="AB1838" s="208"/>
      <c r="AD1838" s="208"/>
      <c r="AE1838" s="208"/>
    </row>
    <row r="1839" spans="28:31" x14ac:dyDescent="0.2">
      <c r="AB1839" s="208"/>
      <c r="AD1839" s="208"/>
      <c r="AE1839" s="208"/>
    </row>
    <row r="1840" spans="28:31" x14ac:dyDescent="0.2">
      <c r="AB1840" s="208"/>
      <c r="AD1840" s="208"/>
      <c r="AE1840" s="208"/>
    </row>
    <row r="1841" spans="28:31" x14ac:dyDescent="0.2">
      <c r="AB1841" s="208"/>
      <c r="AD1841" s="208"/>
      <c r="AE1841" s="208"/>
    </row>
    <row r="1842" spans="28:31" x14ac:dyDescent="0.2">
      <c r="AB1842" s="208"/>
      <c r="AD1842" s="208"/>
      <c r="AE1842" s="208"/>
    </row>
    <row r="1843" spans="28:31" x14ac:dyDescent="0.2">
      <c r="AB1843" s="208"/>
      <c r="AD1843" s="208"/>
      <c r="AE1843" s="208"/>
    </row>
    <row r="1844" spans="28:31" x14ac:dyDescent="0.2">
      <c r="AB1844" s="208"/>
      <c r="AD1844" s="208"/>
      <c r="AE1844" s="208"/>
    </row>
    <row r="1845" spans="28:31" x14ac:dyDescent="0.2">
      <c r="AB1845" s="208"/>
      <c r="AD1845" s="208"/>
      <c r="AE1845" s="208"/>
    </row>
    <row r="1846" spans="28:31" x14ac:dyDescent="0.2">
      <c r="AB1846" s="208"/>
      <c r="AD1846" s="208"/>
      <c r="AE1846" s="208"/>
    </row>
    <row r="1847" spans="28:31" x14ac:dyDescent="0.2">
      <c r="AB1847" s="208"/>
      <c r="AD1847" s="208"/>
      <c r="AE1847" s="208"/>
    </row>
    <row r="1848" spans="28:31" x14ac:dyDescent="0.2">
      <c r="AB1848" s="208"/>
      <c r="AD1848" s="208"/>
      <c r="AE1848" s="208"/>
    </row>
    <row r="1849" spans="28:31" x14ac:dyDescent="0.2">
      <c r="AB1849" s="208"/>
      <c r="AD1849" s="208"/>
      <c r="AE1849" s="208"/>
    </row>
    <row r="1850" spans="28:31" x14ac:dyDescent="0.2">
      <c r="AB1850" s="208"/>
      <c r="AD1850" s="208"/>
      <c r="AE1850" s="208"/>
    </row>
    <row r="1851" spans="28:31" x14ac:dyDescent="0.2">
      <c r="AB1851" s="208"/>
      <c r="AD1851" s="208"/>
      <c r="AE1851" s="208"/>
    </row>
    <row r="1852" spans="28:31" x14ac:dyDescent="0.2">
      <c r="AB1852" s="208"/>
      <c r="AD1852" s="208"/>
      <c r="AE1852" s="208"/>
    </row>
    <row r="1853" spans="28:31" x14ac:dyDescent="0.2">
      <c r="AB1853" s="208"/>
      <c r="AD1853" s="208"/>
      <c r="AE1853" s="208"/>
    </row>
    <row r="1854" spans="28:31" x14ac:dyDescent="0.2">
      <c r="AB1854" s="208"/>
      <c r="AD1854" s="208"/>
      <c r="AE1854" s="208"/>
    </row>
    <row r="1855" spans="28:31" x14ac:dyDescent="0.2">
      <c r="AB1855" s="208"/>
      <c r="AD1855" s="208"/>
      <c r="AE1855" s="208"/>
    </row>
    <row r="1856" spans="28:31" x14ac:dyDescent="0.2">
      <c r="AB1856" s="208"/>
      <c r="AD1856" s="208"/>
      <c r="AE1856" s="208"/>
    </row>
    <row r="1857" spans="28:31" x14ac:dyDescent="0.2">
      <c r="AB1857" s="208"/>
      <c r="AD1857" s="208"/>
      <c r="AE1857" s="208"/>
    </row>
    <row r="1858" spans="28:31" x14ac:dyDescent="0.2">
      <c r="AB1858" s="208"/>
      <c r="AD1858" s="208"/>
      <c r="AE1858" s="208"/>
    </row>
    <row r="1859" spans="28:31" x14ac:dyDescent="0.2">
      <c r="AB1859" s="208"/>
      <c r="AD1859" s="208"/>
      <c r="AE1859" s="208"/>
    </row>
    <row r="1860" spans="28:31" x14ac:dyDescent="0.2">
      <c r="AB1860" s="208"/>
      <c r="AD1860" s="208"/>
      <c r="AE1860" s="208"/>
    </row>
    <row r="1861" spans="28:31" x14ac:dyDescent="0.2">
      <c r="AB1861" s="208"/>
      <c r="AD1861" s="208"/>
      <c r="AE1861" s="208"/>
    </row>
    <row r="1862" spans="28:31" x14ac:dyDescent="0.2">
      <c r="AB1862" s="208"/>
      <c r="AD1862" s="208"/>
      <c r="AE1862" s="208"/>
    </row>
    <row r="1863" spans="28:31" x14ac:dyDescent="0.2">
      <c r="AB1863" s="208"/>
      <c r="AD1863" s="208"/>
      <c r="AE1863" s="208"/>
    </row>
    <row r="1864" spans="28:31" x14ac:dyDescent="0.2">
      <c r="AB1864" s="208"/>
      <c r="AD1864" s="208"/>
      <c r="AE1864" s="208"/>
    </row>
    <row r="1865" spans="28:31" x14ac:dyDescent="0.2">
      <c r="AB1865" s="208"/>
      <c r="AD1865" s="208"/>
      <c r="AE1865" s="208"/>
    </row>
    <row r="1866" spans="28:31" x14ac:dyDescent="0.2">
      <c r="AB1866" s="208"/>
      <c r="AD1866" s="208"/>
      <c r="AE1866" s="208"/>
    </row>
    <row r="1867" spans="28:31" x14ac:dyDescent="0.2">
      <c r="AB1867" s="208"/>
      <c r="AD1867" s="208"/>
      <c r="AE1867" s="208"/>
    </row>
    <row r="1868" spans="28:31" x14ac:dyDescent="0.2">
      <c r="AB1868" s="208"/>
      <c r="AD1868" s="208"/>
      <c r="AE1868" s="208"/>
    </row>
    <row r="1869" spans="28:31" x14ac:dyDescent="0.2">
      <c r="AB1869" s="208"/>
      <c r="AD1869" s="208"/>
      <c r="AE1869" s="208"/>
    </row>
    <row r="1870" spans="28:31" x14ac:dyDescent="0.2">
      <c r="AB1870" s="208"/>
      <c r="AD1870" s="208"/>
      <c r="AE1870" s="208"/>
    </row>
    <row r="1871" spans="28:31" x14ac:dyDescent="0.2">
      <c r="AB1871" s="208"/>
      <c r="AD1871" s="208"/>
      <c r="AE1871" s="208"/>
    </row>
    <row r="1872" spans="28:31" x14ac:dyDescent="0.2">
      <c r="AB1872" s="208"/>
      <c r="AD1872" s="208"/>
      <c r="AE1872" s="208"/>
    </row>
    <row r="1873" spans="28:31" x14ac:dyDescent="0.2">
      <c r="AB1873" s="208"/>
      <c r="AD1873" s="208"/>
      <c r="AE1873" s="208"/>
    </row>
    <row r="1874" spans="28:31" x14ac:dyDescent="0.2">
      <c r="AB1874" s="208"/>
      <c r="AD1874" s="208"/>
      <c r="AE1874" s="208"/>
    </row>
    <row r="1875" spans="28:31" x14ac:dyDescent="0.2">
      <c r="AB1875" s="208"/>
      <c r="AD1875" s="208"/>
      <c r="AE1875" s="208"/>
    </row>
    <row r="1876" spans="28:31" x14ac:dyDescent="0.2">
      <c r="AB1876" s="208"/>
      <c r="AD1876" s="208"/>
      <c r="AE1876" s="208"/>
    </row>
    <row r="1877" spans="28:31" x14ac:dyDescent="0.2">
      <c r="AB1877" s="208"/>
      <c r="AD1877" s="208"/>
      <c r="AE1877" s="208"/>
    </row>
    <row r="1878" spans="28:31" x14ac:dyDescent="0.2">
      <c r="AB1878" s="208"/>
      <c r="AD1878" s="208"/>
      <c r="AE1878" s="208"/>
    </row>
    <row r="1879" spans="28:31" x14ac:dyDescent="0.2">
      <c r="AB1879" s="208"/>
      <c r="AD1879" s="208"/>
      <c r="AE1879" s="208"/>
    </row>
    <row r="1880" spans="28:31" x14ac:dyDescent="0.2">
      <c r="AB1880" s="208"/>
      <c r="AD1880" s="208"/>
      <c r="AE1880" s="208"/>
    </row>
    <row r="1881" spans="28:31" x14ac:dyDescent="0.2">
      <c r="AB1881" s="208"/>
      <c r="AD1881" s="208"/>
      <c r="AE1881" s="208"/>
    </row>
    <row r="1882" spans="28:31" x14ac:dyDescent="0.2">
      <c r="AB1882" s="208"/>
      <c r="AD1882" s="208"/>
      <c r="AE1882" s="208"/>
    </row>
    <row r="1883" spans="28:31" x14ac:dyDescent="0.2">
      <c r="AB1883" s="208"/>
      <c r="AD1883" s="208"/>
      <c r="AE1883" s="208"/>
    </row>
    <row r="1884" spans="28:31" x14ac:dyDescent="0.2">
      <c r="AB1884" s="208"/>
      <c r="AD1884" s="208"/>
      <c r="AE1884" s="208"/>
    </row>
    <row r="1885" spans="28:31" x14ac:dyDescent="0.2">
      <c r="AB1885" s="208"/>
      <c r="AD1885" s="208"/>
      <c r="AE1885" s="208"/>
    </row>
    <row r="1886" spans="28:31" x14ac:dyDescent="0.2">
      <c r="AB1886" s="208"/>
      <c r="AD1886" s="208"/>
      <c r="AE1886" s="208"/>
    </row>
    <row r="1887" spans="28:31" x14ac:dyDescent="0.2">
      <c r="AB1887" s="208"/>
      <c r="AD1887" s="208"/>
      <c r="AE1887" s="208"/>
    </row>
    <row r="1888" spans="28:31" x14ac:dyDescent="0.2">
      <c r="AB1888" s="208"/>
      <c r="AD1888" s="208"/>
      <c r="AE1888" s="208"/>
    </row>
    <row r="1889" spans="28:31" x14ac:dyDescent="0.2">
      <c r="AB1889" s="208"/>
      <c r="AD1889" s="208"/>
      <c r="AE1889" s="208"/>
    </row>
    <row r="1890" spans="28:31" x14ac:dyDescent="0.2">
      <c r="AB1890" s="208"/>
      <c r="AD1890" s="208"/>
      <c r="AE1890" s="208"/>
    </row>
    <row r="1891" spans="28:31" x14ac:dyDescent="0.2">
      <c r="AB1891" s="208"/>
      <c r="AD1891" s="208"/>
      <c r="AE1891" s="208"/>
    </row>
    <row r="1892" spans="28:31" x14ac:dyDescent="0.2">
      <c r="AB1892" s="208"/>
      <c r="AD1892" s="208"/>
      <c r="AE1892" s="208"/>
    </row>
    <row r="1893" spans="28:31" x14ac:dyDescent="0.2">
      <c r="AB1893" s="208"/>
      <c r="AD1893" s="208"/>
      <c r="AE1893" s="208"/>
    </row>
    <row r="1894" spans="28:31" x14ac:dyDescent="0.2">
      <c r="AB1894" s="208"/>
      <c r="AD1894" s="208"/>
      <c r="AE1894" s="208"/>
    </row>
    <row r="1895" spans="28:31" x14ac:dyDescent="0.2">
      <c r="AB1895" s="208"/>
      <c r="AD1895" s="208"/>
      <c r="AE1895" s="208"/>
    </row>
    <row r="1896" spans="28:31" x14ac:dyDescent="0.2">
      <c r="AB1896" s="208"/>
      <c r="AD1896" s="208"/>
      <c r="AE1896" s="208"/>
    </row>
    <row r="1897" spans="28:31" x14ac:dyDescent="0.2">
      <c r="AB1897" s="208"/>
      <c r="AD1897" s="208"/>
      <c r="AE1897" s="208"/>
    </row>
    <row r="1898" spans="28:31" x14ac:dyDescent="0.2">
      <c r="AB1898" s="208"/>
      <c r="AD1898" s="208"/>
      <c r="AE1898" s="208"/>
    </row>
    <row r="1899" spans="28:31" x14ac:dyDescent="0.2">
      <c r="AB1899" s="208"/>
      <c r="AD1899" s="208"/>
      <c r="AE1899" s="208"/>
    </row>
    <row r="1900" spans="28:31" x14ac:dyDescent="0.2">
      <c r="AB1900" s="208"/>
      <c r="AD1900" s="208"/>
      <c r="AE1900" s="208"/>
    </row>
    <row r="1901" spans="28:31" x14ac:dyDescent="0.2">
      <c r="AB1901" s="208"/>
      <c r="AD1901" s="208"/>
      <c r="AE1901" s="208"/>
    </row>
    <row r="1902" spans="28:31" x14ac:dyDescent="0.2">
      <c r="AB1902" s="208"/>
      <c r="AD1902" s="208"/>
      <c r="AE1902" s="208"/>
    </row>
    <row r="1903" spans="28:31" x14ac:dyDescent="0.2">
      <c r="AB1903" s="208"/>
      <c r="AD1903" s="208"/>
      <c r="AE1903" s="208"/>
    </row>
    <row r="1904" spans="28:31" x14ac:dyDescent="0.2">
      <c r="AB1904" s="208"/>
      <c r="AD1904" s="208"/>
      <c r="AE1904" s="208"/>
    </row>
    <row r="1905" spans="28:31" x14ac:dyDescent="0.2">
      <c r="AB1905" s="208"/>
      <c r="AD1905" s="208"/>
      <c r="AE1905" s="208"/>
    </row>
    <row r="1906" spans="28:31" x14ac:dyDescent="0.2">
      <c r="AB1906" s="208"/>
      <c r="AD1906" s="208"/>
      <c r="AE1906" s="208"/>
    </row>
    <row r="1907" spans="28:31" x14ac:dyDescent="0.2">
      <c r="AB1907" s="208"/>
      <c r="AD1907" s="208"/>
      <c r="AE1907" s="208"/>
    </row>
    <row r="1908" spans="28:31" x14ac:dyDescent="0.2">
      <c r="AB1908" s="208"/>
      <c r="AD1908" s="208"/>
      <c r="AE1908" s="208"/>
    </row>
    <row r="1909" spans="28:31" x14ac:dyDescent="0.2">
      <c r="AB1909" s="208"/>
      <c r="AD1909" s="208"/>
      <c r="AE1909" s="208"/>
    </row>
    <row r="1910" spans="28:31" x14ac:dyDescent="0.2">
      <c r="AB1910" s="208"/>
      <c r="AD1910" s="208"/>
      <c r="AE1910" s="208"/>
    </row>
    <row r="1911" spans="28:31" x14ac:dyDescent="0.2">
      <c r="AB1911" s="208"/>
      <c r="AD1911" s="208"/>
      <c r="AE1911" s="208"/>
    </row>
    <row r="1912" spans="28:31" x14ac:dyDescent="0.2">
      <c r="AB1912" s="208"/>
      <c r="AD1912" s="208"/>
      <c r="AE1912" s="208"/>
    </row>
    <row r="1913" spans="28:31" x14ac:dyDescent="0.2">
      <c r="AB1913" s="208"/>
      <c r="AD1913" s="208"/>
      <c r="AE1913" s="208"/>
    </row>
    <row r="1914" spans="28:31" x14ac:dyDescent="0.2">
      <c r="AB1914" s="208"/>
      <c r="AD1914" s="208"/>
      <c r="AE1914" s="208"/>
    </row>
    <row r="1915" spans="28:31" x14ac:dyDescent="0.2">
      <c r="AB1915" s="208"/>
      <c r="AD1915" s="208"/>
      <c r="AE1915" s="208"/>
    </row>
    <row r="1916" spans="28:31" x14ac:dyDescent="0.2">
      <c r="AB1916" s="208"/>
      <c r="AD1916" s="208"/>
      <c r="AE1916" s="208"/>
    </row>
    <row r="1917" spans="28:31" x14ac:dyDescent="0.2">
      <c r="AB1917" s="208"/>
      <c r="AD1917" s="208"/>
      <c r="AE1917" s="208"/>
    </row>
    <row r="1918" spans="28:31" x14ac:dyDescent="0.2">
      <c r="AB1918" s="208"/>
      <c r="AD1918" s="208"/>
      <c r="AE1918" s="208"/>
    </row>
    <row r="1919" spans="28:31" x14ac:dyDescent="0.2">
      <c r="AB1919" s="208"/>
      <c r="AD1919" s="208"/>
      <c r="AE1919" s="208"/>
    </row>
    <row r="1920" spans="28:31" x14ac:dyDescent="0.2">
      <c r="AB1920" s="208"/>
      <c r="AD1920" s="208"/>
      <c r="AE1920" s="208"/>
    </row>
    <row r="1921" spans="28:31" x14ac:dyDescent="0.2">
      <c r="AB1921" s="208"/>
      <c r="AD1921" s="208"/>
      <c r="AE1921" s="208"/>
    </row>
    <row r="1922" spans="28:31" x14ac:dyDescent="0.2">
      <c r="AB1922" s="208"/>
      <c r="AD1922" s="208"/>
      <c r="AE1922" s="208"/>
    </row>
    <row r="1923" spans="28:31" x14ac:dyDescent="0.2">
      <c r="AB1923" s="208"/>
      <c r="AD1923" s="208"/>
      <c r="AE1923" s="208"/>
    </row>
    <row r="1924" spans="28:31" x14ac:dyDescent="0.2">
      <c r="AB1924" s="208"/>
      <c r="AD1924" s="208"/>
      <c r="AE1924" s="208"/>
    </row>
    <row r="1925" spans="28:31" x14ac:dyDescent="0.2">
      <c r="AB1925" s="208"/>
      <c r="AD1925" s="208"/>
      <c r="AE1925" s="208"/>
    </row>
    <row r="1926" spans="28:31" x14ac:dyDescent="0.2">
      <c r="AB1926" s="208"/>
      <c r="AD1926" s="208"/>
      <c r="AE1926" s="208"/>
    </row>
    <row r="1927" spans="28:31" x14ac:dyDescent="0.2">
      <c r="AB1927" s="208"/>
      <c r="AD1927" s="208"/>
      <c r="AE1927" s="208"/>
    </row>
    <row r="1928" spans="28:31" x14ac:dyDescent="0.2">
      <c r="AB1928" s="208"/>
      <c r="AD1928" s="208"/>
      <c r="AE1928" s="208"/>
    </row>
    <row r="1929" spans="28:31" x14ac:dyDescent="0.2">
      <c r="AB1929" s="208"/>
      <c r="AD1929" s="208"/>
      <c r="AE1929" s="208"/>
    </row>
    <row r="1930" spans="28:31" x14ac:dyDescent="0.2">
      <c r="AB1930" s="208"/>
      <c r="AD1930" s="208"/>
      <c r="AE1930" s="208"/>
    </row>
    <row r="1931" spans="28:31" x14ac:dyDescent="0.2">
      <c r="AB1931" s="208"/>
      <c r="AD1931" s="208"/>
      <c r="AE1931" s="208"/>
    </row>
    <row r="1932" spans="28:31" x14ac:dyDescent="0.2">
      <c r="AB1932" s="208"/>
      <c r="AD1932" s="208"/>
      <c r="AE1932" s="208"/>
    </row>
    <row r="1933" spans="28:31" x14ac:dyDescent="0.2">
      <c r="AB1933" s="208"/>
      <c r="AD1933" s="208"/>
      <c r="AE1933" s="208"/>
    </row>
    <row r="1934" spans="28:31" x14ac:dyDescent="0.2">
      <c r="AB1934" s="208"/>
      <c r="AD1934" s="208"/>
      <c r="AE1934" s="208"/>
    </row>
    <row r="1935" spans="28:31" x14ac:dyDescent="0.2">
      <c r="AB1935" s="208"/>
      <c r="AD1935" s="208"/>
      <c r="AE1935" s="208"/>
    </row>
    <row r="1936" spans="28:31" x14ac:dyDescent="0.2">
      <c r="AB1936" s="208"/>
      <c r="AD1936" s="208"/>
      <c r="AE1936" s="208"/>
    </row>
    <row r="1937" spans="28:31" x14ac:dyDescent="0.2">
      <c r="AB1937" s="208"/>
      <c r="AD1937" s="208"/>
      <c r="AE1937" s="208"/>
    </row>
    <row r="1938" spans="28:31" x14ac:dyDescent="0.2">
      <c r="AB1938" s="208"/>
      <c r="AD1938" s="208"/>
      <c r="AE1938" s="208"/>
    </row>
    <row r="1939" spans="28:31" x14ac:dyDescent="0.2">
      <c r="AB1939" s="208"/>
      <c r="AD1939" s="208"/>
      <c r="AE1939" s="208"/>
    </row>
    <row r="1940" spans="28:31" x14ac:dyDescent="0.2">
      <c r="AB1940" s="208"/>
      <c r="AD1940" s="208"/>
      <c r="AE1940" s="208"/>
    </row>
    <row r="1941" spans="28:31" x14ac:dyDescent="0.2">
      <c r="AB1941" s="208"/>
      <c r="AD1941" s="208"/>
      <c r="AE1941" s="208"/>
    </row>
    <row r="1942" spans="28:31" x14ac:dyDescent="0.2">
      <c r="AB1942" s="208"/>
      <c r="AD1942" s="208"/>
      <c r="AE1942" s="208"/>
    </row>
    <row r="1943" spans="28:31" x14ac:dyDescent="0.2">
      <c r="AB1943" s="208"/>
      <c r="AD1943" s="208"/>
      <c r="AE1943" s="208"/>
    </row>
    <row r="1944" spans="28:31" x14ac:dyDescent="0.2">
      <c r="AB1944" s="208"/>
      <c r="AD1944" s="208"/>
      <c r="AE1944" s="208"/>
    </row>
    <row r="1945" spans="28:31" x14ac:dyDescent="0.2">
      <c r="AB1945" s="208"/>
      <c r="AD1945" s="208"/>
      <c r="AE1945" s="208"/>
    </row>
    <row r="1946" spans="28:31" x14ac:dyDescent="0.2">
      <c r="AB1946" s="208"/>
      <c r="AD1946" s="208"/>
      <c r="AE1946" s="208"/>
    </row>
    <row r="1947" spans="28:31" x14ac:dyDescent="0.2">
      <c r="AB1947" s="208"/>
      <c r="AD1947" s="208"/>
      <c r="AE1947" s="208"/>
    </row>
    <row r="1948" spans="28:31" x14ac:dyDescent="0.2">
      <c r="AB1948" s="208"/>
      <c r="AD1948" s="208"/>
      <c r="AE1948" s="208"/>
    </row>
    <row r="1949" spans="28:31" x14ac:dyDescent="0.2">
      <c r="AB1949" s="208"/>
      <c r="AD1949" s="208"/>
      <c r="AE1949" s="208"/>
    </row>
    <row r="1950" spans="28:31" x14ac:dyDescent="0.2">
      <c r="AB1950" s="208"/>
      <c r="AD1950" s="208"/>
      <c r="AE1950" s="208"/>
    </row>
    <row r="1951" spans="28:31" x14ac:dyDescent="0.2">
      <c r="AB1951" s="208"/>
      <c r="AD1951" s="208"/>
      <c r="AE1951" s="208"/>
    </row>
    <row r="1952" spans="28:31" x14ac:dyDescent="0.2">
      <c r="AB1952" s="208"/>
      <c r="AD1952" s="208"/>
      <c r="AE1952" s="208"/>
    </row>
    <row r="1953" spans="28:31" x14ac:dyDescent="0.2">
      <c r="AB1953" s="208"/>
      <c r="AD1953" s="208"/>
      <c r="AE1953" s="208"/>
    </row>
    <row r="1954" spans="28:31" x14ac:dyDescent="0.2">
      <c r="AB1954" s="208"/>
      <c r="AD1954" s="208"/>
      <c r="AE1954" s="208"/>
    </row>
    <row r="1955" spans="28:31" x14ac:dyDescent="0.2">
      <c r="AB1955" s="208"/>
      <c r="AD1955" s="208"/>
      <c r="AE1955" s="208"/>
    </row>
    <row r="1956" spans="28:31" x14ac:dyDescent="0.2">
      <c r="AB1956" s="208"/>
      <c r="AD1956" s="208"/>
      <c r="AE1956" s="208"/>
    </row>
    <row r="1957" spans="28:31" x14ac:dyDescent="0.2">
      <c r="AB1957" s="208"/>
      <c r="AD1957" s="208"/>
      <c r="AE1957" s="208"/>
    </row>
    <row r="1958" spans="28:31" x14ac:dyDescent="0.2">
      <c r="AB1958" s="208"/>
      <c r="AD1958" s="208"/>
      <c r="AE1958" s="208"/>
    </row>
    <row r="1959" spans="28:31" x14ac:dyDescent="0.2">
      <c r="AB1959" s="208"/>
      <c r="AD1959" s="208"/>
      <c r="AE1959" s="208"/>
    </row>
    <row r="1960" spans="28:31" x14ac:dyDescent="0.2">
      <c r="AB1960" s="208"/>
      <c r="AD1960" s="208"/>
      <c r="AE1960" s="208"/>
    </row>
    <row r="1961" spans="28:31" x14ac:dyDescent="0.2">
      <c r="AB1961" s="208"/>
      <c r="AD1961" s="208"/>
      <c r="AE1961" s="208"/>
    </row>
    <row r="1962" spans="28:31" x14ac:dyDescent="0.2">
      <c r="AB1962" s="208"/>
      <c r="AD1962" s="208"/>
      <c r="AE1962" s="208"/>
    </row>
    <row r="1963" spans="28:31" x14ac:dyDescent="0.2">
      <c r="AB1963" s="208"/>
      <c r="AD1963" s="208"/>
      <c r="AE1963" s="208"/>
    </row>
    <row r="1964" spans="28:31" x14ac:dyDescent="0.2">
      <c r="AB1964" s="208"/>
      <c r="AD1964" s="208"/>
      <c r="AE1964" s="208"/>
    </row>
    <row r="1965" spans="28:31" x14ac:dyDescent="0.2">
      <c r="AB1965" s="208"/>
      <c r="AD1965" s="208"/>
      <c r="AE1965" s="208"/>
    </row>
    <row r="1966" spans="28:31" x14ac:dyDescent="0.2">
      <c r="AB1966" s="208"/>
      <c r="AD1966" s="208"/>
      <c r="AE1966" s="208"/>
    </row>
    <row r="1967" spans="28:31" x14ac:dyDescent="0.2">
      <c r="AB1967" s="208"/>
      <c r="AD1967" s="208"/>
      <c r="AE1967" s="208"/>
    </row>
    <row r="1968" spans="28:31" x14ac:dyDescent="0.2">
      <c r="AB1968" s="208"/>
      <c r="AD1968" s="208"/>
      <c r="AE1968" s="208"/>
    </row>
    <row r="1969" spans="28:31" x14ac:dyDescent="0.2">
      <c r="AB1969" s="208"/>
      <c r="AD1969" s="208"/>
      <c r="AE1969" s="208"/>
    </row>
    <row r="1970" spans="28:31" x14ac:dyDescent="0.2">
      <c r="AB1970" s="208"/>
      <c r="AD1970" s="208"/>
      <c r="AE1970" s="208"/>
    </row>
    <row r="1971" spans="28:31" x14ac:dyDescent="0.2">
      <c r="AB1971" s="208"/>
      <c r="AD1971" s="208"/>
      <c r="AE1971" s="208"/>
    </row>
    <row r="1972" spans="28:31" x14ac:dyDescent="0.2">
      <c r="AB1972" s="208"/>
      <c r="AD1972" s="208"/>
      <c r="AE1972" s="208"/>
    </row>
    <row r="1973" spans="28:31" x14ac:dyDescent="0.2">
      <c r="AB1973" s="208"/>
      <c r="AD1973" s="208"/>
      <c r="AE1973" s="208"/>
    </row>
    <row r="1974" spans="28:31" x14ac:dyDescent="0.2">
      <c r="AB1974" s="208"/>
      <c r="AD1974" s="208"/>
      <c r="AE1974" s="208"/>
    </row>
    <row r="1975" spans="28:31" x14ac:dyDescent="0.2">
      <c r="AB1975" s="208"/>
      <c r="AD1975" s="208"/>
      <c r="AE1975" s="208"/>
    </row>
    <row r="1976" spans="28:31" x14ac:dyDescent="0.2">
      <c r="AB1976" s="208"/>
      <c r="AD1976" s="208"/>
      <c r="AE1976" s="208"/>
    </row>
    <row r="1977" spans="28:31" x14ac:dyDescent="0.2">
      <c r="AB1977" s="208"/>
      <c r="AD1977" s="208"/>
      <c r="AE1977" s="208"/>
    </row>
    <row r="1978" spans="28:31" x14ac:dyDescent="0.2">
      <c r="AB1978" s="208"/>
      <c r="AD1978" s="208"/>
      <c r="AE1978" s="208"/>
    </row>
    <row r="1979" spans="28:31" x14ac:dyDescent="0.2">
      <c r="AB1979" s="208"/>
      <c r="AD1979" s="208"/>
      <c r="AE1979" s="208"/>
    </row>
    <row r="1980" spans="28:31" x14ac:dyDescent="0.2">
      <c r="AB1980" s="208"/>
      <c r="AD1980" s="208"/>
      <c r="AE1980" s="208"/>
    </row>
    <row r="1981" spans="28:31" x14ac:dyDescent="0.2">
      <c r="AB1981" s="208"/>
      <c r="AD1981" s="208"/>
      <c r="AE1981" s="208"/>
    </row>
    <row r="1982" spans="28:31" x14ac:dyDescent="0.2">
      <c r="AB1982" s="208"/>
      <c r="AD1982" s="208"/>
      <c r="AE1982" s="208"/>
    </row>
    <row r="1983" spans="28:31" x14ac:dyDescent="0.2">
      <c r="AB1983" s="208"/>
      <c r="AD1983" s="208"/>
      <c r="AE1983" s="208"/>
    </row>
    <row r="1984" spans="28:31" x14ac:dyDescent="0.2">
      <c r="AB1984" s="208"/>
      <c r="AD1984" s="208"/>
      <c r="AE1984" s="208"/>
    </row>
    <row r="1985" spans="28:31" x14ac:dyDescent="0.2">
      <c r="AB1985" s="208"/>
      <c r="AD1985" s="208"/>
      <c r="AE1985" s="208"/>
    </row>
    <row r="1986" spans="28:31" x14ac:dyDescent="0.2">
      <c r="AB1986" s="208"/>
      <c r="AD1986" s="208"/>
      <c r="AE1986" s="208"/>
    </row>
    <row r="1987" spans="28:31" x14ac:dyDescent="0.2">
      <c r="AB1987" s="208"/>
      <c r="AD1987" s="208"/>
      <c r="AE1987" s="208"/>
    </row>
    <row r="1988" spans="28:31" x14ac:dyDescent="0.2">
      <c r="AB1988" s="208"/>
      <c r="AD1988" s="208"/>
      <c r="AE1988" s="208"/>
    </row>
    <row r="1989" spans="28:31" x14ac:dyDescent="0.2">
      <c r="AB1989" s="208"/>
      <c r="AD1989" s="208"/>
      <c r="AE1989" s="208"/>
    </row>
    <row r="1990" spans="28:31" x14ac:dyDescent="0.2">
      <c r="AB1990" s="208"/>
      <c r="AD1990" s="208"/>
      <c r="AE1990" s="208"/>
    </row>
    <row r="1991" spans="28:31" x14ac:dyDescent="0.2">
      <c r="AB1991" s="208"/>
      <c r="AD1991" s="208"/>
      <c r="AE1991" s="208"/>
    </row>
    <row r="1992" spans="28:31" x14ac:dyDescent="0.2">
      <c r="AB1992" s="208"/>
      <c r="AD1992" s="208"/>
      <c r="AE1992" s="208"/>
    </row>
    <row r="1993" spans="28:31" x14ac:dyDescent="0.2">
      <c r="AB1993" s="208"/>
      <c r="AD1993" s="208"/>
      <c r="AE1993" s="208"/>
    </row>
    <row r="1994" spans="28:31" x14ac:dyDescent="0.2">
      <c r="AB1994" s="208"/>
      <c r="AD1994" s="208"/>
      <c r="AE1994" s="208"/>
    </row>
    <row r="1995" spans="28:31" x14ac:dyDescent="0.2">
      <c r="AB1995" s="208"/>
      <c r="AD1995" s="208"/>
      <c r="AE1995" s="208"/>
    </row>
    <row r="1996" spans="28:31" x14ac:dyDescent="0.2">
      <c r="AB1996" s="208"/>
      <c r="AD1996" s="208"/>
      <c r="AE1996" s="208"/>
    </row>
    <row r="1997" spans="28:31" x14ac:dyDescent="0.2">
      <c r="AB1997" s="208"/>
      <c r="AD1997" s="208"/>
      <c r="AE1997" s="208"/>
    </row>
    <row r="1998" spans="28:31" x14ac:dyDescent="0.2">
      <c r="AB1998" s="208"/>
      <c r="AD1998" s="208"/>
      <c r="AE1998" s="208"/>
    </row>
    <row r="1999" spans="28:31" x14ac:dyDescent="0.2">
      <c r="AB1999" s="208"/>
      <c r="AD1999" s="208"/>
      <c r="AE1999" s="208"/>
    </row>
    <row r="2000" spans="28:31" x14ac:dyDescent="0.2">
      <c r="AB2000" s="208"/>
      <c r="AD2000" s="208"/>
      <c r="AE2000" s="208"/>
    </row>
    <row r="2001" spans="28:31" x14ac:dyDescent="0.2">
      <c r="AB2001" s="208"/>
      <c r="AD2001" s="208"/>
      <c r="AE2001" s="208"/>
    </row>
    <row r="2002" spans="28:31" x14ac:dyDescent="0.2">
      <c r="AB2002" s="208"/>
      <c r="AD2002" s="208"/>
      <c r="AE2002" s="208"/>
    </row>
    <row r="2003" spans="28:31" x14ac:dyDescent="0.2">
      <c r="AB2003" s="208"/>
      <c r="AD2003" s="208"/>
      <c r="AE2003" s="208"/>
    </row>
    <row r="2004" spans="28:31" x14ac:dyDescent="0.2">
      <c r="AB2004" s="208"/>
      <c r="AD2004" s="208"/>
      <c r="AE2004" s="208"/>
    </row>
    <row r="2005" spans="28:31" x14ac:dyDescent="0.2">
      <c r="AB2005" s="208"/>
      <c r="AD2005" s="208"/>
      <c r="AE2005" s="208"/>
    </row>
    <row r="2006" spans="28:31" x14ac:dyDescent="0.2">
      <c r="AB2006" s="208"/>
      <c r="AD2006" s="208"/>
      <c r="AE2006" s="208"/>
    </row>
    <row r="2007" spans="28:31" x14ac:dyDescent="0.2">
      <c r="AB2007" s="208"/>
      <c r="AD2007" s="208"/>
      <c r="AE2007" s="208"/>
    </row>
    <row r="2008" spans="28:31" x14ac:dyDescent="0.2">
      <c r="AB2008" s="208"/>
      <c r="AD2008" s="208"/>
      <c r="AE2008" s="208"/>
    </row>
    <row r="2009" spans="28:31" x14ac:dyDescent="0.2">
      <c r="AB2009" s="208"/>
      <c r="AD2009" s="208"/>
      <c r="AE2009" s="208"/>
    </row>
    <row r="2010" spans="28:31" x14ac:dyDescent="0.2">
      <c r="AB2010" s="208"/>
      <c r="AD2010" s="208"/>
      <c r="AE2010" s="208"/>
    </row>
    <row r="2011" spans="28:31" x14ac:dyDescent="0.2">
      <c r="AB2011" s="208"/>
      <c r="AD2011" s="208"/>
      <c r="AE2011" s="208"/>
    </row>
    <row r="2012" spans="28:31" x14ac:dyDescent="0.2">
      <c r="AB2012" s="208"/>
      <c r="AD2012" s="208"/>
      <c r="AE2012" s="208"/>
    </row>
    <row r="2013" spans="28:31" x14ac:dyDescent="0.2">
      <c r="AB2013" s="208"/>
      <c r="AD2013" s="208"/>
      <c r="AE2013" s="208"/>
    </row>
    <row r="2014" spans="28:31" x14ac:dyDescent="0.2">
      <c r="AB2014" s="208"/>
      <c r="AD2014" s="208"/>
      <c r="AE2014" s="208"/>
    </row>
    <row r="2015" spans="28:31" x14ac:dyDescent="0.2">
      <c r="AB2015" s="208"/>
      <c r="AD2015" s="208"/>
      <c r="AE2015" s="208"/>
    </row>
    <row r="2016" spans="28:31" x14ac:dyDescent="0.2">
      <c r="AB2016" s="208"/>
      <c r="AD2016" s="208"/>
      <c r="AE2016" s="208"/>
    </row>
    <row r="2017" spans="28:31" x14ac:dyDescent="0.2">
      <c r="AB2017" s="208"/>
      <c r="AD2017" s="208"/>
      <c r="AE2017" s="208"/>
    </row>
    <row r="2018" spans="28:31" x14ac:dyDescent="0.2">
      <c r="AB2018" s="208"/>
      <c r="AD2018" s="208"/>
      <c r="AE2018" s="208"/>
    </row>
    <row r="2019" spans="28:31" x14ac:dyDescent="0.2">
      <c r="AB2019" s="208"/>
      <c r="AD2019" s="208"/>
      <c r="AE2019" s="208"/>
    </row>
    <row r="2020" spans="28:31" x14ac:dyDescent="0.2">
      <c r="AB2020" s="208"/>
      <c r="AD2020" s="208"/>
      <c r="AE2020" s="208"/>
    </row>
    <row r="2021" spans="28:31" x14ac:dyDescent="0.2">
      <c r="AB2021" s="208"/>
      <c r="AD2021" s="208"/>
      <c r="AE2021" s="208"/>
    </row>
    <row r="2022" spans="28:31" x14ac:dyDescent="0.2">
      <c r="AB2022" s="208"/>
      <c r="AD2022" s="208"/>
      <c r="AE2022" s="208"/>
    </row>
    <row r="2023" spans="28:31" x14ac:dyDescent="0.2">
      <c r="AB2023" s="208"/>
      <c r="AD2023" s="208"/>
      <c r="AE2023" s="208"/>
    </row>
    <row r="2024" spans="28:31" x14ac:dyDescent="0.2">
      <c r="AB2024" s="208"/>
      <c r="AD2024" s="208"/>
      <c r="AE2024" s="208"/>
    </row>
    <row r="2025" spans="28:31" x14ac:dyDescent="0.2">
      <c r="AB2025" s="208"/>
      <c r="AD2025" s="208"/>
      <c r="AE2025" s="208"/>
    </row>
    <row r="2026" spans="28:31" x14ac:dyDescent="0.2">
      <c r="AB2026" s="208"/>
      <c r="AD2026" s="208"/>
      <c r="AE2026" s="208"/>
    </row>
    <row r="2027" spans="28:31" x14ac:dyDescent="0.2">
      <c r="AB2027" s="208"/>
      <c r="AD2027" s="208"/>
      <c r="AE2027" s="208"/>
    </row>
    <row r="2028" spans="28:31" x14ac:dyDescent="0.2">
      <c r="AB2028" s="208"/>
      <c r="AD2028" s="208"/>
      <c r="AE2028" s="208"/>
    </row>
    <row r="2029" spans="28:31" x14ac:dyDescent="0.2">
      <c r="AB2029" s="208"/>
      <c r="AD2029" s="208"/>
      <c r="AE2029" s="208"/>
    </row>
    <row r="2030" spans="28:31" x14ac:dyDescent="0.2">
      <c r="AB2030" s="208"/>
      <c r="AD2030" s="208"/>
      <c r="AE2030" s="208"/>
    </row>
    <row r="2031" spans="28:31" x14ac:dyDescent="0.2">
      <c r="AB2031" s="208"/>
      <c r="AD2031" s="208"/>
      <c r="AE2031" s="208"/>
    </row>
    <row r="2032" spans="28:31" x14ac:dyDescent="0.2">
      <c r="AB2032" s="208"/>
      <c r="AD2032" s="208"/>
      <c r="AE2032" s="208"/>
    </row>
    <row r="2033" spans="28:31" x14ac:dyDescent="0.2">
      <c r="AB2033" s="208"/>
      <c r="AD2033" s="208"/>
      <c r="AE2033" s="208"/>
    </row>
    <row r="2034" spans="28:31" x14ac:dyDescent="0.2">
      <c r="AB2034" s="208"/>
      <c r="AD2034" s="208"/>
      <c r="AE2034" s="208"/>
    </row>
    <row r="2035" spans="28:31" x14ac:dyDescent="0.2">
      <c r="AB2035" s="208"/>
      <c r="AD2035" s="208"/>
      <c r="AE2035" s="208"/>
    </row>
    <row r="2036" spans="28:31" x14ac:dyDescent="0.2">
      <c r="AB2036" s="208"/>
      <c r="AD2036" s="208"/>
      <c r="AE2036" s="208"/>
    </row>
    <row r="2037" spans="28:31" x14ac:dyDescent="0.2">
      <c r="AB2037" s="208"/>
      <c r="AD2037" s="208"/>
      <c r="AE2037" s="208"/>
    </row>
    <row r="2038" spans="28:31" x14ac:dyDescent="0.2">
      <c r="AB2038" s="208"/>
      <c r="AD2038" s="208"/>
      <c r="AE2038" s="208"/>
    </row>
    <row r="2039" spans="28:31" x14ac:dyDescent="0.2">
      <c r="AB2039" s="208"/>
      <c r="AD2039" s="208"/>
      <c r="AE2039" s="208"/>
    </row>
    <row r="2040" spans="28:31" x14ac:dyDescent="0.2">
      <c r="AB2040" s="208"/>
      <c r="AD2040" s="208"/>
      <c r="AE2040" s="208"/>
    </row>
    <row r="2041" spans="28:31" x14ac:dyDescent="0.2">
      <c r="AB2041" s="208"/>
      <c r="AD2041" s="208"/>
      <c r="AE2041" s="208"/>
    </row>
    <row r="2042" spans="28:31" x14ac:dyDescent="0.2">
      <c r="AB2042" s="208"/>
      <c r="AD2042" s="208"/>
      <c r="AE2042" s="208"/>
    </row>
    <row r="2043" spans="28:31" x14ac:dyDescent="0.2">
      <c r="AB2043" s="208"/>
      <c r="AD2043" s="208"/>
      <c r="AE2043" s="208"/>
    </row>
    <row r="2044" spans="28:31" x14ac:dyDescent="0.2">
      <c r="AB2044" s="208"/>
      <c r="AD2044" s="208"/>
      <c r="AE2044" s="208"/>
    </row>
    <row r="2045" spans="28:31" x14ac:dyDescent="0.2">
      <c r="AB2045" s="208"/>
      <c r="AD2045" s="208"/>
      <c r="AE2045" s="208"/>
    </row>
    <row r="2046" spans="28:31" x14ac:dyDescent="0.2">
      <c r="AB2046" s="208"/>
      <c r="AD2046" s="208"/>
      <c r="AE2046" s="208"/>
    </row>
    <row r="2047" spans="28:31" x14ac:dyDescent="0.2">
      <c r="AB2047" s="208"/>
      <c r="AD2047" s="208"/>
      <c r="AE2047" s="208"/>
    </row>
    <row r="2048" spans="28:31" x14ac:dyDescent="0.2">
      <c r="AB2048" s="208"/>
      <c r="AD2048" s="208"/>
      <c r="AE2048" s="208"/>
    </row>
    <row r="2049" spans="28:31" x14ac:dyDescent="0.2">
      <c r="AB2049" s="208"/>
      <c r="AD2049" s="208"/>
      <c r="AE2049" s="208"/>
    </row>
    <row r="2050" spans="28:31" x14ac:dyDescent="0.2">
      <c r="AB2050" s="208"/>
      <c r="AD2050" s="208"/>
      <c r="AE2050" s="208"/>
    </row>
    <row r="2051" spans="28:31" x14ac:dyDescent="0.2">
      <c r="AB2051" s="208"/>
      <c r="AD2051" s="208"/>
      <c r="AE2051" s="208"/>
    </row>
    <row r="2052" spans="28:31" x14ac:dyDescent="0.2">
      <c r="AB2052" s="208"/>
      <c r="AD2052" s="208"/>
      <c r="AE2052" s="208"/>
    </row>
    <row r="2053" spans="28:31" x14ac:dyDescent="0.2">
      <c r="AB2053" s="208"/>
      <c r="AD2053" s="208"/>
      <c r="AE2053" s="208"/>
    </row>
    <row r="2054" spans="28:31" x14ac:dyDescent="0.2">
      <c r="AB2054" s="208"/>
      <c r="AD2054" s="208"/>
      <c r="AE2054" s="208"/>
    </row>
    <row r="2055" spans="28:31" x14ac:dyDescent="0.2">
      <c r="AB2055" s="208"/>
      <c r="AD2055" s="208"/>
      <c r="AE2055" s="208"/>
    </row>
    <row r="2056" spans="28:31" x14ac:dyDescent="0.2">
      <c r="AB2056" s="208"/>
      <c r="AD2056" s="208"/>
      <c r="AE2056" s="208"/>
    </row>
    <row r="2057" spans="28:31" x14ac:dyDescent="0.2">
      <c r="AB2057" s="208"/>
      <c r="AD2057" s="208"/>
      <c r="AE2057" s="208"/>
    </row>
    <row r="2058" spans="28:31" x14ac:dyDescent="0.2">
      <c r="AB2058" s="208"/>
      <c r="AD2058" s="208"/>
      <c r="AE2058" s="208"/>
    </row>
    <row r="2059" spans="28:31" x14ac:dyDescent="0.2">
      <c r="AB2059" s="208"/>
      <c r="AD2059" s="208"/>
      <c r="AE2059" s="208"/>
    </row>
    <row r="2060" spans="28:31" x14ac:dyDescent="0.2">
      <c r="AB2060" s="208"/>
      <c r="AD2060" s="208"/>
      <c r="AE2060" s="208"/>
    </row>
    <row r="2061" spans="28:31" x14ac:dyDescent="0.2">
      <c r="AB2061" s="208"/>
      <c r="AD2061" s="208"/>
      <c r="AE2061" s="208"/>
    </row>
    <row r="2062" spans="28:31" x14ac:dyDescent="0.2">
      <c r="AB2062" s="208"/>
      <c r="AD2062" s="208"/>
      <c r="AE2062" s="208"/>
    </row>
    <row r="2063" spans="28:31" x14ac:dyDescent="0.2">
      <c r="AB2063" s="208"/>
      <c r="AD2063" s="208"/>
      <c r="AE2063" s="208"/>
    </row>
    <row r="2064" spans="28:31" x14ac:dyDescent="0.2">
      <c r="AB2064" s="208"/>
      <c r="AD2064" s="208"/>
      <c r="AE2064" s="208"/>
    </row>
    <row r="2065" spans="28:31" x14ac:dyDescent="0.2">
      <c r="AB2065" s="208"/>
      <c r="AD2065" s="208"/>
      <c r="AE2065" s="208"/>
    </row>
    <row r="2066" spans="28:31" x14ac:dyDescent="0.2">
      <c r="AB2066" s="208"/>
      <c r="AD2066" s="208"/>
      <c r="AE2066" s="208"/>
    </row>
    <row r="2067" spans="28:31" x14ac:dyDescent="0.2">
      <c r="AB2067" s="208"/>
      <c r="AD2067" s="208"/>
      <c r="AE2067" s="208"/>
    </row>
    <row r="2068" spans="28:31" x14ac:dyDescent="0.2">
      <c r="AB2068" s="208"/>
      <c r="AD2068" s="208"/>
      <c r="AE2068" s="208"/>
    </row>
    <row r="2069" spans="28:31" x14ac:dyDescent="0.2">
      <c r="AB2069" s="208"/>
      <c r="AD2069" s="208"/>
      <c r="AE2069" s="208"/>
    </row>
    <row r="2070" spans="28:31" x14ac:dyDescent="0.2">
      <c r="AB2070" s="208"/>
      <c r="AD2070" s="208"/>
      <c r="AE2070" s="208"/>
    </row>
    <row r="2071" spans="28:31" x14ac:dyDescent="0.2">
      <c r="AB2071" s="208"/>
      <c r="AD2071" s="208"/>
      <c r="AE2071" s="208"/>
    </row>
    <row r="2072" spans="28:31" x14ac:dyDescent="0.2">
      <c r="AB2072" s="208"/>
      <c r="AD2072" s="208"/>
      <c r="AE2072" s="208"/>
    </row>
    <row r="2073" spans="28:31" x14ac:dyDescent="0.2">
      <c r="AB2073" s="208"/>
      <c r="AD2073" s="208"/>
      <c r="AE2073" s="208"/>
    </row>
    <row r="2074" spans="28:31" x14ac:dyDescent="0.2">
      <c r="AB2074" s="208"/>
      <c r="AD2074" s="208"/>
      <c r="AE2074" s="208"/>
    </row>
    <row r="2075" spans="28:31" x14ac:dyDescent="0.2">
      <c r="AB2075" s="208"/>
      <c r="AD2075" s="208"/>
      <c r="AE2075" s="208"/>
    </row>
    <row r="2076" spans="28:31" x14ac:dyDescent="0.2">
      <c r="AB2076" s="208"/>
      <c r="AD2076" s="208"/>
      <c r="AE2076" s="208"/>
    </row>
    <row r="2077" spans="28:31" x14ac:dyDescent="0.2">
      <c r="AB2077" s="208"/>
      <c r="AD2077" s="208"/>
      <c r="AE2077" s="208"/>
    </row>
    <row r="2078" spans="28:31" x14ac:dyDescent="0.2">
      <c r="AB2078" s="208"/>
      <c r="AD2078" s="208"/>
      <c r="AE2078" s="208"/>
    </row>
    <row r="2079" spans="28:31" x14ac:dyDescent="0.2">
      <c r="AB2079" s="208"/>
      <c r="AD2079" s="208"/>
      <c r="AE2079" s="208"/>
    </row>
    <row r="2080" spans="28:31" x14ac:dyDescent="0.2">
      <c r="AB2080" s="208"/>
      <c r="AD2080" s="208"/>
      <c r="AE2080" s="208"/>
    </row>
    <row r="2081" spans="28:31" x14ac:dyDescent="0.2">
      <c r="AB2081" s="208"/>
      <c r="AD2081" s="208"/>
      <c r="AE2081" s="208"/>
    </row>
    <row r="2082" spans="28:31" x14ac:dyDescent="0.2">
      <c r="AB2082" s="208"/>
      <c r="AD2082" s="208"/>
      <c r="AE2082" s="208"/>
    </row>
    <row r="2083" spans="28:31" x14ac:dyDescent="0.2">
      <c r="AB2083" s="208"/>
      <c r="AD2083" s="208"/>
      <c r="AE2083" s="208"/>
    </row>
    <row r="2084" spans="28:31" x14ac:dyDescent="0.2">
      <c r="AB2084" s="208"/>
      <c r="AD2084" s="208"/>
      <c r="AE2084" s="208"/>
    </row>
    <row r="2085" spans="28:31" x14ac:dyDescent="0.2">
      <c r="AB2085" s="208"/>
      <c r="AD2085" s="208"/>
      <c r="AE2085" s="208"/>
    </row>
    <row r="2086" spans="28:31" x14ac:dyDescent="0.2">
      <c r="AB2086" s="208"/>
      <c r="AD2086" s="208"/>
      <c r="AE2086" s="208"/>
    </row>
    <row r="2087" spans="28:31" x14ac:dyDescent="0.2">
      <c r="AB2087" s="208"/>
      <c r="AD2087" s="208"/>
      <c r="AE2087" s="208"/>
    </row>
    <row r="2088" spans="28:31" x14ac:dyDescent="0.2">
      <c r="AB2088" s="208"/>
      <c r="AD2088" s="208"/>
      <c r="AE2088" s="208"/>
    </row>
    <row r="2089" spans="28:31" x14ac:dyDescent="0.2">
      <c r="AB2089" s="208"/>
      <c r="AD2089" s="208"/>
      <c r="AE2089" s="208"/>
    </row>
    <row r="2090" spans="28:31" x14ac:dyDescent="0.2">
      <c r="AB2090" s="208"/>
      <c r="AD2090" s="208"/>
      <c r="AE2090" s="208"/>
    </row>
    <row r="2091" spans="28:31" x14ac:dyDescent="0.2">
      <c r="AB2091" s="208"/>
      <c r="AD2091" s="208"/>
      <c r="AE2091" s="208"/>
    </row>
    <row r="2092" spans="28:31" x14ac:dyDescent="0.2">
      <c r="AB2092" s="208"/>
      <c r="AD2092" s="208"/>
      <c r="AE2092" s="208"/>
    </row>
    <row r="2093" spans="28:31" x14ac:dyDescent="0.2">
      <c r="AB2093" s="208"/>
      <c r="AD2093" s="208"/>
      <c r="AE2093" s="208"/>
    </row>
    <row r="2094" spans="28:31" x14ac:dyDescent="0.2">
      <c r="AB2094" s="208"/>
      <c r="AD2094" s="208"/>
      <c r="AE2094" s="208"/>
    </row>
    <row r="2095" spans="28:31" x14ac:dyDescent="0.2">
      <c r="AB2095" s="208"/>
      <c r="AD2095" s="208"/>
      <c r="AE2095" s="208"/>
    </row>
    <row r="2096" spans="28:31" x14ac:dyDescent="0.2">
      <c r="AB2096" s="208"/>
      <c r="AD2096" s="208"/>
      <c r="AE2096" s="208"/>
    </row>
    <row r="2097" spans="28:31" x14ac:dyDescent="0.2">
      <c r="AB2097" s="208"/>
      <c r="AD2097" s="208"/>
      <c r="AE2097" s="208"/>
    </row>
    <row r="2098" spans="28:31" x14ac:dyDescent="0.2">
      <c r="AB2098" s="208"/>
      <c r="AD2098" s="208"/>
      <c r="AE2098" s="208"/>
    </row>
    <row r="2099" spans="28:31" x14ac:dyDescent="0.2">
      <c r="AB2099" s="208"/>
      <c r="AD2099" s="208"/>
      <c r="AE2099" s="208"/>
    </row>
    <row r="2100" spans="28:31" x14ac:dyDescent="0.2">
      <c r="AB2100" s="208"/>
      <c r="AD2100" s="208"/>
      <c r="AE2100" s="208"/>
    </row>
    <row r="2101" spans="28:31" x14ac:dyDescent="0.2">
      <c r="AB2101" s="208"/>
      <c r="AD2101" s="208"/>
      <c r="AE2101" s="208"/>
    </row>
    <row r="2102" spans="28:31" x14ac:dyDescent="0.2">
      <c r="AB2102" s="208"/>
      <c r="AD2102" s="208"/>
      <c r="AE2102" s="208"/>
    </row>
    <row r="2103" spans="28:31" x14ac:dyDescent="0.2">
      <c r="AB2103" s="208"/>
      <c r="AD2103" s="208"/>
      <c r="AE2103" s="208"/>
    </row>
    <row r="2104" spans="28:31" x14ac:dyDescent="0.2">
      <c r="AB2104" s="208"/>
      <c r="AD2104" s="208"/>
      <c r="AE2104" s="208"/>
    </row>
    <row r="2105" spans="28:31" x14ac:dyDescent="0.2">
      <c r="AB2105" s="208"/>
      <c r="AD2105" s="208"/>
      <c r="AE2105" s="208"/>
    </row>
    <row r="2106" spans="28:31" x14ac:dyDescent="0.2">
      <c r="AB2106" s="208"/>
      <c r="AD2106" s="208"/>
      <c r="AE2106" s="208"/>
    </row>
    <row r="2107" spans="28:31" x14ac:dyDescent="0.2">
      <c r="AB2107" s="208"/>
      <c r="AD2107" s="208"/>
      <c r="AE2107" s="208"/>
    </row>
    <row r="2108" spans="28:31" x14ac:dyDescent="0.2">
      <c r="AB2108" s="208"/>
      <c r="AD2108" s="208"/>
      <c r="AE2108" s="208"/>
    </row>
    <row r="2109" spans="28:31" x14ac:dyDescent="0.2">
      <c r="AB2109" s="208"/>
      <c r="AD2109" s="208"/>
      <c r="AE2109" s="208"/>
    </row>
    <row r="2110" spans="28:31" x14ac:dyDescent="0.2">
      <c r="AB2110" s="208"/>
      <c r="AD2110" s="208"/>
      <c r="AE2110" s="208"/>
    </row>
    <row r="2111" spans="28:31" x14ac:dyDescent="0.2">
      <c r="AB2111" s="208"/>
      <c r="AD2111" s="208"/>
      <c r="AE2111" s="208"/>
    </row>
    <row r="2112" spans="28:31" x14ac:dyDescent="0.2">
      <c r="AB2112" s="208"/>
      <c r="AD2112" s="208"/>
      <c r="AE2112" s="208"/>
    </row>
    <row r="2113" spans="28:31" x14ac:dyDescent="0.2">
      <c r="AB2113" s="208"/>
      <c r="AD2113" s="208"/>
      <c r="AE2113" s="208"/>
    </row>
    <row r="2114" spans="28:31" x14ac:dyDescent="0.2">
      <c r="AB2114" s="208"/>
      <c r="AD2114" s="208"/>
      <c r="AE2114" s="208"/>
    </row>
    <row r="2115" spans="28:31" x14ac:dyDescent="0.2">
      <c r="AB2115" s="208"/>
      <c r="AD2115" s="208"/>
      <c r="AE2115" s="208"/>
    </row>
    <row r="2116" spans="28:31" x14ac:dyDescent="0.2">
      <c r="AB2116" s="208"/>
      <c r="AD2116" s="208"/>
      <c r="AE2116" s="208"/>
    </row>
    <row r="2117" spans="28:31" x14ac:dyDescent="0.2">
      <c r="AB2117" s="208"/>
      <c r="AD2117" s="208"/>
      <c r="AE2117" s="208"/>
    </row>
    <row r="2118" spans="28:31" x14ac:dyDescent="0.2">
      <c r="AB2118" s="208"/>
      <c r="AD2118" s="208"/>
      <c r="AE2118" s="208"/>
    </row>
    <row r="2119" spans="28:31" x14ac:dyDescent="0.2">
      <c r="AB2119" s="208"/>
      <c r="AD2119" s="208"/>
      <c r="AE2119" s="208"/>
    </row>
    <row r="2120" spans="28:31" x14ac:dyDescent="0.2">
      <c r="AB2120" s="208"/>
      <c r="AD2120" s="208"/>
      <c r="AE2120" s="208"/>
    </row>
    <row r="2121" spans="28:31" x14ac:dyDescent="0.2">
      <c r="AB2121" s="208"/>
      <c r="AD2121" s="208"/>
      <c r="AE2121" s="208"/>
    </row>
    <row r="2122" spans="28:31" x14ac:dyDescent="0.2">
      <c r="AB2122" s="208"/>
      <c r="AD2122" s="208"/>
      <c r="AE2122" s="208"/>
    </row>
    <row r="2123" spans="28:31" x14ac:dyDescent="0.2">
      <c r="AB2123" s="208"/>
      <c r="AD2123" s="208"/>
      <c r="AE2123" s="208"/>
    </row>
    <row r="2124" spans="28:31" x14ac:dyDescent="0.2">
      <c r="AB2124" s="208"/>
      <c r="AD2124" s="208"/>
      <c r="AE2124" s="208"/>
    </row>
    <row r="2125" spans="28:31" x14ac:dyDescent="0.2">
      <c r="AB2125" s="208"/>
      <c r="AD2125" s="208"/>
      <c r="AE2125" s="208"/>
    </row>
    <row r="2126" spans="28:31" x14ac:dyDescent="0.2">
      <c r="AB2126" s="208"/>
      <c r="AD2126" s="208"/>
      <c r="AE2126" s="208"/>
    </row>
    <row r="2127" spans="28:31" x14ac:dyDescent="0.2">
      <c r="AB2127" s="208"/>
      <c r="AD2127" s="208"/>
      <c r="AE2127" s="208"/>
    </row>
    <row r="2128" spans="28:31" x14ac:dyDescent="0.2">
      <c r="AB2128" s="208"/>
      <c r="AD2128" s="208"/>
      <c r="AE2128" s="208"/>
    </row>
    <row r="2129" spans="28:31" x14ac:dyDescent="0.2">
      <c r="AB2129" s="208"/>
      <c r="AD2129" s="208"/>
      <c r="AE2129" s="208"/>
    </row>
    <row r="2130" spans="28:31" x14ac:dyDescent="0.2">
      <c r="AB2130" s="208"/>
      <c r="AD2130" s="208"/>
      <c r="AE2130" s="208"/>
    </row>
    <row r="2131" spans="28:31" x14ac:dyDescent="0.2">
      <c r="AB2131" s="208"/>
      <c r="AD2131" s="208"/>
      <c r="AE2131" s="208"/>
    </row>
    <row r="2132" spans="28:31" x14ac:dyDescent="0.2">
      <c r="AB2132" s="208"/>
      <c r="AD2132" s="208"/>
      <c r="AE2132" s="208"/>
    </row>
    <row r="2133" spans="28:31" x14ac:dyDescent="0.2">
      <c r="AB2133" s="208"/>
      <c r="AD2133" s="208"/>
      <c r="AE2133" s="208"/>
    </row>
    <row r="2134" spans="28:31" x14ac:dyDescent="0.2">
      <c r="AB2134" s="208"/>
      <c r="AD2134" s="208"/>
      <c r="AE2134" s="208"/>
    </row>
    <row r="2135" spans="28:31" x14ac:dyDescent="0.2">
      <c r="AB2135" s="208"/>
      <c r="AD2135" s="208"/>
      <c r="AE2135" s="208"/>
    </row>
    <row r="2136" spans="28:31" x14ac:dyDescent="0.2">
      <c r="AB2136" s="208"/>
      <c r="AD2136" s="208"/>
      <c r="AE2136" s="208"/>
    </row>
    <row r="2137" spans="28:31" x14ac:dyDescent="0.2">
      <c r="AB2137" s="208"/>
      <c r="AD2137" s="208"/>
      <c r="AE2137" s="208"/>
    </row>
    <row r="2138" spans="28:31" x14ac:dyDescent="0.2">
      <c r="AB2138" s="208"/>
      <c r="AD2138" s="208"/>
      <c r="AE2138" s="208"/>
    </row>
    <row r="2139" spans="28:31" x14ac:dyDescent="0.2">
      <c r="AB2139" s="208"/>
      <c r="AD2139" s="208"/>
      <c r="AE2139" s="208"/>
    </row>
    <row r="2140" spans="28:31" x14ac:dyDescent="0.2">
      <c r="AB2140" s="208"/>
      <c r="AD2140" s="208"/>
      <c r="AE2140" s="208"/>
    </row>
    <row r="2141" spans="28:31" x14ac:dyDescent="0.2">
      <c r="AB2141" s="208"/>
      <c r="AD2141" s="208"/>
      <c r="AE2141" s="208"/>
    </row>
    <row r="2142" spans="28:31" x14ac:dyDescent="0.2">
      <c r="AB2142" s="208"/>
      <c r="AD2142" s="208"/>
      <c r="AE2142" s="208"/>
    </row>
    <row r="2143" spans="28:31" x14ac:dyDescent="0.2">
      <c r="AB2143" s="208"/>
      <c r="AD2143" s="208"/>
      <c r="AE2143" s="208"/>
    </row>
    <row r="2144" spans="28:31" x14ac:dyDescent="0.2">
      <c r="AB2144" s="208"/>
      <c r="AD2144" s="208"/>
      <c r="AE2144" s="208"/>
    </row>
    <row r="2145" spans="28:31" x14ac:dyDescent="0.2">
      <c r="AB2145" s="208"/>
      <c r="AD2145" s="208"/>
      <c r="AE2145" s="208"/>
    </row>
    <row r="2146" spans="28:31" x14ac:dyDescent="0.2">
      <c r="AB2146" s="208"/>
      <c r="AD2146" s="208"/>
      <c r="AE2146" s="208"/>
    </row>
    <row r="2147" spans="28:31" x14ac:dyDescent="0.2">
      <c r="AB2147" s="208"/>
      <c r="AD2147" s="208"/>
      <c r="AE2147" s="208"/>
    </row>
    <row r="2148" spans="28:31" x14ac:dyDescent="0.2">
      <c r="AB2148" s="208"/>
      <c r="AD2148" s="208"/>
      <c r="AE2148" s="208"/>
    </row>
    <row r="2149" spans="28:31" x14ac:dyDescent="0.2">
      <c r="AB2149" s="208"/>
      <c r="AD2149" s="208"/>
      <c r="AE2149" s="208"/>
    </row>
    <row r="2150" spans="28:31" x14ac:dyDescent="0.2">
      <c r="AB2150" s="208"/>
      <c r="AD2150" s="208"/>
      <c r="AE2150" s="208"/>
    </row>
    <row r="2151" spans="28:31" x14ac:dyDescent="0.2">
      <c r="AB2151" s="208"/>
      <c r="AD2151" s="208"/>
      <c r="AE2151" s="208"/>
    </row>
    <row r="2152" spans="28:31" x14ac:dyDescent="0.2">
      <c r="AB2152" s="208"/>
      <c r="AD2152" s="208"/>
      <c r="AE2152" s="208"/>
    </row>
    <row r="2153" spans="28:31" x14ac:dyDescent="0.2">
      <c r="AB2153" s="208"/>
      <c r="AD2153" s="208"/>
      <c r="AE2153" s="208"/>
    </row>
    <row r="2154" spans="28:31" x14ac:dyDescent="0.2">
      <c r="AB2154" s="208"/>
      <c r="AD2154" s="208"/>
      <c r="AE2154" s="208"/>
    </row>
    <row r="2155" spans="28:31" x14ac:dyDescent="0.2">
      <c r="AB2155" s="208"/>
      <c r="AD2155" s="208"/>
      <c r="AE2155" s="208"/>
    </row>
    <row r="2156" spans="28:31" x14ac:dyDescent="0.2">
      <c r="AB2156" s="208"/>
      <c r="AD2156" s="208"/>
      <c r="AE2156" s="208"/>
    </row>
    <row r="2157" spans="28:31" x14ac:dyDescent="0.2">
      <c r="AB2157" s="208"/>
      <c r="AD2157" s="208"/>
      <c r="AE2157" s="208"/>
    </row>
    <row r="2158" spans="28:31" x14ac:dyDescent="0.2">
      <c r="AB2158" s="208"/>
      <c r="AD2158" s="208"/>
      <c r="AE2158" s="208"/>
    </row>
    <row r="2159" spans="28:31" x14ac:dyDescent="0.2">
      <c r="AB2159" s="208"/>
      <c r="AD2159" s="208"/>
      <c r="AE2159" s="208"/>
    </row>
    <row r="2160" spans="28:31" x14ac:dyDescent="0.2">
      <c r="AB2160" s="208"/>
      <c r="AD2160" s="208"/>
      <c r="AE2160" s="208"/>
    </row>
    <row r="2161" spans="28:31" x14ac:dyDescent="0.2">
      <c r="AB2161" s="208"/>
      <c r="AD2161" s="208"/>
      <c r="AE2161" s="208"/>
    </row>
    <row r="2162" spans="28:31" x14ac:dyDescent="0.2">
      <c r="AB2162" s="208"/>
      <c r="AD2162" s="208"/>
      <c r="AE2162" s="208"/>
    </row>
    <row r="2163" spans="28:31" x14ac:dyDescent="0.2">
      <c r="AB2163" s="208"/>
      <c r="AD2163" s="208"/>
      <c r="AE2163" s="208"/>
    </row>
    <row r="2164" spans="28:31" x14ac:dyDescent="0.2">
      <c r="AB2164" s="208"/>
      <c r="AD2164" s="208"/>
      <c r="AE2164" s="208"/>
    </row>
    <row r="2165" spans="28:31" x14ac:dyDescent="0.2">
      <c r="AB2165" s="208"/>
      <c r="AD2165" s="208"/>
      <c r="AE2165" s="208"/>
    </row>
    <row r="2166" spans="28:31" x14ac:dyDescent="0.2">
      <c r="AB2166" s="208"/>
      <c r="AD2166" s="208"/>
      <c r="AE2166" s="208"/>
    </row>
    <row r="2167" spans="28:31" x14ac:dyDescent="0.2">
      <c r="AB2167" s="208"/>
      <c r="AD2167" s="208"/>
      <c r="AE2167" s="208"/>
    </row>
    <row r="2168" spans="28:31" x14ac:dyDescent="0.2">
      <c r="AB2168" s="208"/>
      <c r="AD2168" s="208"/>
      <c r="AE2168" s="208"/>
    </row>
    <row r="2169" spans="28:31" x14ac:dyDescent="0.2">
      <c r="AB2169" s="208"/>
      <c r="AD2169" s="208"/>
      <c r="AE2169" s="208"/>
    </row>
    <row r="2170" spans="28:31" x14ac:dyDescent="0.2">
      <c r="AB2170" s="208"/>
      <c r="AD2170" s="208"/>
      <c r="AE2170" s="208"/>
    </row>
    <row r="2171" spans="28:31" x14ac:dyDescent="0.2">
      <c r="AB2171" s="208"/>
      <c r="AD2171" s="208"/>
      <c r="AE2171" s="208"/>
    </row>
    <row r="2172" spans="28:31" x14ac:dyDescent="0.2">
      <c r="AB2172" s="208"/>
      <c r="AD2172" s="208"/>
      <c r="AE2172" s="208"/>
    </row>
    <row r="2173" spans="28:31" x14ac:dyDescent="0.2">
      <c r="AB2173" s="208"/>
      <c r="AD2173" s="208"/>
      <c r="AE2173" s="208"/>
    </row>
    <row r="2174" spans="28:31" x14ac:dyDescent="0.2">
      <c r="AB2174" s="208"/>
      <c r="AD2174" s="208"/>
      <c r="AE2174" s="208"/>
    </row>
    <row r="2175" spans="28:31" x14ac:dyDescent="0.2">
      <c r="AB2175" s="208"/>
      <c r="AD2175" s="208"/>
      <c r="AE2175" s="208"/>
    </row>
    <row r="2176" spans="28:31" x14ac:dyDescent="0.2">
      <c r="AB2176" s="208"/>
      <c r="AD2176" s="208"/>
      <c r="AE2176" s="208"/>
    </row>
    <row r="2177" spans="28:31" x14ac:dyDescent="0.2">
      <c r="AB2177" s="208"/>
      <c r="AD2177" s="208"/>
      <c r="AE2177" s="208"/>
    </row>
    <row r="2178" spans="28:31" x14ac:dyDescent="0.2">
      <c r="AB2178" s="208"/>
      <c r="AD2178" s="208"/>
      <c r="AE2178" s="208"/>
    </row>
    <row r="2179" spans="28:31" x14ac:dyDescent="0.2">
      <c r="AB2179" s="208"/>
      <c r="AD2179" s="208"/>
      <c r="AE2179" s="208"/>
    </row>
    <row r="2180" spans="28:31" x14ac:dyDescent="0.2">
      <c r="AB2180" s="208"/>
      <c r="AD2180" s="208"/>
      <c r="AE2180" s="208"/>
    </row>
    <row r="2181" spans="28:31" x14ac:dyDescent="0.2">
      <c r="AB2181" s="208"/>
      <c r="AD2181" s="208"/>
      <c r="AE2181" s="208"/>
    </row>
    <row r="2182" spans="28:31" x14ac:dyDescent="0.2">
      <c r="AB2182" s="208"/>
      <c r="AD2182" s="208"/>
      <c r="AE2182" s="208"/>
    </row>
    <row r="2183" spans="28:31" x14ac:dyDescent="0.2">
      <c r="AB2183" s="208"/>
      <c r="AD2183" s="208"/>
      <c r="AE2183" s="208"/>
    </row>
    <row r="2184" spans="28:31" x14ac:dyDescent="0.2">
      <c r="AB2184" s="208"/>
      <c r="AD2184" s="208"/>
      <c r="AE2184" s="208"/>
    </row>
    <row r="2185" spans="28:31" x14ac:dyDescent="0.2">
      <c r="AB2185" s="208"/>
      <c r="AD2185" s="208"/>
      <c r="AE2185" s="208"/>
    </row>
    <row r="2186" spans="28:31" x14ac:dyDescent="0.2">
      <c r="AB2186" s="208"/>
      <c r="AD2186" s="208"/>
      <c r="AE2186" s="208"/>
    </row>
    <row r="2187" spans="28:31" x14ac:dyDescent="0.2">
      <c r="AB2187" s="208"/>
      <c r="AD2187" s="208"/>
      <c r="AE2187" s="208"/>
    </row>
    <row r="2188" spans="28:31" x14ac:dyDescent="0.2">
      <c r="AB2188" s="208"/>
      <c r="AD2188" s="208"/>
      <c r="AE2188" s="208"/>
    </row>
    <row r="2189" spans="28:31" x14ac:dyDescent="0.2">
      <c r="AB2189" s="208"/>
      <c r="AD2189" s="208"/>
      <c r="AE2189" s="208"/>
    </row>
    <row r="2190" spans="28:31" x14ac:dyDescent="0.2">
      <c r="AB2190" s="208"/>
      <c r="AD2190" s="208"/>
      <c r="AE2190" s="208"/>
    </row>
    <row r="2191" spans="28:31" x14ac:dyDescent="0.2">
      <c r="AB2191" s="208"/>
      <c r="AD2191" s="208"/>
      <c r="AE2191" s="208"/>
    </row>
    <row r="2192" spans="28:31" x14ac:dyDescent="0.2">
      <c r="AB2192" s="208"/>
      <c r="AD2192" s="208"/>
      <c r="AE2192" s="208"/>
    </row>
    <row r="2193" spans="28:31" x14ac:dyDescent="0.2">
      <c r="AB2193" s="208"/>
      <c r="AD2193" s="208"/>
      <c r="AE2193" s="208"/>
    </row>
    <row r="2194" spans="28:31" x14ac:dyDescent="0.2">
      <c r="AB2194" s="208"/>
      <c r="AD2194" s="208"/>
      <c r="AE2194" s="208"/>
    </row>
    <row r="2195" spans="28:31" x14ac:dyDescent="0.2">
      <c r="AB2195" s="208"/>
      <c r="AD2195" s="208"/>
      <c r="AE2195" s="208"/>
    </row>
    <row r="2196" spans="28:31" x14ac:dyDescent="0.2">
      <c r="AB2196" s="208"/>
      <c r="AD2196" s="208"/>
      <c r="AE2196" s="208"/>
    </row>
    <row r="2197" spans="28:31" x14ac:dyDescent="0.2">
      <c r="AB2197" s="208"/>
      <c r="AD2197" s="208"/>
      <c r="AE2197" s="208"/>
    </row>
    <row r="2198" spans="28:31" x14ac:dyDescent="0.2">
      <c r="AB2198" s="208"/>
      <c r="AD2198" s="208"/>
      <c r="AE2198" s="208"/>
    </row>
    <row r="2199" spans="28:31" x14ac:dyDescent="0.2">
      <c r="AB2199" s="208"/>
      <c r="AD2199" s="208"/>
      <c r="AE2199" s="208"/>
    </row>
    <row r="2200" spans="28:31" x14ac:dyDescent="0.2">
      <c r="AB2200" s="208"/>
      <c r="AD2200" s="208"/>
      <c r="AE2200" s="208"/>
    </row>
    <row r="2201" spans="28:31" x14ac:dyDescent="0.2">
      <c r="AB2201" s="208"/>
      <c r="AD2201" s="208"/>
      <c r="AE2201" s="208"/>
    </row>
    <row r="2202" spans="28:31" x14ac:dyDescent="0.2">
      <c r="AB2202" s="208"/>
      <c r="AD2202" s="208"/>
      <c r="AE2202" s="208"/>
    </row>
    <row r="2203" spans="28:31" x14ac:dyDescent="0.2">
      <c r="AB2203" s="208"/>
      <c r="AD2203" s="208"/>
      <c r="AE2203" s="208"/>
    </row>
    <row r="2204" spans="28:31" x14ac:dyDescent="0.2">
      <c r="AB2204" s="208"/>
      <c r="AD2204" s="208"/>
      <c r="AE2204" s="208"/>
    </row>
    <row r="2205" spans="28:31" x14ac:dyDescent="0.2">
      <c r="AB2205" s="208"/>
      <c r="AD2205" s="208"/>
      <c r="AE2205" s="208"/>
    </row>
    <row r="2206" spans="28:31" x14ac:dyDescent="0.2">
      <c r="AB2206" s="208"/>
      <c r="AD2206" s="208"/>
      <c r="AE2206" s="208"/>
    </row>
    <row r="2207" spans="28:31" x14ac:dyDescent="0.2">
      <c r="AB2207" s="208"/>
      <c r="AD2207" s="208"/>
      <c r="AE2207" s="208"/>
    </row>
    <row r="2208" spans="28:31" x14ac:dyDescent="0.2">
      <c r="AB2208" s="208"/>
      <c r="AD2208" s="208"/>
      <c r="AE2208" s="208"/>
    </row>
    <row r="2209" spans="28:31" x14ac:dyDescent="0.2">
      <c r="AB2209" s="208"/>
      <c r="AD2209" s="208"/>
      <c r="AE2209" s="208"/>
    </row>
    <row r="2210" spans="28:31" x14ac:dyDescent="0.2">
      <c r="AB2210" s="208"/>
      <c r="AD2210" s="208"/>
      <c r="AE2210" s="208"/>
    </row>
    <row r="2211" spans="28:31" x14ac:dyDescent="0.2">
      <c r="AB2211" s="208"/>
      <c r="AD2211" s="208"/>
      <c r="AE2211" s="208"/>
    </row>
    <row r="2212" spans="28:31" x14ac:dyDescent="0.2">
      <c r="AB2212" s="208"/>
      <c r="AD2212" s="208"/>
      <c r="AE2212" s="208"/>
    </row>
    <row r="2213" spans="28:31" x14ac:dyDescent="0.2">
      <c r="AB2213" s="208"/>
      <c r="AD2213" s="208"/>
      <c r="AE2213" s="208"/>
    </row>
    <row r="2214" spans="28:31" x14ac:dyDescent="0.2">
      <c r="AB2214" s="208"/>
      <c r="AD2214" s="208"/>
      <c r="AE2214" s="208"/>
    </row>
    <row r="2215" spans="28:31" x14ac:dyDescent="0.2">
      <c r="AB2215" s="208"/>
      <c r="AD2215" s="208"/>
      <c r="AE2215" s="208"/>
    </row>
    <row r="2216" spans="28:31" x14ac:dyDescent="0.2">
      <c r="AB2216" s="208"/>
      <c r="AD2216" s="208"/>
      <c r="AE2216" s="208"/>
    </row>
    <row r="2217" spans="28:31" x14ac:dyDescent="0.2">
      <c r="AB2217" s="208"/>
      <c r="AD2217" s="208"/>
      <c r="AE2217" s="208"/>
    </row>
    <row r="2218" spans="28:31" x14ac:dyDescent="0.2">
      <c r="AB2218" s="208"/>
      <c r="AD2218" s="208"/>
      <c r="AE2218" s="208"/>
    </row>
    <row r="2219" spans="28:31" x14ac:dyDescent="0.2">
      <c r="AB2219" s="208"/>
      <c r="AD2219" s="208"/>
      <c r="AE2219" s="208"/>
    </row>
    <row r="2220" spans="28:31" x14ac:dyDescent="0.2">
      <c r="AB2220" s="208"/>
      <c r="AD2220" s="208"/>
      <c r="AE2220" s="208"/>
    </row>
    <row r="2221" spans="28:31" x14ac:dyDescent="0.2">
      <c r="AB2221" s="208"/>
      <c r="AD2221" s="208"/>
      <c r="AE2221" s="208"/>
    </row>
    <row r="2222" spans="28:31" x14ac:dyDescent="0.2">
      <c r="AB2222" s="208"/>
      <c r="AD2222" s="208"/>
      <c r="AE2222" s="208"/>
    </row>
    <row r="2223" spans="28:31" x14ac:dyDescent="0.2">
      <c r="AB2223" s="208"/>
      <c r="AD2223" s="208"/>
      <c r="AE2223" s="208"/>
    </row>
    <row r="2224" spans="28:31" x14ac:dyDescent="0.2">
      <c r="AB2224" s="208"/>
      <c r="AD2224" s="208"/>
      <c r="AE2224" s="208"/>
    </row>
    <row r="2225" spans="28:31" x14ac:dyDescent="0.2">
      <c r="AB2225" s="208"/>
      <c r="AD2225" s="208"/>
      <c r="AE2225" s="208"/>
    </row>
    <row r="2226" spans="28:31" x14ac:dyDescent="0.2">
      <c r="AB2226" s="208"/>
      <c r="AD2226" s="208"/>
      <c r="AE2226" s="208"/>
    </row>
    <row r="2227" spans="28:31" x14ac:dyDescent="0.2">
      <c r="AB2227" s="208"/>
      <c r="AD2227" s="208"/>
      <c r="AE2227" s="208"/>
    </row>
    <row r="2228" spans="28:31" x14ac:dyDescent="0.2">
      <c r="AB2228" s="208"/>
      <c r="AD2228" s="208"/>
      <c r="AE2228" s="208"/>
    </row>
    <row r="2229" spans="28:31" x14ac:dyDescent="0.2">
      <c r="AB2229" s="208"/>
      <c r="AD2229" s="208"/>
      <c r="AE2229" s="208"/>
    </row>
    <row r="2230" spans="28:31" x14ac:dyDescent="0.2">
      <c r="AB2230" s="208"/>
      <c r="AD2230" s="208"/>
      <c r="AE2230" s="208"/>
    </row>
    <row r="2231" spans="28:31" x14ac:dyDescent="0.2">
      <c r="AB2231" s="208"/>
      <c r="AD2231" s="208"/>
      <c r="AE2231" s="208"/>
    </row>
    <row r="2232" spans="28:31" x14ac:dyDescent="0.2">
      <c r="AB2232" s="208"/>
      <c r="AD2232" s="208"/>
      <c r="AE2232" s="208"/>
    </row>
    <row r="2233" spans="28:31" x14ac:dyDescent="0.2">
      <c r="AB2233" s="208"/>
      <c r="AD2233" s="208"/>
      <c r="AE2233" s="208"/>
    </row>
    <row r="2234" spans="28:31" x14ac:dyDescent="0.2">
      <c r="AB2234" s="208"/>
      <c r="AD2234" s="208"/>
      <c r="AE2234" s="208"/>
    </row>
    <row r="2235" spans="28:31" x14ac:dyDescent="0.2">
      <c r="AB2235" s="208"/>
      <c r="AD2235" s="208"/>
      <c r="AE2235" s="208"/>
    </row>
    <row r="2236" spans="28:31" x14ac:dyDescent="0.2">
      <c r="AB2236" s="208"/>
      <c r="AD2236" s="208"/>
      <c r="AE2236" s="208"/>
    </row>
    <row r="2237" spans="28:31" x14ac:dyDescent="0.2">
      <c r="AB2237" s="208"/>
      <c r="AD2237" s="208"/>
      <c r="AE2237" s="208"/>
    </row>
    <row r="2238" spans="28:31" x14ac:dyDescent="0.2">
      <c r="AB2238" s="208"/>
      <c r="AD2238" s="208"/>
      <c r="AE2238" s="208"/>
    </row>
    <row r="2239" spans="28:31" x14ac:dyDescent="0.2">
      <c r="AB2239" s="208"/>
      <c r="AD2239" s="208"/>
      <c r="AE2239" s="208"/>
    </row>
    <row r="2240" spans="28:31" x14ac:dyDescent="0.2">
      <c r="AB2240" s="208"/>
      <c r="AD2240" s="208"/>
      <c r="AE2240" s="208"/>
    </row>
    <row r="2241" spans="28:31" x14ac:dyDescent="0.2">
      <c r="AB2241" s="208"/>
      <c r="AD2241" s="208"/>
      <c r="AE2241" s="208"/>
    </row>
    <row r="2242" spans="28:31" x14ac:dyDescent="0.2">
      <c r="AB2242" s="208"/>
      <c r="AD2242" s="208"/>
      <c r="AE2242" s="208"/>
    </row>
    <row r="2243" spans="28:31" x14ac:dyDescent="0.2">
      <c r="AB2243" s="208"/>
      <c r="AD2243" s="208"/>
      <c r="AE2243" s="208"/>
    </row>
    <row r="2244" spans="28:31" x14ac:dyDescent="0.2">
      <c r="AB2244" s="208"/>
      <c r="AD2244" s="208"/>
      <c r="AE2244" s="208"/>
    </row>
    <row r="2245" spans="28:31" x14ac:dyDescent="0.2">
      <c r="AB2245" s="208"/>
      <c r="AD2245" s="208"/>
      <c r="AE2245" s="208"/>
    </row>
    <row r="2246" spans="28:31" x14ac:dyDescent="0.2">
      <c r="AB2246" s="208"/>
      <c r="AD2246" s="208"/>
      <c r="AE2246" s="208"/>
    </row>
    <row r="2247" spans="28:31" x14ac:dyDescent="0.2">
      <c r="AB2247" s="208"/>
      <c r="AD2247" s="208"/>
      <c r="AE2247" s="208"/>
    </row>
    <row r="2248" spans="28:31" x14ac:dyDescent="0.2">
      <c r="AB2248" s="208"/>
      <c r="AD2248" s="208"/>
      <c r="AE2248" s="208"/>
    </row>
    <row r="2249" spans="28:31" x14ac:dyDescent="0.2">
      <c r="AB2249" s="208"/>
      <c r="AD2249" s="208"/>
      <c r="AE2249" s="208"/>
    </row>
    <row r="2250" spans="28:31" x14ac:dyDescent="0.2">
      <c r="AB2250" s="208"/>
      <c r="AD2250" s="208"/>
      <c r="AE2250" s="208"/>
    </row>
    <row r="2251" spans="28:31" x14ac:dyDescent="0.2">
      <c r="AB2251" s="208"/>
      <c r="AD2251" s="208"/>
      <c r="AE2251" s="208"/>
    </row>
    <row r="2252" spans="28:31" x14ac:dyDescent="0.2">
      <c r="AB2252" s="208"/>
      <c r="AD2252" s="208"/>
      <c r="AE2252" s="208"/>
    </row>
    <row r="2253" spans="28:31" x14ac:dyDescent="0.2">
      <c r="AB2253" s="208"/>
      <c r="AD2253" s="208"/>
      <c r="AE2253" s="208"/>
    </row>
    <row r="2254" spans="28:31" x14ac:dyDescent="0.2">
      <c r="AB2254" s="208"/>
      <c r="AD2254" s="208"/>
      <c r="AE2254" s="208"/>
    </row>
    <row r="2255" spans="28:31" x14ac:dyDescent="0.2">
      <c r="AB2255" s="208"/>
      <c r="AD2255" s="208"/>
      <c r="AE2255" s="208"/>
    </row>
    <row r="2256" spans="28:31" x14ac:dyDescent="0.2">
      <c r="AB2256" s="208"/>
      <c r="AD2256" s="208"/>
      <c r="AE2256" s="208"/>
    </row>
    <row r="2257" spans="28:31" x14ac:dyDescent="0.2">
      <c r="AB2257" s="208"/>
      <c r="AD2257" s="208"/>
      <c r="AE2257" s="208"/>
    </row>
    <row r="2258" spans="28:31" x14ac:dyDescent="0.2">
      <c r="AB2258" s="208"/>
      <c r="AD2258" s="208"/>
      <c r="AE2258" s="208"/>
    </row>
    <row r="2259" spans="28:31" x14ac:dyDescent="0.2">
      <c r="AB2259" s="208"/>
      <c r="AD2259" s="208"/>
      <c r="AE2259" s="208"/>
    </row>
    <row r="2260" spans="28:31" x14ac:dyDescent="0.2">
      <c r="AB2260" s="208"/>
      <c r="AD2260" s="208"/>
      <c r="AE2260" s="208"/>
    </row>
    <row r="2261" spans="28:31" x14ac:dyDescent="0.2">
      <c r="AB2261" s="208"/>
      <c r="AD2261" s="208"/>
      <c r="AE2261" s="208"/>
    </row>
    <row r="2262" spans="28:31" x14ac:dyDescent="0.2">
      <c r="AB2262" s="208"/>
      <c r="AD2262" s="208"/>
      <c r="AE2262" s="208"/>
    </row>
    <row r="2263" spans="28:31" x14ac:dyDescent="0.2">
      <c r="AB2263" s="208"/>
      <c r="AD2263" s="208"/>
      <c r="AE2263" s="208"/>
    </row>
    <row r="2264" spans="28:31" x14ac:dyDescent="0.2">
      <c r="AB2264" s="208"/>
      <c r="AD2264" s="208"/>
      <c r="AE2264" s="208"/>
    </row>
    <row r="2265" spans="28:31" x14ac:dyDescent="0.2">
      <c r="AB2265" s="208"/>
      <c r="AD2265" s="208"/>
      <c r="AE2265" s="208"/>
    </row>
    <row r="2266" spans="28:31" x14ac:dyDescent="0.2">
      <c r="AB2266" s="208"/>
      <c r="AD2266" s="208"/>
      <c r="AE2266" s="208"/>
    </row>
    <row r="2267" spans="28:31" x14ac:dyDescent="0.2">
      <c r="AB2267" s="208"/>
      <c r="AD2267" s="208"/>
      <c r="AE2267" s="208"/>
    </row>
    <row r="2268" spans="28:31" x14ac:dyDescent="0.2">
      <c r="AB2268" s="208"/>
      <c r="AD2268" s="208"/>
      <c r="AE2268" s="208"/>
    </row>
    <row r="2269" spans="28:31" x14ac:dyDescent="0.2">
      <c r="AB2269" s="208"/>
      <c r="AD2269" s="208"/>
      <c r="AE2269" s="208"/>
    </row>
    <row r="2270" spans="28:31" x14ac:dyDescent="0.2">
      <c r="AB2270" s="208"/>
      <c r="AD2270" s="208"/>
      <c r="AE2270" s="208"/>
    </row>
    <row r="2271" spans="28:31" x14ac:dyDescent="0.2">
      <c r="AB2271" s="208"/>
      <c r="AD2271" s="208"/>
      <c r="AE2271" s="208"/>
    </row>
    <row r="2272" spans="28:31" x14ac:dyDescent="0.2">
      <c r="AB2272" s="208"/>
      <c r="AD2272" s="208"/>
      <c r="AE2272" s="208"/>
    </row>
    <row r="2273" spans="28:31" x14ac:dyDescent="0.2">
      <c r="AB2273" s="208"/>
      <c r="AD2273" s="208"/>
      <c r="AE2273" s="208"/>
    </row>
    <row r="2274" spans="28:31" x14ac:dyDescent="0.2">
      <c r="AB2274" s="208"/>
      <c r="AD2274" s="208"/>
      <c r="AE2274" s="208"/>
    </row>
    <row r="2275" spans="28:31" x14ac:dyDescent="0.2">
      <c r="AB2275" s="208"/>
      <c r="AD2275" s="208"/>
      <c r="AE2275" s="208"/>
    </row>
    <row r="2276" spans="28:31" x14ac:dyDescent="0.2">
      <c r="AB2276" s="208"/>
      <c r="AD2276" s="208"/>
      <c r="AE2276" s="208"/>
    </row>
    <row r="2277" spans="28:31" x14ac:dyDescent="0.2">
      <c r="AB2277" s="208"/>
      <c r="AD2277" s="208"/>
      <c r="AE2277" s="208"/>
    </row>
    <row r="2278" spans="28:31" x14ac:dyDescent="0.2">
      <c r="AB2278" s="208"/>
      <c r="AD2278" s="208"/>
      <c r="AE2278" s="208"/>
    </row>
    <row r="2279" spans="28:31" x14ac:dyDescent="0.2">
      <c r="AB2279" s="208"/>
      <c r="AD2279" s="208"/>
      <c r="AE2279" s="208"/>
    </row>
    <row r="2280" spans="28:31" x14ac:dyDescent="0.2">
      <c r="AB2280" s="208"/>
      <c r="AD2280" s="208"/>
      <c r="AE2280" s="208"/>
    </row>
    <row r="2281" spans="28:31" x14ac:dyDescent="0.2">
      <c r="AB2281" s="208"/>
      <c r="AD2281" s="208"/>
      <c r="AE2281" s="208"/>
    </row>
    <row r="2282" spans="28:31" x14ac:dyDescent="0.2">
      <c r="AB2282" s="208"/>
      <c r="AD2282" s="208"/>
      <c r="AE2282" s="208"/>
    </row>
    <row r="2283" spans="28:31" x14ac:dyDescent="0.2">
      <c r="AB2283" s="208"/>
      <c r="AD2283" s="208"/>
      <c r="AE2283" s="208"/>
    </row>
    <row r="2284" spans="28:31" x14ac:dyDescent="0.2">
      <c r="AB2284" s="208"/>
      <c r="AD2284" s="208"/>
      <c r="AE2284" s="208"/>
    </row>
    <row r="2285" spans="28:31" x14ac:dyDescent="0.2">
      <c r="AB2285" s="208"/>
      <c r="AD2285" s="208"/>
      <c r="AE2285" s="208"/>
    </row>
    <row r="2286" spans="28:31" x14ac:dyDescent="0.2">
      <c r="AB2286" s="208"/>
      <c r="AD2286" s="208"/>
      <c r="AE2286" s="208"/>
    </row>
    <row r="2287" spans="28:31" x14ac:dyDescent="0.2">
      <c r="AB2287" s="208"/>
      <c r="AD2287" s="208"/>
      <c r="AE2287" s="208"/>
    </row>
    <row r="2288" spans="28:31" x14ac:dyDescent="0.2">
      <c r="AB2288" s="208"/>
      <c r="AD2288" s="208"/>
      <c r="AE2288" s="208"/>
    </row>
    <row r="2289" spans="28:31" x14ac:dyDescent="0.2">
      <c r="AB2289" s="208"/>
      <c r="AD2289" s="208"/>
      <c r="AE2289" s="208"/>
    </row>
    <row r="2290" spans="28:31" x14ac:dyDescent="0.2">
      <c r="AB2290" s="208"/>
      <c r="AD2290" s="208"/>
      <c r="AE2290" s="208"/>
    </row>
    <row r="2291" spans="28:31" x14ac:dyDescent="0.2">
      <c r="AB2291" s="208"/>
      <c r="AD2291" s="208"/>
      <c r="AE2291" s="208"/>
    </row>
    <row r="2292" spans="28:31" x14ac:dyDescent="0.2">
      <c r="AB2292" s="208"/>
      <c r="AD2292" s="208"/>
      <c r="AE2292" s="208"/>
    </row>
    <row r="2293" spans="28:31" x14ac:dyDescent="0.2">
      <c r="AB2293" s="208"/>
      <c r="AD2293" s="208"/>
      <c r="AE2293" s="208"/>
    </row>
    <row r="2294" spans="28:31" x14ac:dyDescent="0.2">
      <c r="AB2294" s="208"/>
      <c r="AD2294" s="208"/>
      <c r="AE2294" s="208"/>
    </row>
    <row r="2295" spans="28:31" x14ac:dyDescent="0.2">
      <c r="AB2295" s="208"/>
      <c r="AD2295" s="208"/>
      <c r="AE2295" s="208"/>
    </row>
    <row r="2296" spans="28:31" x14ac:dyDescent="0.2">
      <c r="AB2296" s="208"/>
      <c r="AD2296" s="208"/>
      <c r="AE2296" s="208"/>
    </row>
    <row r="2297" spans="28:31" x14ac:dyDescent="0.2">
      <c r="AB2297" s="208"/>
      <c r="AD2297" s="208"/>
      <c r="AE2297" s="208"/>
    </row>
    <row r="2298" spans="28:31" x14ac:dyDescent="0.2">
      <c r="AB2298" s="208"/>
      <c r="AD2298" s="208"/>
      <c r="AE2298" s="208"/>
    </row>
    <row r="2299" spans="28:31" x14ac:dyDescent="0.2">
      <c r="AB2299" s="208"/>
      <c r="AD2299" s="208"/>
      <c r="AE2299" s="208"/>
    </row>
    <row r="2300" spans="28:31" x14ac:dyDescent="0.2">
      <c r="AB2300" s="208"/>
      <c r="AD2300" s="208"/>
      <c r="AE2300" s="208"/>
    </row>
    <row r="2301" spans="28:31" x14ac:dyDescent="0.2">
      <c r="AB2301" s="208"/>
      <c r="AD2301" s="208"/>
      <c r="AE2301" s="208"/>
    </row>
    <row r="2302" spans="28:31" x14ac:dyDescent="0.2">
      <c r="AB2302" s="208"/>
      <c r="AD2302" s="208"/>
      <c r="AE2302" s="208"/>
    </row>
    <row r="2303" spans="28:31" x14ac:dyDescent="0.2">
      <c r="AB2303" s="208"/>
      <c r="AD2303" s="208"/>
      <c r="AE2303" s="208"/>
    </row>
    <row r="2304" spans="28:31" x14ac:dyDescent="0.2">
      <c r="AB2304" s="208"/>
      <c r="AD2304" s="208"/>
      <c r="AE2304" s="208"/>
    </row>
    <row r="2305" spans="28:31" x14ac:dyDescent="0.2">
      <c r="AB2305" s="208"/>
      <c r="AD2305" s="208"/>
      <c r="AE2305" s="208"/>
    </row>
    <row r="2306" spans="28:31" x14ac:dyDescent="0.2">
      <c r="AB2306" s="208"/>
      <c r="AD2306" s="208"/>
      <c r="AE2306" s="208"/>
    </row>
    <row r="2307" spans="28:31" x14ac:dyDescent="0.2">
      <c r="AB2307" s="208"/>
      <c r="AD2307" s="208"/>
      <c r="AE2307" s="208"/>
    </row>
    <row r="2308" spans="28:31" x14ac:dyDescent="0.2">
      <c r="AB2308" s="208"/>
      <c r="AD2308" s="208"/>
      <c r="AE2308" s="208"/>
    </row>
    <row r="2309" spans="28:31" x14ac:dyDescent="0.2">
      <c r="AB2309" s="208"/>
      <c r="AD2309" s="208"/>
      <c r="AE2309" s="208"/>
    </row>
    <row r="2310" spans="28:31" x14ac:dyDescent="0.2">
      <c r="AB2310" s="208"/>
      <c r="AD2310" s="208"/>
      <c r="AE2310" s="208"/>
    </row>
    <row r="2311" spans="28:31" x14ac:dyDescent="0.2">
      <c r="AB2311" s="208"/>
      <c r="AD2311" s="208"/>
      <c r="AE2311" s="208"/>
    </row>
    <row r="2312" spans="28:31" x14ac:dyDescent="0.2">
      <c r="AB2312" s="208"/>
      <c r="AD2312" s="208"/>
      <c r="AE2312" s="208"/>
    </row>
    <row r="2313" spans="28:31" x14ac:dyDescent="0.2">
      <c r="AB2313" s="208"/>
      <c r="AD2313" s="208"/>
      <c r="AE2313" s="208"/>
    </row>
    <row r="2314" spans="28:31" x14ac:dyDescent="0.2">
      <c r="AB2314" s="208"/>
      <c r="AD2314" s="208"/>
      <c r="AE2314" s="208"/>
    </row>
    <row r="2315" spans="28:31" x14ac:dyDescent="0.2">
      <c r="AB2315" s="208"/>
      <c r="AD2315" s="208"/>
      <c r="AE2315" s="208"/>
    </row>
    <row r="2316" spans="28:31" x14ac:dyDescent="0.2">
      <c r="AB2316" s="208"/>
      <c r="AD2316" s="208"/>
      <c r="AE2316" s="208"/>
    </row>
    <row r="2317" spans="28:31" x14ac:dyDescent="0.2">
      <c r="AB2317" s="208"/>
      <c r="AD2317" s="208"/>
      <c r="AE2317" s="208"/>
    </row>
    <row r="2318" spans="28:31" x14ac:dyDescent="0.2">
      <c r="AB2318" s="208"/>
      <c r="AD2318" s="208"/>
      <c r="AE2318" s="208"/>
    </row>
    <row r="2319" spans="28:31" x14ac:dyDescent="0.2">
      <c r="AB2319" s="208"/>
      <c r="AD2319" s="208"/>
      <c r="AE2319" s="208"/>
    </row>
    <row r="2320" spans="28:31" x14ac:dyDescent="0.2">
      <c r="AB2320" s="208"/>
      <c r="AD2320" s="208"/>
      <c r="AE2320" s="208"/>
    </row>
    <row r="2321" spans="28:31" x14ac:dyDescent="0.2">
      <c r="AB2321" s="208"/>
      <c r="AD2321" s="208"/>
      <c r="AE2321" s="208"/>
    </row>
    <row r="2322" spans="28:31" x14ac:dyDescent="0.2">
      <c r="AB2322" s="208"/>
      <c r="AD2322" s="208"/>
      <c r="AE2322" s="208"/>
    </row>
    <row r="2323" spans="28:31" x14ac:dyDescent="0.2">
      <c r="AB2323" s="208"/>
      <c r="AD2323" s="208"/>
      <c r="AE2323" s="208"/>
    </row>
    <row r="2324" spans="28:31" x14ac:dyDescent="0.2">
      <c r="AB2324" s="208"/>
      <c r="AD2324" s="208"/>
      <c r="AE2324" s="208"/>
    </row>
    <row r="2325" spans="28:31" x14ac:dyDescent="0.2">
      <c r="AB2325" s="208"/>
      <c r="AD2325" s="208"/>
      <c r="AE2325" s="208"/>
    </row>
    <row r="2326" spans="28:31" x14ac:dyDescent="0.2">
      <c r="AB2326" s="208"/>
      <c r="AD2326" s="208"/>
      <c r="AE2326" s="208"/>
    </row>
    <row r="2327" spans="28:31" x14ac:dyDescent="0.2">
      <c r="AB2327" s="208"/>
      <c r="AD2327" s="208"/>
      <c r="AE2327" s="208"/>
    </row>
    <row r="2328" spans="28:31" x14ac:dyDescent="0.2">
      <c r="AB2328" s="208"/>
      <c r="AD2328" s="208"/>
      <c r="AE2328" s="208"/>
    </row>
    <row r="2329" spans="28:31" x14ac:dyDescent="0.2">
      <c r="AB2329" s="208"/>
      <c r="AD2329" s="208"/>
      <c r="AE2329" s="208"/>
    </row>
    <row r="2330" spans="28:31" x14ac:dyDescent="0.2">
      <c r="AB2330" s="208"/>
      <c r="AD2330" s="208"/>
      <c r="AE2330" s="208"/>
    </row>
    <row r="2331" spans="28:31" x14ac:dyDescent="0.2">
      <c r="AB2331" s="208"/>
      <c r="AD2331" s="208"/>
      <c r="AE2331" s="208"/>
    </row>
    <row r="2332" spans="28:31" x14ac:dyDescent="0.2">
      <c r="AB2332" s="208"/>
      <c r="AD2332" s="208"/>
      <c r="AE2332" s="208"/>
    </row>
    <row r="2333" spans="28:31" x14ac:dyDescent="0.2">
      <c r="AB2333" s="208"/>
      <c r="AD2333" s="208"/>
      <c r="AE2333" s="208"/>
    </row>
    <row r="2334" spans="28:31" x14ac:dyDescent="0.2">
      <c r="AB2334" s="208"/>
      <c r="AD2334" s="208"/>
      <c r="AE2334" s="208"/>
    </row>
    <row r="2335" spans="28:31" x14ac:dyDescent="0.2">
      <c r="AB2335" s="208"/>
      <c r="AD2335" s="208"/>
      <c r="AE2335" s="208"/>
    </row>
    <row r="2336" spans="28:31" x14ac:dyDescent="0.2">
      <c r="AB2336" s="208"/>
      <c r="AD2336" s="208"/>
      <c r="AE2336" s="208"/>
    </row>
    <row r="2337" spans="28:31" x14ac:dyDescent="0.2">
      <c r="AB2337" s="208"/>
      <c r="AD2337" s="208"/>
      <c r="AE2337" s="208"/>
    </row>
    <row r="2338" spans="28:31" x14ac:dyDescent="0.2">
      <c r="AB2338" s="208"/>
      <c r="AD2338" s="208"/>
      <c r="AE2338" s="208"/>
    </row>
    <row r="2339" spans="28:31" x14ac:dyDescent="0.2">
      <c r="AB2339" s="208"/>
      <c r="AD2339" s="208"/>
      <c r="AE2339" s="208"/>
    </row>
    <row r="2340" spans="28:31" x14ac:dyDescent="0.2">
      <c r="AB2340" s="208"/>
      <c r="AD2340" s="208"/>
      <c r="AE2340" s="208"/>
    </row>
    <row r="2341" spans="28:31" x14ac:dyDescent="0.2">
      <c r="AB2341" s="208"/>
      <c r="AD2341" s="208"/>
      <c r="AE2341" s="208"/>
    </row>
    <row r="2342" spans="28:31" x14ac:dyDescent="0.2">
      <c r="AB2342" s="208"/>
      <c r="AD2342" s="208"/>
      <c r="AE2342" s="208"/>
    </row>
    <row r="2343" spans="28:31" x14ac:dyDescent="0.2">
      <c r="AB2343" s="208"/>
      <c r="AD2343" s="208"/>
      <c r="AE2343" s="208"/>
    </row>
    <row r="2344" spans="28:31" x14ac:dyDescent="0.2">
      <c r="AB2344" s="208"/>
      <c r="AD2344" s="208"/>
      <c r="AE2344" s="208"/>
    </row>
    <row r="2345" spans="28:31" x14ac:dyDescent="0.2">
      <c r="AB2345" s="208"/>
      <c r="AD2345" s="208"/>
      <c r="AE2345" s="208"/>
    </row>
    <row r="2346" spans="28:31" x14ac:dyDescent="0.2">
      <c r="AB2346" s="208"/>
      <c r="AD2346" s="208"/>
      <c r="AE2346" s="208"/>
    </row>
    <row r="2347" spans="28:31" x14ac:dyDescent="0.2">
      <c r="AB2347" s="208"/>
      <c r="AD2347" s="208"/>
      <c r="AE2347" s="208"/>
    </row>
    <row r="2348" spans="28:31" x14ac:dyDescent="0.2">
      <c r="AB2348" s="208"/>
      <c r="AD2348" s="208"/>
      <c r="AE2348" s="208"/>
    </row>
    <row r="2349" spans="28:31" x14ac:dyDescent="0.2">
      <c r="AB2349" s="208"/>
      <c r="AD2349" s="208"/>
      <c r="AE2349" s="208"/>
    </row>
    <row r="2350" spans="28:31" x14ac:dyDescent="0.2">
      <c r="AB2350" s="208"/>
      <c r="AD2350" s="208"/>
      <c r="AE2350" s="208"/>
    </row>
    <row r="2351" spans="28:31" x14ac:dyDescent="0.2">
      <c r="AB2351" s="208"/>
      <c r="AD2351" s="208"/>
      <c r="AE2351" s="208"/>
    </row>
    <row r="2352" spans="28:31" x14ac:dyDescent="0.2">
      <c r="AB2352" s="208"/>
      <c r="AD2352" s="208"/>
      <c r="AE2352" s="208"/>
    </row>
    <row r="2353" spans="28:31" x14ac:dyDescent="0.2">
      <c r="AB2353" s="208"/>
      <c r="AD2353" s="208"/>
      <c r="AE2353" s="208"/>
    </row>
    <row r="2354" spans="28:31" x14ac:dyDescent="0.2">
      <c r="AB2354" s="208"/>
      <c r="AD2354" s="208"/>
      <c r="AE2354" s="208"/>
    </row>
    <row r="2355" spans="28:31" x14ac:dyDescent="0.2">
      <c r="AB2355" s="208"/>
      <c r="AD2355" s="208"/>
      <c r="AE2355" s="208"/>
    </row>
    <row r="2356" spans="28:31" x14ac:dyDescent="0.2">
      <c r="AB2356" s="208"/>
      <c r="AD2356" s="208"/>
      <c r="AE2356" s="208"/>
    </row>
    <row r="2357" spans="28:31" x14ac:dyDescent="0.2">
      <c r="AB2357" s="208"/>
      <c r="AD2357" s="208"/>
      <c r="AE2357" s="208"/>
    </row>
    <row r="2358" spans="28:31" x14ac:dyDescent="0.2">
      <c r="AB2358" s="208"/>
      <c r="AD2358" s="208"/>
      <c r="AE2358" s="208"/>
    </row>
    <row r="2359" spans="28:31" x14ac:dyDescent="0.2">
      <c r="AB2359" s="208"/>
      <c r="AD2359" s="208"/>
      <c r="AE2359" s="208"/>
    </row>
    <row r="2360" spans="28:31" x14ac:dyDescent="0.2">
      <c r="AB2360" s="208"/>
      <c r="AD2360" s="208"/>
      <c r="AE2360" s="208"/>
    </row>
    <row r="2361" spans="28:31" x14ac:dyDescent="0.2">
      <c r="AB2361" s="208"/>
      <c r="AD2361" s="208"/>
      <c r="AE2361" s="208"/>
    </row>
    <row r="2362" spans="28:31" x14ac:dyDescent="0.2">
      <c r="AB2362" s="208"/>
      <c r="AD2362" s="208"/>
      <c r="AE2362" s="208"/>
    </row>
    <row r="2363" spans="28:31" x14ac:dyDescent="0.2">
      <c r="AB2363" s="208"/>
      <c r="AD2363" s="208"/>
      <c r="AE2363" s="208"/>
    </row>
    <row r="2364" spans="28:31" x14ac:dyDescent="0.2">
      <c r="AB2364" s="208"/>
      <c r="AD2364" s="208"/>
      <c r="AE2364" s="208"/>
    </row>
    <row r="2365" spans="28:31" x14ac:dyDescent="0.2">
      <c r="AB2365" s="208"/>
      <c r="AD2365" s="208"/>
      <c r="AE2365" s="208"/>
    </row>
    <row r="2366" spans="28:31" x14ac:dyDescent="0.2">
      <c r="AB2366" s="208"/>
      <c r="AD2366" s="208"/>
      <c r="AE2366" s="208"/>
    </row>
    <row r="2367" spans="28:31" x14ac:dyDescent="0.2">
      <c r="AB2367" s="208"/>
      <c r="AD2367" s="208"/>
      <c r="AE2367" s="208"/>
    </row>
    <row r="2368" spans="28:31" x14ac:dyDescent="0.2">
      <c r="AB2368" s="208"/>
      <c r="AD2368" s="208"/>
      <c r="AE2368" s="208"/>
    </row>
    <row r="2369" spans="28:31" x14ac:dyDescent="0.2">
      <c r="AB2369" s="208"/>
      <c r="AD2369" s="208"/>
      <c r="AE2369" s="208"/>
    </row>
    <row r="2370" spans="28:31" x14ac:dyDescent="0.2">
      <c r="AB2370" s="208"/>
      <c r="AD2370" s="208"/>
      <c r="AE2370" s="208"/>
    </row>
    <row r="2371" spans="28:31" x14ac:dyDescent="0.2">
      <c r="AB2371" s="208"/>
      <c r="AD2371" s="208"/>
      <c r="AE2371" s="208"/>
    </row>
    <row r="2372" spans="28:31" x14ac:dyDescent="0.2">
      <c r="AB2372" s="208"/>
      <c r="AD2372" s="208"/>
      <c r="AE2372" s="208"/>
    </row>
    <row r="2373" spans="28:31" x14ac:dyDescent="0.2">
      <c r="AB2373" s="208"/>
      <c r="AD2373" s="208"/>
      <c r="AE2373" s="208"/>
    </row>
    <row r="2374" spans="28:31" x14ac:dyDescent="0.2">
      <c r="AB2374" s="208"/>
      <c r="AD2374" s="208"/>
      <c r="AE2374" s="208"/>
    </row>
    <row r="2375" spans="28:31" x14ac:dyDescent="0.2">
      <c r="AB2375" s="208"/>
      <c r="AD2375" s="208"/>
      <c r="AE2375" s="208"/>
    </row>
    <row r="2376" spans="28:31" x14ac:dyDescent="0.2">
      <c r="AB2376" s="208"/>
      <c r="AD2376" s="208"/>
      <c r="AE2376" s="208"/>
    </row>
    <row r="2377" spans="28:31" x14ac:dyDescent="0.2">
      <c r="AB2377" s="208"/>
      <c r="AD2377" s="208"/>
      <c r="AE2377" s="208"/>
    </row>
    <row r="2378" spans="28:31" x14ac:dyDescent="0.2">
      <c r="AB2378" s="208"/>
      <c r="AD2378" s="208"/>
      <c r="AE2378" s="208"/>
    </row>
    <row r="2379" spans="28:31" x14ac:dyDescent="0.2">
      <c r="AB2379" s="208"/>
      <c r="AD2379" s="208"/>
      <c r="AE2379" s="208"/>
    </row>
    <row r="2380" spans="28:31" x14ac:dyDescent="0.2">
      <c r="AB2380" s="208"/>
      <c r="AD2380" s="208"/>
      <c r="AE2380" s="208"/>
    </row>
    <row r="2381" spans="28:31" x14ac:dyDescent="0.2">
      <c r="AB2381" s="208"/>
      <c r="AD2381" s="208"/>
      <c r="AE2381" s="208"/>
    </row>
    <row r="2382" spans="28:31" x14ac:dyDescent="0.2">
      <c r="AB2382" s="208"/>
      <c r="AD2382" s="208"/>
      <c r="AE2382" s="208"/>
    </row>
    <row r="2383" spans="28:31" x14ac:dyDescent="0.2">
      <c r="AB2383" s="208"/>
      <c r="AD2383" s="208"/>
      <c r="AE2383" s="208"/>
    </row>
    <row r="2384" spans="28:31" x14ac:dyDescent="0.2">
      <c r="AB2384" s="208"/>
      <c r="AD2384" s="208"/>
      <c r="AE2384" s="208"/>
    </row>
    <row r="2385" spans="28:31" x14ac:dyDescent="0.2">
      <c r="AB2385" s="208"/>
      <c r="AD2385" s="208"/>
      <c r="AE2385" s="208"/>
    </row>
    <row r="2386" spans="28:31" x14ac:dyDescent="0.2">
      <c r="AB2386" s="208"/>
      <c r="AD2386" s="208"/>
      <c r="AE2386" s="208"/>
    </row>
    <row r="2387" spans="28:31" x14ac:dyDescent="0.2">
      <c r="AB2387" s="208"/>
      <c r="AD2387" s="208"/>
      <c r="AE2387" s="208"/>
    </row>
    <row r="2388" spans="28:31" x14ac:dyDescent="0.2">
      <c r="AB2388" s="208"/>
      <c r="AD2388" s="208"/>
      <c r="AE2388" s="208"/>
    </row>
    <row r="2389" spans="28:31" x14ac:dyDescent="0.2">
      <c r="AB2389" s="208"/>
      <c r="AD2389" s="208"/>
      <c r="AE2389" s="208"/>
    </row>
    <row r="2390" spans="28:31" x14ac:dyDescent="0.2">
      <c r="AB2390" s="208"/>
      <c r="AD2390" s="208"/>
      <c r="AE2390" s="208"/>
    </row>
    <row r="2391" spans="28:31" x14ac:dyDescent="0.2">
      <c r="AB2391" s="208"/>
      <c r="AD2391" s="208"/>
      <c r="AE2391" s="208"/>
    </row>
    <row r="2392" spans="28:31" x14ac:dyDescent="0.2">
      <c r="AB2392" s="208"/>
      <c r="AD2392" s="208"/>
      <c r="AE2392" s="208"/>
    </row>
    <row r="2393" spans="28:31" x14ac:dyDescent="0.2">
      <c r="AB2393" s="208"/>
      <c r="AD2393" s="208"/>
      <c r="AE2393" s="208"/>
    </row>
    <row r="2394" spans="28:31" x14ac:dyDescent="0.2">
      <c r="AB2394" s="208"/>
      <c r="AD2394" s="208"/>
      <c r="AE2394" s="208"/>
    </row>
    <row r="2395" spans="28:31" x14ac:dyDescent="0.2">
      <c r="AB2395" s="208"/>
      <c r="AD2395" s="208"/>
      <c r="AE2395" s="208"/>
    </row>
    <row r="2396" spans="28:31" x14ac:dyDescent="0.2">
      <c r="AB2396" s="208"/>
      <c r="AD2396" s="208"/>
      <c r="AE2396" s="208"/>
    </row>
    <row r="2397" spans="28:31" x14ac:dyDescent="0.2">
      <c r="AB2397" s="208"/>
      <c r="AD2397" s="208"/>
      <c r="AE2397" s="208"/>
    </row>
    <row r="2398" spans="28:31" x14ac:dyDescent="0.2">
      <c r="AB2398" s="208"/>
      <c r="AD2398" s="208"/>
      <c r="AE2398" s="208"/>
    </row>
    <row r="2399" spans="28:31" x14ac:dyDescent="0.2">
      <c r="AB2399" s="208"/>
      <c r="AD2399" s="208"/>
      <c r="AE2399" s="208"/>
    </row>
    <row r="2400" spans="28:31" x14ac:dyDescent="0.2">
      <c r="AB2400" s="208"/>
      <c r="AD2400" s="208"/>
      <c r="AE2400" s="208"/>
    </row>
    <row r="2401" spans="28:31" x14ac:dyDescent="0.2">
      <c r="AB2401" s="208"/>
      <c r="AD2401" s="208"/>
      <c r="AE2401" s="208"/>
    </row>
    <row r="2402" spans="28:31" x14ac:dyDescent="0.2">
      <c r="AB2402" s="208"/>
      <c r="AD2402" s="208"/>
      <c r="AE2402" s="208"/>
    </row>
    <row r="2403" spans="28:31" x14ac:dyDescent="0.2">
      <c r="AB2403" s="208"/>
      <c r="AD2403" s="208"/>
      <c r="AE2403" s="208"/>
    </row>
    <row r="2404" spans="28:31" x14ac:dyDescent="0.2">
      <c r="AB2404" s="208"/>
      <c r="AD2404" s="208"/>
      <c r="AE2404" s="208"/>
    </row>
    <row r="2405" spans="28:31" x14ac:dyDescent="0.2">
      <c r="AB2405" s="208"/>
      <c r="AD2405" s="208"/>
      <c r="AE2405" s="208"/>
    </row>
    <row r="2406" spans="28:31" x14ac:dyDescent="0.2">
      <c r="AB2406" s="208"/>
      <c r="AD2406" s="208"/>
      <c r="AE2406" s="208"/>
    </row>
    <row r="2407" spans="28:31" x14ac:dyDescent="0.2">
      <c r="AB2407" s="208"/>
      <c r="AD2407" s="208"/>
      <c r="AE2407" s="208"/>
    </row>
    <row r="2408" spans="28:31" x14ac:dyDescent="0.2">
      <c r="AB2408" s="208"/>
      <c r="AD2408" s="208"/>
      <c r="AE2408" s="208"/>
    </row>
    <row r="2409" spans="28:31" x14ac:dyDescent="0.2">
      <c r="AB2409" s="208"/>
      <c r="AD2409" s="208"/>
      <c r="AE2409" s="208"/>
    </row>
    <row r="2410" spans="28:31" x14ac:dyDescent="0.2">
      <c r="AB2410" s="208"/>
      <c r="AD2410" s="208"/>
      <c r="AE2410" s="208"/>
    </row>
    <row r="2411" spans="28:31" x14ac:dyDescent="0.2">
      <c r="AB2411" s="208"/>
      <c r="AD2411" s="208"/>
      <c r="AE2411" s="208"/>
    </row>
    <row r="2412" spans="28:31" x14ac:dyDescent="0.2">
      <c r="AB2412" s="208"/>
      <c r="AD2412" s="208"/>
      <c r="AE2412" s="208"/>
    </row>
    <row r="2413" spans="28:31" x14ac:dyDescent="0.2">
      <c r="AB2413" s="208"/>
      <c r="AD2413" s="208"/>
      <c r="AE2413" s="208"/>
    </row>
    <row r="2414" spans="28:31" x14ac:dyDescent="0.2">
      <c r="AB2414" s="208"/>
      <c r="AD2414" s="208"/>
      <c r="AE2414" s="208"/>
    </row>
    <row r="2415" spans="28:31" x14ac:dyDescent="0.2">
      <c r="AB2415" s="208"/>
      <c r="AD2415" s="208"/>
      <c r="AE2415" s="208"/>
    </row>
    <row r="2416" spans="28:31" x14ac:dyDescent="0.2">
      <c r="AB2416" s="208"/>
      <c r="AD2416" s="208"/>
      <c r="AE2416" s="208"/>
    </row>
    <row r="2417" spans="28:31" x14ac:dyDescent="0.2">
      <c r="AB2417" s="208"/>
      <c r="AD2417" s="208"/>
      <c r="AE2417" s="208"/>
    </row>
    <row r="2418" spans="28:31" x14ac:dyDescent="0.2">
      <c r="AB2418" s="208"/>
      <c r="AD2418" s="208"/>
      <c r="AE2418" s="208"/>
    </row>
    <row r="2419" spans="28:31" x14ac:dyDescent="0.2">
      <c r="AB2419" s="208"/>
      <c r="AD2419" s="208"/>
      <c r="AE2419" s="208"/>
    </row>
    <row r="2420" spans="28:31" x14ac:dyDescent="0.2">
      <c r="AB2420" s="208"/>
      <c r="AD2420" s="208"/>
      <c r="AE2420" s="208"/>
    </row>
    <row r="2421" spans="28:31" x14ac:dyDescent="0.2">
      <c r="AB2421" s="208"/>
      <c r="AD2421" s="208"/>
      <c r="AE2421" s="208"/>
    </row>
    <row r="2422" spans="28:31" x14ac:dyDescent="0.2">
      <c r="AB2422" s="208"/>
      <c r="AD2422" s="208"/>
      <c r="AE2422" s="208"/>
    </row>
    <row r="2423" spans="28:31" x14ac:dyDescent="0.2">
      <c r="AB2423" s="208"/>
      <c r="AD2423" s="208"/>
      <c r="AE2423" s="208"/>
    </row>
    <row r="2424" spans="28:31" x14ac:dyDescent="0.2">
      <c r="AB2424" s="208"/>
      <c r="AD2424" s="208"/>
      <c r="AE2424" s="208"/>
    </row>
    <row r="2425" spans="28:31" x14ac:dyDescent="0.2">
      <c r="AB2425" s="208"/>
      <c r="AD2425" s="208"/>
      <c r="AE2425" s="208"/>
    </row>
    <row r="2426" spans="28:31" x14ac:dyDescent="0.2">
      <c r="AB2426" s="208"/>
      <c r="AD2426" s="208"/>
      <c r="AE2426" s="208"/>
    </row>
    <row r="2427" spans="28:31" x14ac:dyDescent="0.2">
      <c r="AB2427" s="208"/>
      <c r="AD2427" s="208"/>
      <c r="AE2427" s="208"/>
    </row>
    <row r="2428" spans="28:31" x14ac:dyDescent="0.2">
      <c r="AB2428" s="208"/>
      <c r="AD2428" s="208"/>
      <c r="AE2428" s="208"/>
    </row>
    <row r="2429" spans="28:31" x14ac:dyDescent="0.2">
      <c r="AB2429" s="208"/>
      <c r="AD2429" s="208"/>
      <c r="AE2429" s="208"/>
    </row>
    <row r="2430" spans="28:31" x14ac:dyDescent="0.2">
      <c r="AB2430" s="208"/>
      <c r="AD2430" s="208"/>
      <c r="AE2430" s="208"/>
    </row>
    <row r="2431" spans="28:31" x14ac:dyDescent="0.2">
      <c r="AB2431" s="208"/>
      <c r="AD2431" s="208"/>
      <c r="AE2431" s="208"/>
    </row>
    <row r="2432" spans="28:31" x14ac:dyDescent="0.2">
      <c r="AB2432" s="208"/>
      <c r="AD2432" s="208"/>
      <c r="AE2432" s="208"/>
    </row>
    <row r="2433" spans="28:31" x14ac:dyDescent="0.2">
      <c r="AB2433" s="208"/>
      <c r="AD2433" s="208"/>
      <c r="AE2433" s="208"/>
    </row>
    <row r="2434" spans="28:31" x14ac:dyDescent="0.2">
      <c r="AB2434" s="208"/>
      <c r="AD2434" s="208"/>
      <c r="AE2434" s="208"/>
    </row>
    <row r="2435" spans="28:31" x14ac:dyDescent="0.2">
      <c r="AB2435" s="208"/>
      <c r="AD2435" s="208"/>
      <c r="AE2435" s="208"/>
    </row>
    <row r="2436" spans="28:31" x14ac:dyDescent="0.2">
      <c r="AB2436" s="208"/>
      <c r="AD2436" s="208"/>
      <c r="AE2436" s="208"/>
    </row>
    <row r="2437" spans="28:31" x14ac:dyDescent="0.2">
      <c r="AB2437" s="208"/>
      <c r="AD2437" s="208"/>
      <c r="AE2437" s="208"/>
    </row>
    <row r="2438" spans="28:31" x14ac:dyDescent="0.2">
      <c r="AB2438" s="208"/>
      <c r="AD2438" s="208"/>
      <c r="AE2438" s="208"/>
    </row>
    <row r="2439" spans="28:31" x14ac:dyDescent="0.2">
      <c r="AB2439" s="208"/>
      <c r="AD2439" s="208"/>
      <c r="AE2439" s="208"/>
    </row>
    <row r="2440" spans="28:31" x14ac:dyDescent="0.2">
      <c r="AB2440" s="208"/>
      <c r="AD2440" s="208"/>
      <c r="AE2440" s="208"/>
    </row>
    <row r="2441" spans="28:31" x14ac:dyDescent="0.2">
      <c r="AB2441" s="208"/>
      <c r="AD2441" s="208"/>
      <c r="AE2441" s="208"/>
    </row>
    <row r="2442" spans="28:31" x14ac:dyDescent="0.2">
      <c r="AB2442" s="208"/>
      <c r="AD2442" s="208"/>
      <c r="AE2442" s="208"/>
    </row>
    <row r="2443" spans="28:31" x14ac:dyDescent="0.2">
      <c r="AB2443" s="208"/>
      <c r="AD2443" s="208"/>
      <c r="AE2443" s="208"/>
    </row>
    <row r="2444" spans="28:31" x14ac:dyDescent="0.2">
      <c r="AB2444" s="208"/>
      <c r="AD2444" s="208"/>
      <c r="AE2444" s="208"/>
    </row>
    <row r="2445" spans="28:31" x14ac:dyDescent="0.2">
      <c r="AB2445" s="208"/>
      <c r="AD2445" s="208"/>
      <c r="AE2445" s="208"/>
    </row>
    <row r="2446" spans="28:31" x14ac:dyDescent="0.2">
      <c r="AB2446" s="208"/>
      <c r="AD2446" s="208"/>
      <c r="AE2446" s="208"/>
    </row>
    <row r="2447" spans="28:31" x14ac:dyDescent="0.2">
      <c r="AB2447" s="208"/>
      <c r="AD2447" s="208"/>
      <c r="AE2447" s="208"/>
    </row>
    <row r="2448" spans="28:31" x14ac:dyDescent="0.2">
      <c r="AB2448" s="208"/>
      <c r="AD2448" s="208"/>
      <c r="AE2448" s="208"/>
    </row>
    <row r="2449" spans="28:31" x14ac:dyDescent="0.2">
      <c r="AB2449" s="208"/>
      <c r="AD2449" s="208"/>
      <c r="AE2449" s="208"/>
    </row>
    <row r="2450" spans="28:31" x14ac:dyDescent="0.2">
      <c r="AB2450" s="208"/>
      <c r="AD2450" s="208"/>
      <c r="AE2450" s="208"/>
    </row>
    <row r="2451" spans="28:31" x14ac:dyDescent="0.2">
      <c r="AB2451" s="208"/>
      <c r="AD2451" s="208"/>
      <c r="AE2451" s="208"/>
    </row>
    <row r="2452" spans="28:31" x14ac:dyDescent="0.2">
      <c r="AB2452" s="208"/>
      <c r="AD2452" s="208"/>
      <c r="AE2452" s="208"/>
    </row>
    <row r="2453" spans="28:31" x14ac:dyDescent="0.2">
      <c r="AB2453" s="208"/>
      <c r="AD2453" s="208"/>
      <c r="AE2453" s="208"/>
    </row>
    <row r="2454" spans="28:31" x14ac:dyDescent="0.2">
      <c r="AB2454" s="208"/>
      <c r="AD2454" s="208"/>
      <c r="AE2454" s="208"/>
    </row>
    <row r="2455" spans="28:31" x14ac:dyDescent="0.2">
      <c r="AB2455" s="208"/>
      <c r="AD2455" s="208"/>
      <c r="AE2455" s="208"/>
    </row>
    <row r="2456" spans="28:31" x14ac:dyDescent="0.2">
      <c r="AB2456" s="208"/>
      <c r="AD2456" s="208"/>
      <c r="AE2456" s="208"/>
    </row>
    <row r="2457" spans="28:31" x14ac:dyDescent="0.2">
      <c r="AB2457" s="208"/>
      <c r="AD2457" s="208"/>
      <c r="AE2457" s="208"/>
    </row>
    <row r="2458" spans="28:31" x14ac:dyDescent="0.2">
      <c r="AB2458" s="208"/>
      <c r="AD2458" s="208"/>
      <c r="AE2458" s="208"/>
    </row>
    <row r="2459" spans="28:31" x14ac:dyDescent="0.2">
      <c r="AB2459" s="208"/>
      <c r="AD2459" s="208"/>
      <c r="AE2459" s="208"/>
    </row>
    <row r="2460" spans="28:31" x14ac:dyDescent="0.2">
      <c r="AB2460" s="208"/>
      <c r="AD2460" s="208"/>
      <c r="AE2460" s="208"/>
    </row>
    <row r="2461" spans="28:31" x14ac:dyDescent="0.2">
      <c r="AB2461" s="208"/>
      <c r="AD2461" s="208"/>
      <c r="AE2461" s="208"/>
    </row>
    <row r="2462" spans="28:31" x14ac:dyDescent="0.2">
      <c r="AB2462" s="208"/>
      <c r="AD2462" s="208"/>
      <c r="AE2462" s="208"/>
    </row>
    <row r="2463" spans="28:31" x14ac:dyDescent="0.2">
      <c r="AB2463" s="208"/>
      <c r="AD2463" s="208"/>
      <c r="AE2463" s="208"/>
    </row>
    <row r="2464" spans="28:31" x14ac:dyDescent="0.2">
      <c r="AB2464" s="208"/>
      <c r="AD2464" s="208"/>
      <c r="AE2464" s="208"/>
    </row>
    <row r="2465" spans="28:31" x14ac:dyDescent="0.2">
      <c r="AB2465" s="208"/>
      <c r="AD2465" s="208"/>
      <c r="AE2465" s="208"/>
    </row>
    <row r="2466" spans="28:31" x14ac:dyDescent="0.2">
      <c r="AB2466" s="208"/>
      <c r="AD2466" s="208"/>
      <c r="AE2466" s="208"/>
    </row>
    <row r="2467" spans="28:31" x14ac:dyDescent="0.2">
      <c r="AB2467" s="208"/>
      <c r="AD2467" s="208"/>
      <c r="AE2467" s="208"/>
    </row>
    <row r="2468" spans="28:31" x14ac:dyDescent="0.2">
      <c r="AB2468" s="208"/>
      <c r="AD2468" s="208"/>
      <c r="AE2468" s="208"/>
    </row>
    <row r="2469" spans="28:31" x14ac:dyDescent="0.2">
      <c r="AB2469" s="208"/>
      <c r="AD2469" s="208"/>
      <c r="AE2469" s="208"/>
    </row>
    <row r="2470" spans="28:31" x14ac:dyDescent="0.2">
      <c r="AB2470" s="208"/>
      <c r="AD2470" s="208"/>
      <c r="AE2470" s="208"/>
    </row>
    <row r="2471" spans="28:31" x14ac:dyDescent="0.2">
      <c r="AB2471" s="208"/>
      <c r="AD2471" s="208"/>
      <c r="AE2471" s="208"/>
    </row>
    <row r="2472" spans="28:31" x14ac:dyDescent="0.2">
      <c r="AB2472" s="208"/>
      <c r="AD2472" s="208"/>
      <c r="AE2472" s="208"/>
    </row>
    <row r="2473" spans="28:31" x14ac:dyDescent="0.2">
      <c r="AB2473" s="208"/>
      <c r="AD2473" s="208"/>
      <c r="AE2473" s="208"/>
    </row>
    <row r="2474" spans="28:31" x14ac:dyDescent="0.2">
      <c r="AB2474" s="208"/>
      <c r="AD2474" s="208"/>
      <c r="AE2474" s="208"/>
    </row>
    <row r="2475" spans="28:31" x14ac:dyDescent="0.2">
      <c r="AB2475" s="208"/>
      <c r="AD2475" s="208"/>
      <c r="AE2475" s="208"/>
    </row>
    <row r="2476" spans="28:31" x14ac:dyDescent="0.2">
      <c r="AB2476" s="208"/>
      <c r="AD2476" s="208"/>
      <c r="AE2476" s="208"/>
    </row>
    <row r="2477" spans="28:31" x14ac:dyDescent="0.2">
      <c r="AB2477" s="208"/>
      <c r="AD2477" s="208"/>
      <c r="AE2477" s="208"/>
    </row>
    <row r="2478" spans="28:31" x14ac:dyDescent="0.2">
      <c r="AB2478" s="208"/>
      <c r="AD2478" s="208"/>
      <c r="AE2478" s="208"/>
    </row>
    <row r="2479" spans="28:31" x14ac:dyDescent="0.2">
      <c r="AB2479" s="208"/>
      <c r="AD2479" s="208"/>
      <c r="AE2479" s="208"/>
    </row>
    <row r="2480" spans="28:31" x14ac:dyDescent="0.2">
      <c r="AB2480" s="208"/>
      <c r="AD2480" s="208"/>
      <c r="AE2480" s="208"/>
    </row>
    <row r="2481" spans="28:31" x14ac:dyDescent="0.2">
      <c r="AB2481" s="208"/>
      <c r="AD2481" s="208"/>
      <c r="AE2481" s="208"/>
    </row>
    <row r="2482" spans="28:31" x14ac:dyDescent="0.2">
      <c r="AB2482" s="208"/>
      <c r="AD2482" s="208"/>
      <c r="AE2482" s="208"/>
    </row>
    <row r="2483" spans="28:31" x14ac:dyDescent="0.2">
      <c r="AB2483" s="208"/>
      <c r="AD2483" s="208"/>
      <c r="AE2483" s="208"/>
    </row>
    <row r="2484" spans="28:31" x14ac:dyDescent="0.2">
      <c r="AB2484" s="208"/>
      <c r="AD2484" s="208"/>
      <c r="AE2484" s="208"/>
    </row>
    <row r="2485" spans="28:31" x14ac:dyDescent="0.2">
      <c r="AB2485" s="208"/>
      <c r="AD2485" s="208"/>
      <c r="AE2485" s="208"/>
    </row>
    <row r="2486" spans="28:31" x14ac:dyDescent="0.2">
      <c r="AB2486" s="208"/>
      <c r="AD2486" s="208"/>
      <c r="AE2486" s="208"/>
    </row>
    <row r="2487" spans="28:31" x14ac:dyDescent="0.2">
      <c r="AB2487" s="208"/>
      <c r="AD2487" s="208"/>
      <c r="AE2487" s="208"/>
    </row>
    <row r="2488" spans="28:31" x14ac:dyDescent="0.2">
      <c r="AB2488" s="208"/>
      <c r="AD2488" s="208"/>
      <c r="AE2488" s="208"/>
    </row>
    <row r="2489" spans="28:31" x14ac:dyDescent="0.2">
      <c r="AB2489" s="208"/>
      <c r="AD2489" s="208"/>
      <c r="AE2489" s="208"/>
    </row>
    <row r="2490" spans="28:31" x14ac:dyDescent="0.2">
      <c r="AB2490" s="208"/>
      <c r="AD2490" s="208"/>
      <c r="AE2490" s="208"/>
    </row>
    <row r="2491" spans="28:31" x14ac:dyDescent="0.2">
      <c r="AB2491" s="208"/>
      <c r="AD2491" s="208"/>
      <c r="AE2491" s="208"/>
    </row>
    <row r="2492" spans="28:31" x14ac:dyDescent="0.2">
      <c r="AB2492" s="208"/>
      <c r="AD2492" s="208"/>
      <c r="AE2492" s="208"/>
    </row>
    <row r="2493" spans="28:31" x14ac:dyDescent="0.2">
      <c r="AB2493" s="208"/>
      <c r="AD2493" s="208"/>
      <c r="AE2493" s="208"/>
    </row>
    <row r="2494" spans="28:31" x14ac:dyDescent="0.2">
      <c r="AB2494" s="208"/>
      <c r="AD2494" s="208"/>
      <c r="AE2494" s="208"/>
    </row>
    <row r="2495" spans="28:31" x14ac:dyDescent="0.2">
      <c r="AB2495" s="208"/>
      <c r="AD2495" s="208"/>
      <c r="AE2495" s="208"/>
    </row>
    <row r="2496" spans="28:31" x14ac:dyDescent="0.2">
      <c r="AB2496" s="208"/>
      <c r="AD2496" s="208"/>
      <c r="AE2496" s="208"/>
    </row>
    <row r="2497" spans="28:31" x14ac:dyDescent="0.2">
      <c r="AB2497" s="208"/>
      <c r="AD2497" s="208"/>
      <c r="AE2497" s="208"/>
    </row>
    <row r="2498" spans="28:31" x14ac:dyDescent="0.2">
      <c r="AB2498" s="208"/>
      <c r="AD2498" s="208"/>
      <c r="AE2498" s="208"/>
    </row>
    <row r="2499" spans="28:31" x14ac:dyDescent="0.2">
      <c r="AB2499" s="208"/>
      <c r="AD2499" s="208"/>
      <c r="AE2499" s="208"/>
    </row>
    <row r="2500" spans="28:31" x14ac:dyDescent="0.2">
      <c r="AB2500" s="208"/>
      <c r="AD2500" s="208"/>
      <c r="AE2500" s="208"/>
    </row>
    <row r="2501" spans="28:31" x14ac:dyDescent="0.2">
      <c r="AB2501" s="208"/>
      <c r="AD2501" s="208"/>
      <c r="AE2501" s="208"/>
    </row>
    <row r="2502" spans="28:31" x14ac:dyDescent="0.2">
      <c r="AB2502" s="208"/>
      <c r="AD2502" s="208"/>
      <c r="AE2502" s="208"/>
    </row>
    <row r="2503" spans="28:31" x14ac:dyDescent="0.2">
      <c r="AB2503" s="208"/>
      <c r="AD2503" s="208"/>
      <c r="AE2503" s="208"/>
    </row>
    <row r="2504" spans="28:31" x14ac:dyDescent="0.2">
      <c r="AB2504" s="208"/>
      <c r="AD2504" s="208"/>
      <c r="AE2504" s="208"/>
    </row>
    <row r="2505" spans="28:31" x14ac:dyDescent="0.2">
      <c r="AB2505" s="208"/>
      <c r="AD2505" s="208"/>
      <c r="AE2505" s="208"/>
    </row>
    <row r="2506" spans="28:31" x14ac:dyDescent="0.2">
      <c r="AB2506" s="208"/>
      <c r="AD2506" s="208"/>
      <c r="AE2506" s="208"/>
    </row>
    <row r="2507" spans="28:31" x14ac:dyDescent="0.2">
      <c r="AB2507" s="208"/>
      <c r="AD2507" s="208"/>
      <c r="AE2507" s="208"/>
    </row>
    <row r="2508" spans="28:31" x14ac:dyDescent="0.2">
      <c r="AB2508" s="208"/>
      <c r="AD2508" s="208"/>
      <c r="AE2508" s="208"/>
    </row>
    <row r="2509" spans="28:31" x14ac:dyDescent="0.2">
      <c r="AB2509" s="208"/>
      <c r="AD2509" s="208"/>
      <c r="AE2509" s="208"/>
    </row>
    <row r="2510" spans="28:31" x14ac:dyDescent="0.2">
      <c r="AB2510" s="208"/>
      <c r="AD2510" s="208"/>
      <c r="AE2510" s="208"/>
    </row>
    <row r="2511" spans="28:31" x14ac:dyDescent="0.2">
      <c r="AB2511" s="208"/>
      <c r="AD2511" s="208"/>
      <c r="AE2511" s="208"/>
    </row>
    <row r="2512" spans="28:31" x14ac:dyDescent="0.2">
      <c r="AB2512" s="208"/>
      <c r="AD2512" s="208"/>
      <c r="AE2512" s="208"/>
    </row>
    <row r="2513" spans="28:31" x14ac:dyDescent="0.2">
      <c r="AB2513" s="208"/>
      <c r="AD2513" s="208"/>
      <c r="AE2513" s="208"/>
    </row>
    <row r="2514" spans="28:31" x14ac:dyDescent="0.2">
      <c r="AB2514" s="208"/>
      <c r="AD2514" s="208"/>
      <c r="AE2514" s="208"/>
    </row>
    <row r="2515" spans="28:31" x14ac:dyDescent="0.2">
      <c r="AB2515" s="208"/>
      <c r="AD2515" s="208"/>
      <c r="AE2515" s="208"/>
    </row>
    <row r="2516" spans="28:31" x14ac:dyDescent="0.2">
      <c r="AB2516" s="208"/>
      <c r="AD2516" s="208"/>
      <c r="AE2516" s="208"/>
    </row>
    <row r="2517" spans="28:31" x14ac:dyDescent="0.2">
      <c r="AB2517" s="208"/>
      <c r="AD2517" s="208"/>
      <c r="AE2517" s="208"/>
    </row>
    <row r="2518" spans="28:31" x14ac:dyDescent="0.2">
      <c r="AB2518" s="208"/>
      <c r="AD2518" s="208"/>
      <c r="AE2518" s="208"/>
    </row>
    <row r="2519" spans="28:31" x14ac:dyDescent="0.2">
      <c r="AB2519" s="208"/>
      <c r="AD2519" s="208"/>
      <c r="AE2519" s="208"/>
    </row>
    <row r="2520" spans="28:31" x14ac:dyDescent="0.2">
      <c r="AB2520" s="208"/>
      <c r="AD2520" s="208"/>
      <c r="AE2520" s="208"/>
    </row>
    <row r="2521" spans="28:31" x14ac:dyDescent="0.2">
      <c r="AB2521" s="208"/>
      <c r="AD2521" s="208"/>
      <c r="AE2521" s="208"/>
    </row>
    <row r="2522" spans="28:31" x14ac:dyDescent="0.2">
      <c r="AB2522" s="208"/>
      <c r="AD2522" s="208"/>
      <c r="AE2522" s="208"/>
    </row>
    <row r="2523" spans="28:31" x14ac:dyDescent="0.2">
      <c r="AB2523" s="208"/>
      <c r="AD2523" s="208"/>
      <c r="AE2523" s="208"/>
    </row>
    <row r="2524" spans="28:31" x14ac:dyDescent="0.2">
      <c r="AB2524" s="208"/>
      <c r="AD2524" s="208"/>
      <c r="AE2524" s="208"/>
    </row>
    <row r="2525" spans="28:31" x14ac:dyDescent="0.2">
      <c r="AB2525" s="208"/>
      <c r="AD2525" s="208"/>
      <c r="AE2525" s="208"/>
    </row>
    <row r="2526" spans="28:31" x14ac:dyDescent="0.2">
      <c r="AB2526" s="208"/>
      <c r="AD2526" s="208"/>
      <c r="AE2526" s="208"/>
    </row>
    <row r="2527" spans="28:31" x14ac:dyDescent="0.2">
      <c r="AB2527" s="208"/>
      <c r="AD2527" s="208"/>
      <c r="AE2527" s="208"/>
    </row>
    <row r="2528" spans="28:31" x14ac:dyDescent="0.2">
      <c r="AB2528" s="208"/>
      <c r="AD2528" s="208"/>
      <c r="AE2528" s="208"/>
    </row>
    <row r="2529" spans="28:31" x14ac:dyDescent="0.2">
      <c r="AB2529" s="208"/>
      <c r="AD2529" s="208"/>
      <c r="AE2529" s="208"/>
    </row>
    <row r="2530" spans="28:31" x14ac:dyDescent="0.2">
      <c r="AB2530" s="208"/>
      <c r="AD2530" s="208"/>
      <c r="AE2530" s="208"/>
    </row>
    <row r="2531" spans="28:31" x14ac:dyDescent="0.2">
      <c r="AB2531" s="208"/>
      <c r="AD2531" s="208"/>
      <c r="AE2531" s="208"/>
    </row>
    <row r="2532" spans="28:31" x14ac:dyDescent="0.2">
      <c r="AB2532" s="208"/>
      <c r="AD2532" s="208"/>
      <c r="AE2532" s="208"/>
    </row>
    <row r="2533" spans="28:31" x14ac:dyDescent="0.2">
      <c r="AB2533" s="208"/>
      <c r="AD2533" s="208"/>
      <c r="AE2533" s="208"/>
    </row>
    <row r="2534" spans="28:31" x14ac:dyDescent="0.2">
      <c r="AB2534" s="208"/>
      <c r="AD2534" s="208"/>
      <c r="AE2534" s="208"/>
    </row>
    <row r="2535" spans="28:31" x14ac:dyDescent="0.2">
      <c r="AB2535" s="208"/>
      <c r="AD2535" s="208"/>
      <c r="AE2535" s="208"/>
    </row>
    <row r="2536" spans="28:31" x14ac:dyDescent="0.2">
      <c r="AB2536" s="208"/>
      <c r="AD2536" s="208"/>
      <c r="AE2536" s="208"/>
    </row>
    <row r="2537" spans="28:31" x14ac:dyDescent="0.2">
      <c r="AB2537" s="208"/>
      <c r="AD2537" s="208"/>
      <c r="AE2537" s="208"/>
    </row>
    <row r="2538" spans="28:31" x14ac:dyDescent="0.2">
      <c r="AB2538" s="208"/>
      <c r="AD2538" s="208"/>
      <c r="AE2538" s="208"/>
    </row>
    <row r="2539" spans="28:31" x14ac:dyDescent="0.2">
      <c r="AB2539" s="208"/>
      <c r="AD2539" s="208"/>
      <c r="AE2539" s="208"/>
    </row>
    <row r="2540" spans="28:31" x14ac:dyDescent="0.2">
      <c r="AB2540" s="208"/>
      <c r="AD2540" s="208"/>
      <c r="AE2540" s="208"/>
    </row>
    <row r="2541" spans="28:31" x14ac:dyDescent="0.2">
      <c r="AB2541" s="208"/>
      <c r="AD2541" s="208"/>
      <c r="AE2541" s="208"/>
    </row>
    <row r="2542" spans="28:31" x14ac:dyDescent="0.2">
      <c r="AB2542" s="208"/>
      <c r="AD2542" s="208"/>
      <c r="AE2542" s="208"/>
    </row>
    <row r="2543" spans="28:31" x14ac:dyDescent="0.2">
      <c r="AB2543" s="208"/>
      <c r="AD2543" s="208"/>
      <c r="AE2543" s="208"/>
    </row>
    <row r="2544" spans="28:31" x14ac:dyDescent="0.2">
      <c r="AB2544" s="208"/>
      <c r="AD2544" s="208"/>
      <c r="AE2544" s="208"/>
    </row>
    <row r="2545" spans="28:31" x14ac:dyDescent="0.2">
      <c r="AB2545" s="208"/>
      <c r="AD2545" s="208"/>
      <c r="AE2545" s="208"/>
    </row>
    <row r="2546" spans="28:31" x14ac:dyDescent="0.2">
      <c r="AB2546" s="208"/>
      <c r="AD2546" s="208"/>
      <c r="AE2546" s="208"/>
    </row>
    <row r="2547" spans="28:31" x14ac:dyDescent="0.2">
      <c r="AB2547" s="208"/>
      <c r="AD2547" s="208"/>
      <c r="AE2547" s="208"/>
    </row>
    <row r="2548" spans="28:31" x14ac:dyDescent="0.2">
      <c r="AB2548" s="208"/>
      <c r="AD2548" s="208"/>
      <c r="AE2548" s="208"/>
    </row>
    <row r="2549" spans="28:31" x14ac:dyDescent="0.2">
      <c r="AB2549" s="208"/>
      <c r="AD2549" s="208"/>
      <c r="AE2549" s="208"/>
    </row>
    <row r="2550" spans="28:31" x14ac:dyDescent="0.2">
      <c r="AB2550" s="208"/>
      <c r="AD2550" s="208"/>
      <c r="AE2550" s="208"/>
    </row>
    <row r="2551" spans="28:31" x14ac:dyDescent="0.2">
      <c r="AB2551" s="208"/>
      <c r="AD2551" s="208"/>
      <c r="AE2551" s="208"/>
    </row>
    <row r="2552" spans="28:31" x14ac:dyDescent="0.2">
      <c r="AB2552" s="208"/>
      <c r="AD2552" s="208"/>
      <c r="AE2552" s="208"/>
    </row>
    <row r="2553" spans="28:31" x14ac:dyDescent="0.2">
      <c r="AB2553" s="208"/>
      <c r="AD2553" s="208"/>
      <c r="AE2553" s="208"/>
    </row>
    <row r="2554" spans="28:31" x14ac:dyDescent="0.2">
      <c r="AB2554" s="208"/>
      <c r="AD2554" s="208"/>
      <c r="AE2554" s="208"/>
    </row>
    <row r="2555" spans="28:31" x14ac:dyDescent="0.2">
      <c r="AB2555" s="208"/>
      <c r="AD2555" s="208"/>
      <c r="AE2555" s="208"/>
    </row>
    <row r="2556" spans="28:31" x14ac:dyDescent="0.2">
      <c r="AB2556" s="208"/>
      <c r="AD2556" s="208"/>
      <c r="AE2556" s="208"/>
    </row>
    <row r="2557" spans="28:31" x14ac:dyDescent="0.2">
      <c r="AB2557" s="208"/>
      <c r="AD2557" s="208"/>
      <c r="AE2557" s="208"/>
    </row>
    <row r="2558" spans="28:31" x14ac:dyDescent="0.2">
      <c r="AB2558" s="208"/>
      <c r="AD2558" s="208"/>
      <c r="AE2558" s="208"/>
    </row>
    <row r="2559" spans="28:31" x14ac:dyDescent="0.2">
      <c r="AB2559" s="208"/>
      <c r="AD2559" s="208"/>
      <c r="AE2559" s="208"/>
    </row>
    <row r="2560" spans="28:31" x14ac:dyDescent="0.2">
      <c r="AB2560" s="208"/>
      <c r="AD2560" s="208"/>
      <c r="AE2560" s="208"/>
    </row>
    <row r="2561" spans="28:31" x14ac:dyDescent="0.2">
      <c r="AB2561" s="208"/>
      <c r="AD2561" s="208"/>
      <c r="AE2561" s="208"/>
    </row>
    <row r="2562" spans="28:31" x14ac:dyDescent="0.2">
      <c r="AB2562" s="208"/>
      <c r="AD2562" s="208"/>
      <c r="AE2562" s="208"/>
    </row>
    <row r="2563" spans="28:31" x14ac:dyDescent="0.2">
      <c r="AB2563" s="208"/>
      <c r="AD2563" s="208"/>
      <c r="AE2563" s="208"/>
    </row>
    <row r="2564" spans="28:31" x14ac:dyDescent="0.2">
      <c r="AB2564" s="208"/>
      <c r="AD2564" s="208"/>
      <c r="AE2564" s="208"/>
    </row>
    <row r="2565" spans="28:31" x14ac:dyDescent="0.2">
      <c r="AB2565" s="208"/>
      <c r="AD2565" s="208"/>
      <c r="AE2565" s="208"/>
    </row>
    <row r="2566" spans="28:31" x14ac:dyDescent="0.2">
      <c r="AB2566" s="208"/>
      <c r="AD2566" s="208"/>
      <c r="AE2566" s="208"/>
    </row>
    <row r="2567" spans="28:31" x14ac:dyDescent="0.2">
      <c r="AB2567" s="208"/>
      <c r="AD2567" s="208"/>
      <c r="AE2567" s="208"/>
    </row>
    <row r="2568" spans="28:31" x14ac:dyDescent="0.2">
      <c r="AB2568" s="208"/>
      <c r="AD2568" s="208"/>
      <c r="AE2568" s="208"/>
    </row>
    <row r="2569" spans="28:31" x14ac:dyDescent="0.2">
      <c r="AB2569" s="208"/>
      <c r="AD2569" s="208"/>
      <c r="AE2569" s="208"/>
    </row>
    <row r="2570" spans="28:31" x14ac:dyDescent="0.2">
      <c r="AB2570" s="208"/>
      <c r="AD2570" s="208"/>
      <c r="AE2570" s="208"/>
    </row>
    <row r="2571" spans="28:31" x14ac:dyDescent="0.2">
      <c r="AB2571" s="208"/>
      <c r="AD2571" s="208"/>
      <c r="AE2571" s="208"/>
    </row>
    <row r="2572" spans="28:31" x14ac:dyDescent="0.2">
      <c r="AB2572" s="208"/>
      <c r="AD2572" s="208"/>
      <c r="AE2572" s="208"/>
    </row>
    <row r="2573" spans="28:31" x14ac:dyDescent="0.2">
      <c r="AB2573" s="208"/>
      <c r="AD2573" s="208"/>
      <c r="AE2573" s="208"/>
    </row>
    <row r="2574" spans="28:31" x14ac:dyDescent="0.2">
      <c r="AB2574" s="208"/>
      <c r="AD2574" s="208"/>
      <c r="AE2574" s="208"/>
    </row>
    <row r="2575" spans="28:31" x14ac:dyDescent="0.2">
      <c r="AB2575" s="208"/>
      <c r="AD2575" s="208"/>
      <c r="AE2575" s="208"/>
    </row>
    <row r="2576" spans="28:31" x14ac:dyDescent="0.2">
      <c r="AB2576" s="208"/>
      <c r="AD2576" s="208"/>
      <c r="AE2576" s="208"/>
    </row>
    <row r="2577" spans="28:31" x14ac:dyDescent="0.2">
      <c r="AB2577" s="208"/>
      <c r="AD2577" s="208"/>
      <c r="AE2577" s="208"/>
    </row>
    <row r="2578" spans="28:31" x14ac:dyDescent="0.2">
      <c r="AB2578" s="208"/>
      <c r="AD2578" s="208"/>
      <c r="AE2578" s="208"/>
    </row>
    <row r="2579" spans="28:31" x14ac:dyDescent="0.2">
      <c r="AB2579" s="208"/>
      <c r="AD2579" s="208"/>
      <c r="AE2579" s="208"/>
    </row>
    <row r="2580" spans="28:31" x14ac:dyDescent="0.2">
      <c r="AB2580" s="208"/>
      <c r="AD2580" s="208"/>
      <c r="AE2580" s="208"/>
    </row>
    <row r="2581" spans="28:31" x14ac:dyDescent="0.2">
      <c r="AB2581" s="208"/>
      <c r="AD2581" s="208"/>
      <c r="AE2581" s="208"/>
    </row>
    <row r="2582" spans="28:31" x14ac:dyDescent="0.2">
      <c r="AB2582" s="208"/>
      <c r="AD2582" s="208"/>
      <c r="AE2582" s="208"/>
    </row>
    <row r="2583" spans="28:31" x14ac:dyDescent="0.2">
      <c r="AB2583" s="208"/>
      <c r="AD2583" s="208"/>
      <c r="AE2583" s="208"/>
    </row>
    <row r="2584" spans="28:31" x14ac:dyDescent="0.2">
      <c r="AB2584" s="208"/>
      <c r="AD2584" s="208"/>
      <c r="AE2584" s="208"/>
    </row>
    <row r="2585" spans="28:31" x14ac:dyDescent="0.2">
      <c r="AB2585" s="208"/>
      <c r="AD2585" s="208"/>
      <c r="AE2585" s="208"/>
    </row>
    <row r="2586" spans="28:31" x14ac:dyDescent="0.2">
      <c r="AB2586" s="208"/>
      <c r="AD2586" s="208"/>
      <c r="AE2586" s="208"/>
    </row>
    <row r="2587" spans="28:31" x14ac:dyDescent="0.2">
      <c r="AB2587" s="208"/>
      <c r="AD2587" s="208"/>
      <c r="AE2587" s="208"/>
    </row>
    <row r="2588" spans="28:31" x14ac:dyDescent="0.2">
      <c r="AB2588" s="208"/>
      <c r="AD2588" s="208"/>
      <c r="AE2588" s="208"/>
    </row>
    <row r="2589" spans="28:31" x14ac:dyDescent="0.2">
      <c r="AB2589" s="208"/>
      <c r="AD2589" s="208"/>
      <c r="AE2589" s="208"/>
    </row>
    <row r="2590" spans="28:31" x14ac:dyDescent="0.2">
      <c r="AB2590" s="208"/>
      <c r="AD2590" s="208"/>
      <c r="AE2590" s="208"/>
    </row>
    <row r="2591" spans="28:31" x14ac:dyDescent="0.2">
      <c r="AB2591" s="208"/>
      <c r="AD2591" s="208"/>
      <c r="AE2591" s="208"/>
    </row>
    <row r="2592" spans="28:31" x14ac:dyDescent="0.2">
      <c r="AB2592" s="208"/>
      <c r="AD2592" s="208"/>
      <c r="AE2592" s="208"/>
    </row>
    <row r="2593" spans="28:31" x14ac:dyDescent="0.2">
      <c r="AB2593" s="208"/>
      <c r="AD2593" s="208"/>
      <c r="AE2593" s="208"/>
    </row>
    <row r="2594" spans="28:31" x14ac:dyDescent="0.2">
      <c r="AB2594" s="208"/>
      <c r="AD2594" s="208"/>
      <c r="AE2594" s="208"/>
    </row>
    <row r="2595" spans="28:31" x14ac:dyDescent="0.2">
      <c r="AB2595" s="208"/>
      <c r="AD2595" s="208"/>
      <c r="AE2595" s="208"/>
    </row>
    <row r="2596" spans="28:31" x14ac:dyDescent="0.2">
      <c r="AB2596" s="208"/>
      <c r="AD2596" s="208"/>
      <c r="AE2596" s="208"/>
    </row>
    <row r="2597" spans="28:31" x14ac:dyDescent="0.2">
      <c r="AB2597" s="208"/>
      <c r="AD2597" s="208"/>
      <c r="AE2597" s="208"/>
    </row>
    <row r="2598" spans="28:31" x14ac:dyDescent="0.2">
      <c r="AB2598" s="208"/>
      <c r="AD2598" s="208"/>
      <c r="AE2598" s="208"/>
    </row>
    <row r="2599" spans="28:31" x14ac:dyDescent="0.2">
      <c r="AB2599" s="208"/>
      <c r="AD2599" s="208"/>
      <c r="AE2599" s="208"/>
    </row>
    <row r="2600" spans="28:31" x14ac:dyDescent="0.2">
      <c r="AB2600" s="208"/>
      <c r="AD2600" s="208"/>
      <c r="AE2600" s="208"/>
    </row>
    <row r="2601" spans="28:31" x14ac:dyDescent="0.2">
      <c r="AB2601" s="208"/>
      <c r="AD2601" s="208"/>
      <c r="AE2601" s="208"/>
    </row>
    <row r="2602" spans="28:31" x14ac:dyDescent="0.2">
      <c r="AB2602" s="208"/>
      <c r="AD2602" s="208"/>
      <c r="AE2602" s="208"/>
    </row>
    <row r="2603" spans="28:31" x14ac:dyDescent="0.2">
      <c r="AB2603" s="208"/>
      <c r="AD2603" s="208"/>
      <c r="AE2603" s="208"/>
    </row>
    <row r="2604" spans="28:31" x14ac:dyDescent="0.2">
      <c r="AB2604" s="208"/>
      <c r="AD2604" s="208"/>
      <c r="AE2604" s="208"/>
    </row>
    <row r="2605" spans="28:31" x14ac:dyDescent="0.2">
      <c r="AB2605" s="208"/>
      <c r="AD2605" s="208"/>
      <c r="AE2605" s="208"/>
    </row>
    <row r="2606" spans="28:31" x14ac:dyDescent="0.2">
      <c r="AB2606" s="208"/>
      <c r="AD2606" s="208"/>
      <c r="AE2606" s="208"/>
    </row>
    <row r="2607" spans="28:31" x14ac:dyDescent="0.2">
      <c r="AB2607" s="208"/>
      <c r="AD2607" s="208"/>
      <c r="AE2607" s="208"/>
    </row>
    <row r="2608" spans="28:31" x14ac:dyDescent="0.2">
      <c r="AB2608" s="208"/>
      <c r="AD2608" s="208"/>
      <c r="AE2608" s="208"/>
    </row>
    <row r="2609" spans="28:31" x14ac:dyDescent="0.2">
      <c r="AB2609" s="208"/>
      <c r="AD2609" s="208"/>
      <c r="AE2609" s="208"/>
    </row>
    <row r="2610" spans="28:31" x14ac:dyDescent="0.2">
      <c r="AB2610" s="208"/>
      <c r="AD2610" s="208"/>
      <c r="AE2610" s="208"/>
    </row>
    <row r="2611" spans="28:31" x14ac:dyDescent="0.2">
      <c r="AB2611" s="208"/>
      <c r="AD2611" s="208"/>
      <c r="AE2611" s="208"/>
    </row>
    <row r="2612" spans="28:31" x14ac:dyDescent="0.2">
      <c r="AB2612" s="208"/>
      <c r="AD2612" s="208"/>
      <c r="AE2612" s="208"/>
    </row>
    <row r="2613" spans="28:31" x14ac:dyDescent="0.2">
      <c r="AB2613" s="208"/>
      <c r="AD2613" s="208"/>
      <c r="AE2613" s="208"/>
    </row>
    <row r="2614" spans="28:31" x14ac:dyDescent="0.2">
      <c r="AB2614" s="208"/>
      <c r="AD2614" s="208"/>
      <c r="AE2614" s="208"/>
    </row>
    <row r="2615" spans="28:31" x14ac:dyDescent="0.2">
      <c r="AB2615" s="208"/>
      <c r="AD2615" s="208"/>
      <c r="AE2615" s="208"/>
    </row>
    <row r="2616" spans="28:31" x14ac:dyDescent="0.2">
      <c r="AB2616" s="208"/>
      <c r="AD2616" s="208"/>
      <c r="AE2616" s="208"/>
    </row>
    <row r="2617" spans="28:31" x14ac:dyDescent="0.2">
      <c r="AB2617" s="208"/>
      <c r="AD2617" s="208"/>
      <c r="AE2617" s="208"/>
    </row>
    <row r="2618" spans="28:31" x14ac:dyDescent="0.2">
      <c r="AB2618" s="208"/>
      <c r="AD2618" s="208"/>
      <c r="AE2618" s="208"/>
    </row>
    <row r="2619" spans="28:31" x14ac:dyDescent="0.2">
      <c r="AB2619" s="208"/>
      <c r="AD2619" s="208"/>
      <c r="AE2619" s="208"/>
    </row>
    <row r="2620" spans="28:31" x14ac:dyDescent="0.2">
      <c r="AB2620" s="208"/>
      <c r="AD2620" s="208"/>
      <c r="AE2620" s="208"/>
    </row>
    <row r="2621" spans="28:31" x14ac:dyDescent="0.2">
      <c r="AB2621" s="208"/>
      <c r="AD2621" s="208"/>
      <c r="AE2621" s="208"/>
    </row>
    <row r="2622" spans="28:31" x14ac:dyDescent="0.2">
      <c r="AB2622" s="208"/>
      <c r="AD2622" s="208"/>
      <c r="AE2622" s="208"/>
    </row>
    <row r="2623" spans="28:31" x14ac:dyDescent="0.2">
      <c r="AB2623" s="208"/>
      <c r="AD2623" s="208"/>
      <c r="AE2623" s="208"/>
    </row>
    <row r="2624" spans="28:31" x14ac:dyDescent="0.2">
      <c r="AB2624" s="208"/>
      <c r="AD2624" s="208"/>
      <c r="AE2624" s="208"/>
    </row>
    <row r="2625" spans="28:31" x14ac:dyDescent="0.2">
      <c r="AB2625" s="208"/>
      <c r="AD2625" s="208"/>
      <c r="AE2625" s="208"/>
    </row>
    <row r="2626" spans="28:31" x14ac:dyDescent="0.2">
      <c r="AB2626" s="208"/>
      <c r="AD2626" s="208"/>
      <c r="AE2626" s="208"/>
    </row>
    <row r="2627" spans="28:31" x14ac:dyDescent="0.2">
      <c r="AB2627" s="208"/>
      <c r="AD2627" s="208"/>
      <c r="AE2627" s="208"/>
    </row>
    <row r="2628" spans="28:31" x14ac:dyDescent="0.2">
      <c r="AB2628" s="208"/>
      <c r="AD2628" s="208"/>
      <c r="AE2628" s="208"/>
    </row>
    <row r="2629" spans="28:31" x14ac:dyDescent="0.2">
      <c r="AB2629" s="208"/>
      <c r="AD2629" s="208"/>
      <c r="AE2629" s="208"/>
    </row>
    <row r="2630" spans="28:31" x14ac:dyDescent="0.2">
      <c r="AB2630" s="208"/>
      <c r="AD2630" s="208"/>
      <c r="AE2630" s="208"/>
    </row>
    <row r="2631" spans="28:31" x14ac:dyDescent="0.2">
      <c r="AB2631" s="208"/>
      <c r="AD2631" s="208"/>
      <c r="AE2631" s="208"/>
    </row>
    <row r="2632" spans="28:31" x14ac:dyDescent="0.2">
      <c r="AB2632" s="208"/>
      <c r="AD2632" s="208"/>
      <c r="AE2632" s="208"/>
    </row>
    <row r="2633" spans="28:31" x14ac:dyDescent="0.2">
      <c r="AB2633" s="208"/>
      <c r="AD2633" s="208"/>
      <c r="AE2633" s="208"/>
    </row>
    <row r="2634" spans="28:31" x14ac:dyDescent="0.2">
      <c r="AB2634" s="208"/>
      <c r="AD2634" s="208"/>
      <c r="AE2634" s="208"/>
    </row>
    <row r="2635" spans="28:31" x14ac:dyDescent="0.2">
      <c r="AB2635" s="208"/>
      <c r="AD2635" s="208"/>
      <c r="AE2635" s="208"/>
    </row>
    <row r="2636" spans="28:31" x14ac:dyDescent="0.2">
      <c r="AB2636" s="208"/>
      <c r="AD2636" s="208"/>
      <c r="AE2636" s="208"/>
    </row>
    <row r="2637" spans="28:31" x14ac:dyDescent="0.2">
      <c r="AB2637" s="208"/>
      <c r="AD2637" s="208"/>
      <c r="AE2637" s="208"/>
    </row>
    <row r="2638" spans="28:31" x14ac:dyDescent="0.2">
      <c r="AB2638" s="208"/>
      <c r="AD2638" s="208"/>
      <c r="AE2638" s="208"/>
    </row>
    <row r="2639" spans="28:31" x14ac:dyDescent="0.2">
      <c r="AB2639" s="208"/>
      <c r="AD2639" s="208"/>
      <c r="AE2639" s="208"/>
    </row>
    <row r="2640" spans="28:31" x14ac:dyDescent="0.2">
      <c r="AB2640" s="208"/>
      <c r="AD2640" s="208"/>
      <c r="AE2640" s="208"/>
    </row>
    <row r="2641" spans="28:31" x14ac:dyDescent="0.2">
      <c r="AB2641" s="208"/>
      <c r="AD2641" s="208"/>
      <c r="AE2641" s="208"/>
    </row>
    <row r="2642" spans="28:31" x14ac:dyDescent="0.2">
      <c r="AB2642" s="208"/>
      <c r="AD2642" s="208"/>
      <c r="AE2642" s="208"/>
    </row>
    <row r="2643" spans="28:31" x14ac:dyDescent="0.2">
      <c r="AB2643" s="208"/>
      <c r="AD2643" s="208"/>
      <c r="AE2643" s="208"/>
    </row>
    <row r="2644" spans="28:31" x14ac:dyDescent="0.2">
      <c r="AB2644" s="208"/>
      <c r="AD2644" s="208"/>
      <c r="AE2644" s="208"/>
    </row>
    <row r="2645" spans="28:31" x14ac:dyDescent="0.2">
      <c r="AB2645" s="208"/>
      <c r="AD2645" s="208"/>
      <c r="AE2645" s="208"/>
    </row>
    <row r="2646" spans="28:31" x14ac:dyDescent="0.2">
      <c r="AB2646" s="208"/>
      <c r="AD2646" s="208"/>
      <c r="AE2646" s="208"/>
    </row>
    <row r="2647" spans="28:31" x14ac:dyDescent="0.2">
      <c r="AB2647" s="208"/>
      <c r="AD2647" s="208"/>
      <c r="AE2647" s="208"/>
    </row>
    <row r="2648" spans="28:31" x14ac:dyDescent="0.2">
      <c r="AB2648" s="208"/>
      <c r="AD2648" s="208"/>
      <c r="AE2648" s="208"/>
    </row>
    <row r="2649" spans="28:31" x14ac:dyDescent="0.2">
      <c r="AB2649" s="208"/>
      <c r="AD2649" s="208"/>
      <c r="AE2649" s="208"/>
    </row>
    <row r="2650" spans="28:31" x14ac:dyDescent="0.2">
      <c r="AB2650" s="208"/>
      <c r="AD2650" s="208"/>
      <c r="AE2650" s="208"/>
    </row>
    <row r="2651" spans="28:31" x14ac:dyDescent="0.2">
      <c r="AB2651" s="208"/>
      <c r="AD2651" s="208"/>
      <c r="AE2651" s="208"/>
    </row>
    <row r="2652" spans="28:31" x14ac:dyDescent="0.2">
      <c r="AB2652" s="208"/>
      <c r="AD2652" s="208"/>
      <c r="AE2652" s="208"/>
    </row>
    <row r="2653" spans="28:31" x14ac:dyDescent="0.2">
      <c r="AB2653" s="208"/>
      <c r="AD2653" s="208"/>
      <c r="AE2653" s="208"/>
    </row>
    <row r="2654" spans="28:31" x14ac:dyDescent="0.2">
      <c r="AB2654" s="208"/>
      <c r="AD2654" s="208"/>
      <c r="AE2654" s="208"/>
    </row>
    <row r="2655" spans="28:31" x14ac:dyDescent="0.2">
      <c r="AB2655" s="208"/>
      <c r="AD2655" s="208"/>
      <c r="AE2655" s="208"/>
    </row>
    <row r="2656" spans="28:31" x14ac:dyDescent="0.2">
      <c r="AB2656" s="208"/>
      <c r="AD2656" s="208"/>
      <c r="AE2656" s="208"/>
    </row>
    <row r="2657" spans="28:31" x14ac:dyDescent="0.2">
      <c r="AB2657" s="208"/>
      <c r="AD2657" s="208"/>
      <c r="AE2657" s="208"/>
    </row>
    <row r="2658" spans="28:31" x14ac:dyDescent="0.2">
      <c r="AB2658" s="208"/>
      <c r="AD2658" s="208"/>
      <c r="AE2658" s="208"/>
    </row>
    <row r="2659" spans="28:31" x14ac:dyDescent="0.2">
      <c r="AB2659" s="208"/>
      <c r="AD2659" s="208"/>
      <c r="AE2659" s="208"/>
    </row>
    <row r="2660" spans="28:31" x14ac:dyDescent="0.2">
      <c r="AB2660" s="208"/>
      <c r="AD2660" s="208"/>
      <c r="AE2660" s="208"/>
    </row>
    <row r="2661" spans="28:31" x14ac:dyDescent="0.2">
      <c r="AB2661" s="208"/>
      <c r="AD2661" s="208"/>
      <c r="AE2661" s="208"/>
    </row>
    <row r="2662" spans="28:31" x14ac:dyDescent="0.2">
      <c r="AB2662" s="208"/>
      <c r="AD2662" s="208"/>
      <c r="AE2662" s="208"/>
    </row>
    <row r="2663" spans="28:31" x14ac:dyDescent="0.2">
      <c r="AB2663" s="208"/>
      <c r="AD2663" s="208"/>
      <c r="AE2663" s="208"/>
    </row>
    <row r="2664" spans="28:31" x14ac:dyDescent="0.2">
      <c r="AB2664" s="208"/>
      <c r="AD2664" s="208"/>
      <c r="AE2664" s="208"/>
    </row>
    <row r="2665" spans="28:31" x14ac:dyDescent="0.2">
      <c r="AB2665" s="208"/>
      <c r="AD2665" s="208"/>
      <c r="AE2665" s="208"/>
    </row>
    <row r="2666" spans="28:31" x14ac:dyDescent="0.2">
      <c r="AB2666" s="208"/>
      <c r="AD2666" s="208"/>
      <c r="AE2666" s="208"/>
    </row>
    <row r="2667" spans="28:31" x14ac:dyDescent="0.2">
      <c r="AB2667" s="208"/>
      <c r="AD2667" s="208"/>
      <c r="AE2667" s="208"/>
    </row>
    <row r="2668" spans="28:31" x14ac:dyDescent="0.2">
      <c r="AB2668" s="208"/>
      <c r="AD2668" s="208"/>
      <c r="AE2668" s="208"/>
    </row>
    <row r="2669" spans="28:31" x14ac:dyDescent="0.2">
      <c r="AB2669" s="208"/>
      <c r="AD2669" s="208"/>
      <c r="AE2669" s="208"/>
    </row>
    <row r="2670" spans="28:31" x14ac:dyDescent="0.2">
      <c r="AB2670" s="208"/>
      <c r="AD2670" s="208"/>
      <c r="AE2670" s="208"/>
    </row>
    <row r="2671" spans="28:31" x14ac:dyDescent="0.2">
      <c r="AB2671" s="208"/>
      <c r="AD2671" s="208"/>
      <c r="AE2671" s="208"/>
    </row>
    <row r="2672" spans="28:31" x14ac:dyDescent="0.2">
      <c r="AB2672" s="208"/>
      <c r="AD2672" s="208"/>
      <c r="AE2672" s="208"/>
    </row>
    <row r="2673" spans="28:31" x14ac:dyDescent="0.2">
      <c r="AB2673" s="208"/>
      <c r="AD2673" s="208"/>
      <c r="AE2673" s="208"/>
    </row>
    <row r="2674" spans="28:31" x14ac:dyDescent="0.2">
      <c r="AB2674" s="208"/>
      <c r="AD2674" s="208"/>
      <c r="AE2674" s="208"/>
    </row>
    <row r="2675" spans="28:31" x14ac:dyDescent="0.2">
      <c r="AB2675" s="208"/>
      <c r="AD2675" s="208"/>
      <c r="AE2675" s="208"/>
    </row>
    <row r="2676" spans="28:31" x14ac:dyDescent="0.2">
      <c r="AB2676" s="208"/>
      <c r="AD2676" s="208"/>
      <c r="AE2676" s="208"/>
    </row>
    <row r="2677" spans="28:31" x14ac:dyDescent="0.2">
      <c r="AB2677" s="208"/>
      <c r="AD2677" s="208"/>
      <c r="AE2677" s="208"/>
    </row>
    <row r="2678" spans="28:31" x14ac:dyDescent="0.2">
      <c r="AB2678" s="208"/>
      <c r="AD2678" s="208"/>
      <c r="AE2678" s="208"/>
    </row>
    <row r="2679" spans="28:31" x14ac:dyDescent="0.2">
      <c r="AB2679" s="208"/>
      <c r="AD2679" s="208"/>
      <c r="AE2679" s="208"/>
    </row>
    <row r="2680" spans="28:31" x14ac:dyDescent="0.2">
      <c r="AB2680" s="208"/>
      <c r="AD2680" s="208"/>
      <c r="AE2680" s="208"/>
    </row>
    <row r="2681" spans="28:31" x14ac:dyDescent="0.2">
      <c r="AB2681" s="208"/>
      <c r="AD2681" s="208"/>
      <c r="AE2681" s="208"/>
    </row>
    <row r="2682" spans="28:31" x14ac:dyDescent="0.2">
      <c r="AB2682" s="208"/>
      <c r="AD2682" s="208"/>
      <c r="AE2682" s="208"/>
    </row>
    <row r="2683" spans="28:31" x14ac:dyDescent="0.2">
      <c r="AB2683" s="208"/>
      <c r="AD2683" s="208"/>
      <c r="AE2683" s="208"/>
    </row>
    <row r="2684" spans="28:31" x14ac:dyDescent="0.2">
      <c r="AB2684" s="208"/>
      <c r="AD2684" s="208"/>
      <c r="AE2684" s="208"/>
    </row>
    <row r="2685" spans="28:31" x14ac:dyDescent="0.2">
      <c r="AB2685" s="208"/>
      <c r="AD2685" s="208"/>
      <c r="AE2685" s="208"/>
    </row>
    <row r="2686" spans="28:31" x14ac:dyDescent="0.2">
      <c r="AB2686" s="208"/>
      <c r="AD2686" s="208"/>
      <c r="AE2686" s="208"/>
    </row>
    <row r="2687" spans="28:31" x14ac:dyDescent="0.2">
      <c r="AB2687" s="208"/>
      <c r="AD2687" s="208"/>
      <c r="AE2687" s="208"/>
    </row>
    <row r="2688" spans="28:31" x14ac:dyDescent="0.2">
      <c r="AB2688" s="208"/>
      <c r="AD2688" s="208"/>
      <c r="AE2688" s="208"/>
    </row>
    <row r="2689" spans="28:31" x14ac:dyDescent="0.2">
      <c r="AB2689" s="208"/>
      <c r="AD2689" s="208"/>
      <c r="AE2689" s="208"/>
    </row>
    <row r="2690" spans="28:31" x14ac:dyDescent="0.2">
      <c r="AB2690" s="208"/>
      <c r="AD2690" s="208"/>
      <c r="AE2690" s="208"/>
    </row>
    <row r="2691" spans="28:31" x14ac:dyDescent="0.2">
      <c r="AB2691" s="208"/>
      <c r="AD2691" s="208"/>
      <c r="AE2691" s="208"/>
    </row>
    <row r="2692" spans="28:31" x14ac:dyDescent="0.2">
      <c r="AB2692" s="208"/>
      <c r="AD2692" s="208"/>
      <c r="AE2692" s="208"/>
    </row>
    <row r="2693" spans="28:31" x14ac:dyDescent="0.2">
      <c r="AB2693" s="208"/>
      <c r="AD2693" s="208"/>
      <c r="AE2693" s="208"/>
    </row>
    <row r="2694" spans="28:31" x14ac:dyDescent="0.2">
      <c r="AB2694" s="208"/>
      <c r="AD2694" s="208"/>
      <c r="AE2694" s="208"/>
    </row>
    <row r="2695" spans="28:31" x14ac:dyDescent="0.2">
      <c r="AB2695" s="208"/>
      <c r="AD2695" s="208"/>
      <c r="AE2695" s="208"/>
    </row>
    <row r="2696" spans="28:31" x14ac:dyDescent="0.2">
      <c r="AB2696" s="208"/>
      <c r="AD2696" s="208"/>
      <c r="AE2696" s="208"/>
    </row>
    <row r="2697" spans="28:31" x14ac:dyDescent="0.2">
      <c r="AB2697" s="208"/>
      <c r="AD2697" s="208"/>
      <c r="AE2697" s="208"/>
    </row>
    <row r="2698" spans="28:31" x14ac:dyDescent="0.2">
      <c r="AB2698" s="208"/>
      <c r="AD2698" s="208"/>
      <c r="AE2698" s="208"/>
    </row>
    <row r="2699" spans="28:31" x14ac:dyDescent="0.2">
      <c r="AB2699" s="208"/>
      <c r="AD2699" s="208"/>
      <c r="AE2699" s="208"/>
    </row>
    <row r="2700" spans="28:31" x14ac:dyDescent="0.2">
      <c r="AB2700" s="208"/>
      <c r="AD2700" s="208"/>
      <c r="AE2700" s="208"/>
    </row>
    <row r="2701" spans="28:31" x14ac:dyDescent="0.2">
      <c r="AB2701" s="208"/>
      <c r="AD2701" s="208"/>
      <c r="AE2701" s="208"/>
    </row>
    <row r="2702" spans="28:31" x14ac:dyDescent="0.2">
      <c r="AB2702" s="208"/>
      <c r="AD2702" s="208"/>
      <c r="AE2702" s="208"/>
    </row>
    <row r="2703" spans="28:31" x14ac:dyDescent="0.2">
      <c r="AB2703" s="208"/>
      <c r="AD2703" s="208"/>
      <c r="AE2703" s="208"/>
    </row>
    <row r="2704" spans="28:31" x14ac:dyDescent="0.2">
      <c r="AB2704" s="208"/>
      <c r="AD2704" s="208"/>
      <c r="AE2704" s="208"/>
    </row>
    <row r="2705" spans="28:31" x14ac:dyDescent="0.2">
      <c r="AB2705" s="208"/>
      <c r="AD2705" s="208"/>
      <c r="AE2705" s="208"/>
    </row>
    <row r="2706" spans="28:31" x14ac:dyDescent="0.2">
      <c r="AB2706" s="208"/>
      <c r="AD2706" s="208"/>
      <c r="AE2706" s="208"/>
    </row>
    <row r="2707" spans="28:31" x14ac:dyDescent="0.2">
      <c r="AB2707" s="208"/>
      <c r="AD2707" s="208"/>
      <c r="AE2707" s="208"/>
    </row>
    <row r="2708" spans="28:31" x14ac:dyDescent="0.2">
      <c r="AB2708" s="208"/>
      <c r="AD2708" s="208"/>
      <c r="AE2708" s="208"/>
    </row>
    <row r="2709" spans="28:31" x14ac:dyDescent="0.2">
      <c r="AB2709" s="208"/>
      <c r="AD2709" s="208"/>
      <c r="AE2709" s="208"/>
    </row>
    <row r="2710" spans="28:31" x14ac:dyDescent="0.2">
      <c r="AB2710" s="208"/>
      <c r="AD2710" s="208"/>
      <c r="AE2710" s="208"/>
    </row>
    <row r="2711" spans="28:31" x14ac:dyDescent="0.2">
      <c r="AB2711" s="208"/>
      <c r="AD2711" s="208"/>
      <c r="AE2711" s="208"/>
    </row>
    <row r="2712" spans="28:31" x14ac:dyDescent="0.2">
      <c r="AB2712" s="208"/>
      <c r="AD2712" s="208"/>
      <c r="AE2712" s="208"/>
    </row>
    <row r="2713" spans="28:31" x14ac:dyDescent="0.2">
      <c r="AB2713" s="208"/>
      <c r="AD2713" s="208"/>
      <c r="AE2713" s="208"/>
    </row>
    <row r="2714" spans="28:31" x14ac:dyDescent="0.2">
      <c r="AB2714" s="208"/>
      <c r="AD2714" s="208"/>
      <c r="AE2714" s="208"/>
    </row>
    <row r="2715" spans="28:31" x14ac:dyDescent="0.2">
      <c r="AB2715" s="208"/>
      <c r="AD2715" s="208"/>
      <c r="AE2715" s="208"/>
    </row>
    <row r="2716" spans="28:31" x14ac:dyDescent="0.2">
      <c r="AB2716" s="208"/>
      <c r="AD2716" s="208"/>
      <c r="AE2716" s="208"/>
    </row>
    <row r="2717" spans="28:31" x14ac:dyDescent="0.2">
      <c r="AB2717" s="208"/>
      <c r="AD2717" s="208"/>
      <c r="AE2717" s="208"/>
    </row>
    <row r="2718" spans="28:31" x14ac:dyDescent="0.2">
      <c r="AB2718" s="208"/>
      <c r="AD2718" s="208"/>
      <c r="AE2718" s="208"/>
    </row>
    <row r="2719" spans="28:31" x14ac:dyDescent="0.2">
      <c r="AB2719" s="208"/>
      <c r="AD2719" s="208"/>
      <c r="AE2719" s="208"/>
    </row>
    <row r="2720" spans="28:31" x14ac:dyDescent="0.2">
      <c r="AB2720" s="208"/>
      <c r="AD2720" s="208"/>
      <c r="AE2720" s="208"/>
    </row>
    <row r="2721" spans="28:31" x14ac:dyDescent="0.2">
      <c r="AB2721" s="208"/>
      <c r="AD2721" s="208"/>
      <c r="AE2721" s="208"/>
    </row>
    <row r="2722" spans="28:31" x14ac:dyDescent="0.2">
      <c r="AB2722" s="208"/>
      <c r="AD2722" s="208"/>
      <c r="AE2722" s="208"/>
    </row>
    <row r="2723" spans="28:31" x14ac:dyDescent="0.2">
      <c r="AB2723" s="208"/>
      <c r="AD2723" s="208"/>
      <c r="AE2723" s="208"/>
    </row>
    <row r="2724" spans="28:31" x14ac:dyDescent="0.2">
      <c r="AB2724" s="208"/>
      <c r="AD2724" s="208"/>
      <c r="AE2724" s="208"/>
    </row>
    <row r="2725" spans="28:31" x14ac:dyDescent="0.2">
      <c r="AB2725" s="208"/>
      <c r="AD2725" s="208"/>
      <c r="AE2725" s="208"/>
    </row>
    <row r="2726" spans="28:31" x14ac:dyDescent="0.2">
      <c r="AB2726" s="208"/>
      <c r="AD2726" s="208"/>
      <c r="AE2726" s="208"/>
    </row>
    <row r="2727" spans="28:31" x14ac:dyDescent="0.2">
      <c r="AB2727" s="208"/>
      <c r="AD2727" s="208"/>
      <c r="AE2727" s="208"/>
    </row>
    <row r="2728" spans="28:31" x14ac:dyDescent="0.2">
      <c r="AB2728" s="208"/>
      <c r="AD2728" s="208"/>
      <c r="AE2728" s="208"/>
    </row>
    <row r="2729" spans="28:31" x14ac:dyDescent="0.2">
      <c r="AB2729" s="208"/>
      <c r="AD2729" s="208"/>
      <c r="AE2729" s="208"/>
    </row>
    <row r="2730" spans="28:31" x14ac:dyDescent="0.2">
      <c r="AB2730" s="208"/>
      <c r="AD2730" s="208"/>
      <c r="AE2730" s="208"/>
    </row>
    <row r="2731" spans="28:31" x14ac:dyDescent="0.2">
      <c r="AB2731" s="208"/>
      <c r="AD2731" s="208"/>
      <c r="AE2731" s="208"/>
    </row>
    <row r="2732" spans="28:31" x14ac:dyDescent="0.2">
      <c r="AB2732" s="208"/>
      <c r="AD2732" s="208"/>
      <c r="AE2732" s="208"/>
    </row>
    <row r="2733" spans="28:31" x14ac:dyDescent="0.2">
      <c r="AB2733" s="208"/>
      <c r="AD2733" s="208"/>
      <c r="AE2733" s="208"/>
    </row>
    <row r="2734" spans="28:31" x14ac:dyDescent="0.2">
      <c r="AB2734" s="208"/>
      <c r="AD2734" s="208"/>
      <c r="AE2734" s="208"/>
    </row>
    <row r="2735" spans="28:31" x14ac:dyDescent="0.2">
      <c r="AB2735" s="208"/>
      <c r="AD2735" s="208"/>
      <c r="AE2735" s="208"/>
    </row>
    <row r="2736" spans="28:31" x14ac:dyDescent="0.2">
      <c r="AB2736" s="208"/>
      <c r="AD2736" s="208"/>
      <c r="AE2736" s="208"/>
    </row>
    <row r="2737" spans="28:31" x14ac:dyDescent="0.2">
      <c r="AB2737" s="208"/>
      <c r="AD2737" s="208"/>
      <c r="AE2737" s="208"/>
    </row>
    <row r="2738" spans="28:31" x14ac:dyDescent="0.2">
      <c r="AB2738" s="208"/>
      <c r="AD2738" s="208"/>
      <c r="AE2738" s="208"/>
    </row>
    <row r="2739" spans="28:31" x14ac:dyDescent="0.2">
      <c r="AB2739" s="208"/>
      <c r="AD2739" s="208"/>
      <c r="AE2739" s="208"/>
    </row>
    <row r="2740" spans="28:31" x14ac:dyDescent="0.2">
      <c r="AB2740" s="208"/>
      <c r="AD2740" s="208"/>
      <c r="AE2740" s="208"/>
    </row>
    <row r="2741" spans="28:31" x14ac:dyDescent="0.2">
      <c r="AB2741" s="208"/>
      <c r="AD2741" s="208"/>
      <c r="AE2741" s="208"/>
    </row>
    <row r="2742" spans="28:31" x14ac:dyDescent="0.2">
      <c r="AB2742" s="208"/>
      <c r="AD2742" s="208"/>
      <c r="AE2742" s="208"/>
    </row>
    <row r="2743" spans="28:31" x14ac:dyDescent="0.2">
      <c r="AB2743" s="208"/>
      <c r="AD2743" s="208"/>
      <c r="AE2743" s="208"/>
    </row>
    <row r="2744" spans="28:31" x14ac:dyDescent="0.2">
      <c r="AB2744" s="208"/>
      <c r="AD2744" s="208"/>
      <c r="AE2744" s="208"/>
    </row>
    <row r="2745" spans="28:31" x14ac:dyDescent="0.2">
      <c r="AB2745" s="208"/>
      <c r="AD2745" s="208"/>
      <c r="AE2745" s="208"/>
    </row>
    <row r="2746" spans="28:31" x14ac:dyDescent="0.2">
      <c r="AB2746" s="208"/>
      <c r="AD2746" s="208"/>
      <c r="AE2746" s="208"/>
    </row>
    <row r="2747" spans="28:31" x14ac:dyDescent="0.2">
      <c r="AB2747" s="208"/>
      <c r="AD2747" s="208"/>
      <c r="AE2747" s="208"/>
    </row>
    <row r="2748" spans="28:31" x14ac:dyDescent="0.2">
      <c r="AB2748" s="208"/>
      <c r="AD2748" s="208"/>
      <c r="AE2748" s="208"/>
    </row>
    <row r="2749" spans="28:31" x14ac:dyDescent="0.2">
      <c r="AB2749" s="208"/>
      <c r="AD2749" s="208"/>
      <c r="AE2749" s="208"/>
    </row>
    <row r="2750" spans="28:31" x14ac:dyDescent="0.2">
      <c r="AB2750" s="208"/>
      <c r="AD2750" s="208"/>
      <c r="AE2750" s="208"/>
    </row>
    <row r="2751" spans="28:31" x14ac:dyDescent="0.2">
      <c r="AB2751" s="208"/>
      <c r="AD2751" s="208"/>
      <c r="AE2751" s="208"/>
    </row>
    <row r="2752" spans="28:31" x14ac:dyDescent="0.2">
      <c r="AB2752" s="208"/>
      <c r="AD2752" s="208"/>
      <c r="AE2752" s="208"/>
    </row>
    <row r="2753" spans="28:31" x14ac:dyDescent="0.2">
      <c r="AB2753" s="208"/>
      <c r="AD2753" s="208"/>
      <c r="AE2753" s="208"/>
    </row>
    <row r="2754" spans="28:31" x14ac:dyDescent="0.2">
      <c r="AB2754" s="208"/>
      <c r="AD2754" s="208"/>
      <c r="AE2754" s="208"/>
    </row>
    <row r="2755" spans="28:31" x14ac:dyDescent="0.2">
      <c r="AB2755" s="208"/>
      <c r="AD2755" s="208"/>
      <c r="AE2755" s="208"/>
    </row>
    <row r="2756" spans="28:31" x14ac:dyDescent="0.2">
      <c r="AB2756" s="208"/>
      <c r="AD2756" s="208"/>
      <c r="AE2756" s="208"/>
    </row>
    <row r="2757" spans="28:31" x14ac:dyDescent="0.2">
      <c r="AB2757" s="208"/>
      <c r="AD2757" s="208"/>
      <c r="AE2757" s="208"/>
    </row>
    <row r="2758" spans="28:31" x14ac:dyDescent="0.2">
      <c r="AB2758" s="208"/>
      <c r="AD2758" s="208"/>
      <c r="AE2758" s="208"/>
    </row>
    <row r="2759" spans="28:31" x14ac:dyDescent="0.2">
      <c r="AB2759" s="208"/>
      <c r="AD2759" s="208"/>
      <c r="AE2759" s="208"/>
    </row>
    <row r="2760" spans="28:31" x14ac:dyDescent="0.2">
      <c r="AB2760" s="208"/>
      <c r="AD2760" s="208"/>
      <c r="AE2760" s="208"/>
    </row>
    <row r="2761" spans="28:31" x14ac:dyDescent="0.2">
      <c r="AB2761" s="208"/>
      <c r="AD2761" s="208"/>
      <c r="AE2761" s="208"/>
    </row>
    <row r="2762" spans="28:31" x14ac:dyDescent="0.2">
      <c r="AB2762" s="208"/>
      <c r="AD2762" s="208"/>
      <c r="AE2762" s="208"/>
    </row>
    <row r="2763" spans="28:31" x14ac:dyDescent="0.2">
      <c r="AB2763" s="208"/>
      <c r="AD2763" s="208"/>
      <c r="AE2763" s="208"/>
    </row>
    <row r="2764" spans="28:31" x14ac:dyDescent="0.2">
      <c r="AB2764" s="208"/>
      <c r="AD2764" s="208"/>
      <c r="AE2764" s="208"/>
    </row>
    <row r="2765" spans="28:31" x14ac:dyDescent="0.2">
      <c r="AB2765" s="208"/>
      <c r="AD2765" s="208"/>
      <c r="AE2765" s="208"/>
    </row>
    <row r="2766" spans="28:31" x14ac:dyDescent="0.2">
      <c r="AB2766" s="208"/>
      <c r="AD2766" s="208"/>
      <c r="AE2766" s="208"/>
    </row>
    <row r="2767" spans="28:31" x14ac:dyDescent="0.2">
      <c r="AB2767" s="208"/>
      <c r="AD2767" s="208"/>
      <c r="AE2767" s="208"/>
    </row>
    <row r="2768" spans="28:31" x14ac:dyDescent="0.2">
      <c r="AB2768" s="208"/>
      <c r="AD2768" s="208"/>
      <c r="AE2768" s="208"/>
    </row>
    <row r="2769" spans="28:31" x14ac:dyDescent="0.2">
      <c r="AB2769" s="208"/>
      <c r="AD2769" s="208"/>
      <c r="AE2769" s="208"/>
    </row>
    <row r="2770" spans="28:31" x14ac:dyDescent="0.2">
      <c r="AB2770" s="208"/>
      <c r="AD2770" s="208"/>
      <c r="AE2770" s="208"/>
    </row>
    <row r="2771" spans="28:31" x14ac:dyDescent="0.2">
      <c r="AB2771" s="208"/>
      <c r="AD2771" s="208"/>
      <c r="AE2771" s="208"/>
    </row>
    <row r="2772" spans="28:31" x14ac:dyDescent="0.2">
      <c r="AB2772" s="208"/>
      <c r="AD2772" s="208"/>
      <c r="AE2772" s="208"/>
    </row>
    <row r="2773" spans="28:31" x14ac:dyDescent="0.2">
      <c r="AB2773" s="208"/>
      <c r="AD2773" s="208"/>
      <c r="AE2773" s="208"/>
    </row>
    <row r="2774" spans="28:31" x14ac:dyDescent="0.2">
      <c r="AB2774" s="208"/>
      <c r="AD2774" s="208"/>
      <c r="AE2774" s="208"/>
    </row>
    <row r="2775" spans="28:31" x14ac:dyDescent="0.2">
      <c r="AB2775" s="208"/>
      <c r="AD2775" s="208"/>
      <c r="AE2775" s="208"/>
    </row>
    <row r="2776" spans="28:31" x14ac:dyDescent="0.2">
      <c r="AB2776" s="208"/>
      <c r="AD2776" s="208"/>
      <c r="AE2776" s="208"/>
    </row>
    <row r="2777" spans="28:31" x14ac:dyDescent="0.2">
      <c r="AB2777" s="208"/>
      <c r="AD2777" s="208"/>
      <c r="AE2777" s="208"/>
    </row>
    <row r="2778" spans="28:31" x14ac:dyDescent="0.2">
      <c r="AB2778" s="208"/>
      <c r="AD2778" s="208"/>
      <c r="AE2778" s="208"/>
    </row>
    <row r="2779" spans="28:31" x14ac:dyDescent="0.2">
      <c r="AB2779" s="208"/>
      <c r="AD2779" s="208"/>
      <c r="AE2779" s="208"/>
    </row>
    <row r="2780" spans="28:31" x14ac:dyDescent="0.2">
      <c r="AB2780" s="208"/>
      <c r="AD2780" s="208"/>
      <c r="AE2780" s="208"/>
    </row>
    <row r="2781" spans="28:31" x14ac:dyDescent="0.2">
      <c r="AB2781" s="208"/>
      <c r="AD2781" s="208"/>
      <c r="AE2781" s="208"/>
    </row>
    <row r="2782" spans="28:31" x14ac:dyDescent="0.2">
      <c r="AB2782" s="208"/>
      <c r="AD2782" s="208"/>
      <c r="AE2782" s="208"/>
    </row>
    <row r="2783" spans="28:31" x14ac:dyDescent="0.2">
      <c r="AB2783" s="208"/>
      <c r="AD2783" s="208"/>
      <c r="AE2783" s="208"/>
    </row>
    <row r="2784" spans="28:31" x14ac:dyDescent="0.2">
      <c r="AB2784" s="208"/>
      <c r="AD2784" s="208"/>
      <c r="AE2784" s="208"/>
    </row>
    <row r="2785" spans="28:31" x14ac:dyDescent="0.2">
      <c r="AB2785" s="208"/>
      <c r="AD2785" s="208"/>
      <c r="AE2785" s="208"/>
    </row>
    <row r="2786" spans="28:31" x14ac:dyDescent="0.2">
      <c r="AB2786" s="208"/>
      <c r="AD2786" s="208"/>
      <c r="AE2786" s="208"/>
    </row>
    <row r="2787" spans="28:31" x14ac:dyDescent="0.2">
      <c r="AB2787" s="208"/>
      <c r="AD2787" s="208"/>
      <c r="AE2787" s="208"/>
    </row>
    <row r="2788" spans="28:31" x14ac:dyDescent="0.2">
      <c r="AB2788" s="208"/>
      <c r="AD2788" s="208"/>
      <c r="AE2788" s="208"/>
    </row>
    <row r="2789" spans="28:31" x14ac:dyDescent="0.2">
      <c r="AB2789" s="208"/>
      <c r="AD2789" s="208"/>
      <c r="AE2789" s="208"/>
    </row>
    <row r="2790" spans="28:31" x14ac:dyDescent="0.2">
      <c r="AB2790" s="208"/>
      <c r="AD2790" s="208"/>
      <c r="AE2790" s="208"/>
    </row>
    <row r="2791" spans="28:31" x14ac:dyDescent="0.2">
      <c r="AB2791" s="208"/>
      <c r="AD2791" s="208"/>
      <c r="AE2791" s="208"/>
    </row>
    <row r="2792" spans="28:31" x14ac:dyDescent="0.2">
      <c r="AB2792" s="208"/>
      <c r="AD2792" s="208"/>
      <c r="AE2792" s="208"/>
    </row>
    <row r="2793" spans="28:31" x14ac:dyDescent="0.2">
      <c r="AB2793" s="208"/>
      <c r="AD2793" s="208"/>
      <c r="AE2793" s="208"/>
    </row>
    <row r="2794" spans="28:31" x14ac:dyDescent="0.2">
      <c r="AB2794" s="208"/>
      <c r="AD2794" s="208"/>
      <c r="AE2794" s="208"/>
    </row>
    <row r="2795" spans="28:31" x14ac:dyDescent="0.2">
      <c r="AB2795" s="208"/>
      <c r="AD2795" s="208"/>
      <c r="AE2795" s="208"/>
    </row>
    <row r="2796" spans="28:31" x14ac:dyDescent="0.2">
      <c r="AB2796" s="208"/>
      <c r="AD2796" s="208"/>
      <c r="AE2796" s="208"/>
    </row>
    <row r="2797" spans="28:31" x14ac:dyDescent="0.2">
      <c r="AB2797" s="208"/>
      <c r="AD2797" s="208"/>
      <c r="AE2797" s="208"/>
    </row>
    <row r="2798" spans="28:31" x14ac:dyDescent="0.2">
      <c r="AB2798" s="208"/>
      <c r="AD2798" s="208"/>
      <c r="AE2798" s="208"/>
    </row>
    <row r="2799" spans="28:31" x14ac:dyDescent="0.2">
      <c r="AB2799" s="208"/>
      <c r="AD2799" s="208"/>
      <c r="AE2799" s="208"/>
    </row>
    <row r="2800" spans="28:31" x14ac:dyDescent="0.2">
      <c r="AB2800" s="208"/>
      <c r="AD2800" s="208"/>
      <c r="AE2800" s="208"/>
    </row>
    <row r="2801" spans="28:31" x14ac:dyDescent="0.2">
      <c r="AB2801" s="208"/>
      <c r="AD2801" s="208"/>
      <c r="AE2801" s="208"/>
    </row>
    <row r="2802" spans="28:31" x14ac:dyDescent="0.2">
      <c r="AB2802" s="208"/>
      <c r="AD2802" s="208"/>
      <c r="AE2802" s="208"/>
    </row>
    <row r="2803" spans="28:31" x14ac:dyDescent="0.2">
      <c r="AB2803" s="208"/>
      <c r="AD2803" s="208"/>
      <c r="AE2803" s="208"/>
    </row>
    <row r="2804" spans="28:31" x14ac:dyDescent="0.2">
      <c r="AB2804" s="208"/>
      <c r="AD2804" s="208"/>
      <c r="AE2804" s="208"/>
    </row>
    <row r="2805" spans="28:31" x14ac:dyDescent="0.2">
      <c r="AB2805" s="208"/>
      <c r="AD2805" s="208"/>
      <c r="AE2805" s="208"/>
    </row>
    <row r="2806" spans="28:31" x14ac:dyDescent="0.2">
      <c r="AB2806" s="208"/>
      <c r="AD2806" s="208"/>
      <c r="AE2806" s="208"/>
    </row>
    <row r="2807" spans="28:31" x14ac:dyDescent="0.2">
      <c r="AB2807" s="208"/>
      <c r="AD2807" s="208"/>
      <c r="AE2807" s="208"/>
    </row>
    <row r="2808" spans="28:31" x14ac:dyDescent="0.2">
      <c r="AB2808" s="208"/>
      <c r="AD2808" s="208"/>
      <c r="AE2808" s="208"/>
    </row>
    <row r="2809" spans="28:31" x14ac:dyDescent="0.2">
      <c r="AB2809" s="208"/>
      <c r="AD2809" s="208"/>
      <c r="AE2809" s="208"/>
    </row>
    <row r="2810" spans="28:31" x14ac:dyDescent="0.2">
      <c r="AB2810" s="208"/>
      <c r="AD2810" s="208"/>
      <c r="AE2810" s="208"/>
    </row>
    <row r="2811" spans="28:31" x14ac:dyDescent="0.2">
      <c r="AB2811" s="208"/>
      <c r="AD2811" s="208"/>
      <c r="AE2811" s="208"/>
    </row>
    <row r="2812" spans="28:31" x14ac:dyDescent="0.2">
      <c r="AB2812" s="208"/>
      <c r="AD2812" s="208"/>
      <c r="AE2812" s="208"/>
    </row>
    <row r="2813" spans="28:31" x14ac:dyDescent="0.2">
      <c r="AB2813" s="208"/>
      <c r="AD2813" s="208"/>
      <c r="AE2813" s="208"/>
    </row>
    <row r="2814" spans="28:31" x14ac:dyDescent="0.2">
      <c r="AB2814" s="208"/>
      <c r="AD2814" s="208"/>
      <c r="AE2814" s="208"/>
    </row>
    <row r="2815" spans="28:31" x14ac:dyDescent="0.2">
      <c r="AB2815" s="208"/>
      <c r="AD2815" s="208"/>
      <c r="AE2815" s="208"/>
    </row>
    <row r="2816" spans="28:31" x14ac:dyDescent="0.2">
      <c r="AB2816" s="208"/>
      <c r="AD2816" s="208"/>
      <c r="AE2816" s="208"/>
    </row>
    <row r="2817" spans="28:31" x14ac:dyDescent="0.2">
      <c r="AB2817" s="208"/>
      <c r="AD2817" s="208"/>
      <c r="AE2817" s="208"/>
    </row>
    <row r="2818" spans="28:31" x14ac:dyDescent="0.2">
      <c r="AB2818" s="208"/>
      <c r="AD2818" s="208"/>
      <c r="AE2818" s="208"/>
    </row>
    <row r="2819" spans="28:31" x14ac:dyDescent="0.2">
      <c r="AB2819" s="208"/>
      <c r="AD2819" s="208"/>
      <c r="AE2819" s="208"/>
    </row>
    <row r="2820" spans="28:31" x14ac:dyDescent="0.2">
      <c r="AB2820" s="208"/>
      <c r="AD2820" s="208"/>
      <c r="AE2820" s="208"/>
    </row>
    <row r="2821" spans="28:31" x14ac:dyDescent="0.2">
      <c r="AB2821" s="208"/>
      <c r="AD2821" s="208"/>
      <c r="AE2821" s="208"/>
    </row>
    <row r="2822" spans="28:31" x14ac:dyDescent="0.2">
      <c r="AB2822" s="208"/>
      <c r="AD2822" s="208"/>
      <c r="AE2822" s="208"/>
    </row>
    <row r="2823" spans="28:31" x14ac:dyDescent="0.2">
      <c r="AB2823" s="208"/>
      <c r="AD2823" s="208"/>
      <c r="AE2823" s="208"/>
    </row>
    <row r="2824" spans="28:31" x14ac:dyDescent="0.2">
      <c r="AB2824" s="208"/>
      <c r="AD2824" s="208"/>
      <c r="AE2824" s="208"/>
    </row>
    <row r="2825" spans="28:31" x14ac:dyDescent="0.2">
      <c r="AB2825" s="208"/>
      <c r="AD2825" s="208"/>
      <c r="AE2825" s="208"/>
    </row>
    <row r="2826" spans="28:31" x14ac:dyDescent="0.2">
      <c r="AB2826" s="208"/>
      <c r="AD2826" s="208"/>
      <c r="AE2826" s="208"/>
    </row>
    <row r="2827" spans="28:31" x14ac:dyDescent="0.2">
      <c r="AB2827" s="208"/>
      <c r="AD2827" s="208"/>
      <c r="AE2827" s="208"/>
    </row>
    <row r="2828" spans="28:31" x14ac:dyDescent="0.2">
      <c r="AB2828" s="208"/>
      <c r="AD2828" s="208"/>
      <c r="AE2828" s="208"/>
    </row>
    <row r="2829" spans="28:31" x14ac:dyDescent="0.2">
      <c r="AB2829" s="208"/>
      <c r="AD2829" s="208"/>
      <c r="AE2829" s="208"/>
    </row>
    <row r="2830" spans="28:31" x14ac:dyDescent="0.2">
      <c r="AB2830" s="208"/>
      <c r="AD2830" s="208"/>
      <c r="AE2830" s="208"/>
    </row>
    <row r="2831" spans="28:31" x14ac:dyDescent="0.2">
      <c r="AB2831" s="208"/>
      <c r="AD2831" s="208"/>
      <c r="AE2831" s="208"/>
    </row>
    <row r="2832" spans="28:31" x14ac:dyDescent="0.2">
      <c r="AB2832" s="208"/>
      <c r="AD2832" s="208"/>
      <c r="AE2832" s="208"/>
    </row>
    <row r="2833" spans="28:31" x14ac:dyDescent="0.2">
      <c r="AB2833" s="208"/>
      <c r="AD2833" s="208"/>
      <c r="AE2833" s="208"/>
    </row>
    <row r="2834" spans="28:31" x14ac:dyDescent="0.2">
      <c r="AB2834" s="208"/>
      <c r="AD2834" s="208"/>
      <c r="AE2834" s="208"/>
    </row>
    <row r="2835" spans="28:31" x14ac:dyDescent="0.2">
      <c r="AB2835" s="208"/>
      <c r="AD2835" s="208"/>
      <c r="AE2835" s="208"/>
    </row>
    <row r="2836" spans="28:31" x14ac:dyDescent="0.2">
      <c r="AB2836" s="208"/>
      <c r="AD2836" s="208"/>
      <c r="AE2836" s="208"/>
    </row>
    <row r="2837" spans="28:31" x14ac:dyDescent="0.2">
      <c r="AB2837" s="208"/>
      <c r="AD2837" s="208"/>
      <c r="AE2837" s="208"/>
    </row>
    <row r="2838" spans="28:31" x14ac:dyDescent="0.2">
      <c r="AB2838" s="208"/>
      <c r="AD2838" s="208"/>
      <c r="AE2838" s="208"/>
    </row>
    <row r="2839" spans="28:31" x14ac:dyDescent="0.2">
      <c r="AB2839" s="208"/>
      <c r="AD2839" s="208"/>
      <c r="AE2839" s="208"/>
    </row>
    <row r="2840" spans="28:31" x14ac:dyDescent="0.2">
      <c r="AB2840" s="208"/>
      <c r="AD2840" s="208"/>
      <c r="AE2840" s="208"/>
    </row>
    <row r="2841" spans="28:31" x14ac:dyDescent="0.2">
      <c r="AB2841" s="208"/>
      <c r="AD2841" s="208"/>
      <c r="AE2841" s="208"/>
    </row>
    <row r="2842" spans="28:31" x14ac:dyDescent="0.2">
      <c r="AB2842" s="208"/>
      <c r="AD2842" s="208"/>
      <c r="AE2842" s="208"/>
    </row>
    <row r="2843" spans="28:31" x14ac:dyDescent="0.2">
      <c r="AB2843" s="208"/>
      <c r="AD2843" s="208"/>
      <c r="AE2843" s="208"/>
    </row>
    <row r="2844" spans="28:31" x14ac:dyDescent="0.2">
      <c r="AB2844" s="208"/>
      <c r="AD2844" s="208"/>
      <c r="AE2844" s="208"/>
    </row>
    <row r="2845" spans="28:31" x14ac:dyDescent="0.2">
      <c r="AB2845" s="208"/>
      <c r="AD2845" s="208"/>
      <c r="AE2845" s="208"/>
    </row>
    <row r="2846" spans="28:31" x14ac:dyDescent="0.2">
      <c r="AB2846" s="208"/>
      <c r="AD2846" s="208"/>
      <c r="AE2846" s="208"/>
    </row>
    <row r="2847" spans="28:31" x14ac:dyDescent="0.2">
      <c r="AB2847" s="208"/>
      <c r="AD2847" s="208"/>
      <c r="AE2847" s="208"/>
    </row>
    <row r="2848" spans="28:31" x14ac:dyDescent="0.2">
      <c r="AB2848" s="208"/>
      <c r="AD2848" s="208"/>
      <c r="AE2848" s="208"/>
    </row>
    <row r="2849" spans="28:31" x14ac:dyDescent="0.2">
      <c r="AB2849" s="208"/>
      <c r="AD2849" s="208"/>
      <c r="AE2849" s="208"/>
    </row>
    <row r="2850" spans="28:31" x14ac:dyDescent="0.2">
      <c r="AB2850" s="208"/>
      <c r="AD2850" s="208"/>
      <c r="AE2850" s="208"/>
    </row>
    <row r="2851" spans="28:31" x14ac:dyDescent="0.2">
      <c r="AB2851" s="208"/>
      <c r="AD2851" s="208"/>
      <c r="AE2851" s="208"/>
    </row>
    <row r="2852" spans="28:31" x14ac:dyDescent="0.2">
      <c r="AB2852" s="208"/>
      <c r="AD2852" s="208"/>
      <c r="AE2852" s="208"/>
    </row>
    <row r="2853" spans="28:31" x14ac:dyDescent="0.2">
      <c r="AB2853" s="208"/>
      <c r="AD2853" s="208"/>
      <c r="AE2853" s="208"/>
    </row>
    <row r="2854" spans="28:31" x14ac:dyDescent="0.2">
      <c r="AB2854" s="208"/>
      <c r="AD2854" s="208"/>
      <c r="AE2854" s="208"/>
    </row>
    <row r="2855" spans="28:31" x14ac:dyDescent="0.2">
      <c r="AB2855" s="208"/>
      <c r="AD2855" s="208"/>
      <c r="AE2855" s="208"/>
    </row>
    <row r="2856" spans="28:31" x14ac:dyDescent="0.2">
      <c r="AB2856" s="208"/>
      <c r="AD2856" s="208"/>
      <c r="AE2856" s="208"/>
    </row>
    <row r="2857" spans="28:31" x14ac:dyDescent="0.2">
      <c r="AB2857" s="208"/>
      <c r="AD2857" s="208"/>
      <c r="AE2857" s="208"/>
    </row>
    <row r="2858" spans="28:31" x14ac:dyDescent="0.2">
      <c r="AB2858" s="208"/>
      <c r="AD2858" s="208"/>
      <c r="AE2858" s="208"/>
    </row>
    <row r="2859" spans="28:31" x14ac:dyDescent="0.2">
      <c r="AB2859" s="208"/>
      <c r="AD2859" s="208"/>
      <c r="AE2859" s="208"/>
    </row>
    <row r="2860" spans="28:31" x14ac:dyDescent="0.2">
      <c r="AB2860" s="208"/>
      <c r="AD2860" s="208"/>
      <c r="AE2860" s="208"/>
    </row>
    <row r="2861" spans="28:31" x14ac:dyDescent="0.2">
      <c r="AB2861" s="208"/>
      <c r="AD2861" s="208"/>
      <c r="AE2861" s="208"/>
    </row>
    <row r="2862" spans="28:31" x14ac:dyDescent="0.2">
      <c r="AB2862" s="208"/>
      <c r="AD2862" s="208"/>
      <c r="AE2862" s="208"/>
    </row>
    <row r="2863" spans="28:31" x14ac:dyDescent="0.2">
      <c r="AB2863" s="208"/>
      <c r="AD2863" s="208"/>
      <c r="AE2863" s="208"/>
    </row>
    <row r="2864" spans="28:31" x14ac:dyDescent="0.2">
      <c r="AB2864" s="208"/>
      <c r="AD2864" s="208"/>
      <c r="AE2864" s="208"/>
    </row>
    <row r="2865" spans="28:31" x14ac:dyDescent="0.2">
      <c r="AB2865" s="208"/>
      <c r="AD2865" s="208"/>
      <c r="AE2865" s="208"/>
    </row>
    <row r="2866" spans="28:31" x14ac:dyDescent="0.2">
      <c r="AB2866" s="208"/>
      <c r="AD2866" s="208"/>
      <c r="AE2866" s="208"/>
    </row>
    <row r="2867" spans="28:31" x14ac:dyDescent="0.2">
      <c r="AB2867" s="208"/>
      <c r="AD2867" s="208"/>
      <c r="AE2867" s="208"/>
    </row>
    <row r="2868" spans="28:31" x14ac:dyDescent="0.2">
      <c r="AB2868" s="208"/>
      <c r="AD2868" s="208"/>
      <c r="AE2868" s="208"/>
    </row>
    <row r="2869" spans="28:31" x14ac:dyDescent="0.2">
      <c r="AB2869" s="208"/>
      <c r="AD2869" s="208"/>
      <c r="AE2869" s="208"/>
    </row>
    <row r="2870" spans="28:31" x14ac:dyDescent="0.2">
      <c r="AB2870" s="208"/>
      <c r="AD2870" s="208"/>
      <c r="AE2870" s="208"/>
    </row>
    <row r="2871" spans="28:31" x14ac:dyDescent="0.2">
      <c r="AB2871" s="208"/>
      <c r="AD2871" s="208"/>
      <c r="AE2871" s="208"/>
    </row>
    <row r="2872" spans="28:31" x14ac:dyDescent="0.2">
      <c r="AB2872" s="208"/>
      <c r="AD2872" s="208"/>
      <c r="AE2872" s="208"/>
    </row>
    <row r="2873" spans="28:31" x14ac:dyDescent="0.2">
      <c r="AB2873" s="208"/>
      <c r="AD2873" s="208"/>
      <c r="AE2873" s="208"/>
    </row>
    <row r="2874" spans="28:31" x14ac:dyDescent="0.2">
      <c r="AB2874" s="208"/>
      <c r="AD2874" s="208"/>
      <c r="AE2874" s="208"/>
    </row>
    <row r="2875" spans="28:31" x14ac:dyDescent="0.2">
      <c r="AB2875" s="208"/>
      <c r="AD2875" s="208"/>
      <c r="AE2875" s="208"/>
    </row>
    <row r="2876" spans="28:31" x14ac:dyDescent="0.2">
      <c r="AB2876" s="208"/>
      <c r="AD2876" s="208"/>
      <c r="AE2876" s="208"/>
    </row>
    <row r="2877" spans="28:31" x14ac:dyDescent="0.2">
      <c r="AB2877" s="208"/>
      <c r="AD2877" s="208"/>
      <c r="AE2877" s="208"/>
    </row>
    <row r="2878" spans="28:31" x14ac:dyDescent="0.2">
      <c r="AB2878" s="208"/>
      <c r="AD2878" s="208"/>
      <c r="AE2878" s="208"/>
    </row>
    <row r="2879" spans="28:31" x14ac:dyDescent="0.2">
      <c r="AB2879" s="208"/>
      <c r="AD2879" s="208"/>
      <c r="AE2879" s="208"/>
    </row>
    <row r="2880" spans="28:31" x14ac:dyDescent="0.2">
      <c r="AB2880" s="208"/>
      <c r="AD2880" s="208"/>
      <c r="AE2880" s="208"/>
    </row>
    <row r="2881" spans="28:31" x14ac:dyDescent="0.2">
      <c r="AB2881" s="208"/>
      <c r="AD2881" s="208"/>
      <c r="AE2881" s="208"/>
    </row>
    <row r="2882" spans="28:31" x14ac:dyDescent="0.2">
      <c r="AB2882" s="208"/>
      <c r="AD2882" s="208"/>
      <c r="AE2882" s="208"/>
    </row>
    <row r="2883" spans="28:31" x14ac:dyDescent="0.2">
      <c r="AB2883" s="208"/>
      <c r="AD2883" s="208"/>
      <c r="AE2883" s="208"/>
    </row>
    <row r="2884" spans="28:31" x14ac:dyDescent="0.2">
      <c r="AB2884" s="208"/>
      <c r="AD2884" s="208"/>
      <c r="AE2884" s="208"/>
    </row>
    <row r="2885" spans="28:31" x14ac:dyDescent="0.2">
      <c r="AB2885" s="208"/>
      <c r="AD2885" s="208"/>
      <c r="AE2885" s="208"/>
    </row>
    <row r="2886" spans="28:31" x14ac:dyDescent="0.2">
      <c r="AB2886" s="208"/>
      <c r="AD2886" s="208"/>
      <c r="AE2886" s="208"/>
    </row>
    <row r="2887" spans="28:31" x14ac:dyDescent="0.2">
      <c r="AB2887" s="208"/>
      <c r="AD2887" s="208"/>
      <c r="AE2887" s="208"/>
    </row>
    <row r="2888" spans="28:31" x14ac:dyDescent="0.2">
      <c r="AB2888" s="208"/>
      <c r="AD2888" s="208"/>
      <c r="AE2888" s="208"/>
    </row>
    <row r="2889" spans="28:31" x14ac:dyDescent="0.2">
      <c r="AB2889" s="208"/>
      <c r="AD2889" s="208"/>
      <c r="AE2889" s="208"/>
    </row>
    <row r="2890" spans="28:31" x14ac:dyDescent="0.2">
      <c r="AB2890" s="208"/>
      <c r="AD2890" s="208"/>
      <c r="AE2890" s="208"/>
    </row>
    <row r="2891" spans="28:31" x14ac:dyDescent="0.2">
      <c r="AB2891" s="208"/>
      <c r="AD2891" s="208"/>
      <c r="AE2891" s="208"/>
    </row>
    <row r="2892" spans="28:31" x14ac:dyDescent="0.2">
      <c r="AB2892" s="208"/>
      <c r="AD2892" s="208"/>
      <c r="AE2892" s="208"/>
    </row>
    <row r="2893" spans="28:31" x14ac:dyDescent="0.2">
      <c r="AB2893" s="208"/>
      <c r="AD2893" s="208"/>
      <c r="AE2893" s="208"/>
    </row>
    <row r="2894" spans="28:31" x14ac:dyDescent="0.2">
      <c r="AB2894" s="208"/>
      <c r="AD2894" s="208"/>
      <c r="AE2894" s="208"/>
    </row>
    <row r="2895" spans="28:31" x14ac:dyDescent="0.2">
      <c r="AB2895" s="208"/>
      <c r="AD2895" s="208"/>
      <c r="AE2895" s="208"/>
    </row>
    <row r="2896" spans="28:31" x14ac:dyDescent="0.2">
      <c r="AB2896" s="208"/>
      <c r="AD2896" s="208"/>
      <c r="AE2896" s="208"/>
    </row>
    <row r="2897" spans="28:31" x14ac:dyDescent="0.2">
      <c r="AB2897" s="208"/>
      <c r="AD2897" s="208"/>
      <c r="AE2897" s="208"/>
    </row>
    <row r="2898" spans="28:31" x14ac:dyDescent="0.2">
      <c r="AB2898" s="208"/>
      <c r="AD2898" s="208"/>
      <c r="AE2898" s="208"/>
    </row>
    <row r="2899" spans="28:31" x14ac:dyDescent="0.2">
      <c r="AB2899" s="208"/>
      <c r="AD2899" s="208"/>
      <c r="AE2899" s="208"/>
    </row>
    <row r="2900" spans="28:31" x14ac:dyDescent="0.2">
      <c r="AB2900" s="208"/>
      <c r="AD2900" s="208"/>
      <c r="AE2900" s="208"/>
    </row>
    <row r="2901" spans="28:31" x14ac:dyDescent="0.2">
      <c r="AB2901" s="208"/>
      <c r="AD2901" s="208"/>
      <c r="AE2901" s="208"/>
    </row>
    <row r="2902" spans="28:31" x14ac:dyDescent="0.2">
      <c r="AB2902" s="208"/>
      <c r="AD2902" s="208"/>
      <c r="AE2902" s="208"/>
    </row>
    <row r="2903" spans="28:31" x14ac:dyDescent="0.2">
      <c r="AB2903" s="208"/>
      <c r="AD2903" s="208"/>
      <c r="AE2903" s="208"/>
    </row>
    <row r="2904" spans="28:31" x14ac:dyDescent="0.2">
      <c r="AB2904" s="208"/>
      <c r="AD2904" s="208"/>
      <c r="AE2904" s="208"/>
    </row>
    <row r="2905" spans="28:31" x14ac:dyDescent="0.2">
      <c r="AB2905" s="208"/>
      <c r="AD2905" s="208"/>
      <c r="AE2905" s="208"/>
    </row>
    <row r="2906" spans="28:31" x14ac:dyDescent="0.2">
      <c r="AB2906" s="208"/>
      <c r="AD2906" s="208"/>
      <c r="AE2906" s="208"/>
    </row>
    <row r="2907" spans="28:31" x14ac:dyDescent="0.2">
      <c r="AB2907" s="208"/>
      <c r="AD2907" s="208"/>
      <c r="AE2907" s="208"/>
    </row>
    <row r="2908" spans="28:31" x14ac:dyDescent="0.2">
      <c r="AB2908" s="208"/>
      <c r="AD2908" s="208"/>
      <c r="AE2908" s="208"/>
    </row>
    <row r="2909" spans="28:31" x14ac:dyDescent="0.2">
      <c r="AB2909" s="208"/>
      <c r="AD2909" s="208"/>
      <c r="AE2909" s="208"/>
    </row>
    <row r="2910" spans="28:31" x14ac:dyDescent="0.2">
      <c r="AB2910" s="208"/>
      <c r="AD2910" s="208"/>
      <c r="AE2910" s="208"/>
    </row>
    <row r="2911" spans="28:31" x14ac:dyDescent="0.2">
      <c r="AB2911" s="208"/>
      <c r="AD2911" s="208"/>
      <c r="AE2911" s="208"/>
    </row>
    <row r="2912" spans="28:31" x14ac:dyDescent="0.2">
      <c r="AB2912" s="208"/>
      <c r="AD2912" s="208"/>
      <c r="AE2912" s="208"/>
    </row>
    <row r="2913" spans="28:31" x14ac:dyDescent="0.2">
      <c r="AB2913" s="208"/>
      <c r="AD2913" s="208"/>
      <c r="AE2913" s="208"/>
    </row>
    <row r="2914" spans="28:31" x14ac:dyDescent="0.2">
      <c r="AB2914" s="208"/>
      <c r="AD2914" s="208"/>
      <c r="AE2914" s="208"/>
    </row>
    <row r="2915" spans="28:31" x14ac:dyDescent="0.2">
      <c r="AB2915" s="208"/>
      <c r="AD2915" s="208"/>
      <c r="AE2915" s="208"/>
    </row>
    <row r="2916" spans="28:31" x14ac:dyDescent="0.2">
      <c r="AB2916" s="208"/>
      <c r="AD2916" s="208"/>
      <c r="AE2916" s="208"/>
    </row>
    <row r="2917" spans="28:31" x14ac:dyDescent="0.2">
      <c r="AB2917" s="208"/>
      <c r="AD2917" s="208"/>
      <c r="AE2917" s="208"/>
    </row>
    <row r="2918" spans="28:31" x14ac:dyDescent="0.2">
      <c r="AB2918" s="208"/>
      <c r="AD2918" s="208"/>
      <c r="AE2918" s="208"/>
    </row>
    <row r="2919" spans="28:31" x14ac:dyDescent="0.2">
      <c r="AB2919" s="208"/>
      <c r="AD2919" s="208"/>
      <c r="AE2919" s="208"/>
    </row>
    <row r="2920" spans="28:31" x14ac:dyDescent="0.2">
      <c r="AB2920" s="208"/>
      <c r="AD2920" s="208"/>
      <c r="AE2920" s="208"/>
    </row>
    <row r="2921" spans="28:31" x14ac:dyDescent="0.2">
      <c r="AB2921" s="208"/>
      <c r="AD2921" s="208"/>
      <c r="AE2921" s="208"/>
    </row>
    <row r="2922" spans="28:31" x14ac:dyDescent="0.2">
      <c r="AB2922" s="208"/>
      <c r="AD2922" s="208"/>
      <c r="AE2922" s="208"/>
    </row>
    <row r="2923" spans="28:31" x14ac:dyDescent="0.2">
      <c r="AB2923" s="208"/>
      <c r="AD2923" s="208"/>
      <c r="AE2923" s="208"/>
    </row>
    <row r="2924" spans="28:31" x14ac:dyDescent="0.2">
      <c r="AB2924" s="208"/>
      <c r="AD2924" s="208"/>
      <c r="AE2924" s="208"/>
    </row>
    <row r="2925" spans="28:31" x14ac:dyDescent="0.2">
      <c r="AB2925" s="208"/>
      <c r="AD2925" s="208"/>
      <c r="AE2925" s="208"/>
    </row>
    <row r="2926" spans="28:31" x14ac:dyDescent="0.2">
      <c r="AB2926" s="208"/>
      <c r="AD2926" s="208"/>
      <c r="AE2926" s="208"/>
    </row>
    <row r="2927" spans="28:31" x14ac:dyDescent="0.2">
      <c r="AB2927" s="208"/>
      <c r="AD2927" s="208"/>
      <c r="AE2927" s="208"/>
    </row>
    <row r="2928" spans="28:31" x14ac:dyDescent="0.2">
      <c r="AB2928" s="208"/>
      <c r="AD2928" s="208"/>
      <c r="AE2928" s="208"/>
    </row>
    <row r="2929" spans="28:31" x14ac:dyDescent="0.2">
      <c r="AB2929" s="208"/>
      <c r="AD2929" s="208"/>
      <c r="AE2929" s="208"/>
    </row>
    <row r="2930" spans="28:31" x14ac:dyDescent="0.2">
      <c r="AB2930" s="208"/>
      <c r="AD2930" s="208"/>
      <c r="AE2930" s="208"/>
    </row>
    <row r="2931" spans="28:31" x14ac:dyDescent="0.2">
      <c r="AB2931" s="208"/>
      <c r="AD2931" s="208"/>
      <c r="AE2931" s="208"/>
    </row>
    <row r="2932" spans="28:31" x14ac:dyDescent="0.2">
      <c r="AB2932" s="208"/>
      <c r="AD2932" s="208"/>
      <c r="AE2932" s="208"/>
    </row>
    <row r="2933" spans="28:31" x14ac:dyDescent="0.2">
      <c r="AB2933" s="208"/>
      <c r="AD2933" s="208"/>
      <c r="AE2933" s="208"/>
    </row>
    <row r="2934" spans="28:31" x14ac:dyDescent="0.2">
      <c r="AB2934" s="208"/>
      <c r="AD2934" s="208"/>
      <c r="AE2934" s="208"/>
    </row>
    <row r="2935" spans="28:31" x14ac:dyDescent="0.2">
      <c r="AB2935" s="208"/>
      <c r="AD2935" s="208"/>
      <c r="AE2935" s="208"/>
    </row>
    <row r="2936" spans="28:31" x14ac:dyDescent="0.2">
      <c r="AB2936" s="208"/>
      <c r="AD2936" s="208"/>
      <c r="AE2936" s="208"/>
    </row>
    <row r="2937" spans="28:31" x14ac:dyDescent="0.2">
      <c r="AB2937" s="208"/>
      <c r="AD2937" s="208"/>
      <c r="AE2937" s="208"/>
    </row>
    <row r="2938" spans="28:31" x14ac:dyDescent="0.2">
      <c r="AB2938" s="208"/>
      <c r="AD2938" s="208"/>
      <c r="AE2938" s="208"/>
    </row>
    <row r="2939" spans="28:31" x14ac:dyDescent="0.2">
      <c r="AB2939" s="208"/>
      <c r="AD2939" s="208"/>
      <c r="AE2939" s="208"/>
    </row>
    <row r="2940" spans="28:31" x14ac:dyDescent="0.2">
      <c r="AB2940" s="208"/>
      <c r="AD2940" s="208"/>
      <c r="AE2940" s="208"/>
    </row>
    <row r="2941" spans="28:31" x14ac:dyDescent="0.2">
      <c r="AB2941" s="208"/>
      <c r="AD2941" s="208"/>
      <c r="AE2941" s="208"/>
    </row>
    <row r="2942" spans="28:31" x14ac:dyDescent="0.2">
      <c r="AB2942" s="208"/>
      <c r="AD2942" s="208"/>
      <c r="AE2942" s="208"/>
    </row>
    <row r="2943" spans="28:31" x14ac:dyDescent="0.2">
      <c r="AB2943" s="208"/>
      <c r="AD2943" s="208"/>
      <c r="AE2943" s="208"/>
    </row>
    <row r="2944" spans="28:31" x14ac:dyDescent="0.2">
      <c r="AB2944" s="208"/>
      <c r="AD2944" s="208"/>
      <c r="AE2944" s="208"/>
    </row>
    <row r="2945" spans="28:31" x14ac:dyDescent="0.2">
      <c r="AB2945" s="208"/>
      <c r="AD2945" s="208"/>
      <c r="AE2945" s="208"/>
    </row>
    <row r="2946" spans="28:31" x14ac:dyDescent="0.2">
      <c r="AB2946" s="208"/>
      <c r="AD2946" s="208"/>
      <c r="AE2946" s="208"/>
    </row>
    <row r="2947" spans="28:31" x14ac:dyDescent="0.2">
      <c r="AB2947" s="208"/>
      <c r="AD2947" s="208"/>
      <c r="AE2947" s="208"/>
    </row>
    <row r="2948" spans="28:31" x14ac:dyDescent="0.2">
      <c r="AB2948" s="208"/>
      <c r="AD2948" s="208"/>
      <c r="AE2948" s="208"/>
    </row>
    <row r="2949" spans="28:31" x14ac:dyDescent="0.2">
      <c r="AB2949" s="208"/>
      <c r="AD2949" s="208"/>
      <c r="AE2949" s="208"/>
    </row>
    <row r="2950" spans="28:31" x14ac:dyDescent="0.2">
      <c r="AB2950" s="208"/>
      <c r="AD2950" s="208"/>
      <c r="AE2950" s="208"/>
    </row>
    <row r="2951" spans="28:31" x14ac:dyDescent="0.2">
      <c r="AB2951" s="208"/>
      <c r="AD2951" s="208"/>
      <c r="AE2951" s="208"/>
    </row>
    <row r="2952" spans="28:31" x14ac:dyDescent="0.2">
      <c r="AB2952" s="208"/>
      <c r="AD2952" s="208"/>
      <c r="AE2952" s="208"/>
    </row>
    <row r="2953" spans="28:31" x14ac:dyDescent="0.2">
      <c r="AB2953" s="208"/>
      <c r="AD2953" s="208"/>
      <c r="AE2953" s="208"/>
    </row>
    <row r="2954" spans="28:31" x14ac:dyDescent="0.2">
      <c r="AB2954" s="208"/>
      <c r="AD2954" s="208"/>
      <c r="AE2954" s="208"/>
    </row>
    <row r="2955" spans="28:31" x14ac:dyDescent="0.2">
      <c r="AB2955" s="208"/>
      <c r="AD2955" s="208"/>
      <c r="AE2955" s="208"/>
    </row>
    <row r="2956" spans="28:31" x14ac:dyDescent="0.2">
      <c r="AB2956" s="208"/>
      <c r="AD2956" s="208"/>
      <c r="AE2956" s="208"/>
    </row>
    <row r="2957" spans="28:31" x14ac:dyDescent="0.2">
      <c r="AB2957" s="208"/>
      <c r="AD2957" s="208"/>
      <c r="AE2957" s="208"/>
    </row>
    <row r="2958" spans="28:31" x14ac:dyDescent="0.2">
      <c r="AB2958" s="208"/>
      <c r="AD2958" s="208"/>
      <c r="AE2958" s="208"/>
    </row>
    <row r="2959" spans="28:31" x14ac:dyDescent="0.2">
      <c r="AB2959" s="208"/>
      <c r="AD2959" s="208"/>
      <c r="AE2959" s="208"/>
    </row>
    <row r="2960" spans="28:31" x14ac:dyDescent="0.2">
      <c r="AB2960" s="208"/>
      <c r="AD2960" s="208"/>
      <c r="AE2960" s="208"/>
    </row>
    <row r="2961" spans="28:31" x14ac:dyDescent="0.2">
      <c r="AB2961" s="208"/>
      <c r="AD2961" s="208"/>
      <c r="AE2961" s="208"/>
    </row>
    <row r="2962" spans="28:31" x14ac:dyDescent="0.2">
      <c r="AB2962" s="208"/>
      <c r="AD2962" s="208"/>
      <c r="AE2962" s="208"/>
    </row>
    <row r="2963" spans="28:31" x14ac:dyDescent="0.2">
      <c r="AB2963" s="208"/>
      <c r="AD2963" s="208"/>
      <c r="AE2963" s="208"/>
    </row>
    <row r="2964" spans="28:31" x14ac:dyDescent="0.2">
      <c r="AB2964" s="208"/>
      <c r="AD2964" s="208"/>
      <c r="AE2964" s="208"/>
    </row>
    <row r="2965" spans="28:31" x14ac:dyDescent="0.2">
      <c r="AB2965" s="208"/>
      <c r="AD2965" s="208"/>
      <c r="AE2965" s="208"/>
    </row>
    <row r="2966" spans="28:31" x14ac:dyDescent="0.2">
      <c r="AB2966" s="208"/>
      <c r="AD2966" s="208"/>
      <c r="AE2966" s="208"/>
    </row>
    <row r="2967" spans="28:31" x14ac:dyDescent="0.2">
      <c r="AB2967" s="208"/>
      <c r="AD2967" s="208"/>
      <c r="AE2967" s="208"/>
    </row>
    <row r="2968" spans="28:31" x14ac:dyDescent="0.2">
      <c r="AB2968" s="208"/>
      <c r="AD2968" s="208"/>
      <c r="AE2968" s="208"/>
    </row>
    <row r="2969" spans="28:31" x14ac:dyDescent="0.2">
      <c r="AB2969" s="208"/>
      <c r="AD2969" s="208"/>
      <c r="AE2969" s="208"/>
    </row>
    <row r="2970" spans="28:31" x14ac:dyDescent="0.2">
      <c r="AB2970" s="208"/>
      <c r="AD2970" s="208"/>
      <c r="AE2970" s="208"/>
    </row>
    <row r="2971" spans="28:31" x14ac:dyDescent="0.2">
      <c r="AB2971" s="208"/>
      <c r="AD2971" s="208"/>
      <c r="AE2971" s="208"/>
    </row>
    <row r="2972" spans="28:31" x14ac:dyDescent="0.2">
      <c r="AB2972" s="208"/>
      <c r="AD2972" s="208"/>
      <c r="AE2972" s="208"/>
    </row>
    <row r="2973" spans="28:31" x14ac:dyDescent="0.2">
      <c r="AB2973" s="208"/>
      <c r="AD2973" s="208"/>
      <c r="AE2973" s="208"/>
    </row>
    <row r="2974" spans="28:31" x14ac:dyDescent="0.2">
      <c r="AB2974" s="208"/>
      <c r="AD2974" s="208"/>
      <c r="AE2974" s="208"/>
    </row>
    <row r="2975" spans="28:31" x14ac:dyDescent="0.2">
      <c r="AB2975" s="208"/>
      <c r="AD2975" s="208"/>
      <c r="AE2975" s="208"/>
    </row>
    <row r="2976" spans="28:31" x14ac:dyDescent="0.2">
      <c r="AB2976" s="208"/>
      <c r="AD2976" s="208"/>
      <c r="AE2976" s="208"/>
    </row>
    <row r="2977" spans="28:31" x14ac:dyDescent="0.2">
      <c r="AB2977" s="208"/>
      <c r="AD2977" s="208"/>
      <c r="AE2977" s="208"/>
    </row>
    <row r="2978" spans="28:31" x14ac:dyDescent="0.2">
      <c r="AB2978" s="208"/>
      <c r="AD2978" s="208"/>
      <c r="AE2978" s="208"/>
    </row>
    <row r="2979" spans="28:31" x14ac:dyDescent="0.2">
      <c r="AB2979" s="208"/>
      <c r="AD2979" s="208"/>
      <c r="AE2979" s="208"/>
    </row>
    <row r="2980" spans="28:31" x14ac:dyDescent="0.2">
      <c r="AB2980" s="208"/>
      <c r="AD2980" s="208"/>
      <c r="AE2980" s="208"/>
    </row>
    <row r="2981" spans="28:31" x14ac:dyDescent="0.2">
      <c r="AB2981" s="208"/>
      <c r="AD2981" s="208"/>
      <c r="AE2981" s="208"/>
    </row>
    <row r="2982" spans="28:31" x14ac:dyDescent="0.2">
      <c r="AB2982" s="208"/>
      <c r="AD2982" s="208"/>
      <c r="AE2982" s="208"/>
    </row>
    <row r="2983" spans="28:31" x14ac:dyDescent="0.2">
      <c r="AB2983" s="208"/>
      <c r="AD2983" s="208"/>
      <c r="AE2983" s="208"/>
    </row>
    <row r="2984" spans="28:31" x14ac:dyDescent="0.2">
      <c r="AB2984" s="208"/>
      <c r="AD2984" s="208"/>
      <c r="AE2984" s="208"/>
    </row>
    <row r="2985" spans="28:31" x14ac:dyDescent="0.2">
      <c r="AB2985" s="208"/>
      <c r="AD2985" s="208"/>
      <c r="AE2985" s="208"/>
    </row>
    <row r="2986" spans="28:31" x14ac:dyDescent="0.2">
      <c r="AB2986" s="208"/>
      <c r="AD2986" s="208"/>
      <c r="AE2986" s="208"/>
    </row>
    <row r="2987" spans="28:31" x14ac:dyDescent="0.2">
      <c r="AB2987" s="208"/>
      <c r="AD2987" s="208"/>
      <c r="AE2987" s="208"/>
    </row>
    <row r="2988" spans="28:31" x14ac:dyDescent="0.2">
      <c r="AB2988" s="208"/>
      <c r="AD2988" s="208"/>
      <c r="AE2988" s="208"/>
    </row>
    <row r="2989" spans="28:31" x14ac:dyDescent="0.2">
      <c r="AB2989" s="208"/>
      <c r="AD2989" s="208"/>
      <c r="AE2989" s="208"/>
    </row>
    <row r="2990" spans="28:31" x14ac:dyDescent="0.2">
      <c r="AB2990" s="208"/>
      <c r="AD2990" s="208"/>
      <c r="AE2990" s="208"/>
    </row>
    <row r="2991" spans="28:31" x14ac:dyDescent="0.2">
      <c r="AB2991" s="208"/>
      <c r="AD2991" s="208"/>
      <c r="AE2991" s="208"/>
    </row>
    <row r="2992" spans="28:31" x14ac:dyDescent="0.2">
      <c r="AB2992" s="208"/>
      <c r="AD2992" s="208"/>
      <c r="AE2992" s="208"/>
    </row>
    <row r="2993" spans="28:31" x14ac:dyDescent="0.2">
      <c r="AB2993" s="208"/>
      <c r="AD2993" s="208"/>
      <c r="AE2993" s="208"/>
    </row>
    <row r="2994" spans="28:31" x14ac:dyDescent="0.2">
      <c r="AB2994" s="208"/>
      <c r="AD2994" s="208"/>
      <c r="AE2994" s="208"/>
    </row>
    <row r="2995" spans="28:31" x14ac:dyDescent="0.2">
      <c r="AB2995" s="208"/>
      <c r="AD2995" s="208"/>
      <c r="AE2995" s="208"/>
    </row>
    <row r="2996" spans="28:31" x14ac:dyDescent="0.2">
      <c r="AB2996" s="208"/>
      <c r="AD2996" s="208"/>
      <c r="AE2996" s="208"/>
    </row>
    <row r="2997" spans="28:31" x14ac:dyDescent="0.2">
      <c r="AB2997" s="208"/>
      <c r="AD2997" s="208"/>
      <c r="AE2997" s="208"/>
    </row>
    <row r="2998" spans="28:31" x14ac:dyDescent="0.2">
      <c r="AB2998" s="208"/>
      <c r="AD2998" s="208"/>
      <c r="AE2998" s="208"/>
    </row>
    <row r="2999" spans="28:31" x14ac:dyDescent="0.2">
      <c r="AB2999" s="208"/>
      <c r="AD2999" s="208"/>
      <c r="AE2999" s="208"/>
    </row>
    <row r="3000" spans="28:31" x14ac:dyDescent="0.2">
      <c r="AB3000" s="208"/>
      <c r="AD3000" s="208"/>
      <c r="AE3000" s="208"/>
    </row>
    <row r="3001" spans="28:31" x14ac:dyDescent="0.2">
      <c r="AB3001" s="208"/>
      <c r="AD3001" s="208"/>
      <c r="AE3001" s="208"/>
    </row>
    <row r="3002" spans="28:31" x14ac:dyDescent="0.2">
      <c r="AB3002" s="208"/>
      <c r="AD3002" s="208"/>
      <c r="AE3002" s="208"/>
    </row>
    <row r="3003" spans="28:31" x14ac:dyDescent="0.2">
      <c r="AB3003" s="208"/>
      <c r="AD3003" s="208"/>
      <c r="AE3003" s="208"/>
    </row>
    <row r="3004" spans="28:31" x14ac:dyDescent="0.2">
      <c r="AB3004" s="208"/>
      <c r="AD3004" s="208"/>
      <c r="AE3004" s="208"/>
    </row>
    <row r="3005" spans="28:31" x14ac:dyDescent="0.2">
      <c r="AB3005" s="208"/>
      <c r="AD3005" s="208"/>
      <c r="AE3005" s="208"/>
    </row>
    <row r="3006" spans="28:31" x14ac:dyDescent="0.2">
      <c r="AB3006" s="208"/>
      <c r="AD3006" s="208"/>
      <c r="AE3006" s="208"/>
    </row>
    <row r="3007" spans="28:31" x14ac:dyDescent="0.2">
      <c r="AB3007" s="208"/>
      <c r="AD3007" s="208"/>
      <c r="AE3007" s="208"/>
    </row>
    <row r="3008" spans="28:31" x14ac:dyDescent="0.2">
      <c r="AB3008" s="208"/>
      <c r="AD3008" s="208"/>
      <c r="AE3008" s="208"/>
    </row>
    <row r="3009" spans="28:31" x14ac:dyDescent="0.2">
      <c r="AB3009" s="208"/>
      <c r="AD3009" s="208"/>
      <c r="AE3009" s="208"/>
    </row>
    <row r="3010" spans="28:31" x14ac:dyDescent="0.2">
      <c r="AB3010" s="208"/>
      <c r="AD3010" s="208"/>
      <c r="AE3010" s="208"/>
    </row>
    <row r="3011" spans="28:31" x14ac:dyDescent="0.2">
      <c r="AB3011" s="208"/>
      <c r="AD3011" s="208"/>
      <c r="AE3011" s="208"/>
    </row>
    <row r="3012" spans="28:31" x14ac:dyDescent="0.2">
      <c r="AB3012" s="208"/>
      <c r="AD3012" s="208"/>
      <c r="AE3012" s="208"/>
    </row>
    <row r="3013" spans="28:31" x14ac:dyDescent="0.2">
      <c r="AB3013" s="208"/>
      <c r="AD3013" s="208"/>
      <c r="AE3013" s="208"/>
    </row>
    <row r="3014" spans="28:31" x14ac:dyDescent="0.2">
      <c r="AB3014" s="208"/>
      <c r="AD3014" s="208"/>
      <c r="AE3014" s="208"/>
    </row>
    <row r="3015" spans="28:31" x14ac:dyDescent="0.2">
      <c r="AB3015" s="208"/>
      <c r="AD3015" s="208"/>
      <c r="AE3015" s="208"/>
    </row>
    <row r="3016" spans="28:31" x14ac:dyDescent="0.2">
      <c r="AB3016" s="208"/>
      <c r="AD3016" s="208"/>
      <c r="AE3016" s="208"/>
    </row>
    <row r="3017" spans="28:31" x14ac:dyDescent="0.2">
      <c r="AB3017" s="208"/>
      <c r="AD3017" s="208"/>
      <c r="AE3017" s="208"/>
    </row>
    <row r="3018" spans="28:31" x14ac:dyDescent="0.2">
      <c r="AB3018" s="208"/>
      <c r="AD3018" s="208"/>
      <c r="AE3018" s="208"/>
    </row>
    <row r="3019" spans="28:31" x14ac:dyDescent="0.2">
      <c r="AB3019" s="208"/>
      <c r="AD3019" s="208"/>
      <c r="AE3019" s="208"/>
    </row>
    <row r="3020" spans="28:31" x14ac:dyDescent="0.2">
      <c r="AB3020" s="208"/>
      <c r="AD3020" s="208"/>
      <c r="AE3020" s="208"/>
    </row>
    <row r="3021" spans="28:31" x14ac:dyDescent="0.2">
      <c r="AB3021" s="208"/>
      <c r="AD3021" s="208"/>
      <c r="AE3021" s="208"/>
    </row>
    <row r="3022" spans="28:31" x14ac:dyDescent="0.2">
      <c r="AB3022" s="208"/>
      <c r="AD3022" s="208"/>
      <c r="AE3022" s="208"/>
    </row>
    <row r="3023" spans="28:31" x14ac:dyDescent="0.2">
      <c r="AB3023" s="208"/>
      <c r="AD3023" s="208"/>
      <c r="AE3023" s="208"/>
    </row>
    <row r="3024" spans="28:31" x14ac:dyDescent="0.2">
      <c r="AB3024" s="208"/>
      <c r="AD3024" s="208"/>
      <c r="AE3024" s="208"/>
    </row>
    <row r="3025" spans="28:31" x14ac:dyDescent="0.2">
      <c r="AB3025" s="208"/>
      <c r="AD3025" s="208"/>
      <c r="AE3025" s="208"/>
    </row>
    <row r="3026" spans="28:31" x14ac:dyDescent="0.2">
      <c r="AB3026" s="208"/>
      <c r="AD3026" s="208"/>
      <c r="AE3026" s="208"/>
    </row>
    <row r="3027" spans="28:31" x14ac:dyDescent="0.2">
      <c r="AB3027" s="208"/>
      <c r="AD3027" s="208"/>
      <c r="AE3027" s="208"/>
    </row>
    <row r="3028" spans="28:31" x14ac:dyDescent="0.2">
      <c r="AB3028" s="208"/>
      <c r="AD3028" s="208"/>
      <c r="AE3028" s="208"/>
    </row>
    <row r="3029" spans="28:31" x14ac:dyDescent="0.2">
      <c r="AB3029" s="208"/>
      <c r="AD3029" s="208"/>
      <c r="AE3029" s="208"/>
    </row>
    <row r="3030" spans="28:31" x14ac:dyDescent="0.2">
      <c r="AB3030" s="208"/>
      <c r="AD3030" s="208"/>
      <c r="AE3030" s="208"/>
    </row>
    <row r="3031" spans="28:31" x14ac:dyDescent="0.2">
      <c r="AB3031" s="208"/>
      <c r="AD3031" s="208"/>
      <c r="AE3031" s="208"/>
    </row>
    <row r="3032" spans="28:31" x14ac:dyDescent="0.2">
      <c r="AB3032" s="208"/>
      <c r="AD3032" s="208"/>
      <c r="AE3032" s="208"/>
    </row>
    <row r="3033" spans="28:31" x14ac:dyDescent="0.2">
      <c r="AB3033" s="208"/>
      <c r="AD3033" s="208"/>
      <c r="AE3033" s="208"/>
    </row>
    <row r="3034" spans="28:31" x14ac:dyDescent="0.2">
      <c r="AB3034" s="208"/>
      <c r="AD3034" s="208"/>
      <c r="AE3034" s="208"/>
    </row>
    <row r="3035" spans="28:31" x14ac:dyDescent="0.2">
      <c r="AB3035" s="208"/>
      <c r="AD3035" s="208"/>
      <c r="AE3035" s="208"/>
    </row>
    <row r="3036" spans="28:31" x14ac:dyDescent="0.2">
      <c r="AB3036" s="208"/>
      <c r="AD3036" s="208"/>
      <c r="AE3036" s="208"/>
    </row>
    <row r="3037" spans="28:31" x14ac:dyDescent="0.2">
      <c r="AB3037" s="208"/>
      <c r="AD3037" s="208"/>
      <c r="AE3037" s="208"/>
    </row>
    <row r="3038" spans="28:31" x14ac:dyDescent="0.2">
      <c r="AB3038" s="208"/>
      <c r="AD3038" s="208"/>
      <c r="AE3038" s="208"/>
    </row>
    <row r="3039" spans="28:31" x14ac:dyDescent="0.2">
      <c r="AB3039" s="208"/>
      <c r="AD3039" s="208"/>
      <c r="AE3039" s="208"/>
    </row>
    <row r="3040" spans="28:31" x14ac:dyDescent="0.2">
      <c r="AB3040" s="208"/>
      <c r="AD3040" s="208"/>
      <c r="AE3040" s="208"/>
    </row>
    <row r="3041" spans="28:31" x14ac:dyDescent="0.2">
      <c r="AB3041" s="208"/>
      <c r="AD3041" s="208"/>
      <c r="AE3041" s="208"/>
    </row>
    <row r="3042" spans="28:31" x14ac:dyDescent="0.2">
      <c r="AB3042" s="208"/>
      <c r="AD3042" s="208"/>
      <c r="AE3042" s="208"/>
    </row>
    <row r="3043" spans="28:31" x14ac:dyDescent="0.2">
      <c r="AB3043" s="208"/>
      <c r="AD3043" s="208"/>
      <c r="AE3043" s="208"/>
    </row>
    <row r="3044" spans="28:31" x14ac:dyDescent="0.2">
      <c r="AB3044" s="208"/>
      <c r="AD3044" s="208"/>
      <c r="AE3044" s="208"/>
    </row>
    <row r="3045" spans="28:31" x14ac:dyDescent="0.2">
      <c r="AB3045" s="208"/>
      <c r="AD3045" s="208"/>
      <c r="AE3045" s="208"/>
    </row>
    <row r="3046" spans="28:31" x14ac:dyDescent="0.2">
      <c r="AB3046" s="208"/>
      <c r="AD3046" s="208"/>
      <c r="AE3046" s="208"/>
    </row>
    <row r="3047" spans="28:31" x14ac:dyDescent="0.2">
      <c r="AB3047" s="208"/>
      <c r="AD3047" s="208"/>
      <c r="AE3047" s="208"/>
    </row>
    <row r="3048" spans="28:31" x14ac:dyDescent="0.2">
      <c r="AB3048" s="208"/>
      <c r="AD3048" s="208"/>
      <c r="AE3048" s="208"/>
    </row>
    <row r="3049" spans="28:31" x14ac:dyDescent="0.2">
      <c r="AB3049" s="208"/>
      <c r="AD3049" s="208"/>
      <c r="AE3049" s="208"/>
    </row>
    <row r="3050" spans="28:31" x14ac:dyDescent="0.2">
      <c r="AB3050" s="208"/>
      <c r="AD3050" s="208"/>
      <c r="AE3050" s="208"/>
    </row>
    <row r="3051" spans="28:31" x14ac:dyDescent="0.2">
      <c r="AB3051" s="208"/>
      <c r="AD3051" s="208"/>
      <c r="AE3051" s="208"/>
    </row>
    <row r="3052" spans="28:31" x14ac:dyDescent="0.2">
      <c r="AB3052" s="208"/>
      <c r="AD3052" s="208"/>
      <c r="AE3052" s="208"/>
    </row>
    <row r="3053" spans="28:31" x14ac:dyDescent="0.2">
      <c r="AB3053" s="208"/>
      <c r="AD3053" s="208"/>
      <c r="AE3053" s="208"/>
    </row>
    <row r="3054" spans="28:31" x14ac:dyDescent="0.2">
      <c r="AB3054" s="208"/>
      <c r="AD3054" s="208"/>
      <c r="AE3054" s="208"/>
    </row>
    <row r="3055" spans="28:31" x14ac:dyDescent="0.2">
      <c r="AB3055" s="208"/>
      <c r="AD3055" s="208"/>
      <c r="AE3055" s="208"/>
    </row>
    <row r="3056" spans="28:31" x14ac:dyDescent="0.2">
      <c r="AB3056" s="208"/>
      <c r="AD3056" s="208"/>
      <c r="AE3056" s="208"/>
    </row>
    <row r="3057" spans="28:31" x14ac:dyDescent="0.2">
      <c r="AB3057" s="208"/>
      <c r="AD3057" s="208"/>
      <c r="AE3057" s="208"/>
    </row>
    <row r="3058" spans="28:31" x14ac:dyDescent="0.2">
      <c r="AB3058" s="208"/>
      <c r="AD3058" s="208"/>
      <c r="AE3058" s="208"/>
    </row>
    <row r="3059" spans="28:31" x14ac:dyDescent="0.2">
      <c r="AB3059" s="208"/>
      <c r="AD3059" s="208"/>
      <c r="AE3059" s="208"/>
    </row>
    <row r="3060" spans="28:31" x14ac:dyDescent="0.2">
      <c r="AB3060" s="208"/>
      <c r="AD3060" s="208"/>
      <c r="AE3060" s="208"/>
    </row>
    <row r="3061" spans="28:31" x14ac:dyDescent="0.2">
      <c r="AB3061" s="208"/>
      <c r="AD3061" s="208"/>
      <c r="AE3061" s="208"/>
    </row>
    <row r="3062" spans="28:31" x14ac:dyDescent="0.2">
      <c r="AB3062" s="208"/>
      <c r="AD3062" s="208"/>
      <c r="AE3062" s="208"/>
    </row>
    <row r="3063" spans="28:31" x14ac:dyDescent="0.2">
      <c r="AB3063" s="208"/>
      <c r="AD3063" s="208"/>
      <c r="AE3063" s="208"/>
    </row>
    <row r="3064" spans="28:31" x14ac:dyDescent="0.2">
      <c r="AB3064" s="208"/>
      <c r="AD3064" s="208"/>
      <c r="AE3064" s="208"/>
    </row>
    <row r="3065" spans="28:31" x14ac:dyDescent="0.2">
      <c r="AB3065" s="208"/>
      <c r="AD3065" s="208"/>
      <c r="AE3065" s="208"/>
    </row>
    <row r="3066" spans="28:31" x14ac:dyDescent="0.2">
      <c r="AB3066" s="208"/>
      <c r="AD3066" s="208"/>
      <c r="AE3066" s="208"/>
    </row>
    <row r="3067" spans="28:31" x14ac:dyDescent="0.2">
      <c r="AB3067" s="208"/>
      <c r="AD3067" s="208"/>
      <c r="AE3067" s="208"/>
    </row>
    <row r="3068" spans="28:31" x14ac:dyDescent="0.2">
      <c r="AB3068" s="208"/>
      <c r="AD3068" s="208"/>
      <c r="AE3068" s="208"/>
    </row>
    <row r="3069" spans="28:31" x14ac:dyDescent="0.2">
      <c r="AB3069" s="208"/>
      <c r="AD3069" s="208"/>
      <c r="AE3069" s="208"/>
    </row>
    <row r="3070" spans="28:31" x14ac:dyDescent="0.2">
      <c r="AB3070" s="208"/>
      <c r="AD3070" s="208"/>
      <c r="AE3070" s="208"/>
    </row>
    <row r="3071" spans="28:31" x14ac:dyDescent="0.2">
      <c r="AB3071" s="208"/>
      <c r="AD3071" s="208"/>
      <c r="AE3071" s="208"/>
    </row>
    <row r="3072" spans="28:31" x14ac:dyDescent="0.2">
      <c r="AB3072" s="208"/>
      <c r="AD3072" s="208"/>
      <c r="AE3072" s="208"/>
    </row>
    <row r="3073" spans="28:31" x14ac:dyDescent="0.2">
      <c r="AB3073" s="208"/>
      <c r="AD3073" s="208"/>
      <c r="AE3073" s="208"/>
    </row>
    <row r="3074" spans="28:31" x14ac:dyDescent="0.2">
      <c r="AB3074" s="208"/>
      <c r="AD3074" s="208"/>
      <c r="AE3074" s="208"/>
    </row>
    <row r="3075" spans="28:31" x14ac:dyDescent="0.2">
      <c r="AB3075" s="208"/>
      <c r="AD3075" s="208"/>
      <c r="AE3075" s="208"/>
    </row>
    <row r="3076" spans="28:31" x14ac:dyDescent="0.2">
      <c r="AB3076" s="208"/>
      <c r="AD3076" s="208"/>
      <c r="AE3076" s="208"/>
    </row>
    <row r="3077" spans="28:31" x14ac:dyDescent="0.2">
      <c r="AB3077" s="208"/>
      <c r="AD3077" s="208"/>
      <c r="AE3077" s="208"/>
    </row>
    <row r="3078" spans="28:31" x14ac:dyDescent="0.2">
      <c r="AB3078" s="208"/>
      <c r="AD3078" s="208"/>
      <c r="AE3078" s="208"/>
    </row>
    <row r="3079" spans="28:31" x14ac:dyDescent="0.2">
      <c r="AB3079" s="208"/>
      <c r="AD3079" s="208"/>
      <c r="AE3079" s="208"/>
    </row>
    <row r="3080" spans="28:31" x14ac:dyDescent="0.2">
      <c r="AB3080" s="208"/>
      <c r="AD3080" s="208"/>
      <c r="AE3080" s="208"/>
    </row>
    <row r="3081" spans="28:31" x14ac:dyDescent="0.2">
      <c r="AB3081" s="208"/>
      <c r="AD3081" s="208"/>
      <c r="AE3081" s="208"/>
    </row>
    <row r="3082" spans="28:31" x14ac:dyDescent="0.2">
      <c r="AB3082" s="208"/>
      <c r="AD3082" s="208"/>
      <c r="AE3082" s="208"/>
    </row>
    <row r="3083" spans="28:31" x14ac:dyDescent="0.2">
      <c r="AB3083" s="208"/>
      <c r="AD3083" s="208"/>
      <c r="AE3083" s="208"/>
    </row>
    <row r="3084" spans="28:31" x14ac:dyDescent="0.2">
      <c r="AB3084" s="208"/>
      <c r="AD3084" s="208"/>
      <c r="AE3084" s="208"/>
    </row>
    <row r="3085" spans="28:31" x14ac:dyDescent="0.2">
      <c r="AB3085" s="208"/>
      <c r="AD3085" s="208"/>
      <c r="AE3085" s="208"/>
    </row>
    <row r="3086" spans="28:31" x14ac:dyDescent="0.2">
      <c r="AB3086" s="208"/>
      <c r="AD3086" s="208"/>
      <c r="AE3086" s="208"/>
    </row>
    <row r="3087" spans="28:31" x14ac:dyDescent="0.2">
      <c r="AB3087" s="208"/>
      <c r="AD3087" s="208"/>
      <c r="AE3087" s="208"/>
    </row>
    <row r="3088" spans="28:31" x14ac:dyDescent="0.2">
      <c r="AB3088" s="208"/>
      <c r="AD3088" s="208"/>
      <c r="AE3088" s="208"/>
    </row>
    <row r="3089" spans="28:31" x14ac:dyDescent="0.2">
      <c r="AB3089" s="208"/>
      <c r="AD3089" s="208"/>
      <c r="AE3089" s="208"/>
    </row>
    <row r="3090" spans="28:31" x14ac:dyDescent="0.2">
      <c r="AB3090" s="208"/>
      <c r="AD3090" s="208"/>
      <c r="AE3090" s="208"/>
    </row>
    <row r="3091" spans="28:31" x14ac:dyDescent="0.2">
      <c r="AB3091" s="208"/>
      <c r="AD3091" s="208"/>
      <c r="AE3091" s="208"/>
    </row>
    <row r="3092" spans="28:31" x14ac:dyDescent="0.2">
      <c r="AB3092" s="208"/>
      <c r="AD3092" s="208"/>
      <c r="AE3092" s="208"/>
    </row>
    <row r="3093" spans="28:31" x14ac:dyDescent="0.2">
      <c r="AB3093" s="208"/>
      <c r="AD3093" s="208"/>
      <c r="AE3093" s="208"/>
    </row>
    <row r="3094" spans="28:31" x14ac:dyDescent="0.2">
      <c r="AB3094" s="208"/>
      <c r="AD3094" s="208"/>
      <c r="AE3094" s="208"/>
    </row>
    <row r="3095" spans="28:31" x14ac:dyDescent="0.2">
      <c r="AB3095" s="208"/>
      <c r="AD3095" s="208"/>
      <c r="AE3095" s="208"/>
    </row>
    <row r="3096" spans="28:31" x14ac:dyDescent="0.2">
      <c r="AB3096" s="208"/>
      <c r="AD3096" s="208"/>
      <c r="AE3096" s="208"/>
    </row>
    <row r="3097" spans="28:31" x14ac:dyDescent="0.2">
      <c r="AB3097" s="208"/>
      <c r="AD3097" s="208"/>
      <c r="AE3097" s="208"/>
    </row>
    <row r="3098" spans="28:31" x14ac:dyDescent="0.2">
      <c r="AB3098" s="208"/>
      <c r="AD3098" s="208"/>
      <c r="AE3098" s="208"/>
    </row>
    <row r="3099" spans="28:31" x14ac:dyDescent="0.2">
      <c r="AB3099" s="208"/>
      <c r="AD3099" s="208"/>
      <c r="AE3099" s="208"/>
    </row>
    <row r="3100" spans="28:31" x14ac:dyDescent="0.2">
      <c r="AB3100" s="208"/>
      <c r="AD3100" s="208"/>
      <c r="AE3100" s="208"/>
    </row>
    <row r="3101" spans="28:31" x14ac:dyDescent="0.2">
      <c r="AB3101" s="208"/>
      <c r="AD3101" s="208"/>
      <c r="AE3101" s="208"/>
    </row>
    <row r="3102" spans="28:31" x14ac:dyDescent="0.2">
      <c r="AB3102" s="208"/>
      <c r="AD3102" s="208"/>
      <c r="AE3102" s="208"/>
    </row>
    <row r="3103" spans="28:31" x14ac:dyDescent="0.2">
      <c r="AB3103" s="208"/>
      <c r="AD3103" s="208"/>
      <c r="AE3103" s="208"/>
    </row>
    <row r="3104" spans="28:31" x14ac:dyDescent="0.2">
      <c r="AB3104" s="208"/>
      <c r="AD3104" s="208"/>
      <c r="AE3104" s="208"/>
    </row>
    <row r="3105" spans="28:31" x14ac:dyDescent="0.2">
      <c r="AB3105" s="208"/>
      <c r="AD3105" s="208"/>
      <c r="AE3105" s="208"/>
    </row>
    <row r="3106" spans="28:31" x14ac:dyDescent="0.2">
      <c r="AB3106" s="208"/>
      <c r="AD3106" s="208"/>
      <c r="AE3106" s="208"/>
    </row>
    <row r="3107" spans="28:31" x14ac:dyDescent="0.2">
      <c r="AB3107" s="208"/>
      <c r="AD3107" s="208"/>
      <c r="AE3107" s="208"/>
    </row>
    <row r="3108" spans="28:31" x14ac:dyDescent="0.2">
      <c r="AB3108" s="208"/>
      <c r="AD3108" s="208"/>
      <c r="AE3108" s="208"/>
    </row>
    <row r="3109" spans="28:31" x14ac:dyDescent="0.2">
      <c r="AB3109" s="208"/>
      <c r="AD3109" s="208"/>
      <c r="AE3109" s="208"/>
    </row>
    <row r="3110" spans="28:31" x14ac:dyDescent="0.2">
      <c r="AB3110" s="208"/>
      <c r="AD3110" s="208"/>
      <c r="AE3110" s="208"/>
    </row>
    <row r="3111" spans="28:31" x14ac:dyDescent="0.2">
      <c r="AB3111" s="208"/>
      <c r="AD3111" s="208"/>
      <c r="AE3111" s="208"/>
    </row>
    <row r="3112" spans="28:31" x14ac:dyDescent="0.2">
      <c r="AB3112" s="208"/>
      <c r="AD3112" s="208"/>
      <c r="AE3112" s="208"/>
    </row>
    <row r="3113" spans="28:31" x14ac:dyDescent="0.2">
      <c r="AB3113" s="208"/>
      <c r="AD3113" s="208"/>
      <c r="AE3113" s="208"/>
    </row>
    <row r="3114" spans="28:31" x14ac:dyDescent="0.2">
      <c r="AB3114" s="208"/>
      <c r="AD3114" s="208"/>
      <c r="AE3114" s="208"/>
    </row>
    <row r="3115" spans="28:31" x14ac:dyDescent="0.2">
      <c r="AB3115" s="208"/>
      <c r="AD3115" s="208"/>
      <c r="AE3115" s="208"/>
    </row>
    <row r="3116" spans="28:31" x14ac:dyDescent="0.2">
      <c r="AB3116" s="208"/>
      <c r="AD3116" s="208"/>
      <c r="AE3116" s="208"/>
    </row>
    <row r="3117" spans="28:31" x14ac:dyDescent="0.2">
      <c r="AB3117" s="208"/>
      <c r="AD3117" s="208"/>
      <c r="AE3117" s="208"/>
    </row>
    <row r="3118" spans="28:31" x14ac:dyDescent="0.2">
      <c r="AB3118" s="208"/>
      <c r="AD3118" s="208"/>
      <c r="AE3118" s="208"/>
    </row>
    <row r="3119" spans="28:31" x14ac:dyDescent="0.2">
      <c r="AB3119" s="208"/>
      <c r="AD3119" s="208"/>
      <c r="AE3119" s="208"/>
    </row>
    <row r="3120" spans="28:31" x14ac:dyDescent="0.2">
      <c r="AB3120" s="208"/>
      <c r="AD3120" s="208"/>
      <c r="AE3120" s="208"/>
    </row>
    <row r="3121" spans="28:31" x14ac:dyDescent="0.2">
      <c r="AB3121" s="208"/>
      <c r="AD3121" s="208"/>
      <c r="AE3121" s="208"/>
    </row>
    <row r="3122" spans="28:31" x14ac:dyDescent="0.2">
      <c r="AB3122" s="208"/>
      <c r="AD3122" s="208"/>
      <c r="AE3122" s="208"/>
    </row>
    <row r="3123" spans="28:31" x14ac:dyDescent="0.2">
      <c r="AB3123" s="208"/>
      <c r="AD3123" s="208"/>
      <c r="AE3123" s="208"/>
    </row>
    <row r="3124" spans="28:31" x14ac:dyDescent="0.2">
      <c r="AB3124" s="208"/>
      <c r="AD3124" s="208"/>
      <c r="AE3124" s="208"/>
    </row>
    <row r="3125" spans="28:31" x14ac:dyDescent="0.2">
      <c r="AB3125" s="208"/>
      <c r="AD3125" s="208"/>
      <c r="AE3125" s="208"/>
    </row>
    <row r="3126" spans="28:31" x14ac:dyDescent="0.2">
      <c r="AB3126" s="208"/>
      <c r="AD3126" s="208"/>
      <c r="AE3126" s="208"/>
    </row>
    <row r="3127" spans="28:31" x14ac:dyDescent="0.2">
      <c r="AB3127" s="208"/>
      <c r="AD3127" s="208"/>
      <c r="AE3127" s="208"/>
    </row>
    <row r="3128" spans="28:31" x14ac:dyDescent="0.2">
      <c r="AB3128" s="208"/>
      <c r="AD3128" s="208"/>
      <c r="AE3128" s="208"/>
    </row>
    <row r="3129" spans="28:31" x14ac:dyDescent="0.2">
      <c r="AB3129" s="208"/>
      <c r="AD3129" s="208"/>
      <c r="AE3129" s="208"/>
    </row>
    <row r="3130" spans="28:31" x14ac:dyDescent="0.2">
      <c r="AB3130" s="208"/>
      <c r="AD3130" s="208"/>
      <c r="AE3130" s="208"/>
    </row>
    <row r="3131" spans="28:31" x14ac:dyDescent="0.2">
      <c r="AB3131" s="208"/>
      <c r="AD3131" s="208"/>
      <c r="AE3131" s="208"/>
    </row>
    <row r="3132" spans="28:31" x14ac:dyDescent="0.2">
      <c r="AB3132" s="208"/>
      <c r="AD3132" s="208"/>
      <c r="AE3132" s="208"/>
    </row>
    <row r="3133" spans="28:31" x14ac:dyDescent="0.2">
      <c r="AB3133" s="208"/>
      <c r="AD3133" s="208"/>
      <c r="AE3133" s="208"/>
    </row>
    <row r="3134" spans="28:31" x14ac:dyDescent="0.2">
      <c r="AB3134" s="208"/>
      <c r="AD3134" s="208"/>
      <c r="AE3134" s="208"/>
    </row>
    <row r="3135" spans="28:31" x14ac:dyDescent="0.2">
      <c r="AB3135" s="208"/>
      <c r="AD3135" s="208"/>
      <c r="AE3135" s="208"/>
    </row>
    <row r="3136" spans="28:31" x14ac:dyDescent="0.2">
      <c r="AB3136" s="208"/>
      <c r="AD3136" s="208"/>
      <c r="AE3136" s="208"/>
    </row>
    <row r="3137" spans="28:31" x14ac:dyDescent="0.2">
      <c r="AB3137" s="208"/>
      <c r="AD3137" s="208"/>
      <c r="AE3137" s="208"/>
    </row>
    <row r="3138" spans="28:31" x14ac:dyDescent="0.2">
      <c r="AB3138" s="208"/>
      <c r="AD3138" s="208"/>
      <c r="AE3138" s="208"/>
    </row>
    <row r="3139" spans="28:31" x14ac:dyDescent="0.2">
      <c r="AB3139" s="208"/>
      <c r="AD3139" s="208"/>
      <c r="AE3139" s="208"/>
    </row>
    <row r="3140" spans="28:31" x14ac:dyDescent="0.2">
      <c r="AB3140" s="208"/>
      <c r="AD3140" s="208"/>
      <c r="AE3140" s="208"/>
    </row>
    <row r="3141" spans="28:31" x14ac:dyDescent="0.2">
      <c r="AB3141" s="208"/>
      <c r="AD3141" s="208"/>
      <c r="AE3141" s="208"/>
    </row>
    <row r="3142" spans="28:31" x14ac:dyDescent="0.2">
      <c r="AB3142" s="208"/>
      <c r="AD3142" s="208"/>
      <c r="AE3142" s="208"/>
    </row>
    <row r="3143" spans="28:31" x14ac:dyDescent="0.2">
      <c r="AB3143" s="208"/>
      <c r="AD3143" s="208"/>
      <c r="AE3143" s="208"/>
    </row>
    <row r="3144" spans="28:31" x14ac:dyDescent="0.2">
      <c r="AB3144" s="208"/>
      <c r="AD3144" s="208"/>
      <c r="AE3144" s="208"/>
    </row>
    <row r="3145" spans="28:31" x14ac:dyDescent="0.2">
      <c r="AB3145" s="208"/>
      <c r="AD3145" s="208"/>
      <c r="AE3145" s="208"/>
    </row>
    <row r="3146" spans="28:31" x14ac:dyDescent="0.2">
      <c r="AB3146" s="208"/>
      <c r="AD3146" s="208"/>
      <c r="AE3146" s="208"/>
    </row>
    <row r="3147" spans="28:31" x14ac:dyDescent="0.2">
      <c r="AB3147" s="208"/>
      <c r="AD3147" s="208"/>
      <c r="AE3147" s="208"/>
    </row>
    <row r="3148" spans="28:31" x14ac:dyDescent="0.2">
      <c r="AB3148" s="208"/>
      <c r="AD3148" s="208"/>
      <c r="AE3148" s="208"/>
    </row>
    <row r="3149" spans="28:31" x14ac:dyDescent="0.2">
      <c r="AB3149" s="208"/>
      <c r="AD3149" s="208"/>
      <c r="AE3149" s="208"/>
    </row>
    <row r="3150" spans="28:31" x14ac:dyDescent="0.2">
      <c r="AB3150" s="208"/>
      <c r="AD3150" s="208"/>
      <c r="AE3150" s="208"/>
    </row>
    <row r="3151" spans="28:31" x14ac:dyDescent="0.2">
      <c r="AB3151" s="208"/>
      <c r="AD3151" s="208"/>
      <c r="AE3151" s="208"/>
    </row>
    <row r="3152" spans="28:31" x14ac:dyDescent="0.2">
      <c r="AB3152" s="208"/>
      <c r="AD3152" s="208"/>
      <c r="AE3152" s="208"/>
    </row>
    <row r="3153" spans="28:31" x14ac:dyDescent="0.2">
      <c r="AB3153" s="208"/>
      <c r="AD3153" s="208"/>
      <c r="AE3153" s="208"/>
    </row>
    <row r="3154" spans="28:31" x14ac:dyDescent="0.2">
      <c r="AB3154" s="208"/>
      <c r="AD3154" s="208"/>
      <c r="AE3154" s="208"/>
    </row>
    <row r="3155" spans="28:31" x14ac:dyDescent="0.2">
      <c r="AB3155" s="208"/>
      <c r="AD3155" s="208"/>
      <c r="AE3155" s="208"/>
    </row>
    <row r="3156" spans="28:31" x14ac:dyDescent="0.2">
      <c r="AB3156" s="208"/>
      <c r="AD3156" s="208"/>
      <c r="AE3156" s="208"/>
    </row>
    <row r="3157" spans="28:31" x14ac:dyDescent="0.2">
      <c r="AB3157" s="208"/>
      <c r="AD3157" s="208"/>
      <c r="AE3157" s="208"/>
    </row>
    <row r="3158" spans="28:31" x14ac:dyDescent="0.2">
      <c r="AB3158" s="208"/>
      <c r="AD3158" s="208"/>
      <c r="AE3158" s="208"/>
    </row>
    <row r="3159" spans="28:31" x14ac:dyDescent="0.2">
      <c r="AB3159" s="208"/>
      <c r="AD3159" s="208"/>
      <c r="AE3159" s="208"/>
    </row>
    <row r="3160" spans="28:31" x14ac:dyDescent="0.2">
      <c r="AB3160" s="208"/>
      <c r="AD3160" s="208"/>
      <c r="AE3160" s="208"/>
    </row>
    <row r="3161" spans="28:31" x14ac:dyDescent="0.2">
      <c r="AB3161" s="208"/>
      <c r="AD3161" s="208"/>
      <c r="AE3161" s="208"/>
    </row>
    <row r="3162" spans="28:31" x14ac:dyDescent="0.2">
      <c r="AB3162" s="208"/>
      <c r="AD3162" s="208"/>
      <c r="AE3162" s="208"/>
    </row>
    <row r="3163" spans="28:31" x14ac:dyDescent="0.2">
      <c r="AB3163" s="208"/>
      <c r="AD3163" s="208"/>
      <c r="AE3163" s="208"/>
    </row>
    <row r="3164" spans="28:31" x14ac:dyDescent="0.2">
      <c r="AB3164" s="208"/>
      <c r="AD3164" s="208"/>
      <c r="AE3164" s="208"/>
    </row>
    <row r="3165" spans="28:31" x14ac:dyDescent="0.2">
      <c r="AB3165" s="208"/>
      <c r="AD3165" s="208"/>
      <c r="AE3165" s="208"/>
    </row>
    <row r="3166" spans="28:31" x14ac:dyDescent="0.2">
      <c r="AB3166" s="208"/>
      <c r="AD3166" s="208"/>
      <c r="AE3166" s="208"/>
    </row>
    <row r="3167" spans="28:31" x14ac:dyDescent="0.2">
      <c r="AB3167" s="208"/>
      <c r="AD3167" s="208"/>
      <c r="AE3167" s="208"/>
    </row>
    <row r="3168" spans="28:31" x14ac:dyDescent="0.2">
      <c r="AB3168" s="208"/>
      <c r="AD3168" s="208"/>
      <c r="AE3168" s="208"/>
    </row>
    <row r="3169" spans="28:31" x14ac:dyDescent="0.2">
      <c r="AB3169" s="208"/>
      <c r="AD3169" s="208"/>
      <c r="AE3169" s="208"/>
    </row>
    <row r="3170" spans="28:31" x14ac:dyDescent="0.2">
      <c r="AB3170" s="208"/>
      <c r="AD3170" s="208"/>
      <c r="AE3170" s="208"/>
    </row>
    <row r="3171" spans="28:31" x14ac:dyDescent="0.2">
      <c r="AB3171" s="208"/>
      <c r="AD3171" s="208"/>
      <c r="AE3171" s="208"/>
    </row>
    <row r="3172" spans="28:31" x14ac:dyDescent="0.2">
      <c r="AB3172" s="208"/>
      <c r="AD3172" s="208"/>
      <c r="AE3172" s="208"/>
    </row>
    <row r="3173" spans="28:31" x14ac:dyDescent="0.2">
      <c r="AB3173" s="208"/>
      <c r="AD3173" s="208"/>
      <c r="AE3173" s="208"/>
    </row>
    <row r="3174" spans="28:31" x14ac:dyDescent="0.2">
      <c r="AB3174" s="208"/>
      <c r="AD3174" s="208"/>
      <c r="AE3174" s="208"/>
    </row>
    <row r="3175" spans="28:31" x14ac:dyDescent="0.2">
      <c r="AB3175" s="208"/>
      <c r="AD3175" s="208"/>
      <c r="AE3175" s="208"/>
    </row>
    <row r="3176" spans="28:31" x14ac:dyDescent="0.2">
      <c r="AB3176" s="208"/>
      <c r="AD3176" s="208"/>
      <c r="AE3176" s="208"/>
    </row>
    <row r="3177" spans="28:31" x14ac:dyDescent="0.2">
      <c r="AB3177" s="208"/>
      <c r="AD3177" s="208"/>
      <c r="AE3177" s="208"/>
    </row>
    <row r="3178" spans="28:31" x14ac:dyDescent="0.2">
      <c r="AB3178" s="208"/>
      <c r="AD3178" s="208"/>
      <c r="AE3178" s="208"/>
    </row>
    <row r="3179" spans="28:31" x14ac:dyDescent="0.2">
      <c r="AB3179" s="208"/>
      <c r="AD3179" s="208"/>
      <c r="AE3179" s="208"/>
    </row>
    <row r="3180" spans="28:31" x14ac:dyDescent="0.2">
      <c r="AB3180" s="208"/>
      <c r="AD3180" s="208"/>
      <c r="AE3180" s="208"/>
    </row>
    <row r="3181" spans="28:31" x14ac:dyDescent="0.2">
      <c r="AB3181" s="208"/>
      <c r="AD3181" s="208"/>
      <c r="AE3181" s="208"/>
    </row>
    <row r="3182" spans="28:31" x14ac:dyDescent="0.2">
      <c r="AB3182" s="208"/>
      <c r="AD3182" s="208"/>
      <c r="AE3182" s="208"/>
    </row>
    <row r="3183" spans="28:31" x14ac:dyDescent="0.2">
      <c r="AB3183" s="208"/>
      <c r="AD3183" s="208"/>
      <c r="AE3183" s="208"/>
    </row>
    <row r="3184" spans="28:31" x14ac:dyDescent="0.2">
      <c r="AB3184" s="208"/>
      <c r="AD3184" s="208"/>
      <c r="AE3184" s="208"/>
    </row>
    <row r="3185" spans="28:31" x14ac:dyDescent="0.2">
      <c r="AB3185" s="208"/>
      <c r="AD3185" s="208"/>
      <c r="AE3185" s="208"/>
    </row>
    <row r="3186" spans="28:31" x14ac:dyDescent="0.2">
      <c r="AB3186" s="208"/>
      <c r="AD3186" s="208"/>
      <c r="AE3186" s="208"/>
    </row>
    <row r="3187" spans="28:31" x14ac:dyDescent="0.2">
      <c r="AB3187" s="208"/>
      <c r="AD3187" s="208"/>
      <c r="AE3187" s="208"/>
    </row>
    <row r="3188" spans="28:31" x14ac:dyDescent="0.2">
      <c r="AB3188" s="208"/>
      <c r="AD3188" s="208"/>
      <c r="AE3188" s="208"/>
    </row>
    <row r="3189" spans="28:31" x14ac:dyDescent="0.2">
      <c r="AB3189" s="208"/>
      <c r="AD3189" s="208"/>
      <c r="AE3189" s="208"/>
    </row>
    <row r="3190" spans="28:31" x14ac:dyDescent="0.2">
      <c r="AB3190" s="208"/>
      <c r="AD3190" s="208"/>
      <c r="AE3190" s="208"/>
    </row>
    <row r="3191" spans="28:31" x14ac:dyDescent="0.2">
      <c r="AB3191" s="208"/>
      <c r="AD3191" s="208"/>
      <c r="AE3191" s="208"/>
    </row>
    <row r="3192" spans="28:31" x14ac:dyDescent="0.2">
      <c r="AB3192" s="208"/>
      <c r="AD3192" s="208"/>
      <c r="AE3192" s="208"/>
    </row>
    <row r="3193" spans="28:31" x14ac:dyDescent="0.2">
      <c r="AB3193" s="208"/>
      <c r="AD3193" s="208"/>
      <c r="AE3193" s="208"/>
    </row>
    <row r="3194" spans="28:31" x14ac:dyDescent="0.2">
      <c r="AB3194" s="208"/>
      <c r="AD3194" s="208"/>
      <c r="AE3194" s="208"/>
    </row>
    <row r="3195" spans="28:31" x14ac:dyDescent="0.2">
      <c r="AB3195" s="208"/>
      <c r="AD3195" s="208"/>
      <c r="AE3195" s="208"/>
    </row>
    <row r="3196" spans="28:31" x14ac:dyDescent="0.2">
      <c r="AB3196" s="208"/>
      <c r="AD3196" s="208"/>
      <c r="AE3196" s="208"/>
    </row>
    <row r="3197" spans="28:31" x14ac:dyDescent="0.2">
      <c r="AB3197" s="208"/>
      <c r="AD3197" s="208"/>
      <c r="AE3197" s="208"/>
    </row>
    <row r="3198" spans="28:31" x14ac:dyDescent="0.2">
      <c r="AB3198" s="208"/>
      <c r="AD3198" s="208"/>
      <c r="AE3198" s="208"/>
    </row>
    <row r="3199" spans="28:31" x14ac:dyDescent="0.2">
      <c r="AB3199" s="208"/>
      <c r="AD3199" s="208"/>
      <c r="AE3199" s="208"/>
    </row>
    <row r="3200" spans="28:31" x14ac:dyDescent="0.2">
      <c r="AB3200" s="208"/>
      <c r="AD3200" s="208"/>
      <c r="AE3200" s="208"/>
    </row>
    <row r="3201" spans="28:31" x14ac:dyDescent="0.2">
      <c r="AB3201" s="208"/>
      <c r="AD3201" s="208"/>
      <c r="AE3201" s="208"/>
    </row>
    <row r="3202" spans="28:31" x14ac:dyDescent="0.2">
      <c r="AB3202" s="208"/>
      <c r="AD3202" s="208"/>
      <c r="AE3202" s="208"/>
    </row>
    <row r="3203" spans="28:31" x14ac:dyDescent="0.2">
      <c r="AB3203" s="208"/>
      <c r="AD3203" s="208"/>
      <c r="AE3203" s="208"/>
    </row>
    <row r="3204" spans="28:31" x14ac:dyDescent="0.2">
      <c r="AB3204" s="208"/>
      <c r="AD3204" s="208"/>
      <c r="AE3204" s="208"/>
    </row>
    <row r="3205" spans="28:31" x14ac:dyDescent="0.2">
      <c r="AB3205" s="208"/>
      <c r="AD3205" s="208"/>
      <c r="AE3205" s="208"/>
    </row>
    <row r="3206" spans="28:31" x14ac:dyDescent="0.2">
      <c r="AB3206" s="208"/>
      <c r="AD3206" s="208"/>
      <c r="AE3206" s="208"/>
    </row>
    <row r="3207" spans="28:31" x14ac:dyDescent="0.2">
      <c r="AB3207" s="208"/>
      <c r="AD3207" s="208"/>
      <c r="AE3207" s="208"/>
    </row>
    <row r="3208" spans="28:31" x14ac:dyDescent="0.2">
      <c r="AB3208" s="208"/>
      <c r="AD3208" s="208"/>
      <c r="AE3208" s="208"/>
    </row>
    <row r="3209" spans="28:31" x14ac:dyDescent="0.2">
      <c r="AB3209" s="208"/>
      <c r="AD3209" s="208"/>
      <c r="AE3209" s="208"/>
    </row>
    <row r="3210" spans="28:31" x14ac:dyDescent="0.2">
      <c r="AB3210" s="208"/>
      <c r="AD3210" s="208"/>
      <c r="AE3210" s="208"/>
    </row>
    <row r="3211" spans="28:31" x14ac:dyDescent="0.2">
      <c r="AB3211" s="208"/>
      <c r="AD3211" s="208"/>
      <c r="AE3211" s="208"/>
    </row>
    <row r="3212" spans="28:31" x14ac:dyDescent="0.2">
      <c r="AB3212" s="208"/>
      <c r="AD3212" s="208"/>
      <c r="AE3212" s="208"/>
    </row>
    <row r="3213" spans="28:31" x14ac:dyDescent="0.2">
      <c r="AB3213" s="208"/>
      <c r="AD3213" s="208"/>
      <c r="AE3213" s="208"/>
    </row>
    <row r="3214" spans="28:31" x14ac:dyDescent="0.2">
      <c r="AB3214" s="208"/>
      <c r="AD3214" s="208"/>
      <c r="AE3214" s="208"/>
    </row>
    <row r="3215" spans="28:31" x14ac:dyDescent="0.2">
      <c r="AB3215" s="208"/>
      <c r="AD3215" s="208"/>
      <c r="AE3215" s="208"/>
    </row>
    <row r="3216" spans="28:31" x14ac:dyDescent="0.2">
      <c r="AB3216" s="208"/>
      <c r="AD3216" s="208"/>
      <c r="AE3216" s="208"/>
    </row>
    <row r="3217" spans="28:31" x14ac:dyDescent="0.2">
      <c r="AB3217" s="208"/>
      <c r="AD3217" s="208"/>
      <c r="AE3217" s="208"/>
    </row>
    <row r="3218" spans="28:31" x14ac:dyDescent="0.2">
      <c r="AB3218" s="208"/>
      <c r="AD3218" s="208"/>
      <c r="AE3218" s="208"/>
    </row>
    <row r="3219" spans="28:31" x14ac:dyDescent="0.2">
      <c r="AB3219" s="208"/>
      <c r="AD3219" s="208"/>
      <c r="AE3219" s="208"/>
    </row>
    <row r="3220" spans="28:31" x14ac:dyDescent="0.2">
      <c r="AB3220" s="208"/>
      <c r="AD3220" s="208"/>
      <c r="AE3220" s="208"/>
    </row>
    <row r="3221" spans="28:31" x14ac:dyDescent="0.2">
      <c r="AB3221" s="208"/>
      <c r="AD3221" s="208"/>
      <c r="AE3221" s="208"/>
    </row>
    <row r="3222" spans="28:31" x14ac:dyDescent="0.2">
      <c r="AB3222" s="208"/>
      <c r="AD3222" s="208"/>
      <c r="AE3222" s="208"/>
    </row>
    <row r="3223" spans="28:31" x14ac:dyDescent="0.2">
      <c r="AB3223" s="208"/>
      <c r="AD3223" s="208"/>
      <c r="AE3223" s="208"/>
    </row>
    <row r="3224" spans="28:31" x14ac:dyDescent="0.2">
      <c r="AB3224" s="208"/>
      <c r="AD3224" s="208"/>
      <c r="AE3224" s="208"/>
    </row>
    <row r="3225" spans="28:31" x14ac:dyDescent="0.2">
      <c r="AB3225" s="208"/>
      <c r="AD3225" s="208"/>
      <c r="AE3225" s="208"/>
    </row>
    <row r="3226" spans="28:31" x14ac:dyDescent="0.2">
      <c r="AB3226" s="208"/>
      <c r="AD3226" s="208"/>
      <c r="AE3226" s="208"/>
    </row>
    <row r="3227" spans="28:31" x14ac:dyDescent="0.2">
      <c r="AB3227" s="208"/>
      <c r="AD3227" s="208"/>
      <c r="AE3227" s="208"/>
    </row>
    <row r="3228" spans="28:31" x14ac:dyDescent="0.2">
      <c r="AB3228" s="208"/>
      <c r="AD3228" s="208"/>
      <c r="AE3228" s="208"/>
    </row>
    <row r="3229" spans="28:31" x14ac:dyDescent="0.2">
      <c r="AB3229" s="208"/>
      <c r="AD3229" s="208"/>
      <c r="AE3229" s="208"/>
    </row>
    <row r="3230" spans="28:31" x14ac:dyDescent="0.2">
      <c r="AB3230" s="208"/>
      <c r="AD3230" s="208"/>
      <c r="AE3230" s="208"/>
    </row>
    <row r="3231" spans="28:31" x14ac:dyDescent="0.2">
      <c r="AB3231" s="208"/>
      <c r="AD3231" s="208"/>
      <c r="AE3231" s="208"/>
    </row>
    <row r="3232" spans="28:31" x14ac:dyDescent="0.2">
      <c r="AB3232" s="208"/>
      <c r="AD3232" s="208"/>
      <c r="AE3232" s="208"/>
    </row>
    <row r="3233" spans="28:31" x14ac:dyDescent="0.2">
      <c r="AB3233" s="208"/>
      <c r="AD3233" s="208"/>
      <c r="AE3233" s="208"/>
    </row>
    <row r="3234" spans="28:31" x14ac:dyDescent="0.2">
      <c r="AB3234" s="208"/>
      <c r="AD3234" s="208"/>
      <c r="AE3234" s="208"/>
    </row>
    <row r="3235" spans="28:31" x14ac:dyDescent="0.2">
      <c r="AB3235" s="208"/>
      <c r="AD3235" s="208"/>
      <c r="AE3235" s="208"/>
    </row>
    <row r="3236" spans="28:31" x14ac:dyDescent="0.2">
      <c r="AB3236" s="208"/>
      <c r="AD3236" s="208"/>
      <c r="AE3236" s="208"/>
    </row>
    <row r="3237" spans="28:31" x14ac:dyDescent="0.2">
      <c r="AB3237" s="208"/>
      <c r="AD3237" s="208"/>
      <c r="AE3237" s="208"/>
    </row>
    <row r="3238" spans="28:31" x14ac:dyDescent="0.2">
      <c r="AB3238" s="208"/>
      <c r="AD3238" s="208"/>
      <c r="AE3238" s="208"/>
    </row>
    <row r="3239" spans="28:31" x14ac:dyDescent="0.2">
      <c r="AB3239" s="208"/>
      <c r="AD3239" s="208"/>
      <c r="AE3239" s="208"/>
    </row>
    <row r="3240" spans="28:31" x14ac:dyDescent="0.2">
      <c r="AB3240" s="208"/>
      <c r="AD3240" s="208"/>
      <c r="AE3240" s="208"/>
    </row>
    <row r="3241" spans="28:31" x14ac:dyDescent="0.2">
      <c r="AB3241" s="208"/>
      <c r="AD3241" s="208"/>
      <c r="AE3241" s="208"/>
    </row>
    <row r="3242" spans="28:31" x14ac:dyDescent="0.2">
      <c r="AB3242" s="208"/>
      <c r="AD3242" s="208"/>
      <c r="AE3242" s="208"/>
    </row>
    <row r="3243" spans="28:31" x14ac:dyDescent="0.2">
      <c r="AB3243" s="208"/>
      <c r="AD3243" s="208"/>
      <c r="AE3243" s="208"/>
    </row>
    <row r="3244" spans="28:31" x14ac:dyDescent="0.2">
      <c r="AB3244" s="208"/>
      <c r="AD3244" s="208"/>
      <c r="AE3244" s="208"/>
    </row>
    <row r="3245" spans="28:31" x14ac:dyDescent="0.2">
      <c r="AB3245" s="208"/>
      <c r="AD3245" s="208"/>
      <c r="AE3245" s="208"/>
    </row>
    <row r="3246" spans="28:31" x14ac:dyDescent="0.2">
      <c r="AB3246" s="208"/>
      <c r="AD3246" s="208"/>
      <c r="AE3246" s="208"/>
    </row>
    <row r="3247" spans="28:31" x14ac:dyDescent="0.2">
      <c r="AB3247" s="208"/>
      <c r="AD3247" s="208"/>
      <c r="AE3247" s="208"/>
    </row>
    <row r="3248" spans="28:31" x14ac:dyDescent="0.2">
      <c r="AB3248" s="208"/>
      <c r="AD3248" s="208"/>
      <c r="AE3248" s="208"/>
    </row>
    <row r="3249" spans="28:31" x14ac:dyDescent="0.2">
      <c r="AB3249" s="208"/>
      <c r="AD3249" s="208"/>
      <c r="AE3249" s="208"/>
    </row>
    <row r="3250" spans="28:31" x14ac:dyDescent="0.2">
      <c r="AB3250" s="208"/>
      <c r="AD3250" s="208"/>
      <c r="AE3250" s="208"/>
    </row>
    <row r="3251" spans="28:31" x14ac:dyDescent="0.2">
      <c r="AB3251" s="208"/>
      <c r="AD3251" s="208"/>
      <c r="AE3251" s="208"/>
    </row>
    <row r="3252" spans="28:31" x14ac:dyDescent="0.2">
      <c r="AB3252" s="208"/>
      <c r="AD3252" s="208"/>
      <c r="AE3252" s="208"/>
    </row>
    <row r="3253" spans="28:31" x14ac:dyDescent="0.2">
      <c r="AB3253" s="208"/>
      <c r="AD3253" s="208"/>
      <c r="AE3253" s="208"/>
    </row>
    <row r="3254" spans="28:31" x14ac:dyDescent="0.2">
      <c r="AB3254" s="208"/>
      <c r="AD3254" s="208"/>
      <c r="AE3254" s="208"/>
    </row>
    <row r="3255" spans="28:31" x14ac:dyDescent="0.2">
      <c r="AB3255" s="208"/>
      <c r="AD3255" s="208"/>
      <c r="AE3255" s="208"/>
    </row>
    <row r="3256" spans="28:31" x14ac:dyDescent="0.2">
      <c r="AB3256" s="208"/>
      <c r="AD3256" s="208"/>
      <c r="AE3256" s="208"/>
    </row>
    <row r="3257" spans="28:31" x14ac:dyDescent="0.2">
      <c r="AB3257" s="208"/>
      <c r="AD3257" s="208"/>
      <c r="AE3257" s="208"/>
    </row>
    <row r="3258" spans="28:31" x14ac:dyDescent="0.2">
      <c r="AB3258" s="208"/>
      <c r="AD3258" s="208"/>
      <c r="AE3258" s="208"/>
    </row>
    <row r="3259" spans="28:31" x14ac:dyDescent="0.2">
      <c r="AB3259" s="208"/>
      <c r="AD3259" s="208"/>
      <c r="AE3259" s="208"/>
    </row>
    <row r="3260" spans="28:31" x14ac:dyDescent="0.2">
      <c r="AB3260" s="208"/>
      <c r="AD3260" s="208"/>
      <c r="AE3260" s="208"/>
    </row>
    <row r="3261" spans="28:31" x14ac:dyDescent="0.2">
      <c r="AB3261" s="208"/>
      <c r="AD3261" s="208"/>
      <c r="AE3261" s="208"/>
    </row>
    <row r="3262" spans="28:31" x14ac:dyDescent="0.2">
      <c r="AB3262" s="208"/>
      <c r="AD3262" s="208"/>
      <c r="AE3262" s="208"/>
    </row>
    <row r="3263" spans="28:31" x14ac:dyDescent="0.2">
      <c r="AB3263" s="208"/>
      <c r="AD3263" s="208"/>
      <c r="AE3263" s="208"/>
    </row>
    <row r="3264" spans="28:31" x14ac:dyDescent="0.2">
      <c r="AB3264" s="208"/>
      <c r="AD3264" s="208"/>
      <c r="AE3264" s="208"/>
    </row>
    <row r="3265" spans="28:31" x14ac:dyDescent="0.2">
      <c r="AB3265" s="208"/>
      <c r="AD3265" s="208"/>
      <c r="AE3265" s="208"/>
    </row>
    <row r="3266" spans="28:31" x14ac:dyDescent="0.2">
      <c r="AB3266" s="208"/>
      <c r="AD3266" s="208"/>
      <c r="AE3266" s="208"/>
    </row>
    <row r="3267" spans="28:31" x14ac:dyDescent="0.2">
      <c r="AB3267" s="208"/>
      <c r="AD3267" s="208"/>
      <c r="AE3267" s="208"/>
    </row>
    <row r="3268" spans="28:31" x14ac:dyDescent="0.2">
      <c r="AB3268" s="208"/>
      <c r="AD3268" s="208"/>
      <c r="AE3268" s="208"/>
    </row>
    <row r="3269" spans="28:31" x14ac:dyDescent="0.2">
      <c r="AB3269" s="208"/>
      <c r="AD3269" s="208"/>
      <c r="AE3269" s="208"/>
    </row>
    <row r="3270" spans="28:31" x14ac:dyDescent="0.2">
      <c r="AB3270" s="208"/>
      <c r="AD3270" s="208"/>
      <c r="AE3270" s="208"/>
    </row>
    <row r="3271" spans="28:31" x14ac:dyDescent="0.2">
      <c r="AB3271" s="208"/>
      <c r="AD3271" s="208"/>
      <c r="AE3271" s="208"/>
    </row>
    <row r="3272" spans="28:31" x14ac:dyDescent="0.2">
      <c r="AB3272" s="208"/>
      <c r="AD3272" s="208"/>
      <c r="AE3272" s="208"/>
    </row>
    <row r="3273" spans="28:31" x14ac:dyDescent="0.2">
      <c r="AB3273" s="208"/>
      <c r="AD3273" s="208"/>
      <c r="AE3273" s="208"/>
    </row>
    <row r="3274" spans="28:31" x14ac:dyDescent="0.2">
      <c r="AB3274" s="208"/>
      <c r="AD3274" s="208"/>
      <c r="AE3274" s="208"/>
    </row>
    <row r="3275" spans="28:31" x14ac:dyDescent="0.2">
      <c r="AB3275" s="208"/>
      <c r="AD3275" s="208"/>
      <c r="AE3275" s="208"/>
    </row>
    <row r="3276" spans="28:31" x14ac:dyDescent="0.2">
      <c r="AB3276" s="208"/>
      <c r="AD3276" s="208"/>
      <c r="AE3276" s="208"/>
    </row>
    <row r="3277" spans="28:31" x14ac:dyDescent="0.2">
      <c r="AB3277" s="208"/>
      <c r="AD3277" s="208"/>
      <c r="AE3277" s="208"/>
    </row>
    <row r="3278" spans="28:31" x14ac:dyDescent="0.2">
      <c r="AB3278" s="208"/>
      <c r="AD3278" s="208"/>
      <c r="AE3278" s="208"/>
    </row>
    <row r="3279" spans="28:31" x14ac:dyDescent="0.2">
      <c r="AB3279" s="208"/>
      <c r="AD3279" s="208"/>
      <c r="AE3279" s="208"/>
    </row>
    <row r="3280" spans="28:31" x14ac:dyDescent="0.2">
      <c r="AB3280" s="208"/>
      <c r="AD3280" s="208"/>
      <c r="AE3280" s="208"/>
    </row>
    <row r="3281" spans="28:31" x14ac:dyDescent="0.2">
      <c r="AB3281" s="208"/>
      <c r="AD3281" s="208"/>
      <c r="AE3281" s="208"/>
    </row>
    <row r="3282" spans="28:31" x14ac:dyDescent="0.2">
      <c r="AB3282" s="208"/>
      <c r="AD3282" s="208"/>
      <c r="AE3282" s="208"/>
    </row>
    <row r="3283" spans="28:31" x14ac:dyDescent="0.2">
      <c r="AB3283" s="208"/>
      <c r="AD3283" s="208"/>
      <c r="AE3283" s="208"/>
    </row>
    <row r="3284" spans="28:31" x14ac:dyDescent="0.2">
      <c r="AB3284" s="208"/>
      <c r="AD3284" s="208"/>
      <c r="AE3284" s="208"/>
    </row>
    <row r="3285" spans="28:31" x14ac:dyDescent="0.2">
      <c r="AB3285" s="208"/>
      <c r="AD3285" s="208"/>
      <c r="AE3285" s="208"/>
    </row>
    <row r="3286" spans="28:31" x14ac:dyDescent="0.2">
      <c r="AB3286" s="208"/>
      <c r="AD3286" s="208"/>
      <c r="AE3286" s="208"/>
    </row>
    <row r="3287" spans="28:31" x14ac:dyDescent="0.2">
      <c r="AB3287" s="208"/>
      <c r="AD3287" s="208"/>
      <c r="AE3287" s="208"/>
    </row>
    <row r="3288" spans="28:31" x14ac:dyDescent="0.2">
      <c r="AB3288" s="208"/>
      <c r="AD3288" s="208"/>
      <c r="AE3288" s="208"/>
    </row>
    <row r="3289" spans="28:31" x14ac:dyDescent="0.2">
      <c r="AB3289" s="208"/>
      <c r="AD3289" s="208"/>
      <c r="AE3289" s="208"/>
    </row>
    <row r="3290" spans="28:31" x14ac:dyDescent="0.2">
      <c r="AB3290" s="208"/>
      <c r="AD3290" s="208"/>
      <c r="AE3290" s="208"/>
    </row>
    <row r="3291" spans="28:31" x14ac:dyDescent="0.2">
      <c r="AB3291" s="208"/>
      <c r="AD3291" s="208"/>
      <c r="AE3291" s="208"/>
    </row>
    <row r="3292" spans="28:31" x14ac:dyDescent="0.2">
      <c r="AB3292" s="208"/>
      <c r="AD3292" s="208"/>
      <c r="AE3292" s="208"/>
    </row>
    <row r="3293" spans="28:31" x14ac:dyDescent="0.2">
      <c r="AB3293" s="208"/>
      <c r="AD3293" s="208"/>
      <c r="AE3293" s="208"/>
    </row>
    <row r="3294" spans="28:31" x14ac:dyDescent="0.2">
      <c r="AB3294" s="208"/>
      <c r="AD3294" s="208"/>
      <c r="AE3294" s="208"/>
    </row>
    <row r="3295" spans="28:31" x14ac:dyDescent="0.2">
      <c r="AB3295" s="208"/>
      <c r="AD3295" s="208"/>
      <c r="AE3295" s="208"/>
    </row>
    <row r="3296" spans="28:31" x14ac:dyDescent="0.2">
      <c r="AB3296" s="208"/>
      <c r="AD3296" s="208"/>
      <c r="AE3296" s="208"/>
    </row>
    <row r="3297" spans="28:31" x14ac:dyDescent="0.2">
      <c r="AB3297" s="208"/>
      <c r="AD3297" s="208"/>
      <c r="AE3297" s="208"/>
    </row>
    <row r="3298" spans="28:31" x14ac:dyDescent="0.2">
      <c r="AB3298" s="208"/>
      <c r="AD3298" s="208"/>
      <c r="AE3298" s="208"/>
    </row>
    <row r="3299" spans="28:31" x14ac:dyDescent="0.2">
      <c r="AB3299" s="208"/>
      <c r="AD3299" s="208"/>
      <c r="AE3299" s="208"/>
    </row>
    <row r="3300" spans="28:31" x14ac:dyDescent="0.2">
      <c r="AB3300" s="208"/>
      <c r="AD3300" s="208"/>
      <c r="AE3300" s="208"/>
    </row>
    <row r="3301" spans="28:31" x14ac:dyDescent="0.2">
      <c r="AB3301" s="208"/>
      <c r="AD3301" s="208"/>
      <c r="AE3301" s="208"/>
    </row>
    <row r="3302" spans="28:31" x14ac:dyDescent="0.2">
      <c r="AB3302" s="208"/>
      <c r="AD3302" s="208"/>
      <c r="AE3302" s="208"/>
    </row>
    <row r="3303" spans="28:31" x14ac:dyDescent="0.2">
      <c r="AB3303" s="208"/>
      <c r="AD3303" s="208"/>
      <c r="AE3303" s="208"/>
    </row>
    <row r="3304" spans="28:31" x14ac:dyDescent="0.2">
      <c r="AB3304" s="208"/>
      <c r="AD3304" s="208"/>
      <c r="AE3304" s="208"/>
    </row>
    <row r="3305" spans="28:31" x14ac:dyDescent="0.2">
      <c r="AB3305" s="208"/>
      <c r="AD3305" s="208"/>
      <c r="AE3305" s="208"/>
    </row>
    <row r="3306" spans="28:31" x14ac:dyDescent="0.2">
      <c r="AB3306" s="208"/>
      <c r="AD3306" s="208"/>
      <c r="AE3306" s="208"/>
    </row>
    <row r="3307" spans="28:31" x14ac:dyDescent="0.2">
      <c r="AB3307" s="208"/>
      <c r="AD3307" s="208"/>
      <c r="AE3307" s="208"/>
    </row>
    <row r="3308" spans="28:31" x14ac:dyDescent="0.2">
      <c r="AB3308" s="208"/>
      <c r="AD3308" s="208"/>
      <c r="AE3308" s="208"/>
    </row>
    <row r="3309" spans="28:31" x14ac:dyDescent="0.2">
      <c r="AB3309" s="208"/>
      <c r="AD3309" s="208"/>
      <c r="AE3309" s="208"/>
    </row>
    <row r="3310" spans="28:31" x14ac:dyDescent="0.2">
      <c r="AB3310" s="208"/>
      <c r="AD3310" s="208"/>
      <c r="AE3310" s="208"/>
    </row>
    <row r="3311" spans="28:31" x14ac:dyDescent="0.2">
      <c r="AB3311" s="208"/>
      <c r="AD3311" s="208"/>
      <c r="AE3311" s="208"/>
    </row>
    <row r="3312" spans="28:31" x14ac:dyDescent="0.2">
      <c r="AB3312" s="208"/>
      <c r="AD3312" s="208"/>
      <c r="AE3312" s="208"/>
    </row>
    <row r="3313" spans="28:31" x14ac:dyDescent="0.2">
      <c r="AB3313" s="208"/>
      <c r="AD3313" s="208"/>
      <c r="AE3313" s="208"/>
    </row>
    <row r="3314" spans="28:31" x14ac:dyDescent="0.2">
      <c r="AB3314" s="208"/>
      <c r="AD3314" s="208"/>
      <c r="AE3314" s="208"/>
    </row>
    <row r="3315" spans="28:31" x14ac:dyDescent="0.2">
      <c r="AB3315" s="208"/>
      <c r="AD3315" s="208"/>
      <c r="AE3315" s="208"/>
    </row>
    <row r="3316" spans="28:31" x14ac:dyDescent="0.2">
      <c r="AB3316" s="208"/>
      <c r="AD3316" s="208"/>
      <c r="AE3316" s="208"/>
    </row>
    <row r="3317" spans="28:31" x14ac:dyDescent="0.2">
      <c r="AB3317" s="208"/>
      <c r="AD3317" s="208"/>
      <c r="AE3317" s="208"/>
    </row>
    <row r="3318" spans="28:31" x14ac:dyDescent="0.2">
      <c r="AB3318" s="208"/>
      <c r="AD3318" s="208"/>
      <c r="AE3318" s="208"/>
    </row>
    <row r="3319" spans="28:31" x14ac:dyDescent="0.2">
      <c r="AB3319" s="208"/>
      <c r="AD3319" s="208"/>
      <c r="AE3319" s="208"/>
    </row>
    <row r="3320" spans="28:31" x14ac:dyDescent="0.2">
      <c r="AB3320" s="208"/>
      <c r="AD3320" s="208"/>
      <c r="AE3320" s="208"/>
    </row>
    <row r="3321" spans="28:31" x14ac:dyDescent="0.2">
      <c r="AB3321" s="208"/>
      <c r="AD3321" s="208"/>
      <c r="AE3321" s="208"/>
    </row>
    <row r="3322" spans="28:31" x14ac:dyDescent="0.2">
      <c r="AB3322" s="208"/>
      <c r="AD3322" s="208"/>
      <c r="AE3322" s="208"/>
    </row>
    <row r="3323" spans="28:31" x14ac:dyDescent="0.2">
      <c r="AB3323" s="208"/>
      <c r="AD3323" s="208"/>
      <c r="AE3323" s="208"/>
    </row>
    <row r="3324" spans="28:31" x14ac:dyDescent="0.2">
      <c r="AB3324" s="208"/>
      <c r="AD3324" s="208"/>
      <c r="AE3324" s="208"/>
    </row>
    <row r="3325" spans="28:31" x14ac:dyDescent="0.2">
      <c r="AB3325" s="208"/>
      <c r="AD3325" s="208"/>
      <c r="AE3325" s="208"/>
    </row>
    <row r="3326" spans="28:31" x14ac:dyDescent="0.2">
      <c r="AB3326" s="208"/>
      <c r="AD3326" s="208"/>
      <c r="AE3326" s="208"/>
    </row>
    <row r="3327" spans="28:31" x14ac:dyDescent="0.2">
      <c r="AB3327" s="208"/>
      <c r="AD3327" s="208"/>
      <c r="AE3327" s="208"/>
    </row>
    <row r="3328" spans="28:31" x14ac:dyDescent="0.2">
      <c r="AB3328" s="208"/>
      <c r="AD3328" s="208"/>
      <c r="AE3328" s="208"/>
    </row>
    <row r="3329" spans="28:31" x14ac:dyDescent="0.2">
      <c r="AB3329" s="208"/>
      <c r="AD3329" s="208"/>
      <c r="AE3329" s="208"/>
    </row>
    <row r="3330" spans="28:31" x14ac:dyDescent="0.2">
      <c r="AB3330" s="208"/>
      <c r="AD3330" s="208"/>
      <c r="AE3330" s="208"/>
    </row>
    <row r="3331" spans="28:31" x14ac:dyDescent="0.2">
      <c r="AB3331" s="208"/>
      <c r="AD3331" s="208"/>
      <c r="AE3331" s="208"/>
    </row>
    <row r="3332" spans="28:31" x14ac:dyDescent="0.2">
      <c r="AB3332" s="208"/>
      <c r="AD3332" s="208"/>
      <c r="AE3332" s="208"/>
    </row>
    <row r="3333" spans="28:31" x14ac:dyDescent="0.2">
      <c r="AB3333" s="208"/>
      <c r="AD3333" s="208"/>
      <c r="AE3333" s="208"/>
    </row>
    <row r="3334" spans="28:31" x14ac:dyDescent="0.2">
      <c r="AB3334" s="208"/>
      <c r="AD3334" s="208"/>
      <c r="AE3334" s="208"/>
    </row>
    <row r="3335" spans="28:31" x14ac:dyDescent="0.2">
      <c r="AB3335" s="208"/>
      <c r="AD3335" s="208"/>
      <c r="AE3335" s="208"/>
    </row>
    <row r="3336" spans="28:31" x14ac:dyDescent="0.2">
      <c r="AB3336" s="208"/>
      <c r="AD3336" s="208"/>
      <c r="AE3336" s="208"/>
    </row>
    <row r="3337" spans="28:31" x14ac:dyDescent="0.2">
      <c r="AB3337" s="208"/>
      <c r="AD3337" s="208"/>
      <c r="AE3337" s="208"/>
    </row>
    <row r="3338" spans="28:31" x14ac:dyDescent="0.2">
      <c r="AB3338" s="208"/>
      <c r="AD3338" s="208"/>
      <c r="AE3338" s="208"/>
    </row>
    <row r="3339" spans="28:31" x14ac:dyDescent="0.2">
      <c r="AB3339" s="208"/>
      <c r="AD3339" s="208"/>
      <c r="AE3339" s="208"/>
    </row>
    <row r="3340" spans="28:31" x14ac:dyDescent="0.2">
      <c r="AB3340" s="208"/>
      <c r="AD3340" s="208"/>
      <c r="AE3340" s="208"/>
    </row>
    <row r="3341" spans="28:31" x14ac:dyDescent="0.2">
      <c r="AB3341" s="208"/>
      <c r="AD3341" s="208"/>
      <c r="AE3341" s="208"/>
    </row>
    <row r="3342" spans="28:31" x14ac:dyDescent="0.2">
      <c r="AB3342" s="208"/>
      <c r="AD3342" s="208"/>
      <c r="AE3342" s="208"/>
    </row>
    <row r="3343" spans="28:31" x14ac:dyDescent="0.2">
      <c r="AB3343" s="208"/>
      <c r="AD3343" s="208"/>
      <c r="AE3343" s="208"/>
    </row>
    <row r="3344" spans="28:31" x14ac:dyDescent="0.2">
      <c r="AB3344" s="208"/>
      <c r="AD3344" s="208"/>
      <c r="AE3344" s="208"/>
    </row>
    <row r="3345" spans="28:31" x14ac:dyDescent="0.2">
      <c r="AB3345" s="208"/>
      <c r="AD3345" s="208"/>
      <c r="AE3345" s="208"/>
    </row>
    <row r="3346" spans="28:31" x14ac:dyDescent="0.2">
      <c r="AB3346" s="208"/>
      <c r="AD3346" s="208"/>
      <c r="AE3346" s="208"/>
    </row>
    <row r="3347" spans="28:31" x14ac:dyDescent="0.2">
      <c r="AB3347" s="208"/>
      <c r="AD3347" s="208"/>
      <c r="AE3347" s="208"/>
    </row>
    <row r="3348" spans="28:31" x14ac:dyDescent="0.2">
      <c r="AB3348" s="208"/>
      <c r="AD3348" s="208"/>
      <c r="AE3348" s="208"/>
    </row>
    <row r="3349" spans="28:31" x14ac:dyDescent="0.2">
      <c r="AB3349" s="208"/>
      <c r="AD3349" s="208"/>
      <c r="AE3349" s="208"/>
    </row>
    <row r="3350" spans="28:31" x14ac:dyDescent="0.2">
      <c r="AB3350" s="208"/>
      <c r="AD3350" s="208"/>
      <c r="AE3350" s="208"/>
    </row>
    <row r="3351" spans="28:31" x14ac:dyDescent="0.2">
      <c r="AB3351" s="208"/>
      <c r="AD3351" s="208"/>
      <c r="AE3351" s="208"/>
    </row>
    <row r="3352" spans="28:31" x14ac:dyDescent="0.2">
      <c r="AB3352" s="208"/>
      <c r="AD3352" s="208"/>
      <c r="AE3352" s="208"/>
    </row>
    <row r="3353" spans="28:31" x14ac:dyDescent="0.2">
      <c r="AB3353" s="208"/>
      <c r="AD3353" s="208"/>
      <c r="AE3353" s="208"/>
    </row>
    <row r="3354" spans="28:31" x14ac:dyDescent="0.2">
      <c r="AB3354" s="208"/>
      <c r="AD3354" s="208"/>
      <c r="AE3354" s="208"/>
    </row>
    <row r="3355" spans="28:31" x14ac:dyDescent="0.2">
      <c r="AB3355" s="208"/>
      <c r="AD3355" s="208"/>
      <c r="AE3355" s="208"/>
    </row>
    <row r="3356" spans="28:31" x14ac:dyDescent="0.2">
      <c r="AB3356" s="208"/>
      <c r="AD3356" s="208"/>
      <c r="AE3356" s="208"/>
    </row>
    <row r="3357" spans="28:31" x14ac:dyDescent="0.2">
      <c r="AB3357" s="208"/>
      <c r="AD3357" s="208"/>
      <c r="AE3357" s="208"/>
    </row>
    <row r="3358" spans="28:31" x14ac:dyDescent="0.2">
      <c r="AB3358" s="208"/>
      <c r="AD3358" s="208"/>
      <c r="AE3358" s="208"/>
    </row>
    <row r="3359" spans="28:31" x14ac:dyDescent="0.2">
      <c r="AB3359" s="208"/>
      <c r="AD3359" s="208"/>
      <c r="AE3359" s="208"/>
    </row>
    <row r="3360" spans="28:31" x14ac:dyDescent="0.2">
      <c r="AB3360" s="208"/>
      <c r="AD3360" s="208"/>
      <c r="AE3360" s="208"/>
    </row>
    <row r="3361" spans="28:31" x14ac:dyDescent="0.2">
      <c r="AB3361" s="208"/>
      <c r="AD3361" s="208"/>
      <c r="AE3361" s="208"/>
    </row>
    <row r="3362" spans="28:31" x14ac:dyDescent="0.2">
      <c r="AB3362" s="208"/>
      <c r="AD3362" s="208"/>
      <c r="AE3362" s="208"/>
    </row>
    <row r="3363" spans="28:31" x14ac:dyDescent="0.2">
      <c r="AB3363" s="208"/>
      <c r="AD3363" s="208"/>
      <c r="AE3363" s="208"/>
    </row>
    <row r="3364" spans="28:31" x14ac:dyDescent="0.2">
      <c r="AB3364" s="208"/>
      <c r="AD3364" s="208"/>
      <c r="AE3364" s="208"/>
    </row>
    <row r="3365" spans="28:31" x14ac:dyDescent="0.2">
      <c r="AB3365" s="208"/>
      <c r="AD3365" s="208"/>
      <c r="AE3365" s="208"/>
    </row>
    <row r="3366" spans="28:31" x14ac:dyDescent="0.2">
      <c r="AB3366" s="208"/>
      <c r="AD3366" s="208"/>
      <c r="AE3366" s="208"/>
    </row>
    <row r="3367" spans="28:31" x14ac:dyDescent="0.2">
      <c r="AB3367" s="208"/>
      <c r="AD3367" s="208"/>
      <c r="AE3367" s="208"/>
    </row>
    <row r="3368" spans="28:31" x14ac:dyDescent="0.2">
      <c r="AB3368" s="208"/>
      <c r="AD3368" s="208"/>
      <c r="AE3368" s="208"/>
    </row>
    <row r="3369" spans="28:31" x14ac:dyDescent="0.2">
      <c r="AB3369" s="208"/>
      <c r="AD3369" s="208"/>
      <c r="AE3369" s="208"/>
    </row>
    <row r="3370" spans="28:31" x14ac:dyDescent="0.2">
      <c r="AB3370" s="208"/>
      <c r="AD3370" s="208"/>
      <c r="AE3370" s="208"/>
    </row>
    <row r="3371" spans="28:31" x14ac:dyDescent="0.2">
      <c r="AB3371" s="208"/>
      <c r="AD3371" s="208"/>
      <c r="AE3371" s="208"/>
    </row>
    <row r="3372" spans="28:31" x14ac:dyDescent="0.2">
      <c r="AB3372" s="208"/>
      <c r="AD3372" s="208"/>
      <c r="AE3372" s="208"/>
    </row>
    <row r="3373" spans="28:31" x14ac:dyDescent="0.2">
      <c r="AB3373" s="208"/>
      <c r="AD3373" s="208"/>
      <c r="AE3373" s="208"/>
    </row>
    <row r="3374" spans="28:31" x14ac:dyDescent="0.2">
      <c r="AB3374" s="208"/>
      <c r="AD3374" s="208"/>
      <c r="AE3374" s="208"/>
    </row>
    <row r="3375" spans="28:31" x14ac:dyDescent="0.2">
      <c r="AB3375" s="208"/>
      <c r="AD3375" s="208"/>
      <c r="AE3375" s="208"/>
    </row>
    <row r="3376" spans="28:31" x14ac:dyDescent="0.2">
      <c r="AB3376" s="208"/>
      <c r="AD3376" s="208"/>
      <c r="AE3376" s="208"/>
    </row>
    <row r="3377" spans="28:31" x14ac:dyDescent="0.2">
      <c r="AB3377" s="208"/>
      <c r="AD3377" s="208"/>
      <c r="AE3377" s="208"/>
    </row>
    <row r="3378" spans="28:31" x14ac:dyDescent="0.2">
      <c r="AB3378" s="208"/>
      <c r="AD3378" s="208"/>
      <c r="AE3378" s="208"/>
    </row>
    <row r="3379" spans="28:31" x14ac:dyDescent="0.2">
      <c r="AB3379" s="208"/>
      <c r="AD3379" s="208"/>
      <c r="AE3379" s="208"/>
    </row>
    <row r="3380" spans="28:31" x14ac:dyDescent="0.2">
      <c r="AB3380" s="208"/>
      <c r="AD3380" s="208"/>
      <c r="AE3380" s="208"/>
    </row>
    <row r="3381" spans="28:31" x14ac:dyDescent="0.2">
      <c r="AB3381" s="208"/>
      <c r="AD3381" s="208"/>
      <c r="AE3381" s="208"/>
    </row>
    <row r="3382" spans="28:31" x14ac:dyDescent="0.2">
      <c r="AB3382" s="208"/>
      <c r="AD3382" s="208"/>
      <c r="AE3382" s="208"/>
    </row>
    <row r="3383" spans="28:31" x14ac:dyDescent="0.2">
      <c r="AB3383" s="208"/>
      <c r="AD3383" s="208"/>
      <c r="AE3383" s="208"/>
    </row>
    <row r="3384" spans="28:31" x14ac:dyDescent="0.2">
      <c r="AB3384" s="208"/>
      <c r="AD3384" s="208"/>
      <c r="AE3384" s="208"/>
    </row>
    <row r="3385" spans="28:31" x14ac:dyDescent="0.2">
      <c r="AB3385" s="208"/>
      <c r="AD3385" s="208"/>
      <c r="AE3385" s="208"/>
    </row>
    <row r="3386" spans="28:31" x14ac:dyDescent="0.2">
      <c r="AB3386" s="208"/>
      <c r="AD3386" s="208"/>
      <c r="AE3386" s="208"/>
    </row>
    <row r="3387" spans="28:31" x14ac:dyDescent="0.2">
      <c r="AB3387" s="208"/>
      <c r="AD3387" s="208"/>
      <c r="AE3387" s="208"/>
    </row>
    <row r="3388" spans="28:31" x14ac:dyDescent="0.2">
      <c r="AB3388" s="208"/>
      <c r="AD3388" s="208"/>
      <c r="AE3388" s="208"/>
    </row>
    <row r="3389" spans="28:31" x14ac:dyDescent="0.2">
      <c r="AB3389" s="208"/>
      <c r="AD3389" s="208"/>
      <c r="AE3389" s="208"/>
    </row>
    <row r="3390" spans="28:31" x14ac:dyDescent="0.2">
      <c r="AB3390" s="208"/>
      <c r="AD3390" s="208"/>
      <c r="AE3390" s="208"/>
    </row>
    <row r="3391" spans="28:31" x14ac:dyDescent="0.2">
      <c r="AB3391" s="208"/>
      <c r="AD3391" s="208"/>
      <c r="AE3391" s="208"/>
    </row>
    <row r="3392" spans="28:31" x14ac:dyDescent="0.2">
      <c r="AB3392" s="208"/>
      <c r="AD3392" s="208"/>
      <c r="AE3392" s="208"/>
    </row>
    <row r="3393" spans="28:31" x14ac:dyDescent="0.2">
      <c r="AB3393" s="208"/>
      <c r="AD3393" s="208"/>
      <c r="AE3393" s="208"/>
    </row>
    <row r="3394" spans="28:31" x14ac:dyDescent="0.2">
      <c r="AB3394" s="208"/>
      <c r="AD3394" s="208"/>
      <c r="AE3394" s="208"/>
    </row>
    <row r="3395" spans="28:31" x14ac:dyDescent="0.2">
      <c r="AB3395" s="208"/>
      <c r="AD3395" s="208"/>
      <c r="AE3395" s="208"/>
    </row>
    <row r="3396" spans="28:31" x14ac:dyDescent="0.2">
      <c r="AB3396" s="208"/>
      <c r="AD3396" s="208"/>
      <c r="AE3396" s="208"/>
    </row>
    <row r="3397" spans="28:31" x14ac:dyDescent="0.2">
      <c r="AB3397" s="208"/>
      <c r="AD3397" s="208"/>
      <c r="AE3397" s="208"/>
    </row>
    <row r="3398" spans="28:31" x14ac:dyDescent="0.2">
      <c r="AB3398" s="208"/>
      <c r="AD3398" s="208"/>
      <c r="AE3398" s="208"/>
    </row>
    <row r="3399" spans="28:31" x14ac:dyDescent="0.2">
      <c r="AB3399" s="208"/>
      <c r="AD3399" s="208"/>
      <c r="AE3399" s="208"/>
    </row>
    <row r="3400" spans="28:31" x14ac:dyDescent="0.2">
      <c r="AB3400" s="208"/>
      <c r="AD3400" s="208"/>
      <c r="AE3400" s="208"/>
    </row>
    <row r="3401" spans="28:31" x14ac:dyDescent="0.2">
      <c r="AB3401" s="208"/>
      <c r="AD3401" s="208"/>
      <c r="AE3401" s="208"/>
    </row>
    <row r="3402" spans="28:31" x14ac:dyDescent="0.2">
      <c r="AB3402" s="208"/>
      <c r="AD3402" s="208"/>
      <c r="AE3402" s="208"/>
    </row>
    <row r="3403" spans="28:31" x14ac:dyDescent="0.2">
      <c r="AB3403" s="208"/>
      <c r="AD3403" s="208"/>
      <c r="AE3403" s="208"/>
    </row>
    <row r="3404" spans="28:31" x14ac:dyDescent="0.2">
      <c r="AB3404" s="208"/>
      <c r="AD3404" s="208"/>
      <c r="AE3404" s="208"/>
    </row>
    <row r="3405" spans="28:31" x14ac:dyDescent="0.2">
      <c r="AB3405" s="208"/>
      <c r="AD3405" s="208"/>
      <c r="AE3405" s="208"/>
    </row>
    <row r="3406" spans="28:31" x14ac:dyDescent="0.2">
      <c r="AB3406" s="208"/>
      <c r="AD3406" s="208"/>
      <c r="AE3406" s="208"/>
    </row>
    <row r="3407" spans="28:31" x14ac:dyDescent="0.2">
      <c r="AB3407" s="208"/>
      <c r="AD3407" s="208"/>
      <c r="AE3407" s="208"/>
    </row>
    <row r="3408" spans="28:31" x14ac:dyDescent="0.2">
      <c r="AB3408" s="208"/>
      <c r="AD3408" s="208"/>
      <c r="AE3408" s="208"/>
    </row>
    <row r="3409" spans="28:31" x14ac:dyDescent="0.2">
      <c r="AB3409" s="208"/>
      <c r="AD3409" s="208"/>
      <c r="AE3409" s="208"/>
    </row>
    <row r="3410" spans="28:31" x14ac:dyDescent="0.2">
      <c r="AB3410" s="208"/>
      <c r="AD3410" s="208"/>
      <c r="AE3410" s="208"/>
    </row>
    <row r="3411" spans="28:31" x14ac:dyDescent="0.2">
      <c r="AB3411" s="208"/>
      <c r="AD3411" s="208"/>
      <c r="AE3411" s="208"/>
    </row>
    <row r="3412" spans="28:31" x14ac:dyDescent="0.2">
      <c r="AB3412" s="208"/>
      <c r="AD3412" s="208"/>
      <c r="AE3412" s="208"/>
    </row>
    <row r="3413" spans="28:31" x14ac:dyDescent="0.2">
      <c r="AB3413" s="208"/>
      <c r="AD3413" s="208"/>
      <c r="AE3413" s="208"/>
    </row>
    <row r="3414" spans="28:31" x14ac:dyDescent="0.2">
      <c r="AB3414" s="208"/>
      <c r="AD3414" s="208"/>
      <c r="AE3414" s="208"/>
    </row>
    <row r="3415" spans="28:31" x14ac:dyDescent="0.2">
      <c r="AB3415" s="208"/>
      <c r="AD3415" s="208"/>
      <c r="AE3415" s="208"/>
    </row>
    <row r="3416" spans="28:31" x14ac:dyDescent="0.2">
      <c r="AB3416" s="208"/>
      <c r="AD3416" s="208"/>
      <c r="AE3416" s="208"/>
    </row>
    <row r="3417" spans="28:31" x14ac:dyDescent="0.2">
      <c r="AB3417" s="208"/>
      <c r="AD3417" s="208"/>
      <c r="AE3417" s="208"/>
    </row>
    <row r="3418" spans="28:31" x14ac:dyDescent="0.2">
      <c r="AB3418" s="208"/>
      <c r="AD3418" s="208"/>
      <c r="AE3418" s="208"/>
    </row>
    <row r="3419" spans="28:31" x14ac:dyDescent="0.2">
      <c r="AB3419" s="208"/>
      <c r="AD3419" s="208"/>
      <c r="AE3419" s="208"/>
    </row>
    <row r="3420" spans="28:31" x14ac:dyDescent="0.2">
      <c r="AB3420" s="208"/>
      <c r="AD3420" s="208"/>
      <c r="AE3420" s="208"/>
    </row>
    <row r="3421" spans="28:31" x14ac:dyDescent="0.2">
      <c r="AB3421" s="208"/>
      <c r="AD3421" s="208"/>
      <c r="AE3421" s="208"/>
    </row>
    <row r="3422" spans="28:31" x14ac:dyDescent="0.2">
      <c r="AB3422" s="208"/>
      <c r="AD3422" s="208"/>
      <c r="AE3422" s="208"/>
    </row>
    <row r="3423" spans="28:31" x14ac:dyDescent="0.2">
      <c r="AB3423" s="208"/>
      <c r="AD3423" s="208"/>
      <c r="AE3423" s="208"/>
    </row>
    <row r="3424" spans="28:31" x14ac:dyDescent="0.2">
      <c r="AB3424" s="208"/>
      <c r="AD3424" s="208"/>
      <c r="AE3424" s="208"/>
    </row>
    <row r="3425" spans="28:31" x14ac:dyDescent="0.2">
      <c r="AB3425" s="208"/>
      <c r="AD3425" s="208"/>
      <c r="AE3425" s="208"/>
    </row>
    <row r="3426" spans="28:31" x14ac:dyDescent="0.2">
      <c r="AB3426" s="208"/>
      <c r="AD3426" s="208"/>
      <c r="AE3426" s="208"/>
    </row>
    <row r="3427" spans="28:31" x14ac:dyDescent="0.2">
      <c r="AB3427" s="208"/>
      <c r="AD3427" s="208"/>
      <c r="AE3427" s="208"/>
    </row>
    <row r="3428" spans="28:31" x14ac:dyDescent="0.2">
      <c r="AB3428" s="208"/>
      <c r="AD3428" s="208"/>
      <c r="AE3428" s="208"/>
    </row>
    <row r="3429" spans="28:31" x14ac:dyDescent="0.2">
      <c r="AB3429" s="208"/>
      <c r="AD3429" s="208"/>
      <c r="AE3429" s="208"/>
    </row>
    <row r="3430" spans="28:31" x14ac:dyDescent="0.2">
      <c r="AB3430" s="208"/>
      <c r="AD3430" s="208"/>
      <c r="AE3430" s="208"/>
    </row>
    <row r="3431" spans="28:31" x14ac:dyDescent="0.2">
      <c r="AB3431" s="208"/>
      <c r="AD3431" s="208"/>
      <c r="AE3431" s="208"/>
    </row>
    <row r="3432" spans="28:31" x14ac:dyDescent="0.2">
      <c r="AB3432" s="208"/>
      <c r="AD3432" s="208"/>
      <c r="AE3432" s="208"/>
    </row>
    <row r="3433" spans="28:31" x14ac:dyDescent="0.2">
      <c r="AB3433" s="208"/>
      <c r="AD3433" s="208"/>
      <c r="AE3433" s="208"/>
    </row>
    <row r="3434" spans="28:31" x14ac:dyDescent="0.2">
      <c r="AB3434" s="208"/>
      <c r="AD3434" s="208"/>
      <c r="AE3434" s="208"/>
    </row>
    <row r="3435" spans="28:31" x14ac:dyDescent="0.2">
      <c r="AB3435" s="208"/>
      <c r="AD3435" s="208"/>
      <c r="AE3435" s="208"/>
    </row>
    <row r="3436" spans="28:31" x14ac:dyDescent="0.2">
      <c r="AB3436" s="208"/>
      <c r="AD3436" s="208"/>
      <c r="AE3436" s="208"/>
    </row>
    <row r="3437" spans="28:31" x14ac:dyDescent="0.2">
      <c r="AB3437" s="208"/>
      <c r="AD3437" s="208"/>
      <c r="AE3437" s="208"/>
    </row>
    <row r="3438" spans="28:31" x14ac:dyDescent="0.2">
      <c r="AB3438" s="208"/>
      <c r="AD3438" s="208"/>
      <c r="AE3438" s="208"/>
    </row>
    <row r="3439" spans="28:31" x14ac:dyDescent="0.2">
      <c r="AB3439" s="208"/>
      <c r="AD3439" s="208"/>
      <c r="AE3439" s="208"/>
    </row>
    <row r="3440" spans="28:31" x14ac:dyDescent="0.2">
      <c r="AB3440" s="208"/>
      <c r="AD3440" s="208"/>
      <c r="AE3440" s="208"/>
    </row>
    <row r="3441" spans="28:31" x14ac:dyDescent="0.2">
      <c r="AB3441" s="208"/>
      <c r="AD3441" s="208"/>
      <c r="AE3441" s="208"/>
    </row>
    <row r="3442" spans="28:31" x14ac:dyDescent="0.2">
      <c r="AB3442" s="208"/>
      <c r="AD3442" s="208"/>
      <c r="AE3442" s="208"/>
    </row>
    <row r="3443" spans="28:31" x14ac:dyDescent="0.2">
      <c r="AB3443" s="208"/>
      <c r="AD3443" s="208"/>
      <c r="AE3443" s="208"/>
    </row>
    <row r="3444" spans="28:31" x14ac:dyDescent="0.2">
      <c r="AB3444" s="208"/>
      <c r="AD3444" s="208"/>
      <c r="AE3444" s="208"/>
    </row>
    <row r="3445" spans="28:31" x14ac:dyDescent="0.2">
      <c r="AB3445" s="208"/>
      <c r="AD3445" s="208"/>
      <c r="AE3445" s="208"/>
    </row>
    <row r="3446" spans="28:31" x14ac:dyDescent="0.2">
      <c r="AB3446" s="208"/>
      <c r="AD3446" s="208"/>
      <c r="AE3446" s="208"/>
    </row>
    <row r="3447" spans="28:31" x14ac:dyDescent="0.2">
      <c r="AB3447" s="208"/>
      <c r="AD3447" s="208"/>
      <c r="AE3447" s="208"/>
    </row>
    <row r="3448" spans="28:31" x14ac:dyDescent="0.2">
      <c r="AB3448" s="208"/>
      <c r="AD3448" s="208"/>
      <c r="AE3448" s="208"/>
    </row>
    <row r="3449" spans="28:31" x14ac:dyDescent="0.2">
      <c r="AB3449" s="208"/>
      <c r="AD3449" s="208"/>
      <c r="AE3449" s="208"/>
    </row>
    <row r="3450" spans="28:31" x14ac:dyDescent="0.2">
      <c r="AB3450" s="208"/>
      <c r="AD3450" s="208"/>
      <c r="AE3450" s="208"/>
    </row>
    <row r="3451" spans="28:31" x14ac:dyDescent="0.2">
      <c r="AB3451" s="208"/>
      <c r="AD3451" s="208"/>
      <c r="AE3451" s="208"/>
    </row>
    <row r="3452" spans="28:31" x14ac:dyDescent="0.2">
      <c r="AB3452" s="208"/>
      <c r="AD3452" s="208"/>
      <c r="AE3452" s="208"/>
    </row>
    <row r="3453" spans="28:31" x14ac:dyDescent="0.2">
      <c r="AB3453" s="208"/>
      <c r="AD3453" s="208"/>
      <c r="AE3453" s="208"/>
    </row>
    <row r="3454" spans="28:31" x14ac:dyDescent="0.2">
      <c r="AB3454" s="208"/>
      <c r="AD3454" s="208"/>
      <c r="AE3454" s="208"/>
    </row>
    <row r="3455" spans="28:31" x14ac:dyDescent="0.2">
      <c r="AB3455" s="208"/>
      <c r="AD3455" s="208"/>
      <c r="AE3455" s="208"/>
    </row>
    <row r="3456" spans="28:31" x14ac:dyDescent="0.2">
      <c r="AB3456" s="208"/>
      <c r="AD3456" s="208"/>
      <c r="AE3456" s="208"/>
    </row>
    <row r="3457" spans="28:31" x14ac:dyDescent="0.2">
      <c r="AB3457" s="208"/>
      <c r="AD3457" s="208"/>
      <c r="AE3457" s="208"/>
    </row>
    <row r="3458" spans="28:31" x14ac:dyDescent="0.2">
      <c r="AB3458" s="208"/>
      <c r="AD3458" s="208"/>
      <c r="AE3458" s="208"/>
    </row>
    <row r="3459" spans="28:31" x14ac:dyDescent="0.2">
      <c r="AB3459" s="208"/>
      <c r="AD3459" s="208"/>
      <c r="AE3459" s="208"/>
    </row>
    <row r="3460" spans="28:31" x14ac:dyDescent="0.2">
      <c r="AB3460" s="208"/>
      <c r="AD3460" s="208"/>
      <c r="AE3460" s="208"/>
    </row>
    <row r="3461" spans="28:31" x14ac:dyDescent="0.2">
      <c r="AB3461" s="208"/>
      <c r="AD3461" s="208"/>
      <c r="AE3461" s="208"/>
    </row>
    <row r="3462" spans="28:31" x14ac:dyDescent="0.2">
      <c r="AB3462" s="208"/>
      <c r="AD3462" s="208"/>
      <c r="AE3462" s="208"/>
    </row>
    <row r="3463" spans="28:31" x14ac:dyDescent="0.2">
      <c r="AB3463" s="208"/>
      <c r="AD3463" s="208"/>
      <c r="AE3463" s="208"/>
    </row>
    <row r="3464" spans="28:31" x14ac:dyDescent="0.2">
      <c r="AB3464" s="208"/>
      <c r="AD3464" s="208"/>
      <c r="AE3464" s="208"/>
    </row>
    <row r="3465" spans="28:31" x14ac:dyDescent="0.2">
      <c r="AB3465" s="208"/>
      <c r="AD3465" s="208"/>
      <c r="AE3465" s="208"/>
    </row>
    <row r="3466" spans="28:31" x14ac:dyDescent="0.2">
      <c r="AB3466" s="208"/>
      <c r="AD3466" s="208"/>
      <c r="AE3466" s="208"/>
    </row>
    <row r="3467" spans="28:31" x14ac:dyDescent="0.2">
      <c r="AB3467" s="208"/>
      <c r="AD3467" s="208"/>
      <c r="AE3467" s="208"/>
    </row>
    <row r="3468" spans="28:31" x14ac:dyDescent="0.2">
      <c r="AB3468" s="208"/>
      <c r="AD3468" s="208"/>
      <c r="AE3468" s="208"/>
    </row>
    <row r="3469" spans="28:31" x14ac:dyDescent="0.2">
      <c r="AB3469" s="208"/>
      <c r="AD3469" s="208"/>
      <c r="AE3469" s="208"/>
    </row>
    <row r="3470" spans="28:31" x14ac:dyDescent="0.2">
      <c r="AB3470" s="208"/>
      <c r="AD3470" s="208"/>
      <c r="AE3470" s="208"/>
    </row>
    <row r="3471" spans="28:31" x14ac:dyDescent="0.2">
      <c r="AB3471" s="208"/>
      <c r="AD3471" s="208"/>
      <c r="AE3471" s="208"/>
    </row>
    <row r="3472" spans="28:31" x14ac:dyDescent="0.2">
      <c r="AB3472" s="208"/>
      <c r="AD3472" s="208"/>
      <c r="AE3472" s="208"/>
    </row>
    <row r="3473" spans="28:31" x14ac:dyDescent="0.2">
      <c r="AB3473" s="208"/>
      <c r="AD3473" s="208"/>
      <c r="AE3473" s="208"/>
    </row>
    <row r="3474" spans="28:31" x14ac:dyDescent="0.2">
      <c r="AB3474" s="208"/>
      <c r="AD3474" s="208"/>
      <c r="AE3474" s="208"/>
    </row>
    <row r="3475" spans="28:31" x14ac:dyDescent="0.2">
      <c r="AB3475" s="208"/>
      <c r="AD3475" s="208"/>
      <c r="AE3475" s="208"/>
    </row>
    <row r="3476" spans="28:31" x14ac:dyDescent="0.2">
      <c r="AB3476" s="208"/>
      <c r="AD3476" s="208"/>
      <c r="AE3476" s="208"/>
    </row>
    <row r="3477" spans="28:31" x14ac:dyDescent="0.2">
      <c r="AB3477" s="208"/>
      <c r="AD3477" s="208"/>
      <c r="AE3477" s="208"/>
    </row>
    <row r="3478" spans="28:31" x14ac:dyDescent="0.2">
      <c r="AB3478" s="208"/>
      <c r="AD3478" s="208"/>
      <c r="AE3478" s="208"/>
    </row>
    <row r="3479" spans="28:31" x14ac:dyDescent="0.2">
      <c r="AB3479" s="208"/>
      <c r="AD3479" s="208"/>
      <c r="AE3479" s="208"/>
    </row>
    <row r="3480" spans="28:31" x14ac:dyDescent="0.2">
      <c r="AB3480" s="208"/>
      <c r="AD3480" s="208"/>
      <c r="AE3480" s="208"/>
    </row>
    <row r="3481" spans="28:31" x14ac:dyDescent="0.2">
      <c r="AB3481" s="208"/>
      <c r="AD3481" s="208"/>
      <c r="AE3481" s="208"/>
    </row>
    <row r="3482" spans="28:31" x14ac:dyDescent="0.2">
      <c r="AB3482" s="208"/>
      <c r="AD3482" s="208"/>
      <c r="AE3482" s="208"/>
    </row>
    <row r="3483" spans="28:31" x14ac:dyDescent="0.2">
      <c r="AB3483" s="208"/>
      <c r="AD3483" s="208"/>
      <c r="AE3483" s="208"/>
    </row>
    <row r="3484" spans="28:31" x14ac:dyDescent="0.2">
      <c r="AB3484" s="208"/>
      <c r="AD3484" s="208"/>
      <c r="AE3484" s="208"/>
    </row>
    <row r="3485" spans="28:31" x14ac:dyDescent="0.2">
      <c r="AB3485" s="208"/>
      <c r="AD3485" s="208"/>
      <c r="AE3485" s="208"/>
    </row>
    <row r="3486" spans="28:31" x14ac:dyDescent="0.2">
      <c r="AB3486" s="208"/>
      <c r="AD3486" s="208"/>
      <c r="AE3486" s="208"/>
    </row>
    <row r="3487" spans="28:31" x14ac:dyDescent="0.2">
      <c r="AB3487" s="208"/>
      <c r="AD3487" s="208"/>
      <c r="AE3487" s="208"/>
    </row>
    <row r="3488" spans="28:31" x14ac:dyDescent="0.2">
      <c r="AB3488" s="208"/>
      <c r="AD3488" s="208"/>
      <c r="AE3488" s="208"/>
    </row>
    <row r="3489" spans="28:31" x14ac:dyDescent="0.2">
      <c r="AB3489" s="208"/>
      <c r="AD3489" s="208"/>
      <c r="AE3489" s="208"/>
    </row>
    <row r="3490" spans="28:31" x14ac:dyDescent="0.2">
      <c r="AB3490" s="208"/>
      <c r="AD3490" s="208"/>
      <c r="AE3490" s="208"/>
    </row>
    <row r="3491" spans="28:31" x14ac:dyDescent="0.2">
      <c r="AB3491" s="208"/>
      <c r="AD3491" s="208"/>
      <c r="AE3491" s="208"/>
    </row>
    <row r="3492" spans="28:31" x14ac:dyDescent="0.2">
      <c r="AB3492" s="208"/>
      <c r="AD3492" s="208"/>
      <c r="AE3492" s="208"/>
    </row>
    <row r="3493" spans="28:31" x14ac:dyDescent="0.2">
      <c r="AB3493" s="208"/>
      <c r="AD3493" s="208"/>
      <c r="AE3493" s="208"/>
    </row>
    <row r="3494" spans="28:31" x14ac:dyDescent="0.2">
      <c r="AB3494" s="208"/>
      <c r="AD3494" s="208"/>
      <c r="AE3494" s="208"/>
    </row>
    <row r="3495" spans="28:31" x14ac:dyDescent="0.2">
      <c r="AB3495" s="208"/>
      <c r="AD3495" s="208"/>
      <c r="AE3495" s="208"/>
    </row>
    <row r="3496" spans="28:31" x14ac:dyDescent="0.2">
      <c r="AB3496" s="208"/>
      <c r="AD3496" s="208"/>
      <c r="AE3496" s="208"/>
    </row>
    <row r="3497" spans="28:31" x14ac:dyDescent="0.2">
      <c r="AB3497" s="208"/>
      <c r="AD3497" s="208"/>
      <c r="AE3497" s="208"/>
    </row>
    <row r="3498" spans="28:31" x14ac:dyDescent="0.2">
      <c r="AB3498" s="208"/>
      <c r="AD3498" s="208"/>
      <c r="AE3498" s="208"/>
    </row>
    <row r="3499" spans="28:31" x14ac:dyDescent="0.2">
      <c r="AB3499" s="208"/>
      <c r="AD3499" s="208"/>
      <c r="AE3499" s="208"/>
    </row>
    <row r="3500" spans="28:31" x14ac:dyDescent="0.2">
      <c r="AB3500" s="208"/>
      <c r="AD3500" s="208"/>
      <c r="AE3500" s="208"/>
    </row>
    <row r="3501" spans="28:31" x14ac:dyDescent="0.2">
      <c r="AB3501" s="208"/>
      <c r="AD3501" s="208"/>
      <c r="AE3501" s="208"/>
    </row>
    <row r="3502" spans="28:31" x14ac:dyDescent="0.2">
      <c r="AB3502" s="208"/>
      <c r="AD3502" s="208"/>
      <c r="AE3502" s="208"/>
    </row>
    <row r="3503" spans="28:31" x14ac:dyDescent="0.2">
      <c r="AB3503" s="208"/>
      <c r="AD3503" s="208"/>
      <c r="AE3503" s="208"/>
    </row>
    <row r="3504" spans="28:31" x14ac:dyDescent="0.2">
      <c r="AB3504" s="208"/>
      <c r="AD3504" s="208"/>
      <c r="AE3504" s="208"/>
    </row>
    <row r="3505" spans="28:31" x14ac:dyDescent="0.2">
      <c r="AB3505" s="208"/>
      <c r="AD3505" s="208"/>
      <c r="AE3505" s="208"/>
    </row>
    <row r="3506" spans="28:31" x14ac:dyDescent="0.2">
      <c r="AB3506" s="208"/>
      <c r="AD3506" s="208"/>
      <c r="AE3506" s="208"/>
    </row>
    <row r="3507" spans="28:31" x14ac:dyDescent="0.2">
      <c r="AB3507" s="208"/>
      <c r="AD3507" s="208"/>
      <c r="AE3507" s="208"/>
    </row>
    <row r="3508" spans="28:31" x14ac:dyDescent="0.2">
      <c r="AB3508" s="208"/>
      <c r="AD3508" s="208"/>
      <c r="AE3508" s="208"/>
    </row>
    <row r="3509" spans="28:31" x14ac:dyDescent="0.2">
      <c r="AB3509" s="208"/>
      <c r="AD3509" s="208"/>
      <c r="AE3509" s="208"/>
    </row>
    <row r="3510" spans="28:31" x14ac:dyDescent="0.2">
      <c r="AB3510" s="208"/>
      <c r="AD3510" s="208"/>
      <c r="AE3510" s="208"/>
    </row>
    <row r="3511" spans="28:31" x14ac:dyDescent="0.2">
      <c r="AB3511" s="208"/>
      <c r="AD3511" s="208"/>
      <c r="AE3511" s="208"/>
    </row>
    <row r="3512" spans="28:31" x14ac:dyDescent="0.2">
      <c r="AB3512" s="208"/>
      <c r="AD3512" s="208"/>
      <c r="AE3512" s="208"/>
    </row>
    <row r="3513" spans="28:31" x14ac:dyDescent="0.2">
      <c r="AB3513" s="208"/>
      <c r="AD3513" s="208"/>
      <c r="AE3513" s="208"/>
    </row>
    <row r="3514" spans="28:31" x14ac:dyDescent="0.2">
      <c r="AB3514" s="208"/>
      <c r="AD3514" s="208"/>
      <c r="AE3514" s="208"/>
    </row>
    <row r="3515" spans="28:31" x14ac:dyDescent="0.2">
      <c r="AB3515" s="208"/>
      <c r="AD3515" s="208"/>
      <c r="AE3515" s="208"/>
    </row>
    <row r="3516" spans="28:31" x14ac:dyDescent="0.2">
      <c r="AB3516" s="208"/>
      <c r="AD3516" s="208"/>
      <c r="AE3516" s="208"/>
    </row>
    <row r="3517" spans="28:31" x14ac:dyDescent="0.2">
      <c r="AB3517" s="208"/>
      <c r="AD3517" s="208"/>
      <c r="AE3517" s="208"/>
    </row>
    <row r="3518" spans="28:31" x14ac:dyDescent="0.2">
      <c r="AB3518" s="208"/>
      <c r="AD3518" s="208"/>
      <c r="AE3518" s="208"/>
    </row>
    <row r="3519" spans="28:31" x14ac:dyDescent="0.2">
      <c r="AB3519" s="208"/>
      <c r="AD3519" s="208"/>
      <c r="AE3519" s="208"/>
    </row>
    <row r="3520" spans="28:31" x14ac:dyDescent="0.2">
      <c r="AB3520" s="208"/>
      <c r="AD3520" s="208"/>
      <c r="AE3520" s="208"/>
    </row>
    <row r="3521" spans="28:31" x14ac:dyDescent="0.2">
      <c r="AB3521" s="208"/>
      <c r="AD3521" s="208"/>
      <c r="AE3521" s="208"/>
    </row>
    <row r="3522" spans="28:31" x14ac:dyDescent="0.2">
      <c r="AB3522" s="208"/>
      <c r="AD3522" s="208"/>
      <c r="AE3522" s="208"/>
    </row>
    <row r="3523" spans="28:31" x14ac:dyDescent="0.2">
      <c r="AB3523" s="208"/>
      <c r="AD3523" s="208"/>
      <c r="AE3523" s="208"/>
    </row>
    <row r="3524" spans="28:31" x14ac:dyDescent="0.2">
      <c r="AB3524" s="208"/>
      <c r="AD3524" s="208"/>
      <c r="AE3524" s="208"/>
    </row>
    <row r="3525" spans="28:31" x14ac:dyDescent="0.2">
      <c r="AB3525" s="208"/>
      <c r="AD3525" s="208"/>
      <c r="AE3525" s="208"/>
    </row>
    <row r="3526" spans="28:31" x14ac:dyDescent="0.2">
      <c r="AB3526" s="208"/>
      <c r="AD3526" s="208"/>
      <c r="AE3526" s="208"/>
    </row>
    <row r="3527" spans="28:31" x14ac:dyDescent="0.2">
      <c r="AB3527" s="208"/>
      <c r="AD3527" s="208"/>
      <c r="AE3527" s="208"/>
    </row>
    <row r="3528" spans="28:31" x14ac:dyDescent="0.2">
      <c r="AB3528" s="208"/>
      <c r="AD3528" s="208"/>
      <c r="AE3528" s="208"/>
    </row>
    <row r="3529" spans="28:31" x14ac:dyDescent="0.2">
      <c r="AB3529" s="208"/>
      <c r="AD3529" s="208"/>
      <c r="AE3529" s="208"/>
    </row>
    <row r="3530" spans="28:31" x14ac:dyDescent="0.2">
      <c r="AB3530" s="208"/>
      <c r="AD3530" s="208"/>
      <c r="AE3530" s="208"/>
    </row>
    <row r="3531" spans="28:31" x14ac:dyDescent="0.2">
      <c r="AB3531" s="208"/>
      <c r="AD3531" s="208"/>
      <c r="AE3531" s="208"/>
    </row>
    <row r="3532" spans="28:31" x14ac:dyDescent="0.2">
      <c r="AB3532" s="208"/>
      <c r="AD3532" s="208"/>
      <c r="AE3532" s="208"/>
    </row>
    <row r="3533" spans="28:31" x14ac:dyDescent="0.2">
      <c r="AB3533" s="208"/>
      <c r="AD3533" s="208"/>
      <c r="AE3533" s="208"/>
    </row>
    <row r="3534" spans="28:31" x14ac:dyDescent="0.2">
      <c r="AB3534" s="208"/>
      <c r="AD3534" s="208"/>
      <c r="AE3534" s="208"/>
    </row>
    <row r="3535" spans="28:31" x14ac:dyDescent="0.2">
      <c r="AB3535" s="208"/>
      <c r="AD3535" s="208"/>
      <c r="AE3535" s="208"/>
    </row>
    <row r="3536" spans="28:31" x14ac:dyDescent="0.2">
      <c r="AB3536" s="208"/>
      <c r="AD3536" s="208"/>
      <c r="AE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3" width="14.1640625" style="180" hidden="1" customWidth="1" outlineLevel="1"/>
    <col min="24" max="24" width="10.5" style="180" bestFit="1" customWidth="1" collapsed="1"/>
    <col min="25" max="25" width="9.83203125" style="180" customWidth="1"/>
    <col min="26" max="16384" width="9.33203125" style="180"/>
  </cols>
  <sheetData>
    <row r="1" spans="1:25" x14ac:dyDescent="0.2">
      <c r="E1" s="418" t="s">
        <v>101</v>
      </c>
      <c r="F1" s="419" t="s">
        <v>37</v>
      </c>
      <c r="N1" s="180" t="str">
        <f>_xll.qlInterpolation(,interpolator6M,_xll.ohFilter(E3:E21,M3:M21),_xll.ohFilter(L3:L21,M3:M21))</f>
        <v>obj_00516#0032</v>
      </c>
    </row>
    <row r="2" spans="1:25" ht="26.25" customHeight="1" x14ac:dyDescent="0.2">
      <c r="D2" s="360" t="str">
        <f>F1&amp;" Instruments"</f>
        <v>6M Instruments</v>
      </c>
      <c r="E2" s="360" t="s">
        <v>102</v>
      </c>
      <c r="F2" s="360" t="s">
        <v>103</v>
      </c>
      <c r="G2" s="360" t="s">
        <v>125</v>
      </c>
      <c r="H2" s="360" t="str">
        <f>F1&amp;" Market quote"</f>
        <v>6M Market quote</v>
      </c>
      <c r="I2" s="360" t="s">
        <v>126</v>
      </c>
      <c r="J2" s="360" t="s">
        <v>127</v>
      </c>
      <c r="K2" s="360" t="s">
        <v>128</v>
      </c>
      <c r="L2" s="360" t="s">
        <v>138</v>
      </c>
      <c r="M2" s="360" t="s">
        <v>80</v>
      </c>
      <c r="N2" s="360" t="s">
        <v>132</v>
      </c>
      <c r="O2" s="360" t="s">
        <v>142</v>
      </c>
      <c r="P2" s="360" t="s">
        <v>129</v>
      </c>
      <c r="R2" s="360" t="s">
        <v>102</v>
      </c>
      <c r="S2" s="360" t="s">
        <v>103</v>
      </c>
      <c r="T2" s="360" t="s">
        <v>125</v>
      </c>
      <c r="U2" s="360" t="s">
        <v>132</v>
      </c>
      <c r="V2" s="360" t="s">
        <v>126</v>
      </c>
      <c r="W2" s="360" t="s">
        <v>127</v>
      </c>
      <c r="X2" s="360" t="s">
        <v>128</v>
      </c>
      <c r="Y2" s="360" t="s">
        <v>141</v>
      </c>
    </row>
    <row r="3" spans="1:25" ht="11.25" customHeight="1" x14ac:dyDescent="0.2">
      <c r="C3" s="332" t="str">
        <f>SUBSTITUTE(F1,"M","")</f>
        <v>6</v>
      </c>
      <c r="D3" s="409" t="str">
        <f>PROPER(Currency&amp;IborType)&amp;F1&amp;"LastFixing"&amp;QuoteSuffix</f>
        <v>Usdlibor6MLastFixing_Quote</v>
      </c>
      <c r="E3" s="410">
        <f>SettlementDate</f>
        <v>42123</v>
      </c>
      <c r="F3" s="410">
        <f>_xll.qlCalendarAdvance(Calendar,E3,$F$1,"mf",,Trigger)</f>
        <v>42306</v>
      </c>
      <c r="G3" s="411">
        <f>_xll.qlDayCounterYearFraction(DayCounter,E3,F3,,,Trigger)</f>
        <v>0.5083333333333333</v>
      </c>
      <c r="H3" s="412">
        <f>_xll.qlQuoteValue(D3,LastFixingsTrigger)</f>
        <v>4.0890000000000006E-3</v>
      </c>
      <c r="I3" s="413">
        <f>_xll.qlYieldTSDiscount(Discounting,E3,,AllTriggers)</f>
        <v>0.99998571678770976</v>
      </c>
      <c r="J3" s="413">
        <f>_xll.qlYieldTSDiscount(Discounting,F3,,AllTriggers)</f>
        <v>0.99915783126191815</v>
      </c>
      <c r="K3" s="412">
        <f>(I3/J3-1)/G3</f>
        <v>1.629999998894697E-3</v>
      </c>
      <c r="L3" s="412">
        <f>H3-K3</f>
        <v>2.4590000011053036E-3</v>
      </c>
      <c r="M3" s="414" t="b">
        <v>1</v>
      </c>
      <c r="N3" s="415">
        <f>_xll.qlInterpolationInterpolate($N$1,E3,TRUE)</f>
        <v>2.4590000011053036E-3</v>
      </c>
      <c r="O3" s="416">
        <f>(L3-N3)*10000</f>
        <v>0</v>
      </c>
      <c r="P3" s="426">
        <f t="shared" ref="P3:P5" si="0">LN((1+H3*G3)/(1+K3*G3))</f>
        <v>1.2481775046968918E-3</v>
      </c>
      <c r="R3" s="422">
        <f>E3</f>
        <v>42123</v>
      </c>
      <c r="S3" s="422">
        <f>_xll.qlCalendarAdvance(Calendar,R3,$F$1,"mf",,Trigger)</f>
        <v>42306</v>
      </c>
      <c r="T3" s="423">
        <f>_xll.qlDayCounterYearFraction(DayCounter,R3,S3,,,Trigger)</f>
        <v>0.5083333333333333</v>
      </c>
      <c r="U3" s="424">
        <f>_xll.qlInterpolationInterpolate(B6Minterpolation,R3,TRUE)</f>
        <v>2.4590000011053036E-3</v>
      </c>
      <c r="V3" s="129">
        <f>_xll.qlYieldTSDiscount(Discounting,R3,,AllTriggers)</f>
        <v>0.99998571678770976</v>
      </c>
      <c r="W3" s="129">
        <f>_xll.qlYieldTSDiscount(Discounting,S3,,AllTriggers)</f>
        <v>0.99915783126191815</v>
      </c>
      <c r="X3" s="128">
        <f>(V3/W3-1)/T3</f>
        <v>1.629999998894697E-3</v>
      </c>
      <c r="Y3" s="424">
        <f>LN((1+(U3+X3)*T3)/(1+X3*T3))</f>
        <v>1.2481775046968918E-3</v>
      </c>
    </row>
    <row r="4" spans="1:25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6" t="str">
        <f t="shared" ref="D4:D21" si="1">Currency&amp;A4&amp;B4&amp;C4&amp;"F"&amp;QuoteSuffix</f>
        <v>USD1x7F_Quote</v>
      </c>
      <c r="E4" s="92">
        <f>_xll.qlCalendarAdvance("target",$E$3,A4&amp;"M","mf",,Trigger)</f>
        <v>42153</v>
      </c>
      <c r="F4" s="92">
        <f>_xll.qlCalendarAdvance(Calendar,E4,$F$1,"mf",,Trigger)</f>
        <v>42338</v>
      </c>
      <c r="G4" s="118">
        <f>_xll.qlDayCounterYearFraction(DayCounter,E4,F4,,,Trigger)</f>
        <v>0.51388888888888884</v>
      </c>
      <c r="H4" s="22">
        <f>_xll.qlQuoteValue(D4,AllTriggers)</f>
        <v>4.2300000000000003E-3</v>
      </c>
      <c r="I4" s="129">
        <f>_xll.qlYieldTSDiscount(Discounting,E4,,AllTriggers)</f>
        <v>0.99988146667210953</v>
      </c>
      <c r="J4" s="129">
        <f>_xll.qlYieldTSDiscount(Discounting,F4,,AllTriggers)</f>
        <v>0.99890577114526524</v>
      </c>
      <c r="K4" s="22">
        <f t="shared" ref="K4:K21" si="2">(I4/J4-1)/G4</f>
        <v>1.9007305891961927E-3</v>
      </c>
      <c r="L4" s="128">
        <f t="shared" ref="L4:L21" si="3">H4-K4</f>
        <v>2.3292694108038078E-3</v>
      </c>
      <c r="M4" s="117" t="b">
        <f>IF(ISERROR(H4),FALSE,TRUE)</f>
        <v>1</v>
      </c>
      <c r="N4" s="22">
        <f>_xll.qlInterpolationInterpolate($N$1,E4,TRUE)</f>
        <v>2.3292694108038078E-3</v>
      </c>
      <c r="O4" s="145">
        <f t="shared" ref="O4:O21" si="4">(L4-N4)*10000</f>
        <v>0</v>
      </c>
      <c r="P4" s="420">
        <f t="shared" si="0"/>
        <v>1.1951032170035838E-3</v>
      </c>
      <c r="R4" s="92">
        <f>_xll.qlCalendarAdvance(Calendar,R3,"1D","f")</f>
        <v>42124</v>
      </c>
      <c r="S4" s="92">
        <f>_xll.qlCalendarAdvance(Calendar,R4,$F$1,"mf",,Trigger)</f>
        <v>42307</v>
      </c>
      <c r="T4" s="118">
        <f>_xll.qlDayCounterYearFraction(DayCounter,R4,S4,,,Trigger)</f>
        <v>0.5083333333333333</v>
      </c>
      <c r="U4" s="139">
        <f>_xll.qlInterpolationInterpolate(B6Minterpolation,R4,TRUE)</f>
        <v>2.4534644340067956E-3</v>
      </c>
      <c r="V4" s="119">
        <f>_xll.qlYieldTSDiscount(Discounting,R4,,AllTriggers)</f>
        <v>0.999980538260267</v>
      </c>
      <c r="W4" s="119">
        <f>_xll.qlYieldTSDiscount(Discounting,S4,,AllTriggers)</f>
        <v>0.99915045544071901</v>
      </c>
      <c r="X4" s="22">
        <f t="shared" ref="X4:X67" si="5">(V4/W4-1)/T4</f>
        <v>1.6343382521171472E-3</v>
      </c>
      <c r="Y4" s="139">
        <f t="shared" ref="Y4:Y67" si="6">LN((1+(U4+X4)*T4)/(1+X4*T4))</f>
        <v>1.2453666818777363E-3</v>
      </c>
    </row>
    <row r="5" spans="1:25" ht="11.25" customHeight="1" x14ac:dyDescent="0.2">
      <c r="A5" s="180">
        <v>2</v>
      </c>
      <c r="B5" s="180" t="s">
        <v>32</v>
      </c>
      <c r="C5" s="180">
        <f t="shared" ref="C5:C21" si="7">A5+SUBSTITUTE($F$1,"M","")</f>
        <v>8</v>
      </c>
      <c r="D5" s="406" t="str">
        <f t="shared" si="1"/>
        <v>USD2x8F_Quote</v>
      </c>
      <c r="E5" s="92">
        <f>_xll.qlCalendarAdvance("target",$E$3,A5&amp;"M","mf",,Trigger)</f>
        <v>42184</v>
      </c>
      <c r="F5" s="92">
        <f>_xll.qlCalendarAdvance(Calendar,E5,$F$1,"mf",,Trigger)</f>
        <v>42367</v>
      </c>
      <c r="G5" s="118">
        <f>_xll.qlDayCounterYearFraction(DayCounter,E5,F5,,,Trigger)</f>
        <v>0.5083333333333333</v>
      </c>
      <c r="H5" s="22">
        <f>_xll.qlQuoteValue(D5,AllTriggers)</f>
        <v>4.5499999999999994E-3</v>
      </c>
      <c r="I5" s="119">
        <f>_xll.qlYieldTSDiscount(Discounting,E5,,AllTriggers)</f>
        <v>0.99977226540962583</v>
      </c>
      <c r="J5" s="119">
        <f>_xll.qlYieldTSDiscount(Discounting,F5,,AllTriggers)</f>
        <v>0.9986522940529593</v>
      </c>
      <c r="K5" s="22">
        <f t="shared" si="2"/>
        <v>2.2061956439729416E-3</v>
      </c>
      <c r="L5" s="22">
        <f t="shared" si="3"/>
        <v>2.3438043560270578E-3</v>
      </c>
      <c r="M5" s="117" t="b">
        <f t="shared" ref="M5:M21" si="8">IF(ISERROR(H5),FALSE,TRUE)</f>
        <v>1</v>
      </c>
      <c r="N5" s="22">
        <f>_xll.qlInterpolationInterpolate($N$1,E5,TRUE)</f>
        <v>2.3438043560270578E-3</v>
      </c>
      <c r="O5" s="145">
        <f t="shared" si="4"/>
        <v>0</v>
      </c>
      <c r="P5" s="420">
        <f t="shared" si="0"/>
        <v>1.1893915985085358E-3</v>
      </c>
      <c r="R5" s="92">
        <f>_xll.qlCalendarAdvance(Calendar,R4,"1D","f")</f>
        <v>42125</v>
      </c>
      <c r="S5" s="92">
        <f>_xll.qlCalendarAdvance(Calendar,R5,$F$1,"mf",,Trigger)</f>
        <v>42310</v>
      </c>
      <c r="T5" s="118">
        <f>_xll.qlDayCounterYearFraction(DayCounter,R5,S5,,,Trigger)</f>
        <v>0.51388888888888884</v>
      </c>
      <c r="U5" s="139">
        <f>_xll.qlInterpolationInterpolate(B6Minterpolation,R5,TRUE)</f>
        <v>2.4479052416066728E-3</v>
      </c>
      <c r="V5" s="119">
        <f>_xll.qlYieldTSDiscount(Discounting,R5,,AllTriggers)</f>
        <v>0.99997643710440631</v>
      </c>
      <c r="W5" s="119">
        <f>_xll.qlYieldTSDiscount(Discounting,S5,,AllTriggers)</f>
        <v>0.99912807789161684</v>
      </c>
      <c r="X5" s="22">
        <f t="shared" si="5"/>
        <v>1.6523018493458418E-3</v>
      </c>
      <c r="Y5" s="139">
        <f t="shared" si="6"/>
        <v>1.2560948674217056E-3</v>
      </c>
    </row>
    <row r="6" spans="1:25" ht="11.25" customHeight="1" x14ac:dyDescent="0.2">
      <c r="A6" s="180">
        <f>A5+1</f>
        <v>3</v>
      </c>
      <c r="B6" s="180" t="s">
        <v>32</v>
      </c>
      <c r="C6" s="180">
        <f t="shared" si="7"/>
        <v>9</v>
      </c>
      <c r="D6" s="406" t="str">
        <f t="shared" si="1"/>
        <v>USD3x9F_Quote</v>
      </c>
      <c r="E6" s="92">
        <f>_xll.qlCalendarAdvance("target",$E$3,A6&amp;"M","mf",,Trigger)</f>
        <v>42214</v>
      </c>
      <c r="F6" s="92">
        <f>_xll.qlCalendarAdvance(Calendar,E6,$F$1,"mf",,Trigger)</f>
        <v>42398</v>
      </c>
      <c r="G6" s="118">
        <f>_xll.qlDayCounterYearFraction(DayCounter,E6,F6,,,Trigger)</f>
        <v>0.51111111111111107</v>
      </c>
      <c r="H6" s="22">
        <f>_xll.qlQuoteValue(D6,AllTriggers)</f>
        <v>4.9899999999999996E-3</v>
      </c>
      <c r="I6" s="119">
        <f>_xll.qlYieldTSDiscount(Discounting,E6,,AllTriggers)</f>
        <v>0.99965721831902776</v>
      </c>
      <c r="J6" s="119">
        <f>_xll.qlYieldTSDiscount(Discounting,F6,,AllTriggers)</f>
        <v>0.99832409673397171</v>
      </c>
      <c r="K6" s="22">
        <f t="shared" si="2"/>
        <v>2.6126599273713011E-3</v>
      </c>
      <c r="L6" s="22">
        <f t="shared" si="3"/>
        <v>2.3773400726286986E-3</v>
      </c>
      <c r="M6" s="117" t="b">
        <f t="shared" si="8"/>
        <v>1</v>
      </c>
      <c r="N6" s="22">
        <f>_xll.qlInterpolationInterpolate($N$1,E6,TRUE)</f>
        <v>2.3773400726286986E-3</v>
      </c>
      <c r="O6" s="145">
        <f t="shared" si="4"/>
        <v>0</v>
      </c>
      <c r="P6" s="420">
        <f t="shared" ref="P6:P21" si="9">LN((1+H6*G6)/(1+K6*G6))</f>
        <v>1.2127288616218424E-3</v>
      </c>
      <c r="R6" s="92">
        <f>_xll.qlCalendarAdvance(Calendar,R5,"1D","f")</f>
        <v>42129</v>
      </c>
      <c r="S6" s="92">
        <f>_xll.qlCalendarAdvance(Calendar,R6,$F$1,"mf",,Trigger)</f>
        <v>42313</v>
      </c>
      <c r="T6" s="118">
        <f>_xll.qlDayCounterYearFraction(DayCounter,R6,S6,,,Trigger)</f>
        <v>0.51111111111111107</v>
      </c>
      <c r="U6" s="139">
        <f>_xll.qlInterpolationInterpolate(B6Minterpolation,R6,TRUE)</f>
        <v>2.4256618417922817E-3</v>
      </c>
      <c r="V6" s="119">
        <f>_xll.qlYieldTSDiscount(Discounting,R6,,AllTriggers)</f>
        <v>0.9999658145177811</v>
      </c>
      <c r="W6" s="119">
        <f>_xll.qlYieldTSDiscount(Discounting,S6,,AllTriggers)</f>
        <v>0.99910534626574177</v>
      </c>
      <c r="X6" s="22">
        <f t="shared" si="5"/>
        <v>1.6850323614408357E-3</v>
      </c>
      <c r="Y6" s="139">
        <f t="shared" si="6"/>
        <v>1.2379493134531152E-3</v>
      </c>
    </row>
    <row r="7" spans="1:25" ht="11.25" customHeight="1" x14ac:dyDescent="0.2">
      <c r="A7" s="180">
        <f t="shared" ref="A7:A21" si="10">A6+1</f>
        <v>4</v>
      </c>
      <c r="B7" s="180" t="s">
        <v>32</v>
      </c>
      <c r="C7" s="180">
        <f t="shared" si="7"/>
        <v>10</v>
      </c>
      <c r="D7" s="406" t="str">
        <f t="shared" si="1"/>
        <v>USD4x10F_Quote</v>
      </c>
      <c r="E7" s="92">
        <f>_xll.qlCalendarAdvance("target",$E$3,A7&amp;"M","mf",,Trigger)</f>
        <v>42247</v>
      </c>
      <c r="F7" s="92">
        <f>_xll.qlCalendarAdvance(Calendar,E7,$F$1,"mf",,Trigger)</f>
        <v>42429</v>
      </c>
      <c r="G7" s="118">
        <f>_xll.qlDayCounterYearFraction(DayCounter,E7,F7,,,Trigger)</f>
        <v>0.50555555555555554</v>
      </c>
      <c r="H7" s="22">
        <f>_xll.qlQuoteValue(D7,AllTriggers)</f>
        <v>5.4600000000000004E-3</v>
      </c>
      <c r="I7" s="119">
        <f>_xll.qlYieldTSDiscount(Discounting,E7,,AllTriggers)</f>
        <v>0.9995092696396175</v>
      </c>
      <c r="J7" s="119">
        <f>_xll.qlYieldTSDiscount(Discounting,F7,,AllTriggers)</f>
        <v>0.99795980825408759</v>
      </c>
      <c r="K7" s="22">
        <f t="shared" si="2"/>
        <v>3.0711343776826413E-3</v>
      </c>
      <c r="L7" s="22">
        <f t="shared" si="3"/>
        <v>2.3888656223173591E-3</v>
      </c>
      <c r="M7" s="117" t="b">
        <f t="shared" si="8"/>
        <v>1</v>
      </c>
      <c r="N7" s="22">
        <f>_xll.qlInterpolationInterpolate($N$1,E7,TRUE)</f>
        <v>2.3888656223173591E-3</v>
      </c>
      <c r="O7" s="145">
        <f t="shared" si="4"/>
        <v>0</v>
      </c>
      <c r="P7" s="420">
        <f t="shared" si="9"/>
        <v>1.2051056453425222E-3</v>
      </c>
      <c r="R7" s="92">
        <f>_xll.qlCalendarAdvance(Calendar,R6,"1D","f")</f>
        <v>42130</v>
      </c>
      <c r="S7" s="92">
        <f>_xll.qlCalendarAdvance(Calendar,R7,$F$1,"mf",,Trigger)</f>
        <v>42314</v>
      </c>
      <c r="T7" s="118">
        <f>_xll.qlDayCounterYearFraction(DayCounter,R7,S7,,,Trigger)</f>
        <v>0.51111111111111107</v>
      </c>
      <c r="U7" s="139">
        <f>_xll.qlInterpolationInterpolate(B6Minterpolation,R7,TRUE)</f>
        <v>2.4201567399857707E-3</v>
      </c>
      <c r="V7" s="119">
        <f>_xll.qlYieldTSDiscount(Discounting,R7,,AllTriggers)</f>
        <v>0.99996335649616763</v>
      </c>
      <c r="W7" s="119">
        <f>_xll.qlYieldTSDiscount(Discounting,S7,,AllTriggers)</f>
        <v>0.99909769505125912</v>
      </c>
      <c r="X7" s="22">
        <f t="shared" si="5"/>
        <v>1.6952150366073731E-3</v>
      </c>
      <c r="Y7" s="139">
        <f t="shared" si="6"/>
        <v>1.2351350713615298E-3</v>
      </c>
    </row>
    <row r="8" spans="1:25" ht="11.25" customHeight="1" x14ac:dyDescent="0.2">
      <c r="A8" s="180">
        <f t="shared" si="10"/>
        <v>5</v>
      </c>
      <c r="B8" s="180" t="s">
        <v>32</v>
      </c>
      <c r="C8" s="180">
        <f t="shared" si="7"/>
        <v>11</v>
      </c>
      <c r="D8" s="406" t="str">
        <f t="shared" si="1"/>
        <v>USD5x11F_Quote</v>
      </c>
      <c r="E8" s="92">
        <f>_xll.qlCalendarAdvance("target",$E$3,A8&amp;"M","mf",,Trigger)</f>
        <v>42276</v>
      </c>
      <c r="F8" s="92">
        <f>_xll.qlCalendarAdvance(Calendar,E8,$F$1,"mf",,Trigger)</f>
        <v>42458</v>
      </c>
      <c r="G8" s="118">
        <f>_xll.qlDayCounterYearFraction(DayCounter,E8,F8,,,Trigger)</f>
        <v>0.50555555555555554</v>
      </c>
      <c r="H8" s="22">
        <f>_xll.qlQuoteValue(D8,AllTriggers)</f>
        <v>5.9699999999999996E-3</v>
      </c>
      <c r="I8" s="119">
        <f>_xll.qlYieldTSDiscount(Discounting,E8,,AllTriggers)</f>
        <v>0.99935712115904241</v>
      </c>
      <c r="J8" s="119">
        <f>_xll.qlYieldTSDiscount(Discounting,F8,,AllTriggers)</f>
        <v>0.99758140704376108</v>
      </c>
      <c r="K8" s="22">
        <f t="shared" si="2"/>
        <v>3.5209172122792724E-3</v>
      </c>
      <c r="L8" s="22">
        <f t="shared" si="3"/>
        <v>2.4490827877207272E-3</v>
      </c>
      <c r="M8" s="117" t="b">
        <f t="shared" si="8"/>
        <v>1</v>
      </c>
      <c r="N8" s="22">
        <f>_xll.qlInterpolationInterpolate($N$1,E8,TRUE)</f>
        <v>2.4490827877207272E-3</v>
      </c>
      <c r="O8" s="145">
        <f t="shared" si="4"/>
        <v>0</v>
      </c>
      <c r="P8" s="420">
        <f t="shared" si="9"/>
        <v>1.2351842449369402E-3</v>
      </c>
      <c r="R8" s="92">
        <f>_xll.qlCalendarAdvance(Calendar,R7,"1D","f")</f>
        <v>42131</v>
      </c>
      <c r="S8" s="92">
        <f>_xll.qlCalendarAdvance(Calendar,R8,$F$1,"mf",,Trigger)</f>
        <v>42317</v>
      </c>
      <c r="T8" s="118">
        <f>_xll.qlDayCounterYearFraction(DayCounter,R8,S8,,,Trigger)</f>
        <v>0.51666666666666672</v>
      </c>
      <c r="U8" s="139">
        <f>_xll.qlInterpolationInterpolate(B6Minterpolation,R8,TRUE)</f>
        <v>2.4146968997183185E-3</v>
      </c>
      <c r="V8" s="119">
        <f>_xll.qlYieldTSDiscount(Discounting,R8,,AllTriggers)</f>
        <v>0.9999605327278368</v>
      </c>
      <c r="W8" s="119">
        <f>_xll.qlYieldTSDiscount(Discounting,S8,,AllTriggers)</f>
        <v>0.99907453342292518</v>
      </c>
      <c r="X8" s="22">
        <f t="shared" si="5"/>
        <v>1.7164258591098331E-3</v>
      </c>
      <c r="Y8" s="139">
        <f t="shared" si="6"/>
        <v>1.2457117664914899E-3</v>
      </c>
    </row>
    <row r="9" spans="1:25" ht="11.25" customHeight="1" x14ac:dyDescent="0.2">
      <c r="A9" s="180">
        <f t="shared" si="10"/>
        <v>6</v>
      </c>
      <c r="B9" s="180" t="s">
        <v>32</v>
      </c>
      <c r="C9" s="180">
        <f t="shared" si="7"/>
        <v>12</v>
      </c>
      <c r="D9" s="406" t="str">
        <f t="shared" si="1"/>
        <v>USD6x12F_Quote</v>
      </c>
      <c r="E9" s="92">
        <f>_xll.qlCalendarAdvance("target",$E$3,A9&amp;"M","mf",,Trigger)</f>
        <v>42306</v>
      </c>
      <c r="F9" s="92">
        <f>_xll.qlCalendarAdvance(Calendar,E9,$F$1,"mf",,Trigger)</f>
        <v>42489</v>
      </c>
      <c r="G9" s="118">
        <f>_xll.qlDayCounterYearFraction(DayCounter,E9,F9,,,Trigger)</f>
        <v>0.5083333333333333</v>
      </c>
      <c r="H9" s="22">
        <f>_xll.qlQuoteValue(D9,AllTriggers)</f>
        <v>6.5000000000000006E-3</v>
      </c>
      <c r="I9" s="119">
        <f>_xll.qlYieldTSDiscount(Discounting,E9,,AllTriggers)</f>
        <v>0.99915783126191815</v>
      </c>
      <c r="J9" s="119">
        <f>_xll.qlYieldTSDiscount(Discounting,F9,,AllTriggers)</f>
        <v>0.99712957860675278</v>
      </c>
      <c r="K9" s="22">
        <f t="shared" si="2"/>
        <v>4.0014911891904847E-3</v>
      </c>
      <c r="L9" s="22">
        <f t="shared" si="3"/>
        <v>2.4985088108095159E-3</v>
      </c>
      <c r="M9" s="117" t="b">
        <f t="shared" si="8"/>
        <v>1</v>
      </c>
      <c r="N9" s="22">
        <f>_xll.qlInterpolationInterpolate($N$1,E9,TRUE)</f>
        <v>2.4985088108095159E-3</v>
      </c>
      <c r="O9" s="145">
        <f t="shared" si="4"/>
        <v>0</v>
      </c>
      <c r="P9" s="420">
        <f t="shared" si="9"/>
        <v>1.2666945109160359E-3</v>
      </c>
      <c r="R9" s="92">
        <f>_xll.qlCalendarAdvance(Calendar,R8,"1D","f")</f>
        <v>42132</v>
      </c>
      <c r="S9" s="92">
        <f>_xll.qlCalendarAdvance(Calendar,R9,$F$1,"mf",,Trigger)</f>
        <v>42317</v>
      </c>
      <c r="T9" s="118">
        <f>_xll.qlDayCounterYearFraction(DayCounter,R9,S9,,,Trigger)</f>
        <v>0.51388888888888884</v>
      </c>
      <c r="U9" s="139">
        <f>_xll.qlInterpolationInterpolate(B6Minterpolation,R9,TRUE)</f>
        <v>2.4092938021300385E-3</v>
      </c>
      <c r="V9" s="119">
        <f>_xll.qlYieldTSDiscount(Discounting,R9,,AllTriggers)</f>
        <v>0.99995736538089597</v>
      </c>
      <c r="W9" s="119">
        <f>_xll.qlYieldTSDiscount(Discounting,S9,,AllTriggers)</f>
        <v>0.99907453342292518</v>
      </c>
      <c r="X9" s="22">
        <f t="shared" si="5"/>
        <v>1.7195346414034035E-3</v>
      </c>
      <c r="Y9" s="139">
        <f t="shared" si="6"/>
        <v>1.2362517517175626E-3</v>
      </c>
    </row>
    <row r="10" spans="1:25" ht="11.25" customHeight="1" x14ac:dyDescent="0.2">
      <c r="A10" s="180">
        <f t="shared" si="10"/>
        <v>7</v>
      </c>
      <c r="B10" s="180" t="s">
        <v>32</v>
      </c>
      <c r="C10" s="180">
        <f t="shared" si="7"/>
        <v>13</v>
      </c>
      <c r="D10" s="406" t="str">
        <f t="shared" si="1"/>
        <v>USD7x13F_Quote</v>
      </c>
      <c r="E10" s="92">
        <f>_xll.qlCalendarAdvance("target",$E$3,A10&amp;"M","mf",,Trigger)</f>
        <v>42338</v>
      </c>
      <c r="F10" s="92">
        <f>_xll.qlCalendarAdvance(Calendar,E10,$F$1,"mf",,Trigger)</f>
        <v>42521</v>
      </c>
      <c r="G10" s="118">
        <f>_xll.qlDayCounterYearFraction(DayCounter,E10,F10,,,Trigger)</f>
        <v>0.5083333333333333</v>
      </c>
      <c r="H10" s="22" t="e">
        <f>_xll.qlQuoteValue(D10,AllTriggers)</f>
        <v>#NUM!</v>
      </c>
      <c r="I10" s="119">
        <f>_xll.qlYieldTSDiscount(Discounting,E10,,AllTriggers)</f>
        <v>0.99890577114526524</v>
      </c>
      <c r="J10" s="119">
        <f>_xll.qlYieldTSDiscount(Discounting,F10,,AllTriggers)</f>
        <v>0.99661555726427109</v>
      </c>
      <c r="K10" s="22">
        <f t="shared" si="2"/>
        <v>4.5206386248384288E-3</v>
      </c>
      <c r="L10" s="22" t="e">
        <f t="shared" si="3"/>
        <v>#NUM!</v>
      </c>
      <c r="M10" s="117" t="b">
        <f t="shared" si="8"/>
        <v>0</v>
      </c>
      <c r="N10" s="22">
        <f>_xll.qlInterpolationInterpolate($N$1,E10,TRUE)</f>
        <v>2.5596482273205121E-3</v>
      </c>
      <c r="O10" s="145" t="e">
        <f t="shared" si="4"/>
        <v>#NUM!</v>
      </c>
      <c r="P10" s="420" t="e">
        <f t="shared" si="9"/>
        <v>#NUM!</v>
      </c>
      <c r="R10" s="92">
        <f>_xll.qlCalendarAdvance(Calendar,R9,"1D","f")</f>
        <v>42135</v>
      </c>
      <c r="S10" s="92">
        <f>_xll.qlCalendarAdvance(Calendar,R10,$F$1,"mf",,Trigger)</f>
        <v>42319</v>
      </c>
      <c r="T10" s="118">
        <f>_xll.qlDayCounterYearFraction(DayCounter,R10,S10,,,Trigger)</f>
        <v>0.51111111111111107</v>
      </c>
      <c r="U10" s="139">
        <f>_xll.qlInterpolationInterpolate(B6Minterpolation,R10,TRUE)</f>
        <v>2.3935397768413526E-3</v>
      </c>
      <c r="V10" s="119">
        <f>_xll.qlYieldTSDiscount(Discounting,R10,,AllTriggers)</f>
        <v>0.99994656701553564</v>
      </c>
      <c r="W10" s="119">
        <f>_xll.qlYieldTSDiscount(Discounting,S10,,AllTriggers)</f>
        <v>0.99905892903936666</v>
      </c>
      <c r="X10" s="22">
        <f t="shared" si="5"/>
        <v>1.7383188782689766E-3</v>
      </c>
      <c r="Y10" s="139">
        <f t="shared" si="6"/>
        <v>1.2215324371475595E-3</v>
      </c>
    </row>
    <row r="11" spans="1:25" ht="11.25" customHeight="1" x14ac:dyDescent="0.2">
      <c r="A11" s="180">
        <f t="shared" si="10"/>
        <v>8</v>
      </c>
      <c r="B11" s="180" t="s">
        <v>32</v>
      </c>
      <c r="C11" s="180">
        <f t="shared" si="7"/>
        <v>14</v>
      </c>
      <c r="D11" s="406" t="str">
        <f t="shared" si="1"/>
        <v>USD8x14F_Quote</v>
      </c>
      <c r="E11" s="92">
        <f>_xll.qlCalendarAdvance("target",$E$3,A11&amp;"M","mf",,Trigger)</f>
        <v>42367</v>
      </c>
      <c r="F11" s="92">
        <f>_xll.qlCalendarAdvance(Calendar,E11,$F$1,"mf",,Trigger)</f>
        <v>42550</v>
      </c>
      <c r="G11" s="118">
        <f>_xll.qlDayCounterYearFraction(DayCounter,E11,F11,,,Trigger)</f>
        <v>0.5083333333333333</v>
      </c>
      <c r="H11" s="22" t="e">
        <f>_xll.qlQuoteValue(D11,AllTriggers)</f>
        <v>#NUM!</v>
      </c>
      <c r="I11" s="119">
        <f>_xll.qlYieldTSDiscount(Discounting,E11,,AllTriggers)</f>
        <v>0.9986522940529593</v>
      </c>
      <c r="J11" s="119">
        <f>_xll.qlYieldTSDiscount(Discounting,F11,,AllTriggers)</f>
        <v>0.99610756599807571</v>
      </c>
      <c r="K11" s="22">
        <f t="shared" si="2"/>
        <v>5.0255841577047178E-3</v>
      </c>
      <c r="L11" s="22" t="e">
        <f t="shared" si="3"/>
        <v>#NUM!</v>
      </c>
      <c r="M11" s="117" t="b">
        <f t="shared" si="8"/>
        <v>0</v>
      </c>
      <c r="N11" s="22">
        <f>_xll.qlInterpolationInterpolate($N$1,E11,TRUE)</f>
        <v>2.6205897581650806E-3</v>
      </c>
      <c r="O11" s="145" t="e">
        <f t="shared" si="4"/>
        <v>#NUM!</v>
      </c>
      <c r="P11" s="420" t="e">
        <f t="shared" si="9"/>
        <v>#NUM!</v>
      </c>
      <c r="R11" s="92">
        <f>_xll.qlCalendarAdvance(Calendar,R10,"1D","f")</f>
        <v>42136</v>
      </c>
      <c r="S11" s="92">
        <f>_xll.qlCalendarAdvance(Calendar,R11,$F$1,"mf",,Trigger)</f>
        <v>42320</v>
      </c>
      <c r="T11" s="118">
        <f>_xll.qlDayCounterYearFraction(DayCounter,R11,S11,,,Trigger)</f>
        <v>0.51111111111111107</v>
      </c>
      <c r="U11" s="139">
        <f>_xll.qlInterpolationInterpolate(B6Minterpolation,R11,TRUE)</f>
        <v>2.3884784613708828E-3</v>
      </c>
      <c r="V11" s="119">
        <f>_xll.qlYieldTSDiscount(Discounting,R11,,AllTriggers)</f>
        <v>0.99994279049668311</v>
      </c>
      <c r="W11" s="119">
        <f>_xll.qlYieldTSDiscount(Discounting,S11,,AllTriggers)</f>
        <v>0.99905108086486094</v>
      </c>
      <c r="X11" s="22">
        <f t="shared" si="5"/>
        <v>1.7463063831947147E-3</v>
      </c>
      <c r="Y11" s="139">
        <f t="shared" si="6"/>
        <v>1.2189460219295619E-3</v>
      </c>
    </row>
    <row r="12" spans="1:25" ht="11.25" customHeight="1" x14ac:dyDescent="0.2">
      <c r="A12" s="180">
        <f t="shared" si="10"/>
        <v>9</v>
      </c>
      <c r="B12" s="180" t="s">
        <v>32</v>
      </c>
      <c r="C12" s="180">
        <f t="shared" si="7"/>
        <v>15</v>
      </c>
      <c r="D12" s="406" t="str">
        <f t="shared" si="1"/>
        <v>USD9x15F_Quote</v>
      </c>
      <c r="E12" s="92">
        <f>_xll.qlCalendarAdvance("target",$E$3,A12&amp;"M","mf",,Trigger)</f>
        <v>42398</v>
      </c>
      <c r="F12" s="92">
        <f>_xll.qlCalendarAdvance(Calendar,E12,$F$1,"mf",,Trigger)</f>
        <v>42580</v>
      </c>
      <c r="G12" s="118">
        <f>_xll.qlDayCounterYearFraction(DayCounter,E12,F12,,,Trigger)</f>
        <v>0.50555555555555554</v>
      </c>
      <c r="H12" s="22">
        <f>_xll.qlQuoteValue(D12,AllTriggers)</f>
        <v>8.2100000000000003E-3</v>
      </c>
      <c r="I12" s="119">
        <f>_xll.qlYieldTSDiscount(Discounting,E12,,AllTriggers)</f>
        <v>0.99832409673397171</v>
      </c>
      <c r="J12" s="119">
        <f>_xll.qlYieldTSDiscount(Discounting,F12,,AllTriggers)</f>
        <v>0.99553806794349586</v>
      </c>
      <c r="K12" s="22">
        <f t="shared" si="2"/>
        <v>5.5355253168241107E-3</v>
      </c>
      <c r="L12" s="22">
        <f t="shared" si="3"/>
        <v>2.6744746831758896E-3</v>
      </c>
      <c r="M12" s="117" t="b">
        <f t="shared" si="8"/>
        <v>1</v>
      </c>
      <c r="N12" s="22">
        <f>_xll.qlInterpolationInterpolate($N$1,E12,TRUE)</f>
        <v>2.6744746831758896E-3</v>
      </c>
      <c r="O12" s="145">
        <f t="shared" si="4"/>
        <v>0</v>
      </c>
      <c r="P12" s="420">
        <f t="shared" si="9"/>
        <v>1.3474140633223726E-3</v>
      </c>
      <c r="R12" s="92">
        <f>_xll.qlCalendarAdvance(Calendar,R11,"1D","f")</f>
        <v>42137</v>
      </c>
      <c r="S12" s="92">
        <f>_xll.qlCalendarAdvance(Calendar,R12,$F$1,"mf",,Trigger)</f>
        <v>42321</v>
      </c>
      <c r="T12" s="118">
        <f>_xll.qlDayCounterYearFraction(DayCounter,R12,S12,,,Trigger)</f>
        <v>0.51111111111111107</v>
      </c>
      <c r="U12" s="139">
        <f>_xll.qlInterpolationInterpolate(B6Minterpolation,R12,TRUE)</f>
        <v>2.3835312942801466E-3</v>
      </c>
      <c r="V12" s="119">
        <f>_xll.qlYieldTSDiscount(Discounting,R12,,AllTriggers)</f>
        <v>0.99993905296548291</v>
      </c>
      <c r="W12" s="119">
        <f>_xll.qlYieldTSDiscount(Discounting,S12,,AllTriggers)</f>
        <v>0.99904320337143782</v>
      </c>
      <c r="X12" s="22">
        <f t="shared" si="5"/>
        <v>1.754427836379459E-3</v>
      </c>
      <c r="Y12" s="139">
        <f t="shared" si="6"/>
        <v>1.2164177573471607E-3</v>
      </c>
    </row>
    <row r="13" spans="1:25" ht="11.25" customHeight="1" x14ac:dyDescent="0.2">
      <c r="A13" s="180">
        <f t="shared" si="10"/>
        <v>10</v>
      </c>
      <c r="B13" s="180" t="s">
        <v>32</v>
      </c>
      <c r="C13" s="180">
        <f t="shared" si="7"/>
        <v>16</v>
      </c>
      <c r="D13" s="406" t="str">
        <f t="shared" si="1"/>
        <v>USD10x16F_Quote</v>
      </c>
      <c r="E13" s="92">
        <f>_xll.qlCalendarAdvance("target",$E$3,A13&amp;"M","mf",,Trigger)</f>
        <v>42429</v>
      </c>
      <c r="F13" s="92">
        <f>_xll.qlCalendarAdvance(Calendar,E13,$F$1,"mf",,Trigger)</f>
        <v>42612</v>
      </c>
      <c r="G13" s="118">
        <f>_xll.qlDayCounterYearFraction(DayCounter,E13,F13,,,Trigger)</f>
        <v>0.5083333333333333</v>
      </c>
      <c r="H13" s="22" t="e">
        <f>_xll.qlQuoteValue(D13,AllTriggers)</f>
        <v>#NUM!</v>
      </c>
      <c r="I13" s="119">
        <f>_xll.qlYieldTSDiscount(Discounting,E13,,AllTriggers)</f>
        <v>0.99795980825408759</v>
      </c>
      <c r="J13" s="119">
        <f>_xll.qlYieldTSDiscount(Discounting,F13,,AllTriggers)</f>
        <v>0.99487978373036778</v>
      </c>
      <c r="K13" s="22">
        <f t="shared" si="2"/>
        <v>6.090248023843556E-3</v>
      </c>
      <c r="L13" s="22" t="e">
        <f t="shared" si="3"/>
        <v>#NUM!</v>
      </c>
      <c r="M13" s="117" t="b">
        <f t="shared" si="8"/>
        <v>0</v>
      </c>
      <c r="N13" s="22">
        <f>_xll.qlInterpolationInterpolate($N$1,E13,TRUE)</f>
        <v>2.7043231480672458E-3</v>
      </c>
      <c r="O13" s="145" t="e">
        <f t="shared" si="4"/>
        <v>#NUM!</v>
      </c>
      <c r="P13" s="420" t="e">
        <f t="shared" si="9"/>
        <v>#NUM!</v>
      </c>
      <c r="R13" s="92">
        <f>_xll.qlCalendarAdvance(Calendar,R12,"1D","f")</f>
        <v>42138</v>
      </c>
      <c r="S13" s="92">
        <f>_xll.qlCalendarAdvance(Calendar,R13,$F$1,"mf",,Trigger)</f>
        <v>42324</v>
      </c>
      <c r="T13" s="118">
        <f>_xll.qlDayCounterYearFraction(DayCounter,R13,S13,,,Trigger)</f>
        <v>0.51666666666666672</v>
      </c>
      <c r="U13" s="139">
        <f>_xll.qlInterpolationInterpolate(B6Minterpolation,R13,TRUE)</f>
        <v>2.3787097567092566E-3</v>
      </c>
      <c r="V13" s="119">
        <f>_xll.qlYieldTSDiscount(Discounting,R13,,AllTriggers)</f>
        <v>0.99993541386917684</v>
      </c>
      <c r="W13" s="119">
        <f>_xll.qlYieldTSDiscount(Discounting,S13,,AllTriggers)</f>
        <v>0.99901940499890696</v>
      </c>
      <c r="X13" s="22">
        <f t="shared" si="5"/>
        <v>1.7746606174006891E-3</v>
      </c>
      <c r="Y13" s="139">
        <f t="shared" si="6"/>
        <v>1.2271209723065677E-3</v>
      </c>
    </row>
    <row r="14" spans="1:25" ht="11.25" customHeight="1" x14ac:dyDescent="0.2">
      <c r="A14" s="180">
        <f t="shared" si="10"/>
        <v>11</v>
      </c>
      <c r="B14" s="180" t="s">
        <v>32</v>
      </c>
      <c r="C14" s="180">
        <f t="shared" si="7"/>
        <v>17</v>
      </c>
      <c r="D14" s="406" t="str">
        <f t="shared" si="1"/>
        <v>USD11x17F_Quote</v>
      </c>
      <c r="E14" s="92">
        <f>_xll.qlCalendarAdvance("target",$E$3,A14&amp;"M","mf",,Trigger)</f>
        <v>42458</v>
      </c>
      <c r="F14" s="92">
        <f>_xll.qlCalendarAdvance(Calendar,E14,$F$1,"mf",,Trigger)</f>
        <v>42642</v>
      </c>
      <c r="G14" s="118">
        <f>_xll.qlDayCounterYearFraction(DayCounter,E14,F14,,,Trigger)</f>
        <v>0.51111111111111107</v>
      </c>
      <c r="H14" s="22" t="e">
        <f>_xll.qlQuoteValue(D14,AllTriggers)</f>
        <v>#NUM!</v>
      </c>
      <c r="I14" s="119">
        <f>_xll.qlYieldTSDiscount(Discounting,E14,,AllTriggers)</f>
        <v>0.99758140704376108</v>
      </c>
      <c r="J14" s="119">
        <f>_xll.qlYieldTSDiscount(Discounting,F14,,AllTriggers)</f>
        <v>0.99421530850489181</v>
      </c>
      <c r="K14" s="22">
        <f t="shared" si="2"/>
        <v>6.6241637108333459E-3</v>
      </c>
      <c r="L14" s="22" t="e">
        <f t="shared" si="3"/>
        <v>#NUM!</v>
      </c>
      <c r="M14" s="117" t="b">
        <f t="shared" si="8"/>
        <v>0</v>
      </c>
      <c r="N14" s="22">
        <f>_xll.qlInterpolationInterpolate($N$1,E14,TRUE)</f>
        <v>2.7169690067807232E-3</v>
      </c>
      <c r="O14" s="145" t="e">
        <f t="shared" si="4"/>
        <v>#NUM!</v>
      </c>
      <c r="P14" s="420" t="e">
        <f t="shared" si="9"/>
        <v>#NUM!</v>
      </c>
      <c r="R14" s="92">
        <f>_xll.qlCalendarAdvance(Calendar,R13,"1D","f")</f>
        <v>42139</v>
      </c>
      <c r="S14" s="92">
        <f>_xll.qlCalendarAdvance(Calendar,R14,$F$1,"mf",,Trigger)</f>
        <v>42324</v>
      </c>
      <c r="T14" s="118">
        <f>_xll.qlDayCounterYearFraction(DayCounter,R14,S14,,,Trigger)</f>
        <v>0.51388888888888884</v>
      </c>
      <c r="U14" s="139">
        <f>_xll.qlInterpolationInterpolate(B6Minterpolation,R14,TRUE)</f>
        <v>2.3740253297983246E-3</v>
      </c>
      <c r="V14" s="119">
        <f>_xll.qlYieldTSDiscount(Discounting,R14,,AllTriggers)</f>
        <v>0.99993186440333992</v>
      </c>
      <c r="W14" s="119">
        <f>_xll.qlYieldTSDiscount(Discounting,S14,,AllTriggers)</f>
        <v>0.99901940499890696</v>
      </c>
      <c r="X14" s="22">
        <f t="shared" si="5"/>
        <v>1.777339529154205E-3</v>
      </c>
      <c r="Y14" s="139">
        <f t="shared" si="6"/>
        <v>1.2181297546736234E-3</v>
      </c>
    </row>
    <row r="15" spans="1:25" ht="11.25" customHeight="1" x14ac:dyDescent="0.2">
      <c r="A15" s="180">
        <f t="shared" si="10"/>
        <v>12</v>
      </c>
      <c r="B15" s="180" t="s">
        <v>32</v>
      </c>
      <c r="C15" s="180">
        <f t="shared" si="7"/>
        <v>18</v>
      </c>
      <c r="D15" s="406" t="str">
        <f t="shared" si="1"/>
        <v>USD12x18F_Quote</v>
      </c>
      <c r="E15" s="92">
        <f>_xll.qlCalendarAdvance("target",$E$3,A15&amp;"M","mf",,Trigger)</f>
        <v>42489</v>
      </c>
      <c r="F15" s="92">
        <f>_xll.qlCalendarAdvance(Calendar,E15,$F$1,"mf",,Trigger)</f>
        <v>42674</v>
      </c>
      <c r="G15" s="118">
        <f>_xll.qlDayCounterYearFraction(DayCounter,E15,F15,,,Trigger)</f>
        <v>0.51388888888888884</v>
      </c>
      <c r="H15" s="22">
        <f>_xll.qlQuoteValue(D15,AllTriggers)</f>
        <v>9.92E-3</v>
      </c>
      <c r="I15" s="119">
        <f>_xll.qlYieldTSDiscount(Discounting,E15,,AllTriggers)</f>
        <v>0.99712957860675278</v>
      </c>
      <c r="J15" s="119">
        <f>_xll.qlYieldTSDiscount(Discounting,F15,,AllTriggers)</f>
        <v>0.99345684020201985</v>
      </c>
      <c r="K15" s="22">
        <f t="shared" si="2"/>
        <v>7.1940220450409176E-3</v>
      </c>
      <c r="L15" s="22">
        <f t="shared" si="3"/>
        <v>2.7259779549590824E-3</v>
      </c>
      <c r="M15" s="117" t="b">
        <f t="shared" si="8"/>
        <v>1</v>
      </c>
      <c r="N15" s="22">
        <f>_xll.qlInterpolationInterpolate($N$1,E15,TRUE)</f>
        <v>2.7259779549590824E-3</v>
      </c>
      <c r="O15" s="145">
        <f t="shared" si="4"/>
        <v>0</v>
      </c>
      <c r="P15" s="420">
        <f t="shared" si="9"/>
        <v>1.3947169468990521E-3</v>
      </c>
      <c r="R15" s="92">
        <f>_xll.qlCalendarAdvance(Calendar,R14,"1D","f")</f>
        <v>42142</v>
      </c>
      <c r="S15" s="92">
        <f>_xll.qlCalendarAdvance(Calendar,R15,$F$1,"mf",,Trigger)</f>
        <v>42326</v>
      </c>
      <c r="T15" s="118">
        <f>_xll.qlDayCounterYearFraction(DayCounter,R15,S15,,,Trigger)</f>
        <v>0.51111111111111107</v>
      </c>
      <c r="U15" s="139">
        <f>_xll.qlInterpolationInterpolate(B6Minterpolation,R15,TRUE)</f>
        <v>2.3609095244264012E-3</v>
      </c>
      <c r="V15" s="119">
        <f>_xll.qlYieldTSDiscount(Discounting,R15,,AllTriggers)</f>
        <v>0.99992149512131567</v>
      </c>
      <c r="W15" s="119">
        <f>_xll.qlYieldTSDiscount(Discounting,S15,,AllTriggers)</f>
        <v>0.9990034111943954</v>
      </c>
      <c r="X15" s="22">
        <f t="shared" si="5"/>
        <v>1.798043070962116E-3</v>
      </c>
      <c r="Y15" s="139">
        <f t="shared" si="6"/>
        <v>1.2048530362464983E-3</v>
      </c>
    </row>
    <row r="16" spans="1:25" ht="11.25" customHeight="1" x14ac:dyDescent="0.2">
      <c r="A16" s="180">
        <f t="shared" si="10"/>
        <v>13</v>
      </c>
      <c r="B16" s="180" t="s">
        <v>32</v>
      </c>
      <c r="C16" s="180">
        <f t="shared" si="7"/>
        <v>19</v>
      </c>
      <c r="D16" s="406" t="str">
        <f t="shared" si="1"/>
        <v>USD13x19F_Quote</v>
      </c>
      <c r="E16" s="92">
        <f>_xll.qlCalendarAdvance("target",$E$3,A16&amp;"M","mf",,Trigger)</f>
        <v>42520</v>
      </c>
      <c r="F16" s="92">
        <f>_xll.qlCalendarAdvance(Calendar,E16,$F$1,"mf",,Trigger)</f>
        <v>42704</v>
      </c>
      <c r="G16" s="118">
        <f>_xll.qlDayCounterYearFraction(DayCounter,E16,F16,,,Trigger)</f>
        <v>0.51111111111111107</v>
      </c>
      <c r="H16" s="22" t="e">
        <f>_xll.qlQuoteValue(D16,AllTriggers)</f>
        <v>#NUM!</v>
      </c>
      <c r="I16" s="119">
        <f>_xll.qlYieldTSDiscount(Discounting,E16,,AllTriggers)</f>
        <v>0.99663234877520623</v>
      </c>
      <c r="J16" s="119">
        <f>_xll.qlYieldTSDiscount(Discounting,F16,,AllTriggers)</f>
        <v>0.99270012092741977</v>
      </c>
      <c r="K16" s="22">
        <f t="shared" si="2"/>
        <v>7.7500637959232706E-3</v>
      </c>
      <c r="L16" s="22" t="e">
        <f t="shared" si="3"/>
        <v>#NUM!</v>
      </c>
      <c r="M16" s="117" t="b">
        <f t="shared" si="8"/>
        <v>0</v>
      </c>
      <c r="N16" s="22">
        <f>_xll.qlInterpolationInterpolate($N$1,E16,TRUE)</f>
        <v>2.7402513629180628E-3</v>
      </c>
      <c r="O16" s="145" t="e">
        <f t="shared" si="4"/>
        <v>#NUM!</v>
      </c>
      <c r="P16" s="420" t="e">
        <f t="shared" si="9"/>
        <v>#NUM!</v>
      </c>
      <c r="R16" s="92">
        <f>_xll.qlCalendarAdvance(Calendar,R15,"1D","f")</f>
        <v>42143</v>
      </c>
      <c r="S16" s="92">
        <f>_xll.qlCalendarAdvance(Calendar,R16,$F$1,"mf",,Trigger)</f>
        <v>42327</v>
      </c>
      <c r="T16" s="118">
        <f>_xll.qlDayCounterYearFraction(DayCounter,R16,S16,,,Trigger)</f>
        <v>0.51111111111111107</v>
      </c>
      <c r="U16" s="139">
        <f>_xll.qlInterpolationInterpolate(B6Minterpolation,R16,TRUE)</f>
        <v>2.3568883515564256E-3</v>
      </c>
      <c r="V16" s="119">
        <f>_xll.qlYieldTSDiscount(Discounting,R16,,AllTriggers)</f>
        <v>0.99991804551186536</v>
      </c>
      <c r="W16" s="119">
        <f>_xll.qlYieldTSDiscount(Discounting,S16,,AllTriggers)</f>
        <v>0.99899537883135336</v>
      </c>
      <c r="X16" s="22">
        <f t="shared" si="5"/>
        <v>1.8070328017983773E-3</v>
      </c>
      <c r="Y16" s="139">
        <f t="shared" si="6"/>
        <v>1.2027966094374279E-3</v>
      </c>
    </row>
    <row r="17" spans="1:25" ht="11.25" customHeight="1" x14ac:dyDescent="0.2">
      <c r="A17" s="180">
        <f t="shared" si="10"/>
        <v>14</v>
      </c>
      <c r="B17" s="180" t="s">
        <v>32</v>
      </c>
      <c r="C17" s="180">
        <f t="shared" si="7"/>
        <v>20</v>
      </c>
      <c r="D17" s="406" t="str">
        <f t="shared" si="1"/>
        <v>USD14x20F_Quote</v>
      </c>
      <c r="E17" s="92">
        <f>_xll.qlCalendarAdvance("target",$E$3,A17&amp;"M","mf",,Trigger)</f>
        <v>42550</v>
      </c>
      <c r="F17" s="92">
        <f>_xll.qlCalendarAdvance(Calendar,E17,$F$1,"mf",,Trigger)</f>
        <v>42733</v>
      </c>
      <c r="G17" s="118">
        <f>_xll.qlDayCounterYearFraction(DayCounter,E17,F17,,,Trigger)</f>
        <v>0.5083333333333333</v>
      </c>
      <c r="H17" s="22" t="e">
        <f>_xll.qlQuoteValue(D17,AllTriggers)</f>
        <v>#NUM!</v>
      </c>
      <c r="I17" s="119">
        <f>_xll.qlYieldTSDiscount(Discounting,E17,,AllTriggers)</f>
        <v>0.99610756599807571</v>
      </c>
      <c r="J17" s="119">
        <f>_xll.qlYieldTSDiscount(Discounting,F17,,AllTriggers)</f>
        <v>0.99192824039938188</v>
      </c>
      <c r="K17" s="22">
        <f t="shared" si="2"/>
        <v>8.2885271269903388E-3</v>
      </c>
      <c r="L17" s="22" t="e">
        <f t="shared" si="3"/>
        <v>#NUM!</v>
      </c>
      <c r="M17" s="117" t="b">
        <f t="shared" si="8"/>
        <v>0</v>
      </c>
      <c r="N17" s="22">
        <f>_xll.qlInterpolationInterpolate($N$1,E17,TRUE)</f>
        <v>2.7600662020247566E-3</v>
      </c>
      <c r="O17" s="145" t="e">
        <f t="shared" si="4"/>
        <v>#NUM!</v>
      </c>
      <c r="P17" s="420" t="e">
        <f t="shared" si="9"/>
        <v>#NUM!</v>
      </c>
      <c r="R17" s="92">
        <f>_xll.qlCalendarAdvance(Calendar,R16,"1D","f")</f>
        <v>42144</v>
      </c>
      <c r="S17" s="92">
        <f>_xll.qlCalendarAdvance(Calendar,R17,$F$1,"mf",,Trigger)</f>
        <v>42328</v>
      </c>
      <c r="T17" s="118">
        <f>_xll.qlDayCounterYearFraction(DayCounter,R17,S17,,,Trigger)</f>
        <v>0.51111111111111107</v>
      </c>
      <c r="U17" s="139">
        <f>_xll.qlInterpolationInterpolate(B6Minterpolation,R17,TRUE)</f>
        <v>2.3530616950469701E-3</v>
      </c>
      <c r="V17" s="119">
        <f>_xll.qlYieldTSDiscount(Discounting,R17,,AllTriggers)</f>
        <v>0.9999145562019548</v>
      </c>
      <c r="W17" s="119">
        <f>_xll.qlYieldTSDiscount(Discounting,S17,,AllTriggers)</f>
        <v>0.99898732416374336</v>
      </c>
      <c r="X17" s="22">
        <f t="shared" si="5"/>
        <v>1.8159886478014385E-3</v>
      </c>
      <c r="Y17" s="139">
        <f t="shared" si="6"/>
        <v>1.2008394261237613E-3</v>
      </c>
    </row>
    <row r="18" spans="1:25" ht="11.25" customHeight="1" x14ac:dyDescent="0.2">
      <c r="A18" s="180">
        <f t="shared" si="10"/>
        <v>15</v>
      </c>
      <c r="B18" s="180" t="s">
        <v>32</v>
      </c>
      <c r="C18" s="180">
        <f t="shared" si="7"/>
        <v>21</v>
      </c>
      <c r="D18" s="406" t="str">
        <f t="shared" si="1"/>
        <v>USD15x21F_Quote</v>
      </c>
      <c r="E18" s="92">
        <f>_xll.qlCalendarAdvance("target",$E$3,A18&amp;"M","mf",,Trigger)</f>
        <v>42580</v>
      </c>
      <c r="F18" s="92">
        <f>_xll.qlCalendarAdvance(Calendar,E18,$F$1,"mf",,Trigger)</f>
        <v>42765</v>
      </c>
      <c r="G18" s="118">
        <f>_xll.qlDayCounterYearFraction(DayCounter,E18,F18,,,Trigger)</f>
        <v>0.51388888888888884</v>
      </c>
      <c r="H18" s="22" t="e">
        <f>_xll.qlQuoteValue(D18,AllTriggers)</f>
        <v>#NUM!</v>
      </c>
      <c r="I18" s="119">
        <f>_xll.qlYieldTSDiscount(Discounting,E18,,AllTriggers)</f>
        <v>0.99553806794349586</v>
      </c>
      <c r="J18" s="119">
        <f>_xll.qlYieldTSDiscount(Discounting,F18,,AllTriggers)</f>
        <v>0.99103251484126376</v>
      </c>
      <c r="K18" s="22">
        <f t="shared" si="2"/>
        <v>8.8468972129910253E-3</v>
      </c>
      <c r="L18" s="22" t="e">
        <f t="shared" si="3"/>
        <v>#NUM!</v>
      </c>
      <c r="M18" s="117" t="b">
        <f t="shared" si="8"/>
        <v>0</v>
      </c>
      <c r="N18" s="22">
        <f>_xll.qlInterpolationInterpolate($N$1,E18,TRUE)</f>
        <v>2.7846242198641428E-3</v>
      </c>
      <c r="O18" s="145" t="e">
        <f t="shared" si="4"/>
        <v>#NUM!</v>
      </c>
      <c r="P18" s="420" t="e">
        <f t="shared" si="9"/>
        <v>#NUM!</v>
      </c>
      <c r="R18" s="92">
        <f>_xll.qlCalendarAdvance(Calendar,R17,"1D","f")</f>
        <v>42145</v>
      </c>
      <c r="S18" s="92">
        <f>_xll.qlCalendarAdvance(Calendar,R18,$F$1,"mf",,Trigger)</f>
        <v>42331</v>
      </c>
      <c r="T18" s="118">
        <f>_xll.qlDayCounterYearFraction(DayCounter,R18,S18,,,Trigger)</f>
        <v>0.51666666666666672</v>
      </c>
      <c r="U18" s="139">
        <f>_xll.qlInterpolationInterpolate(B6Minterpolation,R18,TRUE)</f>
        <v>2.3494410360381467E-3</v>
      </c>
      <c r="V18" s="119">
        <f>_xll.qlYieldTSDiscount(Discounting,R18,,AllTriggers)</f>
        <v>0.99991100731897076</v>
      </c>
      <c r="W18" s="119">
        <f>_xll.qlYieldTSDiscount(Discounting,S18,,AllTriggers)</f>
        <v>0.99896303635263928</v>
      </c>
      <c r="X18" s="22">
        <f t="shared" si="5"/>
        <v>1.8366870932276242E-3</v>
      </c>
      <c r="Y18" s="139">
        <f t="shared" si="6"/>
        <v>1.2119922857673491E-3</v>
      </c>
    </row>
    <row r="19" spans="1:25" ht="11.25" customHeight="1" x14ac:dyDescent="0.2">
      <c r="A19" s="180">
        <f t="shared" si="10"/>
        <v>16</v>
      </c>
      <c r="B19" s="180" t="s">
        <v>32</v>
      </c>
      <c r="C19" s="180">
        <f t="shared" si="7"/>
        <v>22</v>
      </c>
      <c r="D19" s="406" t="str">
        <f t="shared" si="1"/>
        <v>USD16x22F_Quote</v>
      </c>
      <c r="E19" s="92">
        <f>_xll.qlCalendarAdvance("target",$E$3,A19&amp;"M","mf",,Trigger)</f>
        <v>42611</v>
      </c>
      <c r="F19" s="92">
        <f>_xll.qlCalendarAdvance(Calendar,E19,$F$1,"mf",,Trigger)</f>
        <v>42794</v>
      </c>
      <c r="G19" s="118">
        <f>_xll.qlDayCounterYearFraction(DayCounter,E19,F19,,,Trigger)</f>
        <v>0.5083333333333333</v>
      </c>
      <c r="H19" s="22" t="e">
        <f>_xll.qlQuoteValue(D19,AllTriggers)</f>
        <v>#NUM!</v>
      </c>
      <c r="I19" s="119">
        <f>_xll.qlYieldTSDiscount(Discounting,E19,,AllTriggers)</f>
        <v>0.99490114808844832</v>
      </c>
      <c r="J19" s="119">
        <f>_xll.qlYieldTSDiscount(Discounting,F19,,AllTriggers)</f>
        <v>0.99018244059432581</v>
      </c>
      <c r="K19" s="22">
        <f t="shared" si="2"/>
        <v>9.3747403373005619E-3</v>
      </c>
      <c r="L19" s="22" t="e">
        <f t="shared" si="3"/>
        <v>#NUM!</v>
      </c>
      <c r="M19" s="117" t="b">
        <f t="shared" si="8"/>
        <v>0</v>
      </c>
      <c r="N19" s="22">
        <f>_xll.qlInterpolationInterpolate($N$1,E19,TRUE)</f>
        <v>2.8137648580508182E-3</v>
      </c>
      <c r="O19" s="145" t="e">
        <f t="shared" si="4"/>
        <v>#NUM!</v>
      </c>
      <c r="P19" s="420" t="e">
        <f t="shared" si="9"/>
        <v>#NUM!</v>
      </c>
      <c r="R19" s="92">
        <f>_xll.qlCalendarAdvance(Calendar,R18,"1D","f")</f>
        <v>42146</v>
      </c>
      <c r="S19" s="92">
        <f>_xll.qlCalendarAdvance(Calendar,R19,$F$1,"mf",,Trigger)</f>
        <v>42331</v>
      </c>
      <c r="T19" s="118">
        <f>_xll.qlDayCounterYearFraction(DayCounter,R19,S19,,,Trigger)</f>
        <v>0.51388888888888884</v>
      </c>
      <c r="U19" s="139">
        <f>_xll.qlInterpolationInterpolate(B6Minterpolation,R19,TRUE)</f>
        <v>2.3460378556700683E-3</v>
      </c>
      <c r="V19" s="119">
        <f>_xll.qlYieldTSDiscount(Discounting,R19,,AllTriggers)</f>
        <v>0.99990740296045177</v>
      </c>
      <c r="W19" s="119">
        <f>_xll.qlYieldTSDiscount(Discounting,S19,,AllTriggers)</f>
        <v>0.99896303635263928</v>
      </c>
      <c r="X19" s="22">
        <f t="shared" si="5"/>
        <v>1.8395939640262475E-3</v>
      </c>
      <c r="Y19" s="139">
        <f t="shared" si="6"/>
        <v>1.2037393654746708E-3</v>
      </c>
    </row>
    <row r="20" spans="1:25" ht="11.25" customHeight="1" x14ac:dyDescent="0.2">
      <c r="A20" s="180">
        <f t="shared" si="10"/>
        <v>17</v>
      </c>
      <c r="B20" s="180" t="s">
        <v>32</v>
      </c>
      <c r="C20" s="180">
        <f t="shared" si="7"/>
        <v>23</v>
      </c>
      <c r="D20" s="406" t="str">
        <f t="shared" si="1"/>
        <v>USD17x23F_Quote</v>
      </c>
      <c r="E20" s="92">
        <f>_xll.qlCalendarAdvance("target",$E$3,A20&amp;"M","mf",,Trigger)</f>
        <v>42642</v>
      </c>
      <c r="F20" s="92">
        <f>_xll.qlCalendarAdvance(Calendar,E20,$F$1,"mf",,Trigger)</f>
        <v>42823</v>
      </c>
      <c r="G20" s="118">
        <f>_xll.qlDayCounterYearFraction(DayCounter,E20,F20,,,Trigger)</f>
        <v>0.50277777777777777</v>
      </c>
      <c r="H20" s="22" t="e">
        <f>_xll.qlQuoteValue(D20,AllTriggers)</f>
        <v>#NUM!</v>
      </c>
      <c r="I20" s="119">
        <f>_xll.qlYieldTSDiscount(Discounting,E20,,AllTriggers)</f>
        <v>0.99421530850489181</v>
      </c>
      <c r="J20" s="119">
        <f>_xll.qlYieldTSDiscount(Discounting,F20,,AllTriggers)</f>
        <v>0.98929611346363222</v>
      </c>
      <c r="K20" s="22">
        <f t="shared" si="2"/>
        <v>9.889894646358104E-3</v>
      </c>
      <c r="L20" s="22" t="e">
        <f t="shared" si="3"/>
        <v>#NUM!</v>
      </c>
      <c r="M20" s="117" t="b">
        <f t="shared" si="8"/>
        <v>0</v>
      </c>
      <c r="N20" s="22">
        <f>_xll.qlInterpolationInterpolate($N$1,E20,TRUE)</f>
        <v>2.8454786706999793E-3</v>
      </c>
      <c r="O20" s="145" t="e">
        <f t="shared" si="4"/>
        <v>#NUM!</v>
      </c>
      <c r="P20" s="420" t="e">
        <f t="shared" si="9"/>
        <v>#NUM!</v>
      </c>
      <c r="R20" s="92">
        <f>_xll.qlCalendarAdvance(Calendar,R19,"1D","f")</f>
        <v>42150</v>
      </c>
      <c r="S20" s="92">
        <f>_xll.qlCalendarAdvance(Calendar,R20,$F$1,"mf",,Trigger)</f>
        <v>42334</v>
      </c>
      <c r="T20" s="118">
        <f>_xll.qlDayCounterYearFraction(DayCounter,R20,S20,,,Trigger)</f>
        <v>0.51111111111111107</v>
      </c>
      <c r="U20" s="139">
        <f>_xll.qlInterpolationInterpolate(B6Minterpolation,R20,TRUE)</f>
        <v>2.334829543407448E-3</v>
      </c>
      <c r="V20" s="119">
        <f>_xll.qlYieldTSDiscount(Discounting,R20,,AllTriggers)</f>
        <v>0.99989263256755645</v>
      </c>
      <c r="W20" s="119">
        <f>_xll.qlYieldTSDiscount(Discounting,S20,,AllTriggers)</f>
        <v>0.99893858386799295</v>
      </c>
      <c r="X20" s="22">
        <f t="shared" si="5"/>
        <v>1.8686003834764518E-3</v>
      </c>
      <c r="Y20" s="139">
        <f t="shared" si="6"/>
        <v>1.1915085506050893E-3</v>
      </c>
    </row>
    <row r="21" spans="1:25" ht="11.25" customHeight="1" x14ac:dyDescent="0.2">
      <c r="A21" s="180">
        <f t="shared" si="10"/>
        <v>18</v>
      </c>
      <c r="B21" s="180" t="s">
        <v>32</v>
      </c>
      <c r="C21" s="180">
        <f t="shared" si="7"/>
        <v>24</v>
      </c>
      <c r="D21" s="407" t="str">
        <f t="shared" si="1"/>
        <v>USD18x24F_Quote</v>
      </c>
      <c r="E21" s="142">
        <f>_xll.qlCalendarAdvance("target",$E$3,A21&amp;"M","mf",,Trigger)</f>
        <v>42674</v>
      </c>
      <c r="F21" s="142">
        <f>_xll.qlCalendarAdvance(Calendar,E21,$F$1,"mf",,Trigger)</f>
        <v>42853</v>
      </c>
      <c r="G21" s="143">
        <f>_xll.qlDayCounterYearFraction(DayCounter,E21,F21,,,Trigger)</f>
        <v>0.49722222222222223</v>
      </c>
      <c r="H21" s="130">
        <f>_xll.qlQuoteValue(D21,AllTriggers)</f>
        <v>1.329E-2</v>
      </c>
      <c r="I21" s="131">
        <f>_xll.qlYieldTSDiscount(Discounting,E21,,AllTriggers)</f>
        <v>0.99345684020201985</v>
      </c>
      <c r="J21" s="131">
        <f>_xll.qlYieldTSDiscount(Discounting,F21,,AllTriggers)</f>
        <v>0.98834089511619772</v>
      </c>
      <c r="K21" s="130">
        <f t="shared" si="2"/>
        <v>1.0410427839314977E-2</v>
      </c>
      <c r="L21" s="130">
        <f t="shared" si="3"/>
        <v>2.879572160685023E-3</v>
      </c>
      <c r="M21" s="144" t="b">
        <f t="shared" si="8"/>
        <v>1</v>
      </c>
      <c r="N21" s="130">
        <f>_xll.qlInterpolationInterpolate($N$1,E21,TRUE)</f>
        <v>2.879572160685023E-3</v>
      </c>
      <c r="O21" s="153">
        <f t="shared" si="4"/>
        <v>0</v>
      </c>
      <c r="P21" s="425">
        <f t="shared" si="9"/>
        <v>1.4234005643836728E-3</v>
      </c>
      <c r="R21" s="92">
        <f>_xll.qlCalendarAdvance(Calendar,R20,"1D","f")</f>
        <v>42151</v>
      </c>
      <c r="S21" s="92">
        <f>_xll.qlCalendarAdvance(Calendar,R21,$F$1,"mf",,Trigger)</f>
        <v>42335</v>
      </c>
      <c r="T21" s="118">
        <f>_xll.qlDayCounterYearFraction(DayCounter,R21,S21,,,Trigger)</f>
        <v>0.51111111111111107</v>
      </c>
      <c r="U21" s="139">
        <f>_xll.qlInterpolationInterpolate(B6Minterpolation,R21,TRUE)</f>
        <v>2.3326859733447782E-3</v>
      </c>
      <c r="V21" s="119">
        <f>_xll.qlYieldTSDiscount(Discounting,R21,,AllTriggers)</f>
        <v>0.99988890217749671</v>
      </c>
      <c r="W21" s="119">
        <f>_xll.qlYieldTSDiscount(Discounting,S21,,AllTriggers)</f>
        <v>0.99893040112066644</v>
      </c>
      <c r="X21" s="22">
        <f t="shared" si="5"/>
        <v>1.8773361513116493E-3</v>
      </c>
      <c r="Y21" s="139">
        <f t="shared" si="6"/>
        <v>1.1904099894108587E-3</v>
      </c>
    </row>
    <row r="22" spans="1:25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42152</v>
      </c>
      <c r="S22" s="92">
        <f>_xll.qlCalendarAdvance(Calendar,R22,$F$1,"mf",,Trigger)</f>
        <v>42338</v>
      </c>
      <c r="T22" s="118">
        <f>_xll.qlDayCounterYearFraction(DayCounter,R22,S22,,,Trigger)</f>
        <v>0.51666666666666672</v>
      </c>
      <c r="U22" s="139">
        <f>_xll.qlInterpolationInterpolate(B6Minterpolation,R22,TRUE)</f>
        <v>2.3308287687635273E-3</v>
      </c>
      <c r="V22" s="119">
        <f>_xll.qlYieldTSDiscount(Discounting,R22,,AllTriggers)</f>
        <v>0.99988517684933054</v>
      </c>
      <c r="W22" s="119">
        <f>_xll.qlYieldTSDiscount(Discounting,S22,,AllTriggers)</f>
        <v>0.99890577114526524</v>
      </c>
      <c r="X22" s="22">
        <f t="shared" si="5"/>
        <v>1.8977004619552718E-3</v>
      </c>
      <c r="Y22" s="139">
        <f t="shared" si="6"/>
        <v>1.2023588113264545E-3</v>
      </c>
    </row>
    <row r="23" spans="1:25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42153</v>
      </c>
      <c r="S23" s="92">
        <f>_xll.qlCalendarAdvance(Calendar,R23,$F$1,"mf",,Trigger)</f>
        <v>42338</v>
      </c>
      <c r="T23" s="118">
        <f>_xll.qlDayCounterYearFraction(DayCounter,R23,S23,,,Trigger)</f>
        <v>0.51388888888888884</v>
      </c>
      <c r="U23" s="139">
        <f>_xll.qlInterpolationInterpolate(B6Minterpolation,R23,TRUE)</f>
        <v>2.3292694108038078E-3</v>
      </c>
      <c r="V23" s="119">
        <f>_xll.qlYieldTSDiscount(Discounting,R23,,AllTriggers)</f>
        <v>0.99988146667210953</v>
      </c>
      <c r="W23" s="119">
        <f>_xll.qlYieldTSDiscount(Discounting,S23,,AllTriggers)</f>
        <v>0.99890577114526524</v>
      </c>
      <c r="X23" s="22">
        <f t="shared" si="5"/>
        <v>1.9007305891961927E-3</v>
      </c>
      <c r="Y23" s="139">
        <f t="shared" si="6"/>
        <v>1.1951032170035838E-3</v>
      </c>
    </row>
    <row r="24" spans="1:25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42156</v>
      </c>
      <c r="S24" s="92">
        <f>_xll.qlCalendarAdvance(Calendar,R24,$F$1,"mf",,Trigger)</f>
        <v>42339</v>
      </c>
      <c r="T24" s="118">
        <f>_xll.qlDayCounterYearFraction(DayCounter,R24,S24,,,Trigger)</f>
        <v>0.5083333333333333</v>
      </c>
      <c r="U24" s="139">
        <f>_xll.qlInterpolationInterpolate(B6Minterpolation,R24,TRUE)</f>
        <v>2.3258399814468133E-3</v>
      </c>
      <c r="V24" s="119">
        <f>_xll.qlYieldTSDiscount(Discounting,R24,,AllTriggers)</f>
        <v>0.99987047650518179</v>
      </c>
      <c r="W24" s="119">
        <f>_xll.qlYieldTSDiscount(Discounting,S24,,AllTriggers)</f>
        <v>0.99889753666634296</v>
      </c>
      <c r="X24" s="22">
        <f t="shared" si="5"/>
        <v>1.9160924324812172E-3</v>
      </c>
      <c r="Y24" s="139">
        <f t="shared" si="6"/>
        <v>1.1804545221736431E-3</v>
      </c>
    </row>
    <row r="25" spans="1:25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42157</v>
      </c>
      <c r="S25" s="92">
        <f>_xll.qlCalendarAdvance(Calendar,R25,$F$1,"mf",,Trigger)</f>
        <v>42340</v>
      </c>
      <c r="T25" s="118">
        <f>_xll.qlDayCounterYearFraction(DayCounter,R25,S25,,,Trigger)</f>
        <v>0.5083333333333333</v>
      </c>
      <c r="U25" s="139">
        <f>_xll.qlInterpolationInterpolate(B6Minterpolation,R25,TRUE)</f>
        <v>2.3250325115953653E-3</v>
      </c>
      <c r="V25" s="119">
        <f>_xll.qlYieldTSDiscount(Discounting,R25,,AllTriggers)</f>
        <v>0.9998668573426599</v>
      </c>
      <c r="W25" s="119">
        <f>_xll.qlYieldTSDiscount(Discounting,S25,,AllTriggers)</f>
        <v>0.99888928841519742</v>
      </c>
      <c r="X25" s="22">
        <f t="shared" si="5"/>
        <v>1.9252247841512909E-3</v>
      </c>
      <c r="Y25" s="139">
        <f t="shared" si="6"/>
        <v>1.1800394719198991E-3</v>
      </c>
    </row>
    <row r="26" spans="1:25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42158</v>
      </c>
      <c r="S26" s="92">
        <f>_xll.qlCalendarAdvance(Calendar,R26,$F$1,"mf",,Trigger)</f>
        <v>42341</v>
      </c>
      <c r="T26" s="118">
        <f>_xll.qlDayCounterYearFraction(DayCounter,R26,S26,,,Trigger)</f>
        <v>0.5083333333333333</v>
      </c>
      <c r="U26" s="139">
        <f>_xll.qlInterpolationInterpolate(B6Minterpolation,R26,TRUE)</f>
        <v>2.3243831204338688E-3</v>
      </c>
      <c r="V26" s="119">
        <f>_xll.qlYieldTSDiscount(Discounting,R26,,AllTriggers)</f>
        <v>0.99986325806011522</v>
      </c>
      <c r="W26" s="119">
        <f>_xll.qlYieldTSDiscount(Discounting,S26,,AllTriggers)</f>
        <v>0.99888102390476419</v>
      </c>
      <c r="X26" s="22">
        <f t="shared" si="5"/>
        <v>1.9344284914059751E-3</v>
      </c>
      <c r="Y26" s="139">
        <f t="shared" si="6"/>
        <v>1.1797045657057496E-3</v>
      </c>
    </row>
    <row r="27" spans="1:25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42159</v>
      </c>
      <c r="S27" s="92">
        <f>_xll.qlCalendarAdvance(Calendar,R27,$F$1,"mf",,Trigger)</f>
        <v>42342</v>
      </c>
      <c r="T27" s="118">
        <f>_xll.qlDayCounterYearFraction(DayCounter,R27,S27,,,Trigger)</f>
        <v>0.5083333333333333</v>
      </c>
      <c r="U27" s="139">
        <f>_xll.qlInterpolationInterpolate(B6Minterpolation,R27,TRUE)</f>
        <v>2.323885953196029E-3</v>
      </c>
      <c r="V27" s="119">
        <f>_xll.qlYieldTSDiscount(Discounting,R27,,AllTriggers)</f>
        <v>0.99985967731762848</v>
      </c>
      <c r="W27" s="119">
        <f>_xll.qlYieldTSDiscount(Discounting,S27,,AllTriggers)</f>
        <v>0.99887274064806131</v>
      </c>
      <c r="X27" s="22">
        <f t="shared" si="5"/>
        <v>1.9437058203678598E-3</v>
      </c>
      <c r="Y27" s="139">
        <f t="shared" si="6"/>
        <v>1.1794468314371659E-3</v>
      </c>
    </row>
    <row r="28" spans="1:25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42160</v>
      </c>
      <c r="S28" s="92">
        <f>_xll.qlCalendarAdvance(Calendar,R28,$F$1,"mf",,Trigger)</f>
        <v>42345</v>
      </c>
      <c r="T28" s="118">
        <f>_xll.qlDayCounterYearFraction(DayCounter,R28,S28,,,Trigger)</f>
        <v>0.51388888888888884</v>
      </c>
      <c r="U28" s="139">
        <f>_xll.qlInterpolationInterpolate(B6Minterpolation,R28,TRUE)</f>
        <v>2.3235351551155509E-3</v>
      </c>
      <c r="V28" s="119">
        <f>_xll.qlYieldTSDiscount(Discounting,R28,,AllTriggers)</f>
        <v>0.99985611377530115</v>
      </c>
      <c r="W28" s="119">
        <f>_xll.qlYieldTSDiscount(Discounting,S28,,AllTriggers)</f>
        <v>0.99884775353177424</v>
      </c>
      <c r="X28" s="22">
        <f t="shared" si="5"/>
        <v>1.9644780908865244E-3</v>
      </c>
      <c r="Y28" s="139">
        <f t="shared" si="6"/>
        <v>1.1921238424561066E-3</v>
      </c>
    </row>
    <row r="29" spans="1:25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42163</v>
      </c>
      <c r="S29" s="92">
        <f>_xll.qlCalendarAdvance(Calendar,R29,$F$1,"mf",,Trigger)</f>
        <v>42346</v>
      </c>
      <c r="T29" s="118">
        <f>_xll.qlDayCounterYearFraction(DayCounter,R29,S29,,,Trigger)</f>
        <v>0.5083333333333333</v>
      </c>
      <c r="U29" s="139">
        <f>_xll.qlInterpolationInterpolate(B6Minterpolation,R29,TRUE)</f>
        <v>2.3233024281553451E-3</v>
      </c>
      <c r="V29" s="119">
        <f>_xll.qlYieldTSDiscount(Discounting,R29,,AllTriggers)</f>
        <v>0.99984551295058754</v>
      </c>
      <c r="W29" s="119">
        <f>_xll.qlYieldTSDiscount(Discounting,S29,,AllTriggers)</f>
        <v>0.99883937042185411</v>
      </c>
      <c r="X29" s="22">
        <f t="shared" si="5"/>
        <v>1.9815966775524013E-3</v>
      </c>
      <c r="Y29" s="139">
        <f t="shared" si="6"/>
        <v>1.179128172640822E-3</v>
      </c>
    </row>
    <row r="30" spans="1:25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42164</v>
      </c>
      <c r="S30" s="92">
        <f>_xll.qlCalendarAdvance(Calendar,R30,$F$1,"mf",,Trigger)</f>
        <v>42347</v>
      </c>
      <c r="T30" s="118">
        <f>_xll.qlDayCounterYearFraction(DayCounter,R30,S30,,,Trigger)</f>
        <v>0.5083333333333333</v>
      </c>
      <c r="U30" s="139">
        <f>_xll.qlInterpolationInterpolate(B6Minterpolation,R30,TRUE)</f>
        <v>2.3234785590413708E-3</v>
      </c>
      <c r="V30" s="119">
        <f>_xll.qlYieldTSDiscount(Discounting,R30,,AllTriggers)</f>
        <v>0.99984200481030805</v>
      </c>
      <c r="W30" s="119">
        <f>_xll.qlYieldTSDiscount(Discounting,S30,,AllTriggers)</f>
        <v>0.99883095613201922</v>
      </c>
      <c r="X30" s="22">
        <f t="shared" si="5"/>
        <v>1.9912761087088871E-3</v>
      </c>
      <c r="Y30" s="139">
        <f t="shared" si="6"/>
        <v>1.1792117174254592E-3</v>
      </c>
    </row>
    <row r="31" spans="1:25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42165</v>
      </c>
      <c r="S31" s="92">
        <f>_xll.qlCalendarAdvance(Calendar,R31,$F$1,"mf",,Trigger)</f>
        <v>42348</v>
      </c>
      <c r="T31" s="118">
        <f>_xll.qlDayCounterYearFraction(DayCounter,R31,S31,,,Trigger)</f>
        <v>0.5083333333333333</v>
      </c>
      <c r="U31" s="139">
        <f>_xll.qlInterpolationInterpolate(B6Minterpolation,R31,TRUE)</f>
        <v>2.3237717852532865E-3</v>
      </c>
      <c r="V31" s="119">
        <f>_xll.qlYieldTSDiscount(Discounting,R31,,AllTriggers)</f>
        <v>0.99983850717099065</v>
      </c>
      <c r="W31" s="119">
        <f>_xll.qlYieldTSDiscount(Discounting,S31,,AllTriggers)</f>
        <v>0.99882250817579743</v>
      </c>
      <c r="X31" s="22">
        <f t="shared" si="5"/>
        <v>2.0010427594101834E-3</v>
      </c>
      <c r="Y31" s="139">
        <f t="shared" si="6"/>
        <v>1.1793546020669762E-3</v>
      </c>
    </row>
    <row r="32" spans="1:25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42166</v>
      </c>
      <c r="S32" s="92">
        <f>_xll.qlCalendarAdvance(Calendar,R32,$F$1,"mf",,Trigger)</f>
        <v>42349</v>
      </c>
      <c r="T32" s="118">
        <f>_xll.qlDayCounterYearFraction(DayCounter,R32,S32,,,Trigger)</f>
        <v>0.5083333333333333</v>
      </c>
      <c r="U32" s="139">
        <f>_xll.qlInterpolationInterpolate(B6Minterpolation,R32,TRUE)</f>
        <v>2.3241762520247971E-3</v>
      </c>
      <c r="V32" s="119">
        <f>_xll.qlYieldTSDiscount(Discounting,R32,,AllTriggers)</f>
        <v>0.99983501869285396</v>
      </c>
      <c r="W32" s="119">
        <f>_xll.qlYieldTSDiscount(Discounting,S32,,AllTriggers)</f>
        <v>0.99881402406680408</v>
      </c>
      <c r="X32" s="22">
        <f t="shared" si="5"/>
        <v>2.0108988961536627E-3</v>
      </c>
      <c r="Y32" s="139">
        <f t="shared" si="6"/>
        <v>1.1795538546518036E-3</v>
      </c>
    </row>
    <row r="33" spans="5:25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42167</v>
      </c>
      <c r="S33" s="92">
        <f>_xll.qlCalendarAdvance(Calendar,R33,$F$1,"mf",,Trigger)</f>
        <v>42352</v>
      </c>
      <c r="T33" s="118">
        <f>_xll.qlDayCounterYearFraction(DayCounter,R33,S33,,,Trigger)</f>
        <v>0.51388888888888884</v>
      </c>
      <c r="U33" s="139">
        <f>_xll.qlInterpolationInterpolate(B6Minterpolation,R33,TRUE)</f>
        <v>2.3246861045896085E-3</v>
      </c>
      <c r="V33" s="119">
        <f>_xll.qlYieldTSDiscount(Discounting,R33,,AllTriggers)</f>
        <v>0.99983153803613534</v>
      </c>
      <c r="W33" s="119">
        <f>_xll.qlYieldTSDiscount(Discounting,S33,,AllTriggers)</f>
        <v>0.99878832996067701</v>
      </c>
      <c r="X33" s="22">
        <f t="shared" si="5"/>
        <v>2.0324892315231888E-3</v>
      </c>
      <c r="Y33" s="139">
        <f t="shared" si="6"/>
        <v>1.1926723847348439E-3</v>
      </c>
    </row>
    <row r="34" spans="5:25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42170</v>
      </c>
      <c r="S34" s="92">
        <f>_xll.qlCalendarAdvance(Calendar,R34,$F$1,"mf",,Trigger)</f>
        <v>42353</v>
      </c>
      <c r="T34" s="118">
        <f>_xll.qlDayCounterYearFraction(DayCounter,R34,S34,,,Trigger)</f>
        <v>0.5083333333333333</v>
      </c>
      <c r="U34" s="139">
        <f>_xll.qlInterpolationInterpolate(B6Minterpolation,R34,TRUE)</f>
        <v>2.326789429380902E-3</v>
      </c>
      <c r="V34" s="119">
        <f>_xll.qlYieldTSDiscount(Discounting,R34,,AllTriggers)</f>
        <v>0.99982112959714586</v>
      </c>
      <c r="W34" s="119">
        <f>_xll.qlYieldTSDiscount(Discounting,S34,,AllTriggers)</f>
        <v>0.99877967637852982</v>
      </c>
      <c r="X34" s="22">
        <f t="shared" si="5"/>
        <v>2.0512636355328215E-3</v>
      </c>
      <c r="Y34" s="139">
        <f t="shared" si="6"/>
        <v>1.1808551074631115E-3</v>
      </c>
    </row>
    <row r="35" spans="5:25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42171</v>
      </c>
      <c r="S35" s="92">
        <f>_xll.qlCalendarAdvance(Calendar,R35,$F$1,"mf",,Trigger)</f>
        <v>42354</v>
      </c>
      <c r="T35" s="118">
        <f>_xll.qlDayCounterYearFraction(DayCounter,R35,S35,,,Trigger)</f>
        <v>0.5083333333333333</v>
      </c>
      <c r="U35" s="139">
        <f>_xll.qlInterpolationInterpolate(B6Minterpolation,R35,TRUE)</f>
        <v>2.3276622774559717E-3</v>
      </c>
      <c r="V35" s="119">
        <f>_xll.qlYieldTSDiscount(Discounting,R35,,AllTriggers)</f>
        <v>0.99981766682885076</v>
      </c>
      <c r="W35" s="119">
        <f>_xll.qlYieldTSDiscount(Discounting,S35,,AllTriggers)</f>
        <v>0.99877097421303096</v>
      </c>
      <c r="X35" s="22">
        <f t="shared" si="5"/>
        <v>2.0616012019968703E-3</v>
      </c>
      <c r="Y35" s="139">
        <f t="shared" si="6"/>
        <v>1.1812916223983699E-3</v>
      </c>
    </row>
    <row r="36" spans="5:25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42172</v>
      </c>
      <c r="S36" s="92">
        <f>_xll.qlCalendarAdvance(Calendar,R36,$F$1,"mf",,Trigger)</f>
        <v>42355</v>
      </c>
      <c r="T36" s="118">
        <f>_xll.qlDayCounterYearFraction(DayCounter,R36,S36,,,Trigger)</f>
        <v>0.5083333333333333</v>
      </c>
      <c r="U36" s="139">
        <f>_xll.qlInterpolationInterpolate(B6Minterpolation,R36,TRUE)</f>
        <v>2.3286112374928695E-3</v>
      </c>
      <c r="V36" s="119">
        <f>_xll.qlYieldTSDiscount(Discounting,R36,,AllTriggers)</f>
        <v>0.99981420518344266</v>
      </c>
      <c r="W36" s="119">
        <f>_xll.qlYieldTSDiscount(Discounting,S36,,AllTriggers)</f>
        <v>0.99876222097834044</v>
      </c>
      <c r="X36" s="22">
        <f t="shared" si="5"/>
        <v>2.0720418547309316E-3</v>
      </c>
      <c r="Y36" s="139">
        <f t="shared" si="6"/>
        <v>1.1817666746280094E-3</v>
      </c>
    </row>
    <row r="37" spans="5:25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42173</v>
      </c>
      <c r="S37" s="92">
        <f>_xll.qlCalendarAdvance(Calendar,R37,$F$1,"mf",,Trigger)</f>
        <v>42356</v>
      </c>
      <c r="T37" s="118">
        <f>_xll.qlDayCounterYearFraction(DayCounter,R37,S37,,,Trigger)</f>
        <v>0.5083333333333333</v>
      </c>
      <c r="U37" s="139">
        <f>_xll.qlInterpolationInterpolate(B6Minterpolation,R37,TRUE)</f>
        <v>2.3296304547253009E-3</v>
      </c>
      <c r="V37" s="119">
        <f>_xll.qlYieldTSDiscount(Discounting,R37,,AllTriggers)</f>
        <v>0.99981074332127096</v>
      </c>
      <c r="W37" s="119">
        <f>_xll.qlYieldTSDiscount(Discounting,S37,,AllTriggers)</f>
        <v>0.99875341418871322</v>
      </c>
      <c r="X37" s="22">
        <f t="shared" si="5"/>
        <v>2.0825878606569558E-3</v>
      </c>
      <c r="Y37" s="139">
        <f t="shared" si="6"/>
        <v>1.182277292536657E-3</v>
      </c>
    </row>
    <row r="38" spans="5:25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42174</v>
      </c>
      <c r="S38" s="92">
        <f>_xll.qlCalendarAdvance(Calendar,R38,$F$1,"mf",,Trigger)</f>
        <v>42359</v>
      </c>
      <c r="T38" s="118">
        <f>_xll.qlDayCounterYearFraction(DayCounter,R38,S38,,,Trigger)</f>
        <v>0.51388888888888884</v>
      </c>
      <c r="U38" s="139">
        <f>_xll.qlInterpolationInterpolate(B6Minterpolation,R38,TRUE)</f>
        <v>2.3307140743869721E-3</v>
      </c>
      <c r="V38" s="119">
        <f>_xll.qlYieldTSDiscount(Discounting,R38,,AllTriggers)</f>
        <v>0.99980727990270402</v>
      </c>
      <c r="W38" s="119">
        <f>_xll.qlYieldTSDiscount(Discounting,S38,,AllTriggers)</f>
        <v>0.99872664763420871</v>
      </c>
      <c r="X38" s="22">
        <f t="shared" si="5"/>
        <v>2.1055330674495509E-3</v>
      </c>
      <c r="Y38" s="139">
        <f t="shared" si="6"/>
        <v>1.1957183567134035E-3</v>
      </c>
    </row>
    <row r="39" spans="5:25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42177</v>
      </c>
      <c r="S39" s="92">
        <f>_xll.qlCalendarAdvance(Calendar,R39,$F$1,"mf",,Trigger)</f>
        <v>42360</v>
      </c>
      <c r="T39" s="118">
        <f>_xll.qlDayCounterYearFraction(DayCounter,R39,S39,,,Trigger)</f>
        <v>0.5083333333333333</v>
      </c>
      <c r="U39" s="139">
        <f>_xll.qlInterpolationInterpolate(B6Minterpolation,R39,TRUE)</f>
        <v>2.3342928002844758E-3</v>
      </c>
      <c r="V39" s="119">
        <f>_xll.qlYieldTSDiscount(Discounting,R39,,AllTriggers)</f>
        <v>0.99979686691259095</v>
      </c>
      <c r="W39" s="119">
        <f>_xll.qlYieldTSDiscount(Discounting,S39,,AllTriggers)</f>
        <v>0.99871760176932511</v>
      </c>
      <c r="X39" s="22">
        <f t="shared" si="5"/>
        <v>2.1258707570269183E-3</v>
      </c>
      <c r="Y39" s="139">
        <f t="shared" si="6"/>
        <v>1.1846159905118156E-3</v>
      </c>
    </row>
    <row r="40" spans="5:25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42178</v>
      </c>
      <c r="S40" s="92">
        <f>_xll.qlCalendarAdvance(Calendar,R40,$F$1,"mf",,Trigger)</f>
        <v>42361</v>
      </c>
      <c r="T40" s="118">
        <f>_xll.qlDayCounterYearFraction(DayCounter,R40,S40,,,Trigger)</f>
        <v>0.5083333333333333</v>
      </c>
      <c r="U40" s="139">
        <f>_xll.qlInterpolationInterpolate(B6Minterpolation,R40,TRUE)</f>
        <v>2.3355754820001593E-3</v>
      </c>
      <c r="V40" s="119">
        <f>_xll.qlYieldTSDiscount(Discounting,R40,,AllTriggers)</f>
        <v>0.99979338387249594</v>
      </c>
      <c r="W40" s="119">
        <f>_xll.qlYieldTSDiscount(Discounting,S40,,AllTriggers)</f>
        <v>0.99870848992224837</v>
      </c>
      <c r="X40" s="22">
        <f t="shared" si="5"/>
        <v>2.136977535066714E-3</v>
      </c>
      <c r="Y40" s="139">
        <f t="shared" si="6"/>
        <v>1.1852598644730907E-3</v>
      </c>
    </row>
    <row r="41" spans="5:25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42179</v>
      </c>
      <c r="S41" s="92">
        <f>_xll.qlCalendarAdvance(Calendar,R41,$F$1,"mf",,Trigger)</f>
        <v>42362</v>
      </c>
      <c r="T41" s="118">
        <f>_xll.qlDayCounterYearFraction(DayCounter,R41,S41,,,Trigger)</f>
        <v>0.5083333333333333</v>
      </c>
      <c r="U41" s="139">
        <f>_xll.qlInterpolationInterpolate(B6Minterpolation,R41,TRUE)</f>
        <v>2.3368932923136096E-3</v>
      </c>
      <c r="V41" s="119">
        <f>_xll.qlYieldTSDiscount(Discounting,R41,,AllTriggers)</f>
        <v>0.99978989257812556</v>
      </c>
      <c r="W41" s="119">
        <f>_xll.qlYieldTSDiscount(Discounting,S41,,AllTriggers)</f>
        <v>0.99869930960783126</v>
      </c>
      <c r="X41" s="22">
        <f t="shared" si="5"/>
        <v>2.148203269243254E-3</v>
      </c>
      <c r="Y41" s="139">
        <f t="shared" si="6"/>
        <v>1.1859214755842494E-3</v>
      </c>
    </row>
    <row r="42" spans="5:25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42180</v>
      </c>
      <c r="S42" s="92">
        <f>_xll.qlCalendarAdvance(Calendar,R42,$F$1,"mf",,Trigger)</f>
        <v>42367</v>
      </c>
      <c r="T42" s="118">
        <f>_xll.qlDayCounterYearFraction(DayCounter,R42,S42,,,Trigger)</f>
        <v>0.51944444444444449</v>
      </c>
      <c r="U42" s="139">
        <f>_xll.qlInterpolationInterpolate(B6Minterpolation,R42,TRUE)</f>
        <v>2.3382403764585324E-3</v>
      </c>
      <c r="V42" s="119">
        <f>_xll.qlYieldTSDiscount(Discounting,R42,,AllTriggers)</f>
        <v>0.99978639168996031</v>
      </c>
      <c r="W42" s="119">
        <f>_xll.qlYieldTSDiscount(Discounting,S42,,AllTriggers)</f>
        <v>0.9986522940529593</v>
      </c>
      <c r="X42" s="22">
        <f t="shared" si="5"/>
        <v>2.1862359717789602E-3</v>
      </c>
      <c r="Y42" s="139">
        <f t="shared" si="6"/>
        <v>1.212472877541598E-3</v>
      </c>
    </row>
    <row r="43" spans="5:25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42181</v>
      </c>
      <c r="S43" s="92">
        <f>_xll.qlCalendarAdvance(Calendar,R43,$F$1,"mf",,Trigger)</f>
        <v>42367</v>
      </c>
      <c r="T43" s="118">
        <f>_xll.qlDayCounterYearFraction(DayCounter,R43,S43,,,Trigger)</f>
        <v>0.51666666666666672</v>
      </c>
      <c r="U43" s="139">
        <f>_xll.qlInterpolationInterpolate(B6Minterpolation,R43,TRUE)</f>
        <v>2.3396108796686329E-3</v>
      </c>
      <c r="V43" s="119">
        <f>_xll.qlYieldTSDiscount(Discounting,R43,,AllTriggers)</f>
        <v>0.99978287986849956</v>
      </c>
      <c r="W43" s="119">
        <f>_xll.qlYieldTSDiscount(Discounting,S43,,AllTriggers)</f>
        <v>0.9986522940529593</v>
      </c>
      <c r="X43" s="22">
        <f t="shared" si="5"/>
        <v>2.1911836820024291E-3</v>
      </c>
      <c r="Y43" s="139">
        <f t="shared" si="6"/>
        <v>1.2067036469640793E-3</v>
      </c>
    </row>
    <row r="44" spans="5:25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42184</v>
      </c>
      <c r="S44" s="92">
        <f>_xll.qlCalendarAdvance(Calendar,R44,$F$1,"mf",,Trigger)</f>
        <v>42367</v>
      </c>
      <c r="T44" s="118">
        <f>_xll.qlDayCounterYearFraction(DayCounter,R44,S44,,,Trigger)</f>
        <v>0.5083333333333333</v>
      </c>
      <c r="U44" s="139">
        <f>_xll.qlInterpolationInterpolate(B6Minterpolation,R44,TRUE)</f>
        <v>2.3438043560270578E-3</v>
      </c>
      <c r="V44" s="119">
        <f>_xll.qlYieldTSDiscount(Discounting,R44,,AllTriggers)</f>
        <v>0.99977226540962583</v>
      </c>
      <c r="W44" s="119">
        <f>_xll.qlYieldTSDiscount(Discounting,S44,,AllTriggers)</f>
        <v>0.9986522940529593</v>
      </c>
      <c r="X44" s="22">
        <f t="shared" si="5"/>
        <v>2.2061956439729416E-3</v>
      </c>
      <c r="Y44" s="139">
        <f t="shared" si="6"/>
        <v>1.1893915985085358E-3</v>
      </c>
    </row>
    <row r="45" spans="5:25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42185</v>
      </c>
      <c r="S45" s="92">
        <f>_xll.qlCalendarAdvance(Calendar,R45,$F$1,"mf",,Trigger)</f>
        <v>42368</v>
      </c>
      <c r="T45" s="118">
        <f>_xll.qlDayCounterYearFraction(DayCounter,R45,S45,,,Trigger)</f>
        <v>0.5083333333333333</v>
      </c>
      <c r="U45" s="139">
        <f>_xll.qlInterpolationInterpolate(B6Minterpolation,R45,TRUE)</f>
        <v>2.3452145278582332E-3</v>
      </c>
      <c r="V45" s="119">
        <f>_xll.qlYieldTSDiscount(Discounting,R45,,AllTriggers)</f>
        <v>0.99976869665030765</v>
      </c>
      <c r="W45" s="119">
        <f>_xll.qlYieldTSDiscount(Discounting,S45,,AllTriggers)</f>
        <v>0.998642651485528</v>
      </c>
      <c r="X45" s="22">
        <f t="shared" si="5"/>
        <v>2.2181816615428817E-3</v>
      </c>
      <c r="Y45" s="139">
        <f t="shared" si="6"/>
        <v>1.1900995427240079E-3</v>
      </c>
    </row>
    <row r="46" spans="5:25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42186</v>
      </c>
      <c r="S46" s="92">
        <f>_xll.qlCalendarAdvance(Calendar,R46,$F$1,"mf",,Trigger)</f>
        <v>42373</v>
      </c>
      <c r="T46" s="118">
        <f>_xll.qlDayCounterYearFraction(DayCounter,R46,S46,,,Trigger)</f>
        <v>0.51944444444444449</v>
      </c>
      <c r="U46" s="139">
        <f>_xll.qlInterpolationInterpolate(B6Minterpolation,R46,TRUE)</f>
        <v>2.3466300089415135E-3</v>
      </c>
      <c r="V46" s="119">
        <f>_xll.qlYieldTSDiscount(Discounting,R46,,AllTriggers)</f>
        <v>0.99976511140015001</v>
      </c>
      <c r="W46" s="119">
        <f>_xll.qlYieldTSDiscount(Discounting,S46,,AllTriggers)</f>
        <v>0.99859325500319585</v>
      </c>
      <c r="X46" s="22">
        <f t="shared" si="5"/>
        <v>2.2591582890506478E-3</v>
      </c>
      <c r="Y46" s="139">
        <f t="shared" si="6"/>
        <v>1.2167745879418459E-3</v>
      </c>
    </row>
    <row r="47" spans="5:25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42187</v>
      </c>
      <c r="S47" s="92">
        <f>_xll.qlCalendarAdvance(Calendar,R47,$F$1,"mf",,Trigger)</f>
        <v>42373</v>
      </c>
      <c r="T47" s="118">
        <f>_xll.qlDayCounterYearFraction(DayCounter,R47,S47,,,Trigger)</f>
        <v>0.51666666666666672</v>
      </c>
      <c r="U47" s="139">
        <f>_xll.qlInterpolationInterpolate(B6Minterpolation,R47,TRUE)</f>
        <v>2.3480480704682772E-3</v>
      </c>
      <c r="V47" s="119">
        <f>_xll.qlYieldTSDiscount(Discounting,R47,,AllTriggers)</f>
        <v>0.99976150945942299</v>
      </c>
      <c r="W47" s="119">
        <f>_xll.qlYieldTSDiscount(Discounting,S47,,AllTriggers)</f>
        <v>0.99859325500319585</v>
      </c>
      <c r="X47" s="22">
        <f t="shared" si="5"/>
        <v>2.2643229822401577E-3</v>
      </c>
      <c r="Y47" s="139">
        <f t="shared" si="6"/>
        <v>1.2110069891645382E-3</v>
      </c>
    </row>
    <row r="48" spans="5:25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42188</v>
      </c>
      <c r="S48" s="92">
        <f>_xll.qlCalendarAdvance(Calendar,R48,$F$1,"mf",,Trigger)</f>
        <v>42373</v>
      </c>
      <c r="T48" s="118">
        <f>_xll.qlDayCounterYearFraction(DayCounter,R48,S48,,,Trigger)</f>
        <v>0.51388888888888884</v>
      </c>
      <c r="U48" s="139">
        <f>_xll.qlInterpolationInterpolate(B6Minterpolation,R48,TRUE)</f>
        <v>2.3494659836299048E-3</v>
      </c>
      <c r="V48" s="119">
        <f>_xll.qlYieldTSDiscount(Discounting,R48,,AllTriggers)</f>
        <v>0.9997578906284007</v>
      </c>
      <c r="W48" s="119">
        <f>_xll.qlYieldTSDiscount(Discounting,S48,,AllTriggers)</f>
        <v>0.99859325500319585</v>
      </c>
      <c r="X48" s="22">
        <f t="shared" si="5"/>
        <v>2.2695105960476815E-3</v>
      </c>
      <c r="Y48" s="139">
        <f t="shared" si="6"/>
        <v>1.2052314003853258E-3</v>
      </c>
    </row>
    <row r="49" spans="5:25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42191</v>
      </c>
      <c r="S49" s="92">
        <f>_xll.qlCalendarAdvance(Calendar,R49,$F$1,"mf",,Trigger)</f>
        <v>42375</v>
      </c>
      <c r="T49" s="118">
        <f>_xll.qlDayCounterYearFraction(DayCounter,R49,S49,,,Trigger)</f>
        <v>0.51111111111111107</v>
      </c>
      <c r="U49" s="139">
        <f>_xll.qlInterpolationInterpolate(B6Minterpolation,R49,TRUE)</f>
        <v>2.3536915448377632E-3</v>
      </c>
      <c r="V49" s="119">
        <f>_xll.qlYieldTSDiscount(Discounting,R49,,AllTriggers)</f>
        <v>0.99974693079635879</v>
      </c>
      <c r="W49" s="119">
        <f>_xll.qlYieldTSDiscount(Discounting,S49,,AllTriggers)</f>
        <v>0.99857297977041215</v>
      </c>
      <c r="X49" s="22">
        <f t="shared" si="5"/>
        <v>2.3001430536075179E-3</v>
      </c>
      <c r="Y49" s="139">
        <f t="shared" si="6"/>
        <v>1.2008639567545887E-3</v>
      </c>
    </row>
    <row r="50" spans="5:25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42192</v>
      </c>
      <c r="S50" s="92">
        <f>_xll.qlCalendarAdvance(Calendar,R50,$F$1,"mf",,Trigger)</f>
        <v>42376</v>
      </c>
      <c r="T50" s="118">
        <f>_xll.qlDayCounterYearFraction(DayCounter,R50,S50,,,Trigger)</f>
        <v>0.51111111111111107</v>
      </c>
      <c r="U50" s="139">
        <f>_xll.qlInterpolationInterpolate(B6Minterpolation,R50,TRUE)</f>
        <v>2.3550815764526397E-3</v>
      </c>
      <c r="V50" s="119">
        <f>_xll.qlYieldTSDiscount(Discounting,R50,,AllTriggers)</f>
        <v>0.9997432424069711</v>
      </c>
      <c r="W50" s="119">
        <f>_xll.qlYieldTSDiscount(Discounting,S50,,AllTriggers)</f>
        <v>0.9985627391009203</v>
      </c>
      <c r="X50" s="22">
        <f t="shared" si="5"/>
        <v>2.3130047727229126E-3</v>
      </c>
      <c r="Y50" s="139">
        <f t="shared" si="6"/>
        <v>1.2015648464013258E-3</v>
      </c>
    </row>
    <row r="51" spans="5:25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42193</v>
      </c>
      <c r="S51" s="92">
        <f>_xll.qlCalendarAdvance(Calendar,R51,$F$1,"mf",,Trigger)</f>
        <v>42377</v>
      </c>
      <c r="T51" s="118">
        <f>_xll.qlDayCounterYearFraction(DayCounter,R51,S51,,,Trigger)</f>
        <v>0.51111111111111107</v>
      </c>
      <c r="U51" s="139">
        <f>_xll.qlInterpolationInterpolate(B6Minterpolation,R51,TRUE)</f>
        <v>2.3564578156592777E-3</v>
      </c>
      <c r="V51" s="119">
        <f>_xll.qlYieldTSDiscount(Discounting,R51,,AllTriggers)</f>
        <v>0.99973953612871502</v>
      </c>
      <c r="W51" s="119">
        <f>_xll.qlYieldTSDiscount(Discounting,S51,,AllTriggers)</f>
        <v>0.99855243228098722</v>
      </c>
      <c r="X51" s="22">
        <f t="shared" si="5"/>
        <v>2.3259614714264145E-3</v>
      </c>
      <c r="Y51" s="139">
        <f t="shared" si="6"/>
        <v>1.2022586354708731E-3</v>
      </c>
    </row>
    <row r="52" spans="5:25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42194</v>
      </c>
      <c r="S52" s="92">
        <f>_xll.qlCalendarAdvance(Calendar,R52,$F$1,"mf",,Trigger)</f>
        <v>42380</v>
      </c>
      <c r="T52" s="118">
        <f>_xll.qlDayCounterYearFraction(DayCounter,R52,S52,,,Trigger)</f>
        <v>0.51666666666666672</v>
      </c>
      <c r="U52" s="139">
        <f>_xll.qlInterpolationInterpolate(B6Minterpolation,R52,TRUE)</f>
        <v>2.3578175336490563E-3</v>
      </c>
      <c r="V52" s="119">
        <f>_xll.qlYieldTSDiscount(Discounting,R52,,AllTriggers)</f>
        <v>0.99973581176188775</v>
      </c>
      <c r="W52" s="119">
        <f>_xll.qlYieldTSDiscount(Discounting,S52,,AllTriggers)</f>
        <v>0.9985211340545791</v>
      </c>
      <c r="X52" s="22">
        <f t="shared" si="5"/>
        <v>2.3544710579872074E-3</v>
      </c>
      <c r="Y52" s="139">
        <f t="shared" si="6"/>
        <v>1.2159859966237138E-3</v>
      </c>
    </row>
    <row r="53" spans="5:25" x14ac:dyDescent="0.2">
      <c r="R53" s="92">
        <f>_xll.qlCalendarAdvance(Calendar,R52,"1D","f")</f>
        <v>42195</v>
      </c>
      <c r="S53" s="92">
        <f>_xll.qlCalendarAdvance(Calendar,R53,$F$1,"mf",,Trigger)</f>
        <v>42380</v>
      </c>
      <c r="T53" s="118">
        <f>_xll.qlDayCounterYearFraction(DayCounter,R53,S53,,,Trigger)</f>
        <v>0.51388888888888884</v>
      </c>
      <c r="U53" s="139">
        <f>_xll.qlInterpolationInterpolate(B6Minterpolation,R53,TRUE)</f>
        <v>2.3591580016133554E-3</v>
      </c>
      <c r="V53" s="119">
        <f>_xll.qlYieldTSDiscount(Discounting,R53,,AllTriggers)</f>
        <v>0.99973206910679002</v>
      </c>
      <c r="W53" s="119">
        <f>_xll.qlYieldTSDiscount(Discounting,S53,,AllTriggers)</f>
        <v>0.9985211340545791</v>
      </c>
      <c r="X53" s="22">
        <f t="shared" si="5"/>
        <v>2.3599041375169812E-3</v>
      </c>
      <c r="Y53" s="139">
        <f t="shared" si="6"/>
        <v>1.2101440997314386E-3</v>
      </c>
    </row>
    <row r="54" spans="5:25" x14ac:dyDescent="0.2">
      <c r="R54" s="92">
        <f>_xll.qlCalendarAdvance(Calendar,R53,"1D","f")</f>
        <v>42198</v>
      </c>
      <c r="S54" s="92">
        <f>_xll.qlCalendarAdvance(Calendar,R54,$F$1,"mf",,Trigger)</f>
        <v>42382</v>
      </c>
      <c r="T54" s="118">
        <f>_xll.qlDayCounterYearFraction(DayCounter,R54,S54,,,Trigger)</f>
        <v>0.51111111111111107</v>
      </c>
      <c r="U54" s="139">
        <f>_xll.qlInterpolationInterpolate(B6Minterpolation,R54,TRUE)</f>
        <v>2.3630366172671699E-3</v>
      </c>
      <c r="V54" s="119">
        <f>_xll.qlYieldTSDiscount(Discounting,R54,,AllTriggers)</f>
        <v>0.99972072941494472</v>
      </c>
      <c r="W54" s="119">
        <f>_xll.qlYieldTSDiscount(Discounting,S54,,AllTriggers)</f>
        <v>0.99849997289964931</v>
      </c>
      <c r="X54" s="22">
        <f t="shared" si="5"/>
        <v>2.3920247623289486E-3</v>
      </c>
      <c r="Y54" s="139">
        <f t="shared" si="6"/>
        <v>1.2055724662615676E-3</v>
      </c>
    </row>
    <row r="55" spans="5:25" x14ac:dyDescent="0.2">
      <c r="R55" s="92">
        <f>_xll.qlCalendarAdvance(Calendar,R54,"1D","f")</f>
        <v>42199</v>
      </c>
      <c r="S55" s="92">
        <f>_xll.qlCalendarAdvance(Calendar,R55,$F$1,"mf",,Trigger)</f>
        <v>42383</v>
      </c>
      <c r="T55" s="118">
        <f>_xll.qlDayCounterYearFraction(DayCounter,R55,S55,,,Trigger)</f>
        <v>0.51111111111111107</v>
      </c>
      <c r="U55" s="139">
        <f>_xll.qlInterpolationInterpolate(B6Minterpolation,R55,TRUE)</f>
        <v>2.3642727970433455E-3</v>
      </c>
      <c r="V55" s="119">
        <f>_xll.qlYieldTSDiscount(Discounting,R55,,AllTriggers)</f>
        <v>0.99971691160985565</v>
      </c>
      <c r="W55" s="119">
        <f>_xll.qlYieldTSDiscount(Discounting,S55,,AllTriggers)</f>
        <v>0.99848930936107538</v>
      </c>
      <c r="X55" s="22">
        <f t="shared" si="5"/>
        <v>2.4054643992944403E-3</v>
      </c>
      <c r="Y55" s="139">
        <f t="shared" si="6"/>
        <v>1.2061944890170971E-3</v>
      </c>
    </row>
    <row r="56" spans="5:25" x14ac:dyDescent="0.2">
      <c r="R56" s="92">
        <f>_xll.qlCalendarAdvance(Calendar,R55,"1D","f")</f>
        <v>42200</v>
      </c>
      <c r="S56" s="92">
        <f>_xll.qlCalendarAdvance(Calendar,R56,$F$1,"mf",,Trigger)</f>
        <v>42384</v>
      </c>
      <c r="T56" s="118">
        <f>_xll.qlDayCounterYearFraction(DayCounter,R56,S56,,,Trigger)</f>
        <v>0.51111111111111107</v>
      </c>
      <c r="U56" s="139">
        <f>_xll.qlInterpolationInterpolate(B6Minterpolation,R56,TRUE)</f>
        <v>2.3654760827509394E-3</v>
      </c>
      <c r="V56" s="119">
        <f>_xll.qlYieldTSDiscount(Discounting,R56,,AllTriggers)</f>
        <v>0.99971307451806157</v>
      </c>
      <c r="W56" s="119">
        <f>_xll.qlYieldTSDiscount(Discounting,S56,,AllTriggers)</f>
        <v>0.99847859306607867</v>
      </c>
      <c r="X56" s="22">
        <f t="shared" si="5"/>
        <v>2.418970035142378E-3</v>
      </c>
      <c r="Y56" s="139">
        <f t="shared" si="6"/>
        <v>1.2067996907053672E-3</v>
      </c>
    </row>
    <row r="57" spans="5:25" x14ac:dyDescent="0.2">
      <c r="R57" s="92">
        <f>_xll.qlCalendarAdvance(Calendar,R56,"1D","f")</f>
        <v>42201</v>
      </c>
      <c r="S57" s="92">
        <f>_xll.qlCalendarAdvance(Calendar,R57,$F$1,"mf",,Trigger)</f>
        <v>42387</v>
      </c>
      <c r="T57" s="118">
        <f>_xll.qlDayCounterYearFraction(DayCounter,R57,S57,,,Trigger)</f>
        <v>0.51666666666666672</v>
      </c>
      <c r="U57" s="139">
        <f>_xll.qlInterpolationInterpolate(B6Minterpolation,R57,TRUE)</f>
        <v>2.3666437455813309E-3</v>
      </c>
      <c r="V57" s="119">
        <f>_xll.qlYieldTSDiscount(Discounting,R57,,AllTriggers)</f>
        <v>0.9997092179398881</v>
      </c>
      <c r="W57" s="119">
        <f>_xll.qlYieldTSDiscount(Discounting,S57,,AllTriggers)</f>
        <v>0.99844614677363719</v>
      </c>
      <c r="X57" s="22">
        <f t="shared" si="5"/>
        <v>2.4484584151711116E-3</v>
      </c>
      <c r="Y57" s="139">
        <f t="shared" si="6"/>
        <v>1.2204759617203546E-3</v>
      </c>
    </row>
    <row r="58" spans="5:25" x14ac:dyDescent="0.2">
      <c r="R58" s="92">
        <f>_xll.qlCalendarAdvance(Calendar,R57,"1D","f")</f>
        <v>42202</v>
      </c>
      <c r="S58" s="92">
        <f>_xll.qlCalendarAdvance(Calendar,R58,$F$1,"mf",,Trigger)</f>
        <v>42387</v>
      </c>
      <c r="T58" s="118">
        <f>_xll.qlDayCounterYearFraction(DayCounter,R58,S58,,,Trigger)</f>
        <v>0.51388888888888884</v>
      </c>
      <c r="U58" s="139">
        <f>_xll.qlInterpolationInterpolate(B6Minterpolation,R58,TRUE)</f>
        <v>2.3677730567258993E-3</v>
      </c>
      <c r="V58" s="119">
        <f>_xll.qlYieldTSDiscount(Discounting,R58,,AllTriggers)</f>
        <v>0.99970534167566472</v>
      </c>
      <c r="W58" s="119">
        <f>_xll.qlYieldTSDiscount(Discounting,S58,,AllTriggers)</f>
        <v>0.99844614677363719</v>
      </c>
      <c r="X58" s="22">
        <f t="shared" si="5"/>
        <v>2.4541385859158707E-3</v>
      </c>
      <c r="Y58" s="139">
        <f t="shared" si="6"/>
        <v>1.214501854197999E-3</v>
      </c>
    </row>
    <row r="59" spans="5:25" x14ac:dyDescent="0.2">
      <c r="R59" s="92">
        <f>_xll.qlCalendarAdvance(Calendar,R58,"1D","f")</f>
        <v>42205</v>
      </c>
      <c r="S59" s="92">
        <f>_xll.qlCalendarAdvance(Calendar,R59,$F$1,"mf",,Trigger)</f>
        <v>42389</v>
      </c>
      <c r="T59" s="118">
        <f>_xll.qlDayCounterYearFraction(DayCounter,R59,S59,,,Trigger)</f>
        <v>0.51111111111111107</v>
      </c>
      <c r="U59" s="139">
        <f>_xll.qlInterpolationInterpolate(B6Minterpolation,R59,TRUE)</f>
        <v>2.3709035919584637E-3</v>
      </c>
      <c r="V59" s="119">
        <f>_xll.qlYieldTSDiscount(Discounting,R59,,AllTriggers)</f>
        <v>0.99969359277005643</v>
      </c>
      <c r="W59" s="119">
        <f>_xll.qlYieldTSDiscount(Discounting,S59,,AllTriggers)</f>
        <v>0.99842428720223197</v>
      </c>
      <c r="X59" s="22">
        <f t="shared" si="5"/>
        <v>2.4873432756799614E-3</v>
      </c>
      <c r="Y59" s="139">
        <f t="shared" si="6"/>
        <v>1.2095247893171386E-3</v>
      </c>
    </row>
    <row r="60" spans="5:25" x14ac:dyDescent="0.2">
      <c r="R60" s="92">
        <f>_xll.qlCalendarAdvance(Calendar,R59,"1D","f")</f>
        <v>42206</v>
      </c>
      <c r="S60" s="92">
        <f>_xll.qlCalendarAdvance(Calendar,R60,$F$1,"mf",,Trigger)</f>
        <v>42390</v>
      </c>
      <c r="T60" s="118">
        <f>_xll.qlDayCounterYearFraction(DayCounter,R60,S60,,,Trigger)</f>
        <v>0.51111111111111107</v>
      </c>
      <c r="U60" s="139">
        <f>_xll.qlInterpolationInterpolate(B6Minterpolation,R60,TRUE)</f>
        <v>2.3718522082735367E-3</v>
      </c>
      <c r="V60" s="119">
        <f>_xll.qlYieldTSDiscount(Discounting,R60,,AllTriggers)</f>
        <v>0.99968963576501613</v>
      </c>
      <c r="W60" s="119">
        <f>_xll.qlYieldTSDiscount(Discounting,S60,,AllTriggers)</f>
        <v>0.99841329454212213</v>
      </c>
      <c r="X60" s="22">
        <f t="shared" si="5"/>
        <v>2.501157950110884E-3</v>
      </c>
      <c r="Y60" s="139">
        <f t="shared" si="6"/>
        <v>1.2099999089923094E-3</v>
      </c>
    </row>
    <row r="61" spans="5:25" x14ac:dyDescent="0.2">
      <c r="R61" s="92">
        <f>_xll.qlCalendarAdvance(Calendar,R60,"1D","f")</f>
        <v>42207</v>
      </c>
      <c r="S61" s="92">
        <f>_xll.qlCalendarAdvance(Calendar,R61,$F$1,"mf",,Trigger)</f>
        <v>42391</v>
      </c>
      <c r="T61" s="118">
        <f>_xll.qlDayCounterYearFraction(DayCounter,R61,S61,,,Trigger)</f>
        <v>0.51111111111111107</v>
      </c>
      <c r="U61" s="139">
        <f>_xll.qlInterpolationInterpolate(B6Minterpolation,R61,TRUE)</f>
        <v>2.3727488288596841E-3</v>
      </c>
      <c r="V61" s="119">
        <f>_xll.qlYieldTSDiscount(Discounting,R61,,AllTriggers)</f>
        <v>0.99968565807563903</v>
      </c>
      <c r="W61" s="119">
        <f>_xll.qlYieldTSDiscount(Discounting,S61,,AllTriggers)</f>
        <v>0.99840226251601405</v>
      </c>
      <c r="X61" s="22">
        <f t="shared" si="5"/>
        <v>2.5150096374801732E-3</v>
      </c>
      <c r="Y61" s="139">
        <f t="shared" si="6"/>
        <v>1.2104484895155364E-3</v>
      </c>
    </row>
    <row r="62" spans="5:25" x14ac:dyDescent="0.2">
      <c r="R62" s="92">
        <f>_xll.qlCalendarAdvance(Calendar,R61,"1D","f")</f>
        <v>42208</v>
      </c>
      <c r="S62" s="92">
        <f>_xll.qlCalendarAdvance(Calendar,R62,$F$1,"mf",,Trigger)</f>
        <v>42394</v>
      </c>
      <c r="T62" s="118">
        <f>_xll.qlDayCounterYearFraction(DayCounter,R62,S62,,,Trigger)</f>
        <v>0.51666666666666672</v>
      </c>
      <c r="U62" s="139">
        <f>_xll.qlInterpolationInterpolate(B6Minterpolation,R62,TRUE)</f>
        <v>2.3735907249082863E-3</v>
      </c>
      <c r="V62" s="119">
        <f>_xll.qlYieldTSDiscount(Discounting,R62,,AllTriggers)</f>
        <v>0.99968165950228094</v>
      </c>
      <c r="W62" s="119">
        <f>_xll.qlYieldTSDiscount(Discounting,S62,,AllTriggers)</f>
        <v>0.99836894936735521</v>
      </c>
      <c r="X62" s="22">
        <f t="shared" si="5"/>
        <v>2.5448801217373049E-3</v>
      </c>
      <c r="Y62" s="139">
        <f t="shared" si="6"/>
        <v>1.2239954581567888E-3</v>
      </c>
    </row>
    <row r="63" spans="5:25" x14ac:dyDescent="0.2">
      <c r="R63" s="92">
        <f>_xll.qlCalendarAdvance(Calendar,R62,"1D","f")</f>
        <v>42209</v>
      </c>
      <c r="S63" s="92">
        <f>_xll.qlCalendarAdvance(Calendar,R63,$F$1,"mf",,Trigger)</f>
        <v>42394</v>
      </c>
      <c r="T63" s="118">
        <f>_xll.qlDayCounterYearFraction(DayCounter,R63,S63,,,Trigger)</f>
        <v>0.51388888888888884</v>
      </c>
      <c r="U63" s="139">
        <f>_xll.qlInterpolationInterpolate(B6Minterpolation,R63,TRUE)</f>
        <v>2.3743751676107228E-3</v>
      </c>
      <c r="V63" s="119">
        <f>_xll.qlYieldTSDiscount(Discounting,R63,,AllTriggers)</f>
        <v>0.999677639845302</v>
      </c>
      <c r="W63" s="119">
        <f>_xll.qlYieldTSDiscount(Discounting,S63,,AllTriggers)</f>
        <v>0.99836894936735521</v>
      </c>
      <c r="X63" s="22">
        <f t="shared" si="5"/>
        <v>2.5508014163226722E-3</v>
      </c>
      <c r="Y63" s="139">
        <f t="shared" si="6"/>
        <v>1.2178258324363677E-3</v>
      </c>
    </row>
    <row r="64" spans="5:25" x14ac:dyDescent="0.2">
      <c r="R64" s="92">
        <f>_xll.qlCalendarAdvance(Calendar,R63,"1D","f")</f>
        <v>42212</v>
      </c>
      <c r="S64" s="92">
        <f>_xll.qlCalendarAdvance(Calendar,R64,$F$1,"mf",,Trigger)</f>
        <v>42396</v>
      </c>
      <c r="T64" s="118">
        <f>_xll.qlDayCounterYearFraction(DayCounter,R64,S64,,,Trigger)</f>
        <v>0.51111111111111107</v>
      </c>
      <c r="U64" s="139">
        <f>_xll.qlInterpolationInterpolate(B6Minterpolation,R64,TRUE)</f>
        <v>2.3763564875548312E-3</v>
      </c>
      <c r="V64" s="119">
        <f>_xll.qlYieldTSDiscount(Discounting,R64,,AllTriggers)</f>
        <v>0.99966545237631255</v>
      </c>
      <c r="W64" s="119">
        <f>_xll.qlYieldTSDiscount(Discounting,S64,,AllTriggers)</f>
        <v>0.99834657883387223</v>
      </c>
      <c r="X64" s="22">
        <f t="shared" si="5"/>
        <v>2.5846783187884977E-3</v>
      </c>
      <c r="Y64" s="139">
        <f t="shared" si="6"/>
        <v>1.212244722700355E-3</v>
      </c>
    </row>
    <row r="65" spans="18:25" x14ac:dyDescent="0.2">
      <c r="R65" s="92">
        <f>_xll.qlCalendarAdvance(Calendar,R64,"1D","f")</f>
        <v>42213</v>
      </c>
      <c r="S65" s="92">
        <f>_xll.qlCalendarAdvance(Calendar,R65,$F$1,"mf",,Trigger)</f>
        <v>42397</v>
      </c>
      <c r="T65" s="118">
        <f>_xll.qlDayCounterYearFraction(DayCounter,R65,S65,,,Trigger)</f>
        <v>0.51111111111111107</v>
      </c>
      <c r="U65" s="139">
        <f>_xll.qlInterpolationInterpolate(B6Minterpolation,R65,TRUE)</f>
        <v>2.3768838287863991E-3</v>
      </c>
      <c r="V65" s="119">
        <f>_xll.qlYieldTSDiscount(Discounting,R65,,AllTriggers)</f>
        <v>0.99966134638854531</v>
      </c>
      <c r="W65" s="119">
        <f>_xll.qlYieldTSDiscount(Discounting,S65,,AllTriggers)</f>
        <v>0.99833535077365698</v>
      </c>
      <c r="X65" s="22">
        <f t="shared" si="5"/>
        <v>2.5986651123896414E-3</v>
      </c>
      <c r="Y65" s="139">
        <f t="shared" si="6"/>
        <v>1.2125049196443278E-3</v>
      </c>
    </row>
    <row r="66" spans="18:25" x14ac:dyDescent="0.2">
      <c r="R66" s="92">
        <f>_xll.qlCalendarAdvance(Calendar,R65,"1D","f")</f>
        <v>42214</v>
      </c>
      <c r="S66" s="92">
        <f>_xll.qlCalendarAdvance(Calendar,R66,$F$1,"mf",,Trigger)</f>
        <v>42398</v>
      </c>
      <c r="T66" s="118">
        <f>_xll.qlDayCounterYearFraction(DayCounter,R66,S66,,,Trigger)</f>
        <v>0.51111111111111107</v>
      </c>
      <c r="U66" s="139">
        <f>_xll.qlInterpolationInterpolate(B6Minterpolation,R66,TRUE)</f>
        <v>2.3773400726286986E-3</v>
      </c>
      <c r="V66" s="119">
        <f>_xll.qlYieldTSDiscount(Discounting,R66,,AllTriggers)</f>
        <v>0.99965721831902776</v>
      </c>
      <c r="W66" s="119">
        <f>_xll.qlYieldTSDiscount(Discounting,S66,,AllTriggers)</f>
        <v>0.99832409673397171</v>
      </c>
      <c r="X66" s="22">
        <f t="shared" si="5"/>
        <v>2.6126599273713011E-3</v>
      </c>
      <c r="Y66" s="139">
        <f t="shared" si="6"/>
        <v>1.2127288616218424E-3</v>
      </c>
    </row>
    <row r="67" spans="18:25" x14ac:dyDescent="0.2">
      <c r="R67" s="92">
        <f>_xll.qlCalendarAdvance(Calendar,R66,"1D","f")</f>
        <v>42215</v>
      </c>
      <c r="S67" s="92">
        <f>_xll.qlCalendarAdvance(Calendar,R67,$F$1,"mf",,Trigger)</f>
        <v>42398</v>
      </c>
      <c r="T67" s="118">
        <f>_xll.qlDayCounterYearFraction(DayCounter,R67,S67,,,Trigger)</f>
        <v>0.5083333333333333</v>
      </c>
      <c r="U67" s="139">
        <f>_xll.qlInterpolationInterpolate(B6Minterpolation,R67,TRUE)</f>
        <v>2.3777351228187341E-3</v>
      </c>
      <c r="V67" s="119">
        <f>_xll.qlYieldTSDiscount(Discounting,R67,,AllTriggers)</f>
        <v>0.99965306802302079</v>
      </c>
      <c r="W67" s="119">
        <f>_xll.qlYieldTSDiscount(Discounting,S67,,AllTriggers)</f>
        <v>0.99832409673397171</v>
      </c>
      <c r="X67" s="22">
        <f t="shared" si="5"/>
        <v>2.6187585349308471E-3</v>
      </c>
      <c r="Y67" s="139">
        <f t="shared" si="6"/>
        <v>1.2063472300891411E-3</v>
      </c>
    </row>
    <row r="68" spans="18:25" x14ac:dyDescent="0.2">
      <c r="R68" s="92">
        <f>_xll.qlCalendarAdvance(Calendar,R67,"1D","f")</f>
        <v>42216</v>
      </c>
      <c r="S68" s="92">
        <f>_xll.qlCalendarAdvance(Calendar,R68,$F$1,"mf",,Trigger)</f>
        <v>42398</v>
      </c>
      <c r="T68" s="118">
        <f>_xll.qlDayCounterYearFraction(DayCounter,R68,S68,,,Trigger)</f>
        <v>0.50555555555555554</v>
      </c>
      <c r="U68" s="139">
        <f>_xll.qlInterpolationInterpolate(B6Minterpolation,R68,TRUE)</f>
        <v>2.3780835270729062E-3</v>
      </c>
      <c r="V68" s="119">
        <f>_xll.qlYieldTSDiscount(Discounting,R68,,AllTriggers)</f>
        <v>0.99964889557527814</v>
      </c>
      <c r="W68" s="119">
        <f>_xll.qlYieldTSDiscount(Discounting,S68,,AllTriggers)</f>
        <v>0.99832409673397171</v>
      </c>
      <c r="X68" s="22">
        <f t="shared" ref="X68:X131" si="11">(V68/W68-1)/T68</f>
        <v>2.6248802699795543E-3</v>
      </c>
      <c r="Y68" s="139">
        <f t="shared" ref="Y68:Y131" si="12">LN((1+(U68+X68)*T68)/(1+X68*T68))</f>
        <v>1.1999398196126374E-3</v>
      </c>
    </row>
    <row r="69" spans="18:25" x14ac:dyDescent="0.2">
      <c r="R69" s="92">
        <f>_xll.qlCalendarAdvance(Calendar,R68,"1D","f")</f>
        <v>42219</v>
      </c>
      <c r="S69" s="92">
        <f>_xll.qlCalendarAdvance(Calendar,R69,$F$1,"mf",,Trigger)</f>
        <v>42403</v>
      </c>
      <c r="T69" s="118">
        <f>_xll.qlDayCounterYearFraction(DayCounter,R69,S69,,,Trigger)</f>
        <v>0.51111111111111107</v>
      </c>
      <c r="U69" s="139">
        <f>_xll.qlInterpolationInterpolate(B6Minterpolation,R69,TRUE)</f>
        <v>2.3788912358249973E-3</v>
      </c>
      <c r="V69" s="119">
        <f>_xll.qlYieldTSDiscount(Discounting,R69,,AllTriggers)</f>
        <v>0.99963624661789596</v>
      </c>
      <c r="W69" s="119">
        <f>_xll.qlYieldTSDiscount(Discounting,S69,,AllTriggers)</f>
        <v>0.99826744938334022</v>
      </c>
      <c r="X69" s="22">
        <f t="shared" si="11"/>
        <v>2.6827295105378581E-3</v>
      </c>
      <c r="Y69" s="139">
        <f t="shared" si="12"/>
        <v>1.2134762867996058E-3</v>
      </c>
    </row>
    <row r="70" spans="18:25" x14ac:dyDescent="0.2">
      <c r="R70" s="92">
        <f>_xll.qlCalendarAdvance(Calendar,R69,"1D","f")</f>
        <v>42220</v>
      </c>
      <c r="S70" s="92">
        <f>_xll.qlCalendarAdvance(Calendar,R70,$F$1,"mf",,Trigger)</f>
        <v>42404</v>
      </c>
      <c r="T70" s="118">
        <f>_xll.qlDayCounterYearFraction(DayCounter,R70,S70,,,Trigger)</f>
        <v>0.51111111111111107</v>
      </c>
      <c r="U70" s="139">
        <f>_xll.qlInterpolationInterpolate(B6Minterpolation,R70,TRUE)</f>
        <v>2.3790954279404699E-3</v>
      </c>
      <c r="V70" s="119">
        <f>_xll.qlYieldTSDiscount(Discounting,R70,,AllTriggers)</f>
        <v>0.9996319868594663</v>
      </c>
      <c r="W70" s="119">
        <f>_xll.qlYieldTSDiscount(Discounting,S70,,AllTriggers)</f>
        <v>0.9982560400302094</v>
      </c>
      <c r="X70" s="22">
        <f t="shared" si="11"/>
        <v>2.6967729473964773E-3</v>
      </c>
      <c r="Y70" s="139">
        <f t="shared" si="12"/>
        <v>1.2135716888345026E-3</v>
      </c>
    </row>
    <row r="71" spans="18:25" x14ac:dyDescent="0.2">
      <c r="R71" s="92">
        <f>_xll.qlCalendarAdvance(Calendar,R70,"1D","f")</f>
        <v>42221</v>
      </c>
      <c r="S71" s="92">
        <f>_xll.qlCalendarAdvance(Calendar,R71,$F$1,"mf",,Trigger)</f>
        <v>42405</v>
      </c>
      <c r="T71" s="118">
        <f>_xll.qlDayCounterYearFraction(DayCounter,R71,S71,,,Trigger)</f>
        <v>0.51111111111111107</v>
      </c>
      <c r="U71" s="139">
        <f>_xll.qlInterpolationInterpolate(B6Minterpolation,R71,TRUE)</f>
        <v>2.3792741599224557E-3</v>
      </c>
      <c r="V71" s="119">
        <f>_xll.qlYieldTSDiscount(Discounting,R71,,AllTriggers)</f>
        <v>0.99962770559742498</v>
      </c>
      <c r="W71" s="119">
        <f>_xll.qlYieldTSDiscount(Discounting,S71,,AllTriggers)</f>
        <v>0.99824460242036217</v>
      </c>
      <c r="X71" s="22">
        <f t="shared" si="11"/>
        <v>2.7108300178358825E-3</v>
      </c>
      <c r="Y71" s="139">
        <f t="shared" si="12"/>
        <v>1.2136541018617334E-3</v>
      </c>
    </row>
    <row r="72" spans="18:25" x14ac:dyDescent="0.2">
      <c r="R72" s="92">
        <f>_xll.qlCalendarAdvance(Calendar,R71,"1D","f")</f>
        <v>42222</v>
      </c>
      <c r="S72" s="92">
        <f>_xll.qlCalendarAdvance(Calendar,R72,$F$1,"mf",,Trigger)</f>
        <v>42408</v>
      </c>
      <c r="T72" s="118">
        <f>_xll.qlDayCounterYearFraction(DayCounter,R72,S72,,,Trigger)</f>
        <v>0.51666666666666672</v>
      </c>
      <c r="U72" s="139">
        <f>_xll.qlInterpolationInterpolate(B6Minterpolation,R72,TRUE)</f>
        <v>2.3794316689314306E-3</v>
      </c>
      <c r="V72" s="119">
        <f>_xll.qlYieldTSDiscount(Discounting,R72,,AllTriggers)</f>
        <v>0.9996234029613944</v>
      </c>
      <c r="W72" s="119">
        <f>_xll.qlYieldTSDiscount(Discounting,S72,,AllTriggers)</f>
        <v>0.99821011306974627</v>
      </c>
      <c r="X72" s="22">
        <f t="shared" si="11"/>
        <v>2.7403046257212789E-3</v>
      </c>
      <c r="Y72" s="139">
        <f t="shared" si="12"/>
        <v>1.2268819863135334E-3</v>
      </c>
    </row>
    <row r="73" spans="18:25" x14ac:dyDescent="0.2">
      <c r="R73" s="92">
        <f>_xll.qlCalendarAdvance(Calendar,R72,"1D","f")</f>
        <v>42223</v>
      </c>
      <c r="S73" s="92">
        <f>_xll.qlCalendarAdvance(Calendar,R73,$F$1,"mf",,Trigger)</f>
        <v>42408</v>
      </c>
      <c r="T73" s="118">
        <f>_xll.qlDayCounterYearFraction(DayCounter,R73,S73,,,Trigger)</f>
        <v>0.51388888888888884</v>
      </c>
      <c r="U73" s="139">
        <f>_xll.qlInterpolationInterpolate(B6Minterpolation,R73,TRUE)</f>
        <v>2.3795721921278691E-3</v>
      </c>
      <c r="V73" s="119">
        <f>_xll.qlYieldTSDiscount(Discounting,R73,,AllTriggers)</f>
        <v>0.99961907908099601</v>
      </c>
      <c r="W73" s="119">
        <f>_xll.qlYieldTSDiscount(Discounting,S73,,AllTriggers)</f>
        <v>0.99821011306974627</v>
      </c>
      <c r="X73" s="22">
        <f t="shared" si="11"/>
        <v>2.7466879584452319E-3</v>
      </c>
      <c r="Y73" s="139">
        <f t="shared" si="12"/>
        <v>1.2203671683194274E-3</v>
      </c>
    </row>
    <row r="74" spans="18:25" x14ac:dyDescent="0.2">
      <c r="R74" s="92">
        <f>_xll.qlCalendarAdvance(Calendar,R73,"1D","f")</f>
        <v>42226</v>
      </c>
      <c r="S74" s="92">
        <f>_xll.qlCalendarAdvance(Calendar,R74,$F$1,"mf",,Trigger)</f>
        <v>42410</v>
      </c>
      <c r="T74" s="118">
        <f>_xll.qlDayCounterYearFraction(DayCounter,R74,S74,,,Trigger)</f>
        <v>0.51111111111111107</v>
      </c>
      <c r="U74" s="139">
        <f>_xll.qlInterpolationInterpolate(B6Minterpolation,R74,TRUE)</f>
        <v>2.3799342184467219E-3</v>
      </c>
      <c r="V74" s="119">
        <f>_xll.qlYieldTSDiscount(Discounting,R74,,AllTriggers)</f>
        <v>0.99960598126979694</v>
      </c>
      <c r="W74" s="119">
        <f>_xll.qlYieldTSDiscount(Discounting,S74,,AllTriggers)</f>
        <v>0.99818696608827295</v>
      </c>
      <c r="X74" s="22">
        <f t="shared" si="11"/>
        <v>2.7813767812334207E-3</v>
      </c>
      <c r="Y74" s="139">
        <f t="shared" si="12"/>
        <v>1.2139469051576385E-3</v>
      </c>
    </row>
    <row r="75" spans="18:25" x14ac:dyDescent="0.2">
      <c r="R75" s="92">
        <f>_xll.qlCalendarAdvance(Calendar,R74,"1D","f")</f>
        <v>42227</v>
      </c>
      <c r="S75" s="92">
        <f>_xll.qlCalendarAdvance(Calendar,R75,$F$1,"mf",,Trigger)</f>
        <v>42411</v>
      </c>
      <c r="T75" s="118">
        <f>_xll.qlDayCounterYearFraction(DayCounter,R75,S75,,,Trigger)</f>
        <v>0.51111111111111107</v>
      </c>
      <c r="U75" s="139">
        <f>_xll.qlInterpolationInterpolate(B6Minterpolation,R75,TRUE)</f>
        <v>2.3800491699977693E-3</v>
      </c>
      <c r="V75" s="119">
        <f>_xll.qlYieldTSDiscount(Discounting,R75,,AllTriggers)</f>
        <v>0.99960157370812541</v>
      </c>
      <c r="W75" s="119">
        <f>_xll.qlYieldTSDiscount(Discounting,S75,,AllTriggers)</f>
        <v>0.99817534427935184</v>
      </c>
      <c r="X75" s="22">
        <f t="shared" si="11"/>
        <v>2.7955497983151133E-3</v>
      </c>
      <c r="Y75" s="139">
        <f t="shared" si="12"/>
        <v>1.2139967272243885E-3</v>
      </c>
    </row>
    <row r="76" spans="18:25" x14ac:dyDescent="0.2">
      <c r="R76" s="92">
        <f>_xll.qlCalendarAdvance(Calendar,R75,"1D","f")</f>
        <v>42228</v>
      </c>
      <c r="S76" s="92">
        <f>_xll.qlCalendarAdvance(Calendar,R76,$F$1,"mf",,Trigger)</f>
        <v>42412</v>
      </c>
      <c r="T76" s="118">
        <f>_xll.qlDayCounterYearFraction(DayCounter,R76,S76,,,Trigger)</f>
        <v>0.51111111111111107</v>
      </c>
      <c r="U76" s="139">
        <f>_xll.qlInterpolationInterpolate(B6Minterpolation,R76,TRUE)</f>
        <v>2.3801683215386575E-3</v>
      </c>
      <c r="V76" s="119">
        <f>_xll.qlYieldTSDiscount(Discounting,R76,,AllTriggers)</f>
        <v>0.99959714555018031</v>
      </c>
      <c r="W76" s="119">
        <f>_xll.qlYieldTSDiscount(Discounting,S76,,AllTriggers)</f>
        <v>0.99816368932778354</v>
      </c>
      <c r="X76" s="22">
        <f t="shared" si="11"/>
        <v>2.8097478311397612E-3</v>
      </c>
      <c r="Y76" s="139">
        <f t="shared" si="12"/>
        <v>1.2140486740591454E-3</v>
      </c>
    </row>
    <row r="77" spans="18:25" x14ac:dyDescent="0.2">
      <c r="R77" s="92">
        <f>_xll.qlCalendarAdvance(Calendar,R76,"1D","f")</f>
        <v>42229</v>
      </c>
      <c r="S77" s="92">
        <f>_xll.qlCalendarAdvance(Calendar,R77,$F$1,"mf",,Trigger)</f>
        <v>42415</v>
      </c>
      <c r="T77" s="118">
        <f>_xll.qlDayCounterYearFraction(DayCounter,R77,S77,,,Trigger)</f>
        <v>0.51666666666666672</v>
      </c>
      <c r="U77" s="139">
        <f>_xll.qlInterpolationInterpolate(B6Minterpolation,R77,TRUE)</f>
        <v>2.3802959102298613E-3</v>
      </c>
      <c r="V77" s="119">
        <f>_xll.qlYieldTSDiscount(Discounting,R77,,AllTriggers)</f>
        <v>0.9995926969255774</v>
      </c>
      <c r="W77" s="119">
        <f>_xll.qlYieldTSDiscount(Discounting,S77,,AllTriggers)</f>
        <v>0.9981285186388934</v>
      </c>
      <c r="X77" s="22">
        <f t="shared" si="11"/>
        <v>2.8392069810435588E-3</v>
      </c>
      <c r="Y77" s="139">
        <f t="shared" si="12"/>
        <v>1.2272647472578323E-3</v>
      </c>
    </row>
    <row r="78" spans="18:25" x14ac:dyDescent="0.2">
      <c r="R78" s="92">
        <f>_xll.qlCalendarAdvance(Calendar,R77,"1D","f")</f>
        <v>42230</v>
      </c>
      <c r="S78" s="92">
        <f>_xll.qlCalendarAdvance(Calendar,R78,$F$1,"mf",,Trigger)</f>
        <v>42415</v>
      </c>
      <c r="T78" s="118">
        <f>_xll.qlDayCounterYearFraction(DayCounter,R78,S78,,,Trigger)</f>
        <v>0.51388888888888884</v>
      </c>
      <c r="U78" s="139">
        <f>_xll.qlInterpolationInterpolate(B6Minterpolation,R78,TRUE)</f>
        <v>2.3804361732318556E-3</v>
      </c>
      <c r="V78" s="119">
        <f>_xll.qlYieldTSDiscount(Discounting,R78,,AllTriggers)</f>
        <v>0.99958822796393165</v>
      </c>
      <c r="W78" s="119">
        <f>_xll.qlYieldTSDiscount(Discounting,S78,,AllTriggers)</f>
        <v>0.9981285186388934</v>
      </c>
      <c r="X78" s="22">
        <f t="shared" si="11"/>
        <v>2.8458413824216855E-3</v>
      </c>
      <c r="Y78" s="139">
        <f t="shared" si="12"/>
        <v>1.2207479157434044E-3</v>
      </c>
    </row>
    <row r="79" spans="18:25" x14ac:dyDescent="0.2">
      <c r="R79" s="92">
        <f>_xll.qlCalendarAdvance(Calendar,R78,"1D","f")</f>
        <v>42233</v>
      </c>
      <c r="S79" s="92">
        <f>_xll.qlCalendarAdvance(Calendar,R79,$F$1,"mf",,Trigger)</f>
        <v>42417</v>
      </c>
      <c r="T79" s="118">
        <f>_xll.qlDayCounterYearFraction(DayCounter,R79,S79,,,Trigger)</f>
        <v>0.51111111111111107</v>
      </c>
      <c r="U79" s="139">
        <f>_xll.qlInterpolationInterpolate(B6Minterpolation,R79,TRUE)</f>
        <v>2.3809753797073389E-3</v>
      </c>
      <c r="V79" s="119">
        <f>_xll.qlYieldTSDiscount(Discounting,R79,,AllTriggers)</f>
        <v>0.99957470035286944</v>
      </c>
      <c r="W79" s="119">
        <f>_xll.qlYieldTSDiscount(Discounting,S79,,AllTriggers)</f>
        <v>0.99810489300681371</v>
      </c>
      <c r="X79" s="22">
        <f t="shared" si="11"/>
        <v>2.8811701505927828E-3</v>
      </c>
      <c r="Y79" s="139">
        <f t="shared" si="12"/>
        <v>1.2144158375771133E-3</v>
      </c>
    </row>
    <row r="80" spans="18:25" x14ac:dyDescent="0.2">
      <c r="R80" s="92">
        <f>_xll.qlCalendarAdvance(Calendar,R79,"1D","f")</f>
        <v>42234</v>
      </c>
      <c r="S80" s="92">
        <f>_xll.qlCalendarAdvance(Calendar,R80,$F$1,"mf",,Trigger)</f>
        <v>42418</v>
      </c>
      <c r="T80" s="118">
        <f>_xll.qlDayCounterYearFraction(DayCounter,R80,S80,,,Trigger)</f>
        <v>0.51111111111111107</v>
      </c>
      <c r="U80" s="139">
        <f>_xll.qlInterpolationInterpolate(B6Minterpolation,R80,TRUE)</f>
        <v>2.3812087115572512E-3</v>
      </c>
      <c r="V80" s="119">
        <f>_xll.qlYieldTSDiscount(Discounting,R80,,AllTriggers)</f>
        <v>0.99957015133917904</v>
      </c>
      <c r="W80" s="119">
        <f>_xll.qlYieldTSDiscount(Discounting,S80,,AllTriggers)</f>
        <v>0.99809302454582138</v>
      </c>
      <c r="X80" s="22">
        <f t="shared" si="11"/>
        <v>2.8955524300666728E-3</v>
      </c>
      <c r="Y80" s="139">
        <f t="shared" si="12"/>
        <v>1.2145258668098549E-3</v>
      </c>
    </row>
    <row r="81" spans="18:25" x14ac:dyDescent="0.2">
      <c r="R81" s="92">
        <f>_xll.qlCalendarAdvance(Calendar,R80,"1D","f")</f>
        <v>42235</v>
      </c>
      <c r="S81" s="92">
        <f>_xll.qlCalendarAdvance(Calendar,R81,$F$1,"mf",,Trigger)</f>
        <v>42419</v>
      </c>
      <c r="T81" s="118">
        <f>_xll.qlDayCounterYearFraction(DayCounter,R81,S81,,,Trigger)</f>
        <v>0.51111111111111107</v>
      </c>
      <c r="U81" s="139">
        <f>_xll.qlInterpolationInterpolate(B6Minterpolation,R81,TRUE)</f>
        <v>2.3814759035203303E-3</v>
      </c>
      <c r="V81" s="119">
        <f>_xll.qlYieldTSDiscount(Discounting,R81,,AllTriggers)</f>
        <v>0.99956558263650341</v>
      </c>
      <c r="W81" s="119">
        <f>_xll.qlYieldTSDiscount(Discounting,S81,,AllTriggers)</f>
        <v>0.99808111805801125</v>
      </c>
      <c r="X81" s="22">
        <f t="shared" si="11"/>
        <v>2.9099711098033664E-3</v>
      </c>
      <c r="Y81" s="139">
        <f t="shared" si="12"/>
        <v>1.2146531314660546E-3</v>
      </c>
    </row>
    <row r="82" spans="18:25" x14ac:dyDescent="0.2">
      <c r="R82" s="92">
        <f>_xll.qlCalendarAdvance(Calendar,R81,"1D","f")</f>
        <v>42236</v>
      </c>
      <c r="S82" s="92">
        <f>_xll.qlCalendarAdvance(Calendar,R82,$F$1,"mf",,Trigger)</f>
        <v>42422</v>
      </c>
      <c r="T82" s="118">
        <f>_xll.qlDayCounterYearFraction(DayCounter,R82,S82,,,Trigger)</f>
        <v>0.51666666666666672</v>
      </c>
      <c r="U82" s="139">
        <f>_xll.qlInterpolationInterpolate(B6Minterpolation,R82,TRUE)</f>
        <v>2.3817811927570524E-3</v>
      </c>
      <c r="V82" s="119">
        <f>_xll.qlYieldTSDiscount(Discounting,R82,,AllTriggers)</f>
        <v>0.99956099437445078</v>
      </c>
      <c r="W82" s="119">
        <f>_xll.qlYieldTSDiscount(Discounting,S82,,AllTriggers)</f>
        <v>0.99804516345796224</v>
      </c>
      <c r="X82" s="22">
        <f t="shared" si="11"/>
        <v>2.9396127524056715E-3</v>
      </c>
      <c r="Y82" s="139">
        <f t="shared" si="12"/>
        <v>1.2279665090065212E-3</v>
      </c>
    </row>
    <row r="83" spans="18:25" x14ac:dyDescent="0.2">
      <c r="R83" s="92">
        <f>_xll.qlCalendarAdvance(Calendar,R82,"1D","f")</f>
        <v>42237</v>
      </c>
      <c r="S83" s="92">
        <f>_xll.qlCalendarAdvance(Calendar,R83,$F$1,"mf",,Trigger)</f>
        <v>42422</v>
      </c>
      <c r="T83" s="118">
        <f>_xll.qlDayCounterYearFraction(DayCounter,R83,S83,,,Trigger)</f>
        <v>0.51388888888888884</v>
      </c>
      <c r="U83" s="139">
        <f>_xll.qlInterpolationInterpolate(B6Minterpolation,R83,TRUE)</f>
        <v>2.382128816427893E-3</v>
      </c>
      <c r="V83" s="119">
        <f>_xll.qlYieldTSDiscount(Discounting,R83,,AllTriggers)</f>
        <v>0.99955638668262792</v>
      </c>
      <c r="W83" s="119">
        <f>_xll.qlYieldTSDiscount(Discounting,S83,,AllTriggers)</f>
        <v>0.99804516345796224</v>
      </c>
      <c r="X83" s="22">
        <f t="shared" si="11"/>
        <v>2.9465186698249346E-3</v>
      </c>
      <c r="Y83" s="139">
        <f t="shared" si="12"/>
        <v>1.2215523474710952E-3</v>
      </c>
    </row>
    <row r="84" spans="18:25" x14ac:dyDescent="0.2">
      <c r="R84" s="92">
        <f>_xll.qlCalendarAdvance(Calendar,R83,"1D","f")</f>
        <v>42240</v>
      </c>
      <c r="S84" s="92">
        <f>_xll.qlCalendarAdvance(Calendar,R84,$F$1,"mf",,Trigger)</f>
        <v>42424</v>
      </c>
      <c r="T84" s="118">
        <f>_xll.qlDayCounterYearFraction(DayCounter,R84,S84,,,Trigger)</f>
        <v>0.51111111111111107</v>
      </c>
      <c r="U84" s="139">
        <f>_xll.qlInterpolationInterpolate(B6Minterpolation,R84,TRUE)</f>
        <v>2.3834680656498759E-3</v>
      </c>
      <c r="V84" s="119">
        <f>_xll.qlYieldTSDiscount(Discounting,R84,,AllTriggers)</f>
        <v>0.99954244832458738</v>
      </c>
      <c r="W84" s="119">
        <f>_xll.qlYieldTSDiscount(Discounting,S84,,AllTriggers)</f>
        <v>0.99802099080237094</v>
      </c>
      <c r="X84" s="22">
        <f t="shared" si="11"/>
        <v>2.9826674436846897E-3</v>
      </c>
      <c r="Y84" s="139">
        <f t="shared" si="12"/>
        <v>1.2156235276846051E-3</v>
      </c>
    </row>
    <row r="85" spans="18:25" x14ac:dyDescent="0.2">
      <c r="R85" s="92">
        <f>_xll.qlCalendarAdvance(Calendar,R84,"1D","f")</f>
        <v>42241</v>
      </c>
      <c r="S85" s="92">
        <f>_xll.qlCalendarAdvance(Calendar,R85,$F$1,"mf",,Trigger)</f>
        <v>42425</v>
      </c>
      <c r="T85" s="118">
        <f>_xll.qlDayCounterYearFraction(DayCounter,R85,S85,,,Trigger)</f>
        <v>0.51111111111111107</v>
      </c>
      <c r="U85" s="139">
        <f>_xll.qlInterpolationInterpolate(B6Minterpolation,R85,TRUE)</f>
        <v>2.3840273986619415E-3</v>
      </c>
      <c r="V85" s="119">
        <f>_xll.qlYieldTSDiscount(Discounting,R85,,AllTriggers)</f>
        <v>0.99953776420972662</v>
      </c>
      <c r="W85" s="119">
        <f>_xll.qlYieldTSDiscount(Discounting,S85,,AllTriggers)</f>
        <v>0.99800884150559765</v>
      </c>
      <c r="X85" s="22">
        <f t="shared" si="11"/>
        <v>2.9973386844604224E-3</v>
      </c>
      <c r="Y85" s="139">
        <f t="shared" si="12"/>
        <v>1.2158995288465233E-3</v>
      </c>
    </row>
    <row r="86" spans="18:25" x14ac:dyDescent="0.2">
      <c r="R86" s="92">
        <f>_xll.qlCalendarAdvance(Calendar,R85,"1D","f")</f>
        <v>42242</v>
      </c>
      <c r="S86" s="92">
        <f>_xll.qlCalendarAdvance(Calendar,R86,$F$1,"mf",,Trigger)</f>
        <v>42426</v>
      </c>
      <c r="T86" s="118">
        <f>_xll.qlDayCounterYearFraction(DayCounter,R86,S86,,,Trigger)</f>
        <v>0.51111111111111107</v>
      </c>
      <c r="U86" s="139">
        <f>_xll.qlInterpolationInterpolate(B6Minterpolation,R86,TRUE)</f>
        <v>2.3846502519105019E-3</v>
      </c>
      <c r="V86" s="119">
        <f>_xll.qlYieldTSDiscount(Discounting,R86,,AllTriggers)</f>
        <v>0.9995330613131107</v>
      </c>
      <c r="W86" s="119">
        <f>_xll.qlYieldTSDiscount(Discounting,S86,,AllTriggers)</f>
        <v>0.99799664929968146</v>
      </c>
      <c r="X86" s="22">
        <f t="shared" si="11"/>
        <v>3.0120577124629396E-3</v>
      </c>
      <c r="Y86" s="139">
        <f t="shared" si="12"/>
        <v>1.2162078727528702E-3</v>
      </c>
    </row>
    <row r="87" spans="18:25" x14ac:dyDescent="0.2">
      <c r="R87" s="92">
        <f>_xll.qlCalendarAdvance(Calendar,R86,"1D","f")</f>
        <v>42243</v>
      </c>
      <c r="S87" s="92">
        <f>_xll.qlCalendarAdvance(Calendar,R87,$F$1,"mf",,Trigger)</f>
        <v>42429</v>
      </c>
      <c r="T87" s="118">
        <f>_xll.qlDayCounterYearFraction(DayCounter,R87,S87,,,Trigger)</f>
        <v>0.51666666666666672</v>
      </c>
      <c r="U87" s="139">
        <f>_xll.qlInterpolationInterpolate(B6Minterpolation,R87,TRUE)</f>
        <v>2.3853408625560324E-3</v>
      </c>
      <c r="V87" s="119">
        <f>_xll.qlYieldTSDiscount(Discounting,R87,,AllTriggers)</f>
        <v>0.99952833976433841</v>
      </c>
      <c r="W87" s="119">
        <f>_xll.qlYieldTSDiscount(Discounting,S87,,AllTriggers)</f>
        <v>0.99795980825408759</v>
      </c>
      <c r="X87" s="22">
        <f t="shared" si="11"/>
        <v>3.0420738531609162E-3</v>
      </c>
      <c r="Y87" s="139">
        <f t="shared" si="12"/>
        <v>1.2297356659891768E-3</v>
      </c>
    </row>
    <row r="88" spans="18:25" x14ac:dyDescent="0.2">
      <c r="R88" s="92">
        <f>_xll.qlCalendarAdvance(Calendar,R87,"1D","f")</f>
        <v>42244</v>
      </c>
      <c r="S88" s="92">
        <f>_xll.qlCalendarAdvance(Calendar,R88,$F$1,"mf",,Trigger)</f>
        <v>42429</v>
      </c>
      <c r="T88" s="118">
        <f>_xll.qlDayCounterYearFraction(DayCounter,R88,S88,,,Trigger)</f>
        <v>0.51388888888888884</v>
      </c>
      <c r="U88" s="139">
        <f>_xll.qlInterpolationInterpolate(B6Minterpolation,R88,TRUE)</f>
        <v>2.3861034677590078E-3</v>
      </c>
      <c r="V88" s="119">
        <f>_xll.qlYieldTSDiscount(Discounting,R88,,AllTriggers)</f>
        <v>0.99952359969300764</v>
      </c>
      <c r="W88" s="119">
        <f>_xll.qlYieldTSDiscount(Discounting,S88,,AllTriggers)</f>
        <v>0.99795980825408759</v>
      </c>
      <c r="X88" s="22">
        <f t="shared" si="11"/>
        <v>3.0492747159781837E-3</v>
      </c>
      <c r="Y88" s="139">
        <f t="shared" si="12"/>
        <v>1.2235248253732248E-3</v>
      </c>
    </row>
    <row r="89" spans="18:25" x14ac:dyDescent="0.2">
      <c r="R89" s="92">
        <f>_xll.qlCalendarAdvance(Calendar,R88,"1D","f")</f>
        <v>42248</v>
      </c>
      <c r="S89" s="92">
        <f>_xll.qlCalendarAdvance(Calendar,R89,$F$1,"mf",,Trigger)</f>
        <v>42430</v>
      </c>
      <c r="T89" s="118">
        <f>_xll.qlDayCounterYearFraction(DayCounter,R89,S89,,,Trigger)</f>
        <v>0.50555555555555554</v>
      </c>
      <c r="U89" s="139">
        <f>_xll.qlInterpolationInterpolate(B6Minterpolation,R89,TRUE)</f>
        <v>2.3899828843546144E-3</v>
      </c>
      <c r="V89" s="119">
        <f>_xll.qlYieldTSDiscount(Discounting,R89,,AllTriggers)</f>
        <v>0.99950445653649012</v>
      </c>
      <c r="W89" s="119">
        <f>_xll.qlYieldTSDiscount(Discounting,S89,,AllTriggers)</f>
        <v>0.99794743750998449</v>
      </c>
      <c r="X89" s="22">
        <f t="shared" si="11"/>
        <v>3.0861523752301703E-3</v>
      </c>
      <c r="Y89" s="139">
        <f t="shared" si="12"/>
        <v>1.2056597941725491E-3</v>
      </c>
    </row>
    <row r="90" spans="18:25" x14ac:dyDescent="0.2">
      <c r="R90" s="92">
        <f>_xll.qlCalendarAdvance(Calendar,R89,"1D","f")</f>
        <v>42249</v>
      </c>
      <c r="S90" s="92">
        <f>_xll.qlCalendarAdvance(Calendar,R90,$F$1,"mf",,Trigger)</f>
        <v>42431</v>
      </c>
      <c r="T90" s="118">
        <f>_xll.qlDayCounterYearFraction(DayCounter,R90,S90,,,Trigger)</f>
        <v>0.50555555555555554</v>
      </c>
      <c r="U90" s="139">
        <f>_xll.qlInterpolationInterpolate(B6Minterpolation,R90,TRUE)</f>
        <v>2.3912342569516356E-3</v>
      </c>
      <c r="V90" s="119">
        <f>_xll.qlYieldTSDiscount(Discounting,R90,,AllTriggers)</f>
        <v>0.9994996241337254</v>
      </c>
      <c r="W90" s="119">
        <f>_xll.qlYieldTSDiscount(Discounting,S90,,AllTriggers)</f>
        <v>0.99793502079757102</v>
      </c>
      <c r="X90" s="22">
        <f t="shared" si="11"/>
        <v>3.1012237483423262E-3</v>
      </c>
      <c r="Y90" s="139">
        <f t="shared" si="12"/>
        <v>1.2062815144135107E-3</v>
      </c>
    </row>
    <row r="91" spans="18:25" x14ac:dyDescent="0.2">
      <c r="R91" s="92">
        <f>_xll.qlCalendarAdvance(Calendar,R90,"1D","f")</f>
        <v>42250</v>
      </c>
      <c r="S91" s="92">
        <f>_xll.qlCalendarAdvance(Calendar,R91,$F$1,"mf",,Trigger)</f>
        <v>42432</v>
      </c>
      <c r="T91" s="118">
        <f>_xll.qlDayCounterYearFraction(DayCounter,R91,S91,,,Trigger)</f>
        <v>0.50555555555555554</v>
      </c>
      <c r="U91" s="139">
        <f>_xll.qlInterpolationInterpolate(B6Minterpolation,R91,TRUE)</f>
        <v>2.3926124515695779E-3</v>
      </c>
      <c r="V91" s="119">
        <f>_xll.qlYieldTSDiscount(Discounting,R91,,AllTriggers)</f>
        <v>0.99949477113589225</v>
      </c>
      <c r="W91" s="119">
        <f>_xll.qlYieldTSDiscount(Discounting,S91,,AllTriggers)</f>
        <v>0.99792255784673578</v>
      </c>
      <c r="X91" s="22">
        <f t="shared" si="11"/>
        <v>3.1163464696096609E-3</v>
      </c>
      <c r="Y91" s="139">
        <f t="shared" si="12"/>
        <v>1.206967131054457E-3</v>
      </c>
    </row>
    <row r="92" spans="18:25" x14ac:dyDescent="0.2">
      <c r="R92" s="92">
        <f>_xll.qlCalendarAdvance(Calendar,R91,"1D","f")</f>
        <v>42251</v>
      </c>
      <c r="S92" s="92">
        <f>_xll.qlCalendarAdvance(Calendar,R92,$F$1,"mf",,Trigger)</f>
        <v>42433</v>
      </c>
      <c r="T92" s="118">
        <f>_xll.qlDayCounterYearFraction(DayCounter,R92,S92,,,Trigger)</f>
        <v>0.50555555555555554</v>
      </c>
      <c r="U92" s="139">
        <f>_xll.qlInterpolationInterpolate(B6Minterpolation,R92,TRUE)</f>
        <v>2.3941101796695944E-3</v>
      </c>
      <c r="V92" s="119">
        <f>_xll.qlYieldTSDiscount(Discounting,R92,,AllTriggers)</f>
        <v>0.99948989624758622</v>
      </c>
      <c r="W92" s="119">
        <f>_xll.qlYieldTSDiscount(Discounting,S92,,AllTriggers)</f>
        <v>0.99791004838738717</v>
      </c>
      <c r="X92" s="22">
        <f t="shared" si="11"/>
        <v>3.1315185115678235E-3</v>
      </c>
      <c r="Y92" s="139">
        <f t="shared" si="12"/>
        <v>1.2077129691855759E-3</v>
      </c>
    </row>
    <row r="93" spans="18:25" x14ac:dyDescent="0.2">
      <c r="R93" s="92">
        <f>_xll.qlCalendarAdvance(Calendar,R92,"1D","f")</f>
        <v>42254</v>
      </c>
      <c r="S93" s="92">
        <f>_xll.qlCalendarAdvance(Calendar,R93,$F$1,"mf",,Trigger)</f>
        <v>42436</v>
      </c>
      <c r="T93" s="118">
        <f>_xll.qlDayCounterYearFraction(DayCounter,R93,S93,,,Trigger)</f>
        <v>0.50555555555555554</v>
      </c>
      <c r="U93" s="139">
        <f>_xll.qlInterpolationInterpolate(B6Minterpolation,R93,TRUE)</f>
        <v>2.3992476794736364E-3</v>
      </c>
      <c r="V93" s="119">
        <f>_xll.qlYieldTSDiscount(Discounting,R93,,AllTriggers)</f>
        <v>0.99947512728618804</v>
      </c>
      <c r="W93" s="119">
        <f>_xll.qlYieldTSDiscount(Discounting,S93,,AllTriggers)</f>
        <v>0.99787223825764959</v>
      </c>
      <c r="X93" s="22">
        <f t="shared" si="11"/>
        <v>3.1773102860495478E-3</v>
      </c>
      <c r="Y93" s="139">
        <f t="shared" si="12"/>
        <v>1.2102750650399823E-3</v>
      </c>
    </row>
    <row r="94" spans="18:25" x14ac:dyDescent="0.2">
      <c r="R94" s="92">
        <f>_xll.qlCalendarAdvance(Calendar,R93,"1D","f")</f>
        <v>42255</v>
      </c>
      <c r="S94" s="92">
        <f>_xll.qlCalendarAdvance(Calendar,R94,$F$1,"mf",,Trigger)</f>
        <v>42437</v>
      </c>
      <c r="T94" s="118">
        <f>_xll.qlDayCounterYearFraction(DayCounter,R94,S94,,,Trigger)</f>
        <v>0.50555555555555554</v>
      </c>
      <c r="U94" s="139">
        <f>_xll.qlInterpolationInterpolate(B6Minterpolation,R94,TRUE)</f>
        <v>2.4011506561134955E-3</v>
      </c>
      <c r="V94" s="119">
        <f>_xll.qlYieldTSDiscount(Discounting,R94,,AllTriggers)</f>
        <v>0.99947015188248345</v>
      </c>
      <c r="W94" s="119">
        <f>_xll.qlYieldTSDiscount(Discounting,S94,,AllTriggers)</f>
        <v>0.99785954006373734</v>
      </c>
      <c r="X94" s="22">
        <f t="shared" si="11"/>
        <v>3.1926593349381419E-3</v>
      </c>
      <c r="Y94" s="139">
        <f t="shared" si="12"/>
        <v>1.2112250422128112E-3</v>
      </c>
    </row>
    <row r="95" spans="18:25" x14ac:dyDescent="0.2">
      <c r="R95" s="92">
        <f>_xll.qlCalendarAdvance(Calendar,R94,"1D","f")</f>
        <v>42256</v>
      </c>
      <c r="S95" s="92">
        <f>_xll.qlCalendarAdvance(Calendar,R95,$F$1,"mf",,Trigger)</f>
        <v>42438</v>
      </c>
      <c r="T95" s="118">
        <f>_xll.qlDayCounterYearFraction(DayCounter,R95,S95,,,Trigger)</f>
        <v>0.50555555555555554</v>
      </c>
      <c r="U95" s="139">
        <f>_xll.qlInterpolationInterpolate(B6Minterpolation,R95,TRUE)</f>
        <v>2.4031367235412011E-3</v>
      </c>
      <c r="V95" s="119">
        <f>_xll.qlYieldTSDiscount(Discounting,R95,,AllTriggers)</f>
        <v>0.99946514811168963</v>
      </c>
      <c r="W95" s="119">
        <f>_xll.qlYieldTSDiscount(Discounting,S95,,AllTriggers)</f>
        <v>0.99784679401115872</v>
      </c>
      <c r="X95" s="22">
        <f t="shared" si="11"/>
        <v>3.2080475663042187E-3</v>
      </c>
      <c r="Y95" s="139">
        <f t="shared" si="12"/>
        <v>1.2122168679883259E-3</v>
      </c>
    </row>
    <row r="96" spans="18:25" x14ac:dyDescent="0.2">
      <c r="R96" s="92">
        <f>_xll.qlCalendarAdvance(Calendar,R95,"1D","f")</f>
        <v>42257</v>
      </c>
      <c r="S96" s="92">
        <f>_xll.qlCalendarAdvance(Calendar,R96,$F$1,"mf",,Trigger)</f>
        <v>42439</v>
      </c>
      <c r="T96" s="118">
        <f>_xll.qlDayCounterYearFraction(DayCounter,R96,S96,,,Trigger)</f>
        <v>0.50555555555555554</v>
      </c>
      <c r="U96" s="139">
        <f>_xll.qlInterpolationInterpolate(B6Minterpolation,R96,TRUE)</f>
        <v>2.4051985932179074E-3</v>
      </c>
      <c r="V96" s="119">
        <f>_xll.qlYieldTSDiscount(Discounting,R96,,AllTriggers)</f>
        <v>0.99946011467856666</v>
      </c>
      <c r="W96" s="119">
        <f>_xll.qlYieldTSDiscount(Discounting,S96,,AllTriggers)</f>
        <v>0.9978339998299447</v>
      </c>
      <c r="X96" s="22">
        <f t="shared" si="11"/>
        <v>3.2234729523250329E-3</v>
      </c>
      <c r="Y96" s="139">
        <f t="shared" si="12"/>
        <v>1.2132468681437371E-3</v>
      </c>
    </row>
    <row r="97" spans="18:25" x14ac:dyDescent="0.2">
      <c r="R97" s="92">
        <f>_xll.qlCalendarAdvance(Calendar,R96,"1D","f")</f>
        <v>42258</v>
      </c>
      <c r="S97" s="92">
        <f>_xll.qlCalendarAdvance(Calendar,R97,$F$1,"mf",,Trigger)</f>
        <v>42440</v>
      </c>
      <c r="T97" s="118">
        <f>_xll.qlDayCounterYearFraction(DayCounter,R97,S97,,,Trigger)</f>
        <v>0.50555555555555554</v>
      </c>
      <c r="U97" s="139">
        <f>_xll.qlInterpolationInterpolate(B6Minterpolation,R97,TRUE)</f>
        <v>2.4073289766047687E-3</v>
      </c>
      <c r="V97" s="119">
        <f>_xll.qlYieldTSDiscount(Discounting,R97,,AllTriggers)</f>
        <v>0.99945505028790338</v>
      </c>
      <c r="W97" s="119">
        <f>_xll.qlYieldTSDiscount(Discounting,S97,,AllTriggers)</f>
        <v>0.99782115725014742</v>
      </c>
      <c r="X97" s="22">
        <f t="shared" si="11"/>
        <v>3.2389334651159113E-3</v>
      </c>
      <c r="Y97" s="139">
        <f t="shared" si="12"/>
        <v>1.2143113685809416E-3</v>
      </c>
    </row>
    <row r="98" spans="18:25" x14ac:dyDescent="0.2">
      <c r="R98" s="92">
        <f>_xll.qlCalendarAdvance(Calendar,R97,"1D","f")</f>
        <v>42261</v>
      </c>
      <c r="S98" s="92">
        <f>_xll.qlCalendarAdvance(Calendar,R98,$F$1,"mf",,Trigger)</f>
        <v>42443</v>
      </c>
      <c r="T98" s="118">
        <f>_xll.qlDayCounterYearFraction(DayCounter,R98,S98,,,Trigger)</f>
        <v>0.50555555555555554</v>
      </c>
      <c r="U98" s="139">
        <f>_xll.qlInterpolationInterpolate(B6Minterpolation,R98,TRUE)</f>
        <v>2.4140583236378268E-3</v>
      </c>
      <c r="V98" s="119">
        <f>_xll.qlYieldTSDiscount(Discounting,R98,,AllTriggers)</f>
        <v>0.99943965841899907</v>
      </c>
      <c r="W98" s="119">
        <f>_xll.qlYieldTSDiscount(Discounting,S98,,AllTriggers)</f>
        <v>0.99778233642009106</v>
      </c>
      <c r="X98" s="22">
        <f t="shared" si="11"/>
        <v>3.2855054843534733E-3</v>
      </c>
      <c r="Y98" s="139">
        <f t="shared" si="12"/>
        <v>1.2176751325127348E-3</v>
      </c>
    </row>
    <row r="99" spans="18:25" x14ac:dyDescent="0.2">
      <c r="R99" s="92">
        <f>_xll.qlCalendarAdvance(Calendar,R98,"1D","f")</f>
        <v>42262</v>
      </c>
      <c r="S99" s="92">
        <f>_xll.qlCalendarAdvance(Calendar,R99,$F$1,"mf",,Trigger)</f>
        <v>42444</v>
      </c>
      <c r="T99" s="118">
        <f>_xll.qlDayCounterYearFraction(DayCounter,R99,S99,,,Trigger)</f>
        <v>0.50555555555555554</v>
      </c>
      <c r="U99" s="139">
        <f>_xll.qlInterpolationInterpolate(B6Minterpolation,R99,TRUE)</f>
        <v>2.4163898764768517E-3</v>
      </c>
      <c r="V99" s="119">
        <f>_xll.qlYieldTSDiscount(Discounting,R99,,AllTriggers)</f>
        <v>0.9994344572466507</v>
      </c>
      <c r="W99" s="119">
        <f>_xll.qlYieldTSDiscount(Discounting,S99,,AllTriggers)</f>
        <v>0.99776929754690236</v>
      </c>
      <c r="X99" s="22">
        <f t="shared" si="11"/>
        <v>3.3010862241568727E-3</v>
      </c>
      <c r="Y99" s="139">
        <f t="shared" si="12"/>
        <v>1.2188408956611682E-3</v>
      </c>
    </row>
    <row r="100" spans="18:25" x14ac:dyDescent="0.2">
      <c r="R100" s="92">
        <f>_xll.qlCalendarAdvance(Calendar,R99,"1D","f")</f>
        <v>42263</v>
      </c>
      <c r="S100" s="92">
        <f>_xll.qlCalendarAdvance(Calendar,R100,$F$1,"mf",,Trigger)</f>
        <v>42445</v>
      </c>
      <c r="T100" s="118">
        <f>_xll.qlDayCounterYearFraction(DayCounter,R100,S100,,,Trigger)</f>
        <v>0.50555555555555554</v>
      </c>
      <c r="U100" s="139">
        <f>_xll.qlInterpolationInterpolate(B6Minterpolation,R100,TRUE)</f>
        <v>2.4187535003318034E-3</v>
      </c>
      <c r="V100" s="119">
        <f>_xll.qlYieldTSDiscount(Discounting,R100,,AllTriggers)</f>
        <v>0.99942921864115075</v>
      </c>
      <c r="W100" s="119">
        <f>_xll.qlYieldTSDiscount(Discounting,S100,,AllTriggers)</f>
        <v>0.99775620892570804</v>
      </c>
      <c r="X100" s="22">
        <f t="shared" si="11"/>
        <v>3.3166919503846305E-3</v>
      </c>
      <c r="Y100" s="139">
        <f t="shared" si="12"/>
        <v>1.2200227905435289E-3</v>
      </c>
    </row>
    <row r="101" spans="18:25" x14ac:dyDescent="0.2">
      <c r="R101" s="92">
        <f>_xll.qlCalendarAdvance(Calendar,R100,"1D","f")</f>
        <v>42264</v>
      </c>
      <c r="S101" s="92">
        <f>_xll.qlCalendarAdvance(Calendar,R101,$F$1,"mf",,Trigger)</f>
        <v>42446</v>
      </c>
      <c r="T101" s="118">
        <f>_xll.qlDayCounterYearFraction(DayCounter,R101,S101,,,Trigger)</f>
        <v>0.50555555555555554</v>
      </c>
      <c r="U101" s="139">
        <f>_xll.qlInterpolationInterpolate(B6Minterpolation,R101,TRUE)</f>
        <v>2.4211419066638359E-3</v>
      </c>
      <c r="V101" s="119">
        <f>_xll.qlYieldTSDiscount(Discounting,R101,,AllTriggers)</f>
        <v>0.99942394130746881</v>
      </c>
      <c r="W101" s="119">
        <f>_xll.qlYieldTSDiscount(Discounting,S101,,AllTriggers)</f>
        <v>0.99774307028668796</v>
      </c>
      <c r="X101" s="22">
        <f t="shared" si="11"/>
        <v>3.3323206347796236E-3</v>
      </c>
      <c r="Y101" s="139">
        <f t="shared" si="12"/>
        <v>1.2212171438515335E-3</v>
      </c>
    </row>
    <row r="102" spans="18:25" x14ac:dyDescent="0.2">
      <c r="R102" s="92">
        <f>_xll.qlCalendarAdvance(Calendar,R101,"1D","f")</f>
        <v>42265</v>
      </c>
      <c r="S102" s="92">
        <f>_xll.qlCalendarAdvance(Calendar,R102,$F$1,"mf",,Trigger)</f>
        <v>42447</v>
      </c>
      <c r="T102" s="118">
        <f>_xll.qlDayCounterYearFraction(DayCounter,R102,S102,,,Trigger)</f>
        <v>0.50555555555555554</v>
      </c>
      <c r="U102" s="139">
        <f>_xll.qlInterpolationInterpolate(B6Minterpolation,R102,TRUE)</f>
        <v>2.4235478069341045E-3</v>
      </c>
      <c r="V102" s="119">
        <f>_xll.qlYieldTSDiscount(Discounting,R102,,AllTriggers)</f>
        <v>0.99941862395060643</v>
      </c>
      <c r="W102" s="119">
        <f>_xll.qlYieldTSDiscount(Discounting,S102,,AllTriggers)</f>
        <v>0.99772988136004415</v>
      </c>
      <c r="X102" s="22">
        <f t="shared" si="11"/>
        <v>3.3479702490223618E-3</v>
      </c>
      <c r="Y102" s="139">
        <f t="shared" si="12"/>
        <v>1.2224202824136336E-3</v>
      </c>
    </row>
    <row r="103" spans="18:25" x14ac:dyDescent="0.2">
      <c r="R103" s="92">
        <f>_xll.qlCalendarAdvance(Calendar,R102,"1D","f")</f>
        <v>42268</v>
      </c>
      <c r="S103" s="92">
        <f>_xll.qlCalendarAdvance(Calendar,R103,$F$1,"mf",,Trigger)</f>
        <v>42450</v>
      </c>
      <c r="T103" s="118">
        <f>_xll.qlDayCounterYearFraction(DayCounter,R103,S103,,,Trigger)</f>
        <v>0.50555555555555554</v>
      </c>
      <c r="U103" s="139">
        <f>_xll.qlInterpolationInterpolate(B6Minterpolation,R103,TRUE)</f>
        <v>2.4307975859858642E-3</v>
      </c>
      <c r="V103" s="119">
        <f>_xll.qlYieldTSDiscount(Discounting,R103,,AllTriggers)</f>
        <v>0.99940241879143832</v>
      </c>
      <c r="W103" s="119">
        <f>_xll.qlYieldTSDiscount(Discounting,S103,,AllTriggers)</f>
        <v>0.99769001015671821</v>
      </c>
      <c r="X103" s="22">
        <f t="shared" si="11"/>
        <v>3.3950243866820318E-3</v>
      </c>
      <c r="Y103" s="139">
        <f t="shared" si="12"/>
        <v>1.2260456799799359E-3</v>
      </c>
    </row>
    <row r="104" spans="18:25" x14ac:dyDescent="0.2">
      <c r="R104" s="92">
        <f>_xll.qlCalendarAdvance(Calendar,R103,"1D","f")</f>
        <v>42269</v>
      </c>
      <c r="S104" s="92">
        <f>_xll.qlCalendarAdvance(Calendar,R104,$F$1,"mf",,Trigger)</f>
        <v>42451</v>
      </c>
      <c r="T104" s="118">
        <f>_xll.qlDayCounterYearFraction(DayCounter,R104,S104,,,Trigger)</f>
        <v>0.50555555555555554</v>
      </c>
      <c r="U104" s="139">
        <f>_xll.qlInterpolationInterpolate(B6Minterpolation,R104,TRUE)</f>
        <v>2.4332005766206171E-3</v>
      </c>
      <c r="V104" s="119">
        <f>_xll.qlYieldTSDiscount(Discounting,R104,,AllTriggers)</f>
        <v>0.99939692839252214</v>
      </c>
      <c r="W104" s="119">
        <f>_xll.qlYieldTSDiscount(Discounting,S104,,AllTriggers)</f>
        <v>0.99767661738203861</v>
      </c>
      <c r="X104" s="22">
        <f t="shared" si="11"/>
        <v>3.4107374358423089E-3</v>
      </c>
      <c r="Y104" s="139">
        <f t="shared" si="12"/>
        <v>1.2272472306072979E-3</v>
      </c>
    </row>
    <row r="105" spans="18:25" x14ac:dyDescent="0.2">
      <c r="R105" s="92">
        <f>_xll.qlCalendarAdvance(Calendar,R104,"1D","f")</f>
        <v>42270</v>
      </c>
      <c r="S105" s="92">
        <f>_xll.qlCalendarAdvance(Calendar,R105,$F$1,"mf",,Trigger)</f>
        <v>42452</v>
      </c>
      <c r="T105" s="118">
        <f>_xll.qlDayCounterYearFraction(DayCounter,R105,S105,,,Trigger)</f>
        <v>0.50555555555555554</v>
      </c>
      <c r="U105" s="139">
        <f>_xll.qlInterpolationInterpolate(B6Minterpolation,R105,TRUE)</f>
        <v>2.4355846184993773E-3</v>
      </c>
      <c r="V105" s="119">
        <f>_xll.qlYieldTSDiscount(Discounting,R105,,AllTriggers)</f>
        <v>0.99939139149592771</v>
      </c>
      <c r="W105" s="119">
        <f>_xll.qlYieldTSDiscount(Discounting,S105,,AllTriggers)</f>
        <v>0.99766317297107621</v>
      </c>
      <c r="X105" s="22">
        <f t="shared" si="11"/>
        <v>3.4264612722958421E-3</v>
      </c>
      <c r="Y105" s="139">
        <f t="shared" si="12"/>
        <v>1.2284392027078115E-3</v>
      </c>
    </row>
    <row r="106" spans="18:25" x14ac:dyDescent="0.2">
      <c r="R106" s="92">
        <f>_xll.qlCalendarAdvance(Calendar,R105,"1D","f")</f>
        <v>42271</v>
      </c>
      <c r="S106" s="92">
        <f>_xll.qlCalendarAdvance(Calendar,R106,$F$1,"mf",,Trigger)</f>
        <v>42453</v>
      </c>
      <c r="T106" s="118">
        <f>_xll.qlDayCounterYearFraction(DayCounter,R106,S106,,,Trigger)</f>
        <v>0.50555555555555554</v>
      </c>
      <c r="U106" s="139">
        <f>_xll.qlInterpolationInterpolate(B6Minterpolation,R106,TRUE)</f>
        <v>2.4379424230832987E-3</v>
      </c>
      <c r="V106" s="119">
        <f>_xll.qlYieldTSDiscount(Discounting,R106,,AllTriggers)</f>
        <v>0.99938580680685851</v>
      </c>
      <c r="W106" s="119">
        <f>_xll.qlYieldTSDiscount(Discounting,S106,,AllTriggers)</f>
        <v>0.99764967665416671</v>
      </c>
      <c r="X106" s="22">
        <f t="shared" si="11"/>
        <v>3.4421938673383943E-3</v>
      </c>
      <c r="Y106" s="139">
        <f t="shared" si="12"/>
        <v>1.2296179239426692E-3</v>
      </c>
    </row>
    <row r="107" spans="18:25" x14ac:dyDescent="0.2">
      <c r="R107" s="92">
        <f>_xll.qlCalendarAdvance(Calendar,R106,"1D","f")</f>
        <v>42272</v>
      </c>
      <c r="S107" s="92">
        <f>_xll.qlCalendarAdvance(Calendar,R107,$F$1,"mf",,Trigger)</f>
        <v>42458</v>
      </c>
      <c r="T107" s="118">
        <f>_xll.qlDayCounterYearFraction(DayCounter,R107,S107,,,Trigger)</f>
        <v>0.51666666666666672</v>
      </c>
      <c r="U107" s="139">
        <f>_xll.qlInterpolationInterpolate(B6Minterpolation,R107,TRUE)</f>
        <v>2.4402667018335357E-3</v>
      </c>
      <c r="V107" s="119">
        <f>_xll.qlYieldTSDiscount(Discounting,R107,,AllTriggers)</f>
        <v>0.9993801730305536</v>
      </c>
      <c r="W107" s="119">
        <f>_xll.qlYieldTSDiscount(Discounting,S107,,AllTriggers)</f>
        <v>0.99758140704376108</v>
      </c>
      <c r="X107" s="22">
        <f t="shared" si="11"/>
        <v>3.4899232588941E-3</v>
      </c>
      <c r="Y107" s="139">
        <f t="shared" si="12"/>
        <v>1.2577438723211096E-3</v>
      </c>
    </row>
    <row r="108" spans="18:25" x14ac:dyDescent="0.2">
      <c r="R108" s="92">
        <f>_xll.qlCalendarAdvance(Calendar,R107,"1D","f")</f>
        <v>42275</v>
      </c>
      <c r="S108" s="92">
        <f>_xll.qlCalendarAdvance(Calendar,R108,$F$1,"mf",,Trigger)</f>
        <v>42458</v>
      </c>
      <c r="T108" s="118">
        <f>_xll.qlDayCounterYearFraction(DayCounter,R108,S108,,,Trigger)</f>
        <v>0.5083333333333333</v>
      </c>
      <c r="U108" s="139">
        <f>_xll.qlInterpolationInterpolate(B6Minterpolation,R108,TRUE)</f>
        <v>2.4469654976936842E-3</v>
      </c>
      <c r="V108" s="119">
        <f>_xll.qlYieldTSDiscount(Discounting,R108,,AllTriggers)</f>
        <v>0.99936296423116355</v>
      </c>
      <c r="W108" s="119">
        <f>_xll.qlYieldTSDiscount(Discounting,S108,,AllTriggers)</f>
        <v>0.99758140704376108</v>
      </c>
      <c r="X108" s="22">
        <f t="shared" si="11"/>
        <v>3.5131996637030368E-3</v>
      </c>
      <c r="Y108" s="139">
        <f t="shared" si="12"/>
        <v>1.2408864643491211E-3</v>
      </c>
    </row>
    <row r="109" spans="18:25" x14ac:dyDescent="0.2">
      <c r="R109" s="92">
        <f>_xll.qlCalendarAdvance(Calendar,R108,"1D","f")</f>
        <v>42276</v>
      </c>
      <c r="S109" s="92">
        <f>_xll.qlCalendarAdvance(Calendar,R109,$F$1,"mf",,Trigger)</f>
        <v>42458</v>
      </c>
      <c r="T109" s="118">
        <f>_xll.qlDayCounterYearFraction(DayCounter,R109,S109,,,Trigger)</f>
        <v>0.50555555555555554</v>
      </c>
      <c r="U109" s="139">
        <f>_xll.qlInterpolationInterpolate(B6Minterpolation,R109,TRUE)</f>
        <v>2.4490827877207272E-3</v>
      </c>
      <c r="V109" s="119">
        <f>_xll.qlYieldTSDiscount(Discounting,R109,,AllTriggers)</f>
        <v>0.99935712115904241</v>
      </c>
      <c r="W109" s="119">
        <f>_xll.qlYieldTSDiscount(Discounting,S109,,AllTriggers)</f>
        <v>0.99758140704376108</v>
      </c>
      <c r="X109" s="22">
        <f t="shared" si="11"/>
        <v>3.5209172122792724E-3</v>
      </c>
      <c r="Y109" s="139">
        <f t="shared" si="12"/>
        <v>1.2351842449369402E-3</v>
      </c>
    </row>
    <row r="110" spans="18:25" x14ac:dyDescent="0.2">
      <c r="R110" s="92">
        <f>_xll.qlCalendarAdvance(Calendar,R109,"1D","f")</f>
        <v>42277</v>
      </c>
      <c r="S110" s="92">
        <f>_xll.qlCalendarAdvance(Calendar,R110,$F$1,"mf",,Trigger)</f>
        <v>42459</v>
      </c>
      <c r="T110" s="118">
        <f>_xll.qlDayCounterYearFraction(DayCounter,R110,S110,,,Trigger)</f>
        <v>0.50555555555555554</v>
      </c>
      <c r="U110" s="139">
        <f>_xll.qlInterpolationInterpolate(B6Minterpolation,R110,TRUE)</f>
        <v>2.4511387530406705E-3</v>
      </c>
      <c r="V110" s="119">
        <f>_xll.qlYieldTSDiscount(Discounting,R110,,AllTriggers)</f>
        <v>0.99935122281002842</v>
      </c>
      <c r="W110" s="119">
        <f>_xll.qlYieldTSDiscount(Discounting,S110,,AllTriggers)</f>
        <v>0.99756759371720638</v>
      </c>
      <c r="X110" s="22">
        <f t="shared" si="11"/>
        <v>3.5366601405874966E-3</v>
      </c>
      <c r="Y110" s="139">
        <f t="shared" si="12"/>
        <v>1.2362107060750192E-3</v>
      </c>
    </row>
    <row r="111" spans="18:25" x14ac:dyDescent="0.2">
      <c r="R111" s="92">
        <f>_xll.qlCalendarAdvance(Calendar,R110,"1D","f")</f>
        <v>42278</v>
      </c>
      <c r="S111" s="92">
        <f>_xll.qlCalendarAdvance(Calendar,R111,$F$1,"mf",,Trigger)</f>
        <v>42461</v>
      </c>
      <c r="T111" s="118">
        <f>_xll.qlDayCounterYearFraction(DayCounter,R111,S111,,,Trigger)</f>
        <v>0.5083333333333333</v>
      </c>
      <c r="U111" s="139">
        <f>_xll.qlInterpolationInterpolate(B6Minterpolation,R111,TRUE)</f>
        <v>2.4531414041433189E-3</v>
      </c>
      <c r="V111" s="119">
        <f>_xll.qlYieldTSDiscount(Discounting,R111,,AllTriggers)</f>
        <v>0.99934526930752232</v>
      </c>
      <c r="W111" s="119">
        <f>_xll.qlYieldTSDiscount(Discounting,S111,,AllTriggers)</f>
        <v>0.997539807520604</v>
      </c>
      <c r="X111" s="22">
        <f t="shared" si="11"/>
        <v>3.5604875902056723E-3</v>
      </c>
      <c r="Y111" s="139">
        <f t="shared" si="12"/>
        <v>1.2439865645178282E-3</v>
      </c>
    </row>
    <row r="112" spans="18:25" x14ac:dyDescent="0.2">
      <c r="R112" s="92">
        <f>_xll.qlCalendarAdvance(Calendar,R111,"1D","f")</f>
        <v>42279</v>
      </c>
      <c r="S112" s="92">
        <f>_xll.qlCalendarAdvance(Calendar,R112,$F$1,"mf",,Trigger)</f>
        <v>42464</v>
      </c>
      <c r="T112" s="118">
        <f>_xll.qlDayCounterYearFraction(DayCounter,R112,S112,,,Trigger)</f>
        <v>0.51388888888888884</v>
      </c>
      <c r="U112" s="139">
        <f>_xll.qlInterpolationInterpolate(B6Minterpolation,R112,TRUE)</f>
        <v>2.4550934353015819E-3</v>
      </c>
      <c r="V112" s="119">
        <f>_xll.qlYieldTSDiscount(Discounting,R112,,AllTriggers)</f>
        <v>0.99933926105851756</v>
      </c>
      <c r="W112" s="119">
        <f>_xll.qlYieldTSDiscount(Discounting,S112,,AllTriggers)</f>
        <v>0.99749773321756174</v>
      </c>
      <c r="X112" s="22">
        <f t="shared" si="11"/>
        <v>3.5925030374709911E-3</v>
      </c>
      <c r="Y112" s="139">
        <f t="shared" si="12"/>
        <v>1.2585280678268837E-3</v>
      </c>
    </row>
    <row r="113" spans="18:25" x14ac:dyDescent="0.2">
      <c r="R113" s="92">
        <f>_xll.qlCalendarAdvance(Calendar,R112,"1D","f")</f>
        <v>42282</v>
      </c>
      <c r="S113" s="92">
        <f>_xll.qlCalendarAdvance(Calendar,R113,$F$1,"mf",,Trigger)</f>
        <v>42465</v>
      </c>
      <c r="T113" s="118">
        <f>_xll.qlDayCounterYearFraction(DayCounter,R113,S113,,,Trigger)</f>
        <v>0.5083333333333333</v>
      </c>
      <c r="U113" s="139">
        <f>_xll.qlInterpolationInterpolate(B6Minterpolation,R113,TRUE)</f>
        <v>2.4606727518391575E-3</v>
      </c>
      <c r="V113" s="119">
        <f>_xll.qlYieldTSDiscount(Discounting,R113,,AllTriggers)</f>
        <v>0.99932091190243189</v>
      </c>
      <c r="W113" s="119">
        <f>_xll.qlYieldTSDiscount(Discounting,S113,,AllTriggers)</f>
        <v>0.99748360414116122</v>
      </c>
      <c r="X113" s="22">
        <f t="shared" si="11"/>
        <v>3.6234940692815099E-3</v>
      </c>
      <c r="Y113" s="139">
        <f t="shared" si="12"/>
        <v>1.2477634580731287E-3</v>
      </c>
    </row>
    <row r="114" spans="18:25" x14ac:dyDescent="0.2">
      <c r="R114" s="92">
        <f>_xll.qlCalendarAdvance(Calendar,R113,"1D","f")</f>
        <v>42283</v>
      </c>
      <c r="S114" s="92">
        <f>_xll.qlCalendarAdvance(Calendar,R114,$F$1,"mf",,Trigger)</f>
        <v>42466</v>
      </c>
      <c r="T114" s="118">
        <f>_xll.qlDayCounterYearFraction(DayCounter,R114,S114,,,Trigger)</f>
        <v>0.5083333333333333</v>
      </c>
      <c r="U114" s="139">
        <f>_xll.qlInterpolationInterpolate(B6Minterpolation,R114,TRUE)</f>
        <v>2.4624492459489776E-3</v>
      </c>
      <c r="V114" s="119">
        <f>_xll.qlYieldTSDiscount(Discounting,R114,,AllTriggers)</f>
        <v>0.99931468873734741</v>
      </c>
      <c r="W114" s="119">
        <f>_xll.qlYieldTSDiscount(Discounting,S114,,AllTriggers)</f>
        <v>0.99746942333820932</v>
      </c>
      <c r="X114" s="22">
        <f t="shared" si="11"/>
        <v>3.639239668357891E-3</v>
      </c>
      <c r="Y114" s="139">
        <f t="shared" si="12"/>
        <v>1.2486537548686341E-3</v>
      </c>
    </row>
    <row r="115" spans="18:25" x14ac:dyDescent="0.2">
      <c r="R115" s="92">
        <f>_xll.qlCalendarAdvance(Calendar,R114,"1D","f")</f>
        <v>42284</v>
      </c>
      <c r="S115" s="92">
        <f>_xll.qlCalendarAdvance(Calendar,R115,$F$1,"mf",,Trigger)</f>
        <v>42467</v>
      </c>
      <c r="T115" s="118">
        <f>_xll.qlDayCounterYearFraction(DayCounter,R115,S115,,,Trigger)</f>
        <v>0.5083333333333333</v>
      </c>
      <c r="U115" s="139">
        <f>_xll.qlInterpolationInterpolate(B6Minterpolation,R115,TRUE)</f>
        <v>2.4641885914789613E-3</v>
      </c>
      <c r="V115" s="119">
        <f>_xll.qlYieldTSDiscount(Discounting,R115,,AllTriggers)</f>
        <v>0.99930841286071537</v>
      </c>
      <c r="W115" s="119">
        <f>_xll.qlYieldTSDiscount(Discounting,S115,,AllTriggers)</f>
        <v>0.99745519106538172</v>
      </c>
      <c r="X115" s="22">
        <f t="shared" si="11"/>
        <v>3.6549834548802308E-3</v>
      </c>
      <c r="Y115" s="139">
        <f t="shared" si="12"/>
        <v>1.2495252124911963E-3</v>
      </c>
    </row>
    <row r="116" spans="18:25" x14ac:dyDescent="0.2">
      <c r="R116" s="92">
        <f>_xll.qlCalendarAdvance(Calendar,R115,"1D","f")</f>
        <v>42285</v>
      </c>
      <c r="S116" s="92">
        <f>_xll.qlCalendarAdvance(Calendar,R116,$F$1,"mf",,Trigger)</f>
        <v>42468</v>
      </c>
      <c r="T116" s="118">
        <f>_xll.qlDayCounterYearFraction(DayCounter,R116,S116,,,Trigger)</f>
        <v>0.5083333333333333</v>
      </c>
      <c r="U116" s="139">
        <f>_xll.qlInterpolationInterpolate(B6Minterpolation,R116,TRUE)</f>
        <v>2.4658934827020188E-3</v>
      </c>
      <c r="V116" s="119">
        <f>_xll.qlYieldTSDiscount(Discounting,R116,,AllTriggers)</f>
        <v>0.99930208467952153</v>
      </c>
      <c r="W116" s="119">
        <f>_xll.qlYieldTSDiscount(Discounting,S116,,AllTriggers)</f>
        <v>0.99744090757934778</v>
      </c>
      <c r="X116" s="22">
        <f t="shared" si="11"/>
        <v>3.6707257267274093E-3</v>
      </c>
      <c r="Y116" s="139">
        <f t="shared" si="12"/>
        <v>1.2503791965839837E-3</v>
      </c>
    </row>
    <row r="117" spans="18:25" x14ac:dyDescent="0.2">
      <c r="R117" s="92">
        <f>_xll.qlCalendarAdvance(Calendar,R116,"1D","f")</f>
        <v>42286</v>
      </c>
      <c r="S117" s="92">
        <f>_xll.qlCalendarAdvance(Calendar,R117,$F$1,"mf",,Trigger)</f>
        <v>42471</v>
      </c>
      <c r="T117" s="118">
        <f>_xll.qlDayCounterYearFraction(DayCounter,R117,S117,,,Trigger)</f>
        <v>0.51388888888888884</v>
      </c>
      <c r="U117" s="139">
        <f>_xll.qlInterpolationInterpolate(B6Minterpolation,R117,TRUE)</f>
        <v>2.4675666138910595E-3</v>
      </c>
      <c r="V117" s="119">
        <f>_xll.qlYieldTSDiscount(Discounting,R117,,AllTriggers)</f>
        <v>0.99929570460074935</v>
      </c>
      <c r="W117" s="119">
        <f>_xll.qlYieldTSDiscount(Discounting,S117,,AllTriggers)</f>
        <v>0.99739775240859785</v>
      </c>
      <c r="X117" s="22">
        <f t="shared" si="11"/>
        <v>3.7029483623735311E-3</v>
      </c>
      <c r="Y117" s="139">
        <f t="shared" si="12"/>
        <v>1.2648464057728743E-3</v>
      </c>
    </row>
    <row r="118" spans="18:25" x14ac:dyDescent="0.2">
      <c r="R118" s="92">
        <f>_xll.qlCalendarAdvance(Calendar,R117,"1D","f")</f>
        <v>42289</v>
      </c>
      <c r="S118" s="92">
        <f>_xll.qlCalendarAdvance(Calendar,R118,$F$1,"mf",,Trigger)</f>
        <v>42472</v>
      </c>
      <c r="T118" s="118">
        <f>_xll.qlDayCounterYearFraction(DayCounter,R118,S118,,,Trigger)</f>
        <v>0.5083333333333333</v>
      </c>
      <c r="U118" s="139">
        <f>_xll.qlInterpolationInterpolate(B6Minterpolation,R118,TRUE)</f>
        <v>2.4724223899831805E-3</v>
      </c>
      <c r="V118" s="119">
        <f>_xll.qlYieldTSDiscount(Discounting,R118,,AllTriggers)</f>
        <v>0.99927625704876499</v>
      </c>
      <c r="W118" s="119">
        <f>_xll.qlYieldTSDiscount(Discounting,S118,,AllTriggers)</f>
        <v>0.9973832666362944</v>
      </c>
      <c r="X118" s="22">
        <f t="shared" si="11"/>
        <v>3.7336856252609819E-3</v>
      </c>
      <c r="Y118" s="139">
        <f t="shared" si="12"/>
        <v>1.2536477088001716E-3</v>
      </c>
    </row>
    <row r="119" spans="18:25" x14ac:dyDescent="0.2">
      <c r="R119" s="92">
        <f>_xll.qlCalendarAdvance(Calendar,R118,"1D","f")</f>
        <v>42290</v>
      </c>
      <c r="S119" s="92">
        <f>_xll.qlCalendarAdvance(Calendar,R119,$F$1,"mf",,Trigger)</f>
        <v>42473</v>
      </c>
      <c r="T119" s="118">
        <f>_xll.qlDayCounterYearFraction(DayCounter,R119,S119,,,Trigger)</f>
        <v>0.5083333333333333</v>
      </c>
      <c r="U119" s="139">
        <f>_xll.qlInterpolationInterpolate(B6Minterpolation,R119,TRUE)</f>
        <v>2.473995423765253E-3</v>
      </c>
      <c r="V119" s="119">
        <f>_xll.qlYieldTSDiscount(Discounting,R119,,AllTriggers)</f>
        <v>0.99926967344946815</v>
      </c>
      <c r="W119" s="119">
        <f>_xll.qlYieldTSDiscount(Discounting,S119,,AllTriggers)</f>
        <v>0.99736873093402767</v>
      </c>
      <c r="X119" s="22">
        <f t="shared" si="11"/>
        <v>3.7494247922392303E-3</v>
      </c>
      <c r="Y119" s="139">
        <f t="shared" si="12"/>
        <v>1.2544348081682186E-3</v>
      </c>
    </row>
    <row r="120" spans="18:25" x14ac:dyDescent="0.2">
      <c r="R120" s="92">
        <f>_xll.qlCalendarAdvance(Calendar,R119,"1D","f")</f>
        <v>42291</v>
      </c>
      <c r="S120" s="92">
        <f>_xll.qlCalendarAdvance(Calendar,R120,$F$1,"mf",,Trigger)</f>
        <v>42474</v>
      </c>
      <c r="T120" s="118">
        <f>_xll.qlDayCounterYearFraction(DayCounter,R120,S120,,,Trigger)</f>
        <v>0.5083333333333333</v>
      </c>
      <c r="U120" s="139">
        <f>_xll.qlInterpolationInterpolate(B6Minterpolation,R120,TRUE)</f>
        <v>2.4755501688778583E-3</v>
      </c>
      <c r="V120" s="119">
        <f>_xll.qlYieldTSDiscount(Discounting,R120,,AllTriggers)</f>
        <v>0.99926303998747357</v>
      </c>
      <c r="W120" s="119">
        <f>_xll.qlYieldTSDiscount(Discounting,S120,,AllTriggers)</f>
        <v>0.99735414555842494</v>
      </c>
      <c r="X120" s="22">
        <f t="shared" si="11"/>
        <v>3.7651642320121613E-3</v>
      </c>
      <c r="Y120" s="139">
        <f t="shared" si="12"/>
        <v>1.2552126268314233E-3</v>
      </c>
    </row>
    <row r="121" spans="18:25" x14ac:dyDescent="0.2">
      <c r="R121" s="92">
        <f>_xll.qlCalendarAdvance(Calendar,R120,"1D","f")</f>
        <v>42292</v>
      </c>
      <c r="S121" s="92">
        <f>_xll.qlCalendarAdvance(Calendar,R121,$F$1,"mf",,Trigger)</f>
        <v>42475</v>
      </c>
      <c r="T121" s="118">
        <f>_xll.qlDayCounterYearFraction(DayCounter,R121,S121,,,Trigger)</f>
        <v>0.5083333333333333</v>
      </c>
      <c r="U121" s="139">
        <f>_xll.qlInterpolationInterpolate(B6Minterpolation,R121,TRUE)</f>
        <v>2.4770893195939061E-3</v>
      </c>
      <c r="V121" s="119">
        <f>_xll.qlYieldTSDiscount(Discounting,R121,,AllTriggers)</f>
        <v>0.99925635706974802</v>
      </c>
      <c r="W121" s="119">
        <f>_xll.qlYieldTSDiscount(Discounting,S121,,AllTriggers)</f>
        <v>0.99733951076610605</v>
      </c>
      <c r="X121" s="22">
        <f t="shared" si="11"/>
        <v>3.7809042425241768E-3</v>
      </c>
      <c r="Y121" s="139">
        <f t="shared" si="12"/>
        <v>1.255982530089673E-3</v>
      </c>
    </row>
    <row r="122" spans="18:25" x14ac:dyDescent="0.2">
      <c r="R122" s="92">
        <f>_xll.qlCalendarAdvance(Calendar,R121,"1D","f")</f>
        <v>42293</v>
      </c>
      <c r="S122" s="92">
        <f>_xll.qlCalendarAdvance(Calendar,R122,$F$1,"mf",,Trigger)</f>
        <v>42478</v>
      </c>
      <c r="T122" s="118">
        <f>_xll.qlDayCounterYearFraction(DayCounter,R122,S122,,,Trigger)</f>
        <v>0.51388888888888884</v>
      </c>
      <c r="U122" s="139">
        <f>_xll.qlInterpolationInterpolate(B6Minterpolation,R122,TRUE)</f>
        <v>2.4786155701863057E-3</v>
      </c>
      <c r="V122" s="119">
        <f>_xll.qlYieldTSDiscount(Discounting,R122,,AllTriggers)</f>
        <v>0.99924962510325532</v>
      </c>
      <c r="W122" s="119">
        <f>_xll.qlYieldTSDiscount(Discounting,S122,,AllTriggers)</f>
        <v>0.99729531245493586</v>
      </c>
      <c r="X122" s="22">
        <f t="shared" si="11"/>
        <v>3.813300561643028E-3</v>
      </c>
      <c r="Y122" s="139">
        <f t="shared" si="12"/>
        <v>1.2704345157547356E-3</v>
      </c>
    </row>
    <row r="123" spans="18:25" x14ac:dyDescent="0.2">
      <c r="R123" s="92">
        <f>_xll.qlCalendarAdvance(Calendar,R122,"1D","f")</f>
        <v>42296</v>
      </c>
      <c r="S123" s="92">
        <f>_xll.qlCalendarAdvance(Calendar,R123,$F$1,"mf",,Trigger)</f>
        <v>42479</v>
      </c>
      <c r="T123" s="118">
        <f>_xll.qlDayCounterYearFraction(DayCounter,R123,S123,,,Trigger)</f>
        <v>0.5083333333333333</v>
      </c>
      <c r="U123" s="139">
        <f>_xll.qlInterpolationInterpolate(B6Minterpolation,R123,TRUE)</f>
        <v>2.4831438639507158E-3</v>
      </c>
      <c r="V123" s="119">
        <f>_xll.qlYieldTSDiscount(Discounting,R123,,AllTriggers)</f>
        <v>0.9992291389807535</v>
      </c>
      <c r="W123" s="119">
        <f>_xll.qlYieldTSDiscount(Discounting,S123,,AllTriggers)</f>
        <v>0.99728048256179702</v>
      </c>
      <c r="X123" s="22">
        <f t="shared" si="11"/>
        <v>3.8438759512005585E-3</v>
      </c>
      <c r="Y123" s="139">
        <f t="shared" si="12"/>
        <v>1.2590102933676662E-3</v>
      </c>
    </row>
    <row r="124" spans="18:25" x14ac:dyDescent="0.2">
      <c r="R124" s="92">
        <f>_xll.qlCalendarAdvance(Calendar,R123,"1D","f")</f>
        <v>42297</v>
      </c>
      <c r="S124" s="92">
        <f>_xll.qlCalendarAdvance(Calendar,R124,$F$1,"mf",,Trigger)</f>
        <v>42480</v>
      </c>
      <c r="T124" s="118">
        <f>_xll.qlDayCounterYearFraction(DayCounter,R124,S124,,,Trigger)</f>
        <v>0.5083333333333333</v>
      </c>
      <c r="U124" s="139">
        <f>_xll.qlInterpolationInterpolate(B6Minterpolation,R124,TRUE)</f>
        <v>2.4846454567776224E-3</v>
      </c>
      <c r="V124" s="119">
        <f>_xll.qlYieldTSDiscount(Discounting,R124,,AllTriggers)</f>
        <v>0.99922221488875118</v>
      </c>
      <c r="W124" s="119">
        <f>_xll.qlYieldTSDiscount(Discounting,S124,,AllTriggers)</f>
        <v>0.99726560453492497</v>
      </c>
      <c r="X124" s="22">
        <f t="shared" si="11"/>
        <v>3.8596232849177859E-3</v>
      </c>
      <c r="Y124" s="139">
        <f t="shared" si="12"/>
        <v>1.2597610974002559E-3</v>
      </c>
    </row>
    <row r="125" spans="18:25" x14ac:dyDescent="0.2">
      <c r="R125" s="92">
        <f>_xll.qlCalendarAdvance(Calendar,R124,"1D","f")</f>
        <v>42298</v>
      </c>
      <c r="S125" s="92">
        <f>_xll.qlCalendarAdvance(Calendar,R125,$F$1,"mf",,Trigger)</f>
        <v>42481</v>
      </c>
      <c r="T125" s="118">
        <f>_xll.qlDayCounterYearFraction(DayCounter,R125,S125,,,Trigger)</f>
        <v>0.5083333333333333</v>
      </c>
      <c r="U125" s="139">
        <f>_xll.qlInterpolationInterpolate(B6Minterpolation,R125,TRUE)</f>
        <v>2.4861476208454304E-3</v>
      </c>
      <c r="V125" s="119">
        <f>_xll.qlYieldTSDiscount(Discounting,R125,,AllTriggers)</f>
        <v>0.99921524378274063</v>
      </c>
      <c r="W125" s="119">
        <f>_xll.qlYieldTSDiscount(Discounting,S125,,AllTriggers)</f>
        <v>0.99725067863089223</v>
      </c>
      <c r="X125" s="22">
        <f t="shared" si="11"/>
        <v>3.875372977244496E-3</v>
      </c>
      <c r="Y125" s="139">
        <f t="shared" si="12"/>
        <v>1.2605121768100849E-3</v>
      </c>
    </row>
    <row r="126" spans="18:25" x14ac:dyDescent="0.2">
      <c r="R126" s="92">
        <f>_xll.qlCalendarAdvance(Calendar,R125,"1D","f")</f>
        <v>42299</v>
      </c>
      <c r="S126" s="92">
        <f>_xll.qlCalendarAdvance(Calendar,R126,$F$1,"mf",,Trigger)</f>
        <v>42482</v>
      </c>
      <c r="T126" s="118">
        <f>_xll.qlDayCounterYearFraction(DayCounter,R126,S126,,,Trigger)</f>
        <v>0.5083333333333333</v>
      </c>
      <c r="U126" s="139">
        <f>_xll.qlInterpolationInterpolate(B6Minterpolation,R126,TRUE)</f>
        <v>2.4876530504270491E-3</v>
      </c>
      <c r="V126" s="119">
        <f>_xll.qlYieldTSDiscount(Discounting,R126,,AllTriggers)</f>
        <v>0.9992082260696602</v>
      </c>
      <c r="W126" s="119">
        <f>_xll.qlYieldTSDiscount(Discounting,S126,,AllTriggers)</f>
        <v>0.99723570510626314</v>
      </c>
      <c r="X126" s="22">
        <f t="shared" si="11"/>
        <v>3.8911253261923583E-3</v>
      </c>
      <c r="Y126" s="139">
        <f t="shared" si="12"/>
        <v>1.2612648965586335E-3</v>
      </c>
    </row>
    <row r="127" spans="18:25" x14ac:dyDescent="0.2">
      <c r="R127" s="92">
        <f>_xll.qlCalendarAdvance(Calendar,R126,"1D","f")</f>
        <v>42300</v>
      </c>
      <c r="S127" s="92">
        <f>_xll.qlCalendarAdvance(Calendar,R127,$F$1,"mf",,Trigger)</f>
        <v>42485</v>
      </c>
      <c r="T127" s="118">
        <f>_xll.qlDayCounterYearFraction(DayCounter,R127,S127,,,Trigger)</f>
        <v>0.51388888888888884</v>
      </c>
      <c r="U127" s="139">
        <f>_xll.qlInterpolationInterpolate(B6Minterpolation,R127,TRUE)</f>
        <v>2.4891644397953888E-3</v>
      </c>
      <c r="V127" s="119">
        <f>_xll.qlYieldTSDiscount(Discounting,R127,,AllTriggers)</f>
        <v>0.99920116215644361</v>
      </c>
      <c r="W127" s="119">
        <f>_xll.qlYieldTSDiscount(Discounting,S127,,AllTriggers)</f>
        <v>0.9971905013743122</v>
      </c>
      <c r="X127" s="22">
        <f t="shared" si="11"/>
        <v>3.9236607170533523E-3</v>
      </c>
      <c r="Y127" s="139">
        <f t="shared" si="12"/>
        <v>1.2757658119588392E-3</v>
      </c>
    </row>
    <row r="128" spans="18:25" x14ac:dyDescent="0.2">
      <c r="R128" s="92">
        <f>_xll.qlCalendarAdvance(Calendar,R127,"1D","f")</f>
        <v>42303</v>
      </c>
      <c r="S128" s="92">
        <f>_xll.qlCalendarAdvance(Calendar,R128,$F$1,"mf",,Trigger)</f>
        <v>42486</v>
      </c>
      <c r="T128" s="118">
        <f>_xll.qlDayCounterYearFraction(DayCounter,R128,S128,,,Trigger)</f>
        <v>0.5083333333333333</v>
      </c>
      <c r="U128" s="139">
        <f>_xll.qlInterpolationInterpolate(B6Minterpolation,R128,TRUE)</f>
        <v>2.4937613093498315E-3</v>
      </c>
      <c r="V128" s="119">
        <f>_xll.qlYieldTSDiscount(Discounting,R128,,AllTriggers)</f>
        <v>0.99917969728523826</v>
      </c>
      <c r="W128" s="119">
        <f>_xll.qlYieldTSDiscount(Discounting,S128,,AllTriggers)</f>
        <v>0.99717533993276919</v>
      </c>
      <c r="X128" s="22">
        <f t="shared" si="11"/>
        <v>3.9541672487576505E-3</v>
      </c>
      <c r="Y128" s="139">
        <f t="shared" si="12"/>
        <v>1.2643194764839897E-3</v>
      </c>
    </row>
    <row r="129" spans="18:25" x14ac:dyDescent="0.2">
      <c r="R129" s="92">
        <f>_xll.qlCalendarAdvance(Calendar,R128,"1D","f")</f>
        <v>42304</v>
      </c>
      <c r="S129" s="92">
        <f>_xll.qlCalendarAdvance(Calendar,R129,$F$1,"mf",,Trigger)</f>
        <v>42487</v>
      </c>
      <c r="T129" s="118">
        <f>_xll.qlDayCounterYearFraction(DayCounter,R129,S129,,,Trigger)</f>
        <v>0.5083333333333333</v>
      </c>
      <c r="U129" s="139">
        <f>_xll.qlInterpolationInterpolate(B6Minterpolation,R129,TRUE)</f>
        <v>2.4953234805941533E-3</v>
      </c>
      <c r="V129" s="119">
        <f>_xll.qlYieldTSDiscount(Discounting,R129,,AllTriggers)</f>
        <v>0.99917245264071131</v>
      </c>
      <c r="W129" s="119">
        <f>_xll.qlYieldTSDiscount(Discounting,S129,,AllTriggers)</f>
        <v>0.99716013215332189</v>
      </c>
      <c r="X129" s="22">
        <f t="shared" si="11"/>
        <v>3.9699373513183006E-3</v>
      </c>
      <c r="Y129" s="139">
        <f t="shared" si="12"/>
        <v>1.2651008706604447E-3</v>
      </c>
    </row>
    <row r="130" spans="18:25" x14ac:dyDescent="0.2">
      <c r="R130" s="92">
        <f>_xll.qlCalendarAdvance(Calendar,R129,"1D","f")</f>
        <v>42305</v>
      </c>
      <c r="S130" s="92">
        <f>_xll.qlCalendarAdvance(Calendar,R130,$F$1,"mf",,Trigger)</f>
        <v>42488</v>
      </c>
      <c r="T130" s="118">
        <f>_xll.qlDayCounterYearFraction(DayCounter,R130,S130,,,Trigger)</f>
        <v>0.5083333333333333</v>
      </c>
      <c r="U130" s="139">
        <f>_xll.qlInterpolationInterpolate(B6Minterpolation,R130,TRUE)</f>
        <v>2.4969050829897446E-3</v>
      </c>
      <c r="V130" s="119">
        <f>_xll.qlYieldTSDiscount(Discounting,R130,,AllTriggers)</f>
        <v>0.99916516383063769</v>
      </c>
      <c r="W130" s="119">
        <f>_xll.qlYieldTSDiscount(Discounting,S130,,AllTriggers)</f>
        <v>0.99714487829248222</v>
      </c>
      <c r="X130" s="22">
        <f t="shared" si="11"/>
        <v>3.9857118987697447E-3</v>
      </c>
      <c r="Y130" s="139">
        <f t="shared" si="12"/>
        <v>1.2658920939304606E-3</v>
      </c>
    </row>
    <row r="131" spans="18:25" x14ac:dyDescent="0.2">
      <c r="R131" s="92">
        <f>_xll.qlCalendarAdvance(Calendar,R130,"1D","f")</f>
        <v>42306</v>
      </c>
      <c r="S131" s="92">
        <f>_xll.qlCalendarAdvance(Calendar,R131,$F$1,"mf",,Trigger)</f>
        <v>42489</v>
      </c>
      <c r="T131" s="118">
        <f>_xll.qlDayCounterYearFraction(DayCounter,R131,S131,,,Trigger)</f>
        <v>0.5083333333333333</v>
      </c>
      <c r="U131" s="139">
        <f>_xll.qlInterpolationInterpolate(B6Minterpolation,R131,TRUE)</f>
        <v>2.4985088108095159E-3</v>
      </c>
      <c r="V131" s="119">
        <f>_xll.qlYieldTSDiscount(Discounting,R131,,AllTriggers)</f>
        <v>0.99915783126191815</v>
      </c>
      <c r="W131" s="119">
        <f>_xll.qlYieldTSDiscount(Discounting,S131,,AllTriggers)</f>
        <v>0.99712957860675278</v>
      </c>
      <c r="X131" s="22">
        <f t="shared" si="11"/>
        <v>4.0014911891904847E-3</v>
      </c>
      <c r="Y131" s="139">
        <f t="shared" si="12"/>
        <v>1.2666945109160359E-3</v>
      </c>
    </row>
    <row r="132" spans="18:25" x14ac:dyDescent="0.2">
      <c r="R132" s="92">
        <f>_xll.qlCalendarAdvance(Calendar,R131,"1D","f")</f>
        <v>42307</v>
      </c>
      <c r="S132" s="92">
        <f>_xll.qlCalendarAdvance(Calendar,R132,$F$1,"mf",,Trigger)</f>
        <v>42489</v>
      </c>
      <c r="T132" s="118">
        <f>_xll.qlDayCounterYearFraction(DayCounter,R132,S132,,,Trigger)</f>
        <v>0.50555555555555554</v>
      </c>
      <c r="U132" s="139">
        <f>_xll.qlInterpolationInterpolate(B6Minterpolation,R132,TRUE)</f>
        <v>2.5001368094791239E-3</v>
      </c>
      <c r="V132" s="119">
        <f>_xll.qlYieldTSDiscount(Discounting,R132,,AllTriggers)</f>
        <v>0.99915045544071901</v>
      </c>
      <c r="W132" s="119">
        <f>_xll.qlYieldTSDiscount(Discounting,S132,,AllTriggers)</f>
        <v>0.99712957860675278</v>
      </c>
      <c r="X132" s="22">
        <f t="shared" ref="X132:X195" si="13">(V132/W132-1)/T132</f>
        <v>4.0088458694064934E-3</v>
      </c>
      <c r="Y132" s="139">
        <f t="shared" ref="Y132:Y195" si="14">LN((1+(U132+X132)*T132)/(1+X132*T132))</f>
        <v>1.2606066797079406E-3</v>
      </c>
    </row>
    <row r="133" spans="18:25" x14ac:dyDescent="0.2">
      <c r="R133" s="92">
        <f>_xll.qlCalendarAdvance(Calendar,R132,"1D","f")</f>
        <v>42310</v>
      </c>
      <c r="S133" s="92">
        <f>_xll.qlCalendarAdvance(Calendar,R133,$F$1,"mf",,Trigger)</f>
        <v>42493</v>
      </c>
      <c r="T133" s="118">
        <f>_xll.qlDayCounterYearFraction(DayCounter,R133,S133,,,Trigger)</f>
        <v>0.5083333333333333</v>
      </c>
      <c r="U133" s="139">
        <f>_xll.qlInterpolationInterpolate(B6Minterpolation,R133,TRUE)</f>
        <v>2.505163735564414E-3</v>
      </c>
      <c r="V133" s="119">
        <f>_xll.qlYieldTSDiscount(Discounting,R133,,AllTriggers)</f>
        <v>0.99912807789161684</v>
      </c>
      <c r="W133" s="119">
        <f>_xll.qlYieldTSDiscount(Discounting,S133,,AllTriggers)</f>
        <v>0.99706792328558402</v>
      </c>
      <c r="X133" s="22">
        <f t="shared" si="13"/>
        <v>4.0646811162614776E-3</v>
      </c>
      <c r="Y133" s="139">
        <f t="shared" si="14"/>
        <v>1.2700255978645471E-3</v>
      </c>
    </row>
    <row r="134" spans="18:25" x14ac:dyDescent="0.2">
      <c r="R134" s="92">
        <f>_xll.qlCalendarAdvance(Calendar,R133,"1D","f")</f>
        <v>42311</v>
      </c>
      <c r="S134" s="92">
        <f>_xll.qlCalendarAdvance(Calendar,R134,$F$1,"mf",,Trigger)</f>
        <v>42493</v>
      </c>
      <c r="T134" s="118">
        <f>_xll.qlDayCounterYearFraction(DayCounter,R134,S134,,,Trigger)</f>
        <v>0.50555555555555554</v>
      </c>
      <c r="U134" s="139">
        <f>_xll.qlInterpolationInterpolate(B6Minterpolation,R134,TRUE)</f>
        <v>2.5068850249163085E-3</v>
      </c>
      <c r="V134" s="119">
        <f>_xll.qlYieldTSDiscount(Discounting,R134,,AllTriggers)</f>
        <v>0.99912053868829542</v>
      </c>
      <c r="W134" s="119">
        <f>_xll.qlYieldTSDiscount(Discounting,S134,,AllTriggers)</f>
        <v>0.99706792328558402</v>
      </c>
      <c r="X134" s="22">
        <f t="shared" si="13"/>
        <v>4.0720579653294054E-3</v>
      </c>
      <c r="Y134" s="139">
        <f t="shared" si="14"/>
        <v>1.2639667964613906E-3</v>
      </c>
    </row>
    <row r="135" spans="18:25" x14ac:dyDescent="0.2">
      <c r="R135" s="92">
        <f>_xll.qlCalendarAdvance(Calendar,R134,"1D","f")</f>
        <v>42312</v>
      </c>
      <c r="S135" s="92">
        <f>_xll.qlCalendarAdvance(Calendar,R135,$F$1,"mf",,Trigger)</f>
        <v>42494</v>
      </c>
      <c r="T135" s="118">
        <f>_xll.qlDayCounterYearFraction(DayCounter,R135,S135,,,Trigger)</f>
        <v>0.50555555555555554</v>
      </c>
      <c r="U135" s="139">
        <f>_xll.qlInterpolationInterpolate(B6Minterpolation,R135,TRUE)</f>
        <v>2.5086281399122569E-3</v>
      </c>
      <c r="V135" s="119">
        <f>_xll.qlYieldTSDiscount(Discounting,R135,,AllTriggers)</f>
        <v>0.99911296114554116</v>
      </c>
      <c r="W135" s="119">
        <f>_xll.qlYieldTSDiscount(Discounting,S135,,AllTriggers)</f>
        <v>0.99705239502578691</v>
      </c>
      <c r="X135" s="22">
        <f t="shared" si="13"/>
        <v>4.0878945704112208E-3</v>
      </c>
      <c r="Y135" s="139">
        <f t="shared" si="14"/>
        <v>1.2648350167989923E-3</v>
      </c>
    </row>
    <row r="136" spans="18:25" x14ac:dyDescent="0.2">
      <c r="R136" s="92">
        <f>_xll.qlCalendarAdvance(Calendar,R135,"1D","f")</f>
        <v>42313</v>
      </c>
      <c r="S136" s="92">
        <f>_xll.qlCalendarAdvance(Calendar,R136,$F$1,"mf",,Trigger)</f>
        <v>42495</v>
      </c>
      <c r="T136" s="118">
        <f>_xll.qlDayCounterYearFraction(DayCounter,R136,S136,,,Trigger)</f>
        <v>0.50555555555555554</v>
      </c>
      <c r="U136" s="139">
        <f>_xll.qlInterpolationInterpolate(B6Minterpolation,R136,TRUE)</f>
        <v>2.5103924817416511E-3</v>
      </c>
      <c r="V136" s="119">
        <f>_xll.qlYieldTSDiscount(Discounting,R136,,AllTriggers)</f>
        <v>0.99910534626574177</v>
      </c>
      <c r="W136" s="119">
        <f>_xll.qlYieldTSDiscount(Discounting,S136,,AllTriggers)</f>
        <v>0.99703682085862733</v>
      </c>
      <c r="X136" s="22">
        <f t="shared" si="13"/>
        <v>4.1037488603936122E-3</v>
      </c>
      <c r="Y136" s="139">
        <f t="shared" si="14"/>
        <v>1.2657139068034426E-3</v>
      </c>
    </row>
    <row r="137" spans="18:25" x14ac:dyDescent="0.2">
      <c r="R137" s="92">
        <f>_xll.qlCalendarAdvance(Calendar,R136,"1D","f")</f>
        <v>42314</v>
      </c>
      <c r="S137" s="92">
        <f>_xll.qlCalendarAdvance(Calendar,R137,$F$1,"mf",,Trigger)</f>
        <v>42496</v>
      </c>
      <c r="T137" s="118">
        <f>_xll.qlDayCounterYearFraction(DayCounter,R137,S137,,,Trigger)</f>
        <v>0.50555555555555554</v>
      </c>
      <c r="U137" s="139">
        <f>_xll.qlInterpolationInterpolate(B6Minterpolation,R137,TRUE)</f>
        <v>2.5121774515938847E-3</v>
      </c>
      <c r="V137" s="119">
        <f>_xll.qlYieldTSDiscount(Discounting,R137,,AllTriggers)</f>
        <v>0.99909769505125912</v>
      </c>
      <c r="W137" s="119">
        <f>_xll.qlYieldTSDiscount(Discounting,S137,,AllTriggers)</f>
        <v>0.9970212007163437</v>
      </c>
      <c r="X137" s="22">
        <f t="shared" si="13"/>
        <v>4.1196229616279837E-3</v>
      </c>
      <c r="Y137" s="139">
        <f t="shared" si="14"/>
        <v>1.2666031630882775E-3</v>
      </c>
    </row>
    <row r="138" spans="18:25" x14ac:dyDescent="0.2">
      <c r="R138" s="92">
        <f>_xll.qlCalendarAdvance(Calendar,R137,"1D","f")</f>
        <v>42317</v>
      </c>
      <c r="S138" s="92">
        <f>_xll.qlCalendarAdvance(Calendar,R138,$F$1,"mf",,Trigger)</f>
        <v>42499</v>
      </c>
      <c r="T138" s="118">
        <f>_xll.qlDayCounterYearFraction(DayCounter,R138,S138,,,Trigger)</f>
        <v>0.50555555555555554</v>
      </c>
      <c r="U138" s="139">
        <f>_xll.qlInterpolationInterpolate(B6Minterpolation,R138,TRUE)</f>
        <v>2.5176501411815488E-3</v>
      </c>
      <c r="V138" s="119">
        <f>_xll.qlYieldTSDiscount(Discounting,R138,,AllTriggers)</f>
        <v>0.99907453342292518</v>
      </c>
      <c r="W138" s="119">
        <f>_xll.qlYieldTSDiscount(Discounting,S138,,AllTriggers)</f>
        <v>0.99697406376129394</v>
      </c>
      <c r="X138" s="22">
        <f t="shared" si="13"/>
        <v>4.1673853973693787E-3</v>
      </c>
      <c r="Y138" s="139">
        <f t="shared" si="14"/>
        <v>1.2693300958543912E-3</v>
      </c>
    </row>
    <row r="139" spans="18:25" x14ac:dyDescent="0.2">
      <c r="R139" s="92">
        <f>_xll.qlCalendarAdvance(Calendar,R138,"1D","f")</f>
        <v>42318</v>
      </c>
      <c r="S139" s="92">
        <f>_xll.qlCalendarAdvance(Calendar,R139,$F$1,"mf",,Trigger)</f>
        <v>42500</v>
      </c>
      <c r="T139" s="118">
        <f>_xll.qlDayCounterYearFraction(DayCounter,R139,S139,,,Trigger)</f>
        <v>0.50555555555555554</v>
      </c>
      <c r="U139" s="139">
        <f>_xll.qlInterpolationInterpolate(B6Minterpolation,R139,TRUE)</f>
        <v>2.5195116350190676E-3</v>
      </c>
      <c r="V139" s="119">
        <f>_xll.qlYieldTSDiscount(Discounting,R139,,AllTriggers)</f>
        <v>0.99906674689278685</v>
      </c>
      <c r="W139" s="119">
        <f>_xll.qlYieldTSDiscount(Discounting,S139,,AllTriggers)</f>
        <v>0.99695825904111357</v>
      </c>
      <c r="X139" s="22">
        <f t="shared" si="13"/>
        <v>4.1833600084854854E-3</v>
      </c>
      <c r="Y139" s="139">
        <f t="shared" si="14"/>
        <v>1.2702577835195939E-3</v>
      </c>
    </row>
    <row r="140" spans="18:25" x14ac:dyDescent="0.2">
      <c r="R140" s="92">
        <f>_xll.qlCalendarAdvance(Calendar,R139,"1D","f")</f>
        <v>42319</v>
      </c>
      <c r="S140" s="92">
        <f>_xll.qlCalendarAdvance(Calendar,R140,$F$1,"mf",,Trigger)</f>
        <v>42501</v>
      </c>
      <c r="T140" s="118">
        <f>_xll.qlDayCounterYearFraction(DayCounter,R140,S140,,,Trigger)</f>
        <v>0.50555555555555554</v>
      </c>
      <c r="U140" s="139">
        <f>_xll.qlInterpolationInterpolate(B6Minterpolation,R140,TRUE)</f>
        <v>2.521390762826389E-3</v>
      </c>
      <c r="V140" s="119">
        <f>_xll.qlYieldTSDiscount(Discounting,R140,,AllTriggers)</f>
        <v>0.99905892903936666</v>
      </c>
      <c r="W140" s="119">
        <f>_xll.qlYieldTSDiscount(Discounting,S140,,AllTriggers)</f>
        <v>0.99694240800716283</v>
      </c>
      <c r="X140" s="22">
        <f t="shared" si="13"/>
        <v>4.1993650636383351E-3</v>
      </c>
      <c r="Y140" s="139">
        <f t="shared" si="14"/>
        <v>1.271194320624337E-3</v>
      </c>
    </row>
    <row r="141" spans="18:25" x14ac:dyDescent="0.2">
      <c r="R141" s="92">
        <f>_xll.qlCalendarAdvance(Calendar,R140,"1D","f")</f>
        <v>42320</v>
      </c>
      <c r="S141" s="92">
        <f>_xll.qlCalendarAdvance(Calendar,R141,$F$1,"mf",,Trigger)</f>
        <v>42502</v>
      </c>
      <c r="T141" s="118">
        <f>_xll.qlDayCounterYearFraction(DayCounter,R141,S141,,,Trigger)</f>
        <v>0.50555555555555554</v>
      </c>
      <c r="U141" s="139">
        <f>_xll.qlInterpolationInterpolate(B6Minterpolation,R141,TRUE)</f>
        <v>2.5232869257929063E-3</v>
      </c>
      <c r="V141" s="119">
        <f>_xll.qlYieldTSDiscount(Discounting,R141,,AllTriggers)</f>
        <v>0.99905108086486094</v>
      </c>
      <c r="W141" s="119">
        <f>_xll.qlYieldTSDiscount(Discounting,S141,,AllTriggers)</f>
        <v>0.9969265105917452</v>
      </c>
      <c r="X141" s="22">
        <f t="shared" si="13"/>
        <v>4.215402689593065E-3</v>
      </c>
      <c r="Y141" s="139">
        <f t="shared" si="14"/>
        <v>1.2721394038183735E-3</v>
      </c>
    </row>
    <row r="142" spans="18:25" x14ac:dyDescent="0.2">
      <c r="R142" s="92">
        <f>_xll.qlCalendarAdvance(Calendar,R141,"1D","f")</f>
        <v>42321</v>
      </c>
      <c r="S142" s="92">
        <f>_xll.qlCalendarAdvance(Calendar,R142,$F$1,"mf",,Trigger)</f>
        <v>42503</v>
      </c>
      <c r="T142" s="118">
        <f>_xll.qlDayCounterYearFraction(DayCounter,R142,S142,,,Trigger)</f>
        <v>0.50555555555555554</v>
      </c>
      <c r="U142" s="139">
        <f>_xll.qlInterpolationInterpolate(B6Minterpolation,R142,TRUE)</f>
        <v>2.5251995251080127E-3</v>
      </c>
      <c r="V142" s="119">
        <f>_xll.qlYieldTSDiscount(Discounting,R142,,AllTriggers)</f>
        <v>0.99904320337143782</v>
      </c>
      <c r="W142" s="119">
        <f>_xll.qlYieldTSDiscount(Discounting,S142,,AllTriggers)</f>
        <v>0.99691056672717482</v>
      </c>
      <c r="X142" s="22">
        <f t="shared" si="13"/>
        <v>4.2314750131859629E-3</v>
      </c>
      <c r="Y142" s="139">
        <f t="shared" si="14"/>
        <v>1.2730927297559271E-3</v>
      </c>
    </row>
    <row r="143" spans="18:25" x14ac:dyDescent="0.2">
      <c r="R143" s="92">
        <f>_xll.qlCalendarAdvance(Calendar,R142,"1D","f")</f>
        <v>42324</v>
      </c>
      <c r="S143" s="92">
        <f>_xll.qlCalendarAdvance(Calendar,R143,$F$1,"mf",,Trigger)</f>
        <v>42506</v>
      </c>
      <c r="T143" s="118">
        <f>_xll.qlDayCounterYearFraction(DayCounter,R143,S143,,,Trigger)</f>
        <v>0.50555555555555554</v>
      </c>
      <c r="U143" s="139">
        <f>_xll.qlInterpolationInterpolate(B6Minterpolation,R143,TRUE)</f>
        <v>2.5310299530387917E-3</v>
      </c>
      <c r="V143" s="119">
        <f>_xll.qlYieldTSDiscount(Discounting,R143,,AllTriggers)</f>
        <v>0.99901940499890696</v>
      </c>
      <c r="W143" s="119">
        <f>_xll.qlYieldTSDiscount(Discounting,S143,,AllTriggers)</f>
        <v>0.99686245576185439</v>
      </c>
      <c r="X143" s="22">
        <f t="shared" si="13"/>
        <v>4.2799214392190161E-3</v>
      </c>
      <c r="Y143" s="139">
        <f t="shared" si="14"/>
        <v>1.2759991306721119E-3</v>
      </c>
    </row>
    <row r="144" spans="18:25" x14ac:dyDescent="0.2">
      <c r="R144" s="92">
        <f>_xll.qlCalendarAdvance(Calendar,R143,"1D","f")</f>
        <v>42325</v>
      </c>
      <c r="S144" s="92">
        <f>_xll.qlCalendarAdvance(Calendar,R144,$F$1,"mf",,Trigger)</f>
        <v>42507</v>
      </c>
      <c r="T144" s="118">
        <f>_xll.qlDayCounterYearFraction(DayCounter,R144,S144,,,Trigger)</f>
        <v>0.50555555555555554</v>
      </c>
      <c r="U144" s="139">
        <f>_xll.qlInterpolationInterpolate(B6Minterpolation,R144,TRUE)</f>
        <v>2.5330023096421807E-3</v>
      </c>
      <c r="V144" s="119">
        <f>_xll.qlYieldTSDiscount(Discounting,R144,,AllTriggers)</f>
        <v>0.99901142025090994</v>
      </c>
      <c r="W144" s="119">
        <f>_xll.qlYieldTSDiscount(Discounting,S144,,AllTriggers)</f>
        <v>0.99684632542403528</v>
      </c>
      <c r="X144" s="22">
        <f t="shared" si="13"/>
        <v>4.2961538231461325E-3</v>
      </c>
      <c r="Y144" s="139">
        <f t="shared" si="14"/>
        <v>1.276982394253508E-3</v>
      </c>
    </row>
    <row r="145" spans="18:25" x14ac:dyDescent="0.2">
      <c r="R145" s="92">
        <f>_xll.qlCalendarAdvance(Calendar,R144,"1D","f")</f>
        <v>42326</v>
      </c>
      <c r="S145" s="92">
        <f>_xll.qlCalendarAdvance(Calendar,R145,$F$1,"mf",,Trigger)</f>
        <v>42508</v>
      </c>
      <c r="T145" s="118">
        <f>_xll.qlDayCounterYearFraction(DayCounter,R145,S145,,,Trigger)</f>
        <v>0.50555555555555554</v>
      </c>
      <c r="U145" s="139">
        <f>_xll.qlInterpolationInterpolate(B6Minterpolation,R145,TRUE)</f>
        <v>2.5349881085411224E-3</v>
      </c>
      <c r="V145" s="119">
        <f>_xll.qlYieldTSDiscount(Discounting,R145,,AllTriggers)</f>
        <v>0.9990034111943954</v>
      </c>
      <c r="W145" s="119">
        <f>_xll.qlYieldTSDiscount(Discounting,S145,,AllTriggers)</f>
        <v>0.99683014829879968</v>
      </c>
      <c r="X145" s="22">
        <f t="shared" si="13"/>
        <v>4.3124315399614612E-3</v>
      </c>
      <c r="Y145" s="139">
        <f t="shared" si="14"/>
        <v>1.2779723839418491E-3</v>
      </c>
    </row>
    <row r="146" spans="18:25" x14ac:dyDescent="0.2">
      <c r="R146" s="92">
        <f>_xll.qlCalendarAdvance(Calendar,R145,"1D","f")</f>
        <v>42327</v>
      </c>
      <c r="S146" s="92">
        <f>_xll.qlCalendarAdvance(Calendar,R146,$F$1,"mf",,Trigger)</f>
        <v>42509</v>
      </c>
      <c r="T146" s="118">
        <f>_xll.qlDayCounterYearFraction(DayCounter,R146,S146,,,Trigger)</f>
        <v>0.50555555555555554</v>
      </c>
      <c r="U146" s="139">
        <f>_xll.qlInterpolationInterpolate(B6Minterpolation,R146,TRUE)</f>
        <v>2.5369867509250099E-3</v>
      </c>
      <c r="V146" s="119">
        <f>_xll.qlYieldTSDiscount(Discounting,R146,,AllTriggers)</f>
        <v>0.99899537883135336</v>
      </c>
      <c r="W146" s="119">
        <f>_xll.qlYieldTSDiscount(Discounting,S146,,AllTriggers)</f>
        <v>0.996813924318528</v>
      </c>
      <c r="X146" s="22">
        <f t="shared" si="13"/>
        <v>4.3287567169308381E-3</v>
      </c>
      <c r="Y146" s="139">
        <f t="shared" si="14"/>
        <v>1.2789687964266676E-3</v>
      </c>
    </row>
    <row r="147" spans="18:25" x14ac:dyDescent="0.2">
      <c r="R147" s="92">
        <f>_xll.qlCalendarAdvance(Calendar,R146,"1D","f")</f>
        <v>42328</v>
      </c>
      <c r="S147" s="92">
        <f>_xll.qlCalendarAdvance(Calendar,R147,$F$1,"mf",,Trigger)</f>
        <v>42510</v>
      </c>
      <c r="T147" s="118">
        <f>_xll.qlDayCounterYearFraction(DayCounter,R147,S147,,,Trigger)</f>
        <v>0.50555555555555554</v>
      </c>
      <c r="U147" s="139">
        <f>_xll.qlInterpolationInterpolate(B6Minterpolation,R147,TRUE)</f>
        <v>2.5389976379832356E-3</v>
      </c>
      <c r="V147" s="119">
        <f>_xll.qlYieldTSDiscount(Discounting,R147,,AllTriggers)</f>
        <v>0.99898732416374336</v>
      </c>
      <c r="W147" s="119">
        <f>_xll.qlYieldTSDiscount(Discounting,S147,,AllTriggers)</f>
        <v>0.99679765341561199</v>
      </c>
      <c r="X147" s="22">
        <f t="shared" si="13"/>
        <v>4.3451314813938869E-3</v>
      </c>
      <c r="Y147" s="139">
        <f t="shared" si="14"/>
        <v>1.2799713284041209E-3</v>
      </c>
    </row>
    <row r="148" spans="18:25" x14ac:dyDescent="0.2">
      <c r="R148" s="92">
        <f>_xll.qlCalendarAdvance(Calendar,R147,"1D","f")</f>
        <v>42331</v>
      </c>
      <c r="S148" s="92">
        <f>_xll.qlCalendarAdvance(Calendar,R148,$F$1,"mf",,Trigger)</f>
        <v>42513</v>
      </c>
      <c r="T148" s="118">
        <f>_xll.qlDayCounterYearFraction(DayCounter,R148,S148,,,Trigger)</f>
        <v>0.50555555555555554</v>
      </c>
      <c r="U148" s="139">
        <f>_xll.qlInterpolationInterpolate(B6Minterpolation,R148,TRUE)</f>
        <v>2.5450977790978701E-3</v>
      </c>
      <c r="V148" s="119">
        <f>_xll.qlYieldTSDiscount(Discounting,R148,,AllTriggers)</f>
        <v>0.99896303635263928</v>
      </c>
      <c r="W148" s="119">
        <f>_xll.qlYieldTSDiscount(Discounting,S148,,AllTriggers)</f>
        <v>0.99674855849508182</v>
      </c>
      <c r="X148" s="22">
        <f t="shared" si="13"/>
        <v>4.3945745742590813E-3</v>
      </c>
      <c r="Y148" s="139">
        <f t="shared" si="14"/>
        <v>1.2830126083367773E-3</v>
      </c>
    </row>
    <row r="149" spans="18:25" x14ac:dyDescent="0.2">
      <c r="R149" s="92">
        <f>_xll.qlCalendarAdvance(Calendar,R148,"1D","f")</f>
        <v>42332</v>
      </c>
      <c r="S149" s="92">
        <f>_xll.qlCalendarAdvance(Calendar,R149,$F$1,"mf",,Trigger)</f>
        <v>42514</v>
      </c>
      <c r="T149" s="118">
        <f>_xll.qlDayCounterYearFraction(DayCounter,R149,S149,,,Trigger)</f>
        <v>0.50555555555555554</v>
      </c>
      <c r="U149" s="139">
        <f>_xll.qlInterpolationInterpolate(B6Minterpolation,R149,TRUE)</f>
        <v>2.5471516567473766E-3</v>
      </c>
      <c r="V149" s="119">
        <f>_xll.qlYieldTSDiscount(Discounting,R149,,AllTriggers)</f>
        <v>0.99895490248573537</v>
      </c>
      <c r="W149" s="119">
        <f>_xll.qlYieldTSDiscount(Discounting,S149,,AllTriggers)</f>
        <v>0.9967320992257287</v>
      </c>
      <c r="X149" s="22">
        <f t="shared" si="13"/>
        <v>4.4111689635837241E-3</v>
      </c>
      <c r="Y149" s="139">
        <f t="shared" si="14"/>
        <v>1.2840365853588667E-3</v>
      </c>
    </row>
    <row r="150" spans="18:25" x14ac:dyDescent="0.2">
      <c r="R150" s="92">
        <f>_xll.qlCalendarAdvance(Calendar,R149,"1D","f")</f>
        <v>42333</v>
      </c>
      <c r="S150" s="92">
        <f>_xll.qlCalendarAdvance(Calendar,R150,$F$1,"mf",,Trigger)</f>
        <v>42515</v>
      </c>
      <c r="T150" s="118">
        <f>_xll.qlDayCounterYearFraction(DayCounter,R150,S150,,,Trigger)</f>
        <v>0.50555555555555554</v>
      </c>
      <c r="U150" s="139">
        <f>_xll.qlInterpolationInterpolate(B6Minterpolation,R150,TRUE)</f>
        <v>2.5492147850181856E-3</v>
      </c>
      <c r="V150" s="119">
        <f>_xll.qlYieldTSDiscount(Discounting,R150,,AllTriggers)</f>
        <v>0.99894675132359589</v>
      </c>
      <c r="W150" s="119">
        <f>_xll.qlYieldTSDiscount(Discounting,S150,,AllTriggers)</f>
        <v>0.99671559269585763</v>
      </c>
      <c r="X150" s="22">
        <f t="shared" si="13"/>
        <v>4.4278235782214551E-3</v>
      </c>
      <c r="Y150" s="139">
        <f t="shared" si="14"/>
        <v>1.2850651654406377E-3</v>
      </c>
    </row>
    <row r="151" spans="18:25" x14ac:dyDescent="0.2">
      <c r="R151" s="92">
        <f>_xll.qlCalendarAdvance(Calendar,R150,"1D","f")</f>
        <v>42334</v>
      </c>
      <c r="S151" s="92">
        <f>_xll.qlCalendarAdvance(Calendar,R151,$F$1,"mf",,Trigger)</f>
        <v>42516</v>
      </c>
      <c r="T151" s="118">
        <f>_xll.qlDayCounterYearFraction(DayCounter,R151,S151,,,Trigger)</f>
        <v>0.50555555555555554</v>
      </c>
      <c r="U151" s="139">
        <f>_xll.qlInterpolationInterpolate(B6Minterpolation,R151,TRUE)</f>
        <v>2.5512865650996895E-3</v>
      </c>
      <c r="V151" s="119">
        <f>_xll.qlYieldTSDiscount(Discounting,R151,,AllTriggers)</f>
        <v>0.99893858386799295</v>
      </c>
      <c r="W151" s="119">
        <f>_xll.qlYieldTSDiscount(Discounting,S151,,AllTriggers)</f>
        <v>0.99669903883792799</v>
      </c>
      <c r="X151" s="22">
        <f t="shared" si="13"/>
        <v>4.444540545963843E-3</v>
      </c>
      <c r="Y151" s="139">
        <f t="shared" si="14"/>
        <v>1.2860980453137079E-3</v>
      </c>
    </row>
    <row r="152" spans="18:25" x14ac:dyDescent="0.2">
      <c r="R152" s="92">
        <f>_xll.qlCalendarAdvance(Calendar,R151,"1D","f")</f>
        <v>42335</v>
      </c>
      <c r="S152" s="92">
        <f>_xll.qlCalendarAdvance(Calendar,R152,$F$1,"mf",,Trigger)</f>
        <v>42517</v>
      </c>
      <c r="T152" s="118">
        <f>_xll.qlDayCounterYearFraction(DayCounter,R152,S152,,,Trigger)</f>
        <v>0.50555555555555554</v>
      </c>
      <c r="U152" s="139">
        <f>_xll.qlInterpolationInterpolate(B6Minterpolation,R152,TRUE)</f>
        <v>2.5533663981812814E-3</v>
      </c>
      <c r="V152" s="119">
        <f>_xll.qlYieldTSDiscount(Discounting,R152,,AllTriggers)</f>
        <v>0.99893040112066644</v>
      </c>
      <c r="W152" s="119">
        <f>_xll.qlYieldTSDiscount(Discounting,S152,,AllTriggers)</f>
        <v>0.99668243758441033</v>
      </c>
      <c r="X152" s="22">
        <f t="shared" si="13"/>
        <v>4.4613219946801983E-3</v>
      </c>
      <c r="Y152" s="139">
        <f t="shared" si="14"/>
        <v>1.2871349217151032E-3</v>
      </c>
    </row>
    <row r="153" spans="18:25" x14ac:dyDescent="0.2">
      <c r="R153" s="92">
        <f>_xll.qlCalendarAdvance(Calendar,R152,"1D","f")</f>
        <v>42338</v>
      </c>
      <c r="S153" s="92">
        <f>_xll.qlCalendarAdvance(Calendar,R153,$F$1,"mf",,Trigger)</f>
        <v>42521</v>
      </c>
      <c r="T153" s="118">
        <f>_xll.qlDayCounterYearFraction(DayCounter,R153,S153,,,Trigger)</f>
        <v>0.5083333333333333</v>
      </c>
      <c r="U153" s="139">
        <f>_xll.qlInterpolationInterpolate(B6Minterpolation,R153,TRUE)</f>
        <v>2.5596482273205121E-3</v>
      </c>
      <c r="V153" s="119">
        <f>_xll.qlYieldTSDiscount(Discounting,R153,,AllTriggers)</f>
        <v>0.99890577114526524</v>
      </c>
      <c r="W153" s="119">
        <f>_xll.qlYieldTSDiscount(Discounting,S153,,AllTriggers)</f>
        <v>0.99661555726427109</v>
      </c>
      <c r="X153" s="22">
        <f t="shared" si="13"/>
        <v>4.5206386248384288E-3</v>
      </c>
      <c r="Y153" s="139">
        <f t="shared" si="14"/>
        <v>1.2973294332711781E-3</v>
      </c>
    </row>
    <row r="154" spans="18:25" x14ac:dyDescent="0.2">
      <c r="R154" s="92">
        <f>_xll.qlCalendarAdvance(Calendar,R153,"1D","f")</f>
        <v>42339</v>
      </c>
      <c r="S154" s="92">
        <f>_xll.qlCalendarAdvance(Calendar,R154,$F$1,"mf",,Trigger)</f>
        <v>42522</v>
      </c>
      <c r="T154" s="118">
        <f>_xll.qlDayCounterYearFraction(DayCounter,R154,S154,,,Trigger)</f>
        <v>0.5083333333333333</v>
      </c>
      <c r="U154" s="139">
        <f>_xll.qlInterpolationInterpolate(B6Minterpolation,R154,TRUE)</f>
        <v>2.5617542842963832E-3</v>
      </c>
      <c r="V154" s="119">
        <f>_xll.qlYieldTSDiscount(Discounting,R154,,AllTriggers)</f>
        <v>0.99889753666634296</v>
      </c>
      <c r="W154" s="119">
        <f>_xll.qlYieldTSDiscount(Discounting,S154,,AllTriggers)</f>
        <v>0.99659871802027256</v>
      </c>
      <c r="X154" s="22">
        <f t="shared" si="13"/>
        <v>4.5377001868660959E-3</v>
      </c>
      <c r="Y154" s="139">
        <f t="shared" si="14"/>
        <v>1.2983849445804966E-3</v>
      </c>
    </row>
    <row r="155" spans="18:25" x14ac:dyDescent="0.2">
      <c r="R155" s="92">
        <f>_xll.qlCalendarAdvance(Calendar,R154,"1D","f")</f>
        <v>42340</v>
      </c>
      <c r="S155" s="92">
        <f>_xll.qlCalendarAdvance(Calendar,R155,$F$1,"mf",,Trigger)</f>
        <v>42523</v>
      </c>
      <c r="T155" s="118">
        <f>_xll.qlDayCounterYearFraction(DayCounter,R155,S155,,,Trigger)</f>
        <v>0.5083333333333333</v>
      </c>
      <c r="U155" s="139">
        <f>_xll.qlInterpolationInterpolate(B6Minterpolation,R155,TRUE)</f>
        <v>2.5638654002193063E-3</v>
      </c>
      <c r="V155" s="119">
        <f>_xll.qlYieldTSDiscount(Discounting,R155,,AllTriggers)</f>
        <v>0.99888928841519742</v>
      </c>
      <c r="W155" s="119">
        <f>_xll.qlYieldTSDiscount(Discounting,S155,,AllTriggers)</f>
        <v>0.99658183097575048</v>
      </c>
      <c r="X155" s="22">
        <f t="shared" si="13"/>
        <v>4.5548297144574331E-3</v>
      </c>
      <c r="Y155" s="139">
        <f t="shared" si="14"/>
        <v>1.2994429541066754E-3</v>
      </c>
    </row>
    <row r="156" spans="18:25" x14ac:dyDescent="0.2">
      <c r="R156" s="92">
        <f>_xll.qlCalendarAdvance(Calendar,R155,"1D","f")</f>
        <v>42341</v>
      </c>
      <c r="S156" s="92">
        <f>_xll.qlCalendarAdvance(Calendar,R156,$F$1,"mf",,Trigger)</f>
        <v>42524</v>
      </c>
      <c r="T156" s="118">
        <f>_xll.qlDayCounterYearFraction(DayCounter,R156,S156,,,Trigger)</f>
        <v>0.5083333333333333</v>
      </c>
      <c r="U156" s="139">
        <f>_xll.qlInterpolationInterpolate(B6Minterpolation,R156,TRUE)</f>
        <v>2.5659809762786736E-3</v>
      </c>
      <c r="V156" s="119">
        <f>_xll.qlYieldTSDiscount(Discounting,R156,,AllTriggers)</f>
        <v>0.99888102390476419</v>
      </c>
      <c r="W156" s="119">
        <f>_xll.qlYieldTSDiscount(Discounting,S156,,AllTriggers)</f>
        <v>0.99656489606325571</v>
      </c>
      <c r="X156" s="22">
        <f t="shared" si="13"/>
        <v>4.5720224375365203E-3</v>
      </c>
      <c r="Y156" s="139">
        <f t="shared" si="14"/>
        <v>1.30050316151605E-3</v>
      </c>
    </row>
    <row r="157" spans="18:25" x14ac:dyDescent="0.2">
      <c r="R157" s="92">
        <f>_xll.qlCalendarAdvance(Calendar,R156,"1D","f")</f>
        <v>42342</v>
      </c>
      <c r="S157" s="92">
        <f>_xll.qlCalendarAdvance(Calendar,R157,$F$1,"mf",,Trigger)</f>
        <v>42527</v>
      </c>
      <c r="T157" s="118">
        <f>_xll.qlDayCounterYearFraction(DayCounter,R157,S157,,,Trigger)</f>
        <v>0.51388888888888884</v>
      </c>
      <c r="U157" s="139">
        <f>_xll.qlInterpolationInterpolate(B6Minterpolation,R157,TRUE)</f>
        <v>2.5681004136638786E-3</v>
      </c>
      <c r="V157" s="119">
        <f>_xll.qlYieldTSDiscount(Discounting,R157,,AllTriggers)</f>
        <v>0.99887274064806131</v>
      </c>
      <c r="W157" s="119">
        <f>_xll.qlYieldTSDiscount(Discounting,S157,,AllTriggers)</f>
        <v>0.99651380344362295</v>
      </c>
      <c r="X157" s="22">
        <f t="shared" si="13"/>
        <v>4.6064231863675422E-3</v>
      </c>
      <c r="Y157" s="139">
        <f t="shared" si="14"/>
        <v>1.3157356624262132E-3</v>
      </c>
    </row>
    <row r="158" spans="18:25" x14ac:dyDescent="0.2">
      <c r="R158" s="92">
        <f>_xll.qlCalendarAdvance(Calendar,R157,"1D","f")</f>
        <v>42345</v>
      </c>
      <c r="S158" s="92">
        <f>_xll.qlCalendarAdvance(Calendar,R158,$F$1,"mf",,Trigger)</f>
        <v>42528</v>
      </c>
      <c r="T158" s="118">
        <f>_xll.qlDayCounterYearFraction(DayCounter,R158,S158,,,Trigger)</f>
        <v>0.5083333333333333</v>
      </c>
      <c r="U158" s="139">
        <f>_xll.qlInterpolationInterpolate(B6Minterpolation,R158,TRUE)</f>
        <v>2.5744759056684462E-3</v>
      </c>
      <c r="V158" s="119">
        <f>_xll.qlYieldTSDiscount(Discounting,R158,,AllTriggers)</f>
        <v>0.99884775353177424</v>
      </c>
      <c r="W158" s="119">
        <f>_xll.qlYieldTSDiscount(Discounting,S158,,AllTriggers)</f>
        <v>0.99649667638498307</v>
      </c>
      <c r="X158" s="22">
        <f t="shared" si="13"/>
        <v>4.6413298775312851E-3</v>
      </c>
      <c r="Y158" s="139">
        <f t="shared" si="14"/>
        <v>1.3047599640834916E-3</v>
      </c>
    </row>
    <row r="159" spans="18:25" x14ac:dyDescent="0.2">
      <c r="R159" s="92">
        <f>_xll.qlCalendarAdvance(Calendar,R158,"1D","f")</f>
        <v>42346</v>
      </c>
      <c r="S159" s="92">
        <f>_xll.qlCalendarAdvance(Calendar,R159,$F$1,"mf",,Trigger)</f>
        <v>42529</v>
      </c>
      <c r="T159" s="118">
        <f>_xll.qlDayCounterYearFraction(DayCounter,R159,S159,,,Trigger)</f>
        <v>0.5083333333333333</v>
      </c>
      <c r="U159" s="139">
        <f>_xll.qlInterpolationInterpolate(B6Minterpolation,R159,TRUE)</f>
        <v>2.5766048002509286E-3</v>
      </c>
      <c r="V159" s="119">
        <f>_xll.qlYieldTSDiscount(Discounting,R159,,AllTriggers)</f>
        <v>0.99883937042185411</v>
      </c>
      <c r="W159" s="119">
        <f>_xll.qlYieldTSDiscount(Discounting,S159,,AllTriggers)</f>
        <v>0.99647950112130179</v>
      </c>
      <c r="X159" s="22">
        <f t="shared" si="13"/>
        <v>4.6587670212265772E-3</v>
      </c>
      <c r="Y159" s="139">
        <f t="shared" si="14"/>
        <v>1.3058266566734517E-3</v>
      </c>
    </row>
    <row r="160" spans="18:25" x14ac:dyDescent="0.2">
      <c r="R160" s="92">
        <f>_xll.qlCalendarAdvance(Calendar,R159,"1D","f")</f>
        <v>42347</v>
      </c>
      <c r="S160" s="92">
        <f>_xll.qlCalendarAdvance(Calendar,R160,$F$1,"mf",,Trigger)</f>
        <v>42530</v>
      </c>
      <c r="T160" s="118">
        <f>_xll.qlDayCounterYearFraction(DayCounter,R160,S160,,,Trigger)</f>
        <v>0.5083333333333333</v>
      </c>
      <c r="U160" s="139">
        <f>_xll.qlInterpolationInterpolate(B6Minterpolation,R160,TRUE)</f>
        <v>2.5787345621062128E-3</v>
      </c>
      <c r="V160" s="119">
        <f>_xll.qlYieldTSDiscount(Discounting,R160,,AllTriggers)</f>
        <v>0.99883095613201922</v>
      </c>
      <c r="W160" s="119">
        <f>_xll.qlYieldTSDiscount(Discounting,S160,,AllTriggers)</f>
        <v>0.99646227758520056</v>
      </c>
      <c r="X160" s="22">
        <f t="shared" si="13"/>
        <v>4.6762387365334541E-3</v>
      </c>
      <c r="Y160" s="139">
        <f t="shared" si="14"/>
        <v>1.3068937456062965E-3</v>
      </c>
    </row>
    <row r="161" spans="18:25" x14ac:dyDescent="0.2">
      <c r="R161" s="92">
        <f>_xll.qlCalendarAdvance(Calendar,R160,"1D","f")</f>
        <v>42348</v>
      </c>
      <c r="S161" s="92">
        <f>_xll.qlCalendarAdvance(Calendar,R161,$F$1,"mf",,Trigger)</f>
        <v>42531</v>
      </c>
      <c r="T161" s="118">
        <f>_xll.qlDayCounterYearFraction(DayCounter,R161,S161,,,Trigger)</f>
        <v>0.5083333333333333</v>
      </c>
      <c r="U161" s="139">
        <f>_xll.qlInterpolationInterpolate(B6Minterpolation,R161,TRUE)</f>
        <v>2.5808645924236908E-3</v>
      </c>
      <c r="V161" s="119">
        <f>_xll.qlYieldTSDiscount(Discounting,R161,,AllTriggers)</f>
        <v>0.99882250817579743</v>
      </c>
      <c r="W161" s="119">
        <f>_xll.qlYieldTSDiscount(Discounting,S161,,AllTriggers)</f>
        <v>0.99644500570931271</v>
      </c>
      <c r="X161" s="22">
        <f t="shared" si="13"/>
        <v>4.6937402522276251E-3</v>
      </c>
      <c r="Y161" s="139">
        <f t="shared" si="14"/>
        <v>1.307960930702955E-3</v>
      </c>
    </row>
    <row r="162" spans="18:25" x14ac:dyDescent="0.2">
      <c r="R162" s="92">
        <f>_xll.qlCalendarAdvance(Calendar,R161,"1D","f")</f>
        <v>42349</v>
      </c>
      <c r="S162" s="92">
        <f>_xll.qlCalendarAdvance(Calendar,R162,$F$1,"mf",,Trigger)</f>
        <v>42534</v>
      </c>
      <c r="T162" s="118">
        <f>_xll.qlDayCounterYearFraction(DayCounter,R162,S162,,,Trigger)</f>
        <v>0.51388888888888884</v>
      </c>
      <c r="U162" s="139">
        <f>_xll.qlInterpolationInterpolate(B6Minterpolation,R162,TRUE)</f>
        <v>2.5829942923927558E-3</v>
      </c>
      <c r="V162" s="119">
        <f>_xll.qlYieldTSDiscount(Discounting,R162,,AllTriggers)</f>
        <v>0.99881402406680408</v>
      </c>
      <c r="W162" s="119">
        <f>_xll.qlYieldTSDiscount(Discounting,S162,,AllTriggers)</f>
        <v>0.99639289936944153</v>
      </c>
      <c r="X162" s="22">
        <f t="shared" si="13"/>
        <v>4.7284337257357534E-3</v>
      </c>
      <c r="Y162" s="139">
        <f t="shared" si="14"/>
        <v>1.3232785982507953E-3</v>
      </c>
    </row>
    <row r="163" spans="18:25" x14ac:dyDescent="0.2">
      <c r="R163" s="92">
        <f>_xll.qlCalendarAdvance(Calendar,R162,"1D","f")</f>
        <v>42352</v>
      </c>
      <c r="S163" s="92">
        <f>_xll.qlCalendarAdvance(Calendar,R163,$F$1,"mf",,Trigger)</f>
        <v>42535</v>
      </c>
      <c r="T163" s="118">
        <f>_xll.qlDayCounterYearFraction(DayCounter,R163,S163,,,Trigger)</f>
        <v>0.5083333333333333</v>
      </c>
      <c r="U163" s="139">
        <f>_xll.qlInterpolationInterpolate(B6Minterpolation,R163,TRUE)</f>
        <v>2.5893754221034005E-3</v>
      </c>
      <c r="V163" s="119">
        <f>_xll.qlYieldTSDiscount(Discounting,R163,,AllTriggers)</f>
        <v>0.99878832996067701</v>
      </c>
      <c r="W163" s="119">
        <f>_xll.qlYieldTSDiscount(Discounting,S163,,AllTriggers)</f>
        <v>0.99637543346097879</v>
      </c>
      <c r="X163" s="22">
        <f t="shared" si="13"/>
        <v>4.7639488884853596E-3</v>
      </c>
      <c r="Y163" s="139">
        <f t="shared" si="14"/>
        <v>1.3122246299264535E-3</v>
      </c>
    </row>
    <row r="164" spans="18:25" x14ac:dyDescent="0.2">
      <c r="R164" s="92">
        <f>_xll.qlCalendarAdvance(Calendar,R163,"1D","f")</f>
        <v>42353</v>
      </c>
      <c r="S164" s="92">
        <f>_xll.qlCalendarAdvance(Calendar,R164,$F$1,"mf",,Trigger)</f>
        <v>42536</v>
      </c>
      <c r="T164" s="118">
        <f>_xll.qlDayCounterYearFraction(DayCounter,R164,S164,,,Trigger)</f>
        <v>0.5083333333333333</v>
      </c>
      <c r="U164" s="139">
        <f>_xll.qlInterpolationInterpolate(B6Minterpolation,R164,TRUE)</f>
        <v>2.5914978125727412E-3</v>
      </c>
      <c r="V164" s="119">
        <f>_xll.qlYieldTSDiscount(Discounting,R164,,AllTriggers)</f>
        <v>0.99877967637852982</v>
      </c>
      <c r="W164" s="119">
        <f>_xll.qlYieldTSDiscount(Discounting,S164,,AllTriggers)</f>
        <v>0.99635791887607494</v>
      </c>
      <c r="X164" s="22">
        <f t="shared" si="13"/>
        <v>4.7815278318433744E-3</v>
      </c>
      <c r="Y164" s="139">
        <f t="shared" si="14"/>
        <v>1.3132877939375834E-3</v>
      </c>
    </row>
    <row r="165" spans="18:25" x14ac:dyDescent="0.2">
      <c r="R165" s="92">
        <f>_xll.qlCalendarAdvance(Calendar,R164,"1D","f")</f>
        <v>42354</v>
      </c>
      <c r="S165" s="92">
        <f>_xll.qlCalendarAdvance(Calendar,R165,$F$1,"mf",,Trigger)</f>
        <v>42537</v>
      </c>
      <c r="T165" s="118">
        <f>_xll.qlDayCounterYearFraction(DayCounter,R165,S165,,,Trigger)</f>
        <v>0.5083333333333333</v>
      </c>
      <c r="U165" s="139">
        <f>_xll.qlInterpolationInterpolate(B6Minterpolation,R165,TRUE)</f>
        <v>2.5936168786406329E-3</v>
      </c>
      <c r="V165" s="119">
        <f>_xll.qlYieldTSDiscount(Discounting,R165,,AllTriggers)</f>
        <v>0.99877097421303096</v>
      </c>
      <c r="W165" s="119">
        <f>_xll.qlYieldTSDiscount(Discounting,S165,,AllTriggers)</f>
        <v>0.99634035554743516</v>
      </c>
      <c r="X165" s="22">
        <f t="shared" si="13"/>
        <v>4.7991079446929961E-3</v>
      </c>
      <c r="Y165" s="139">
        <f t="shared" si="14"/>
        <v>1.3143492535075817E-3</v>
      </c>
    </row>
    <row r="166" spans="18:25" x14ac:dyDescent="0.2">
      <c r="R166" s="92">
        <f>_xll.qlCalendarAdvance(Calendar,R165,"1D","f")</f>
        <v>42355</v>
      </c>
      <c r="S166" s="92">
        <f>_xll.qlCalendarAdvance(Calendar,R166,$F$1,"mf",,Trigger)</f>
        <v>42538</v>
      </c>
      <c r="T166" s="118">
        <f>_xll.qlDayCounterYearFraction(DayCounter,R166,S166,,,Trigger)</f>
        <v>0.5083333333333333</v>
      </c>
      <c r="U166" s="139">
        <f>_xll.qlInterpolationInterpolate(B6Minterpolation,R166,TRUE)</f>
        <v>2.5957320214964686E-3</v>
      </c>
      <c r="V166" s="119">
        <f>_xll.qlYieldTSDiscount(Discounting,R166,,AllTriggers)</f>
        <v>0.99876222097834044</v>
      </c>
      <c r="W166" s="119">
        <f>_xll.qlYieldTSDiscount(Discounting,S166,,AllTriggers)</f>
        <v>0.99632274340777649</v>
      </c>
      <c r="X166" s="22">
        <f t="shared" si="13"/>
        <v>4.8166844546253095E-3</v>
      </c>
      <c r="Y166" s="139">
        <f t="shared" si="14"/>
        <v>1.3154087086144394E-3</v>
      </c>
    </row>
    <row r="167" spans="18:25" x14ac:dyDescent="0.2">
      <c r="R167" s="92">
        <f>_xll.qlCalendarAdvance(Calendar,R166,"1D","f")</f>
        <v>42356</v>
      </c>
      <c r="S167" s="92">
        <f>_xll.qlCalendarAdvance(Calendar,R167,$F$1,"mf",,Trigger)</f>
        <v>42541</v>
      </c>
      <c r="T167" s="118">
        <f>_xll.qlDayCounterYearFraction(DayCounter,R167,S167,,,Trigger)</f>
        <v>0.51388888888888884</v>
      </c>
      <c r="U167" s="139">
        <f>_xll.qlInterpolationInterpolate(B6Minterpolation,R167,TRUE)</f>
        <v>2.5978426423296404E-3</v>
      </c>
      <c r="V167" s="119">
        <f>_xll.qlYieldTSDiscount(Discounting,R167,,AllTriggers)</f>
        <v>0.99875341418871322</v>
      </c>
      <c r="W167" s="119">
        <f>_xll.qlYieldTSDiscount(Discounting,S167,,AllTriggers)</f>
        <v>0.99626961345004073</v>
      </c>
      <c r="X167" s="22">
        <f t="shared" si="13"/>
        <v>4.8514397234497714E-3</v>
      </c>
      <c r="Y167" s="139">
        <f t="shared" si="14"/>
        <v>1.3307965475006659E-3</v>
      </c>
    </row>
    <row r="168" spans="18:25" x14ac:dyDescent="0.2">
      <c r="R168" s="92">
        <f>_xll.qlCalendarAdvance(Calendar,R167,"1D","f")</f>
        <v>42359</v>
      </c>
      <c r="S168" s="92">
        <f>_xll.qlCalendarAdvance(Calendar,R168,$F$1,"mf",,Trigger)</f>
        <v>42542</v>
      </c>
      <c r="T168" s="118">
        <f>_xll.qlDayCounterYearFraction(DayCounter,R168,S168,,,Trigger)</f>
        <v>0.5083333333333333</v>
      </c>
      <c r="U168" s="139">
        <f>_xll.qlInterpolationInterpolate(B6Minterpolation,R168,TRUE)</f>
        <v>2.6041413845871034E-3</v>
      </c>
      <c r="V168" s="119">
        <f>_xll.qlYieldTSDiscount(Discounting,R168,,AllTriggers)</f>
        <v>0.99872664763420871</v>
      </c>
      <c r="W168" s="119">
        <f>_xll.qlYieldTSDiscount(Discounting,S168,,AllTriggers)</f>
        <v>0.99625180539372082</v>
      </c>
      <c r="X168" s="22">
        <f t="shared" si="13"/>
        <v>4.886859011021925E-3</v>
      </c>
      <c r="Y168" s="139">
        <f t="shared" si="14"/>
        <v>1.3196204847385064E-3</v>
      </c>
    </row>
    <row r="169" spans="18:25" x14ac:dyDescent="0.2">
      <c r="R169" s="92">
        <f>_xll.qlCalendarAdvance(Calendar,R168,"1D","f")</f>
        <v>42360</v>
      </c>
      <c r="S169" s="92">
        <f>_xll.qlCalendarAdvance(Calendar,R169,$F$1,"mf",,Trigger)</f>
        <v>42543</v>
      </c>
      <c r="T169" s="118">
        <f>_xll.qlDayCounterYearFraction(DayCounter,R169,S169,,,Trigger)</f>
        <v>0.5083333333333333</v>
      </c>
      <c r="U169" s="139">
        <f>_xll.qlInterpolationInterpolate(B6Minterpolation,R169,TRUE)</f>
        <v>2.6062279292235493E-3</v>
      </c>
      <c r="V169" s="119">
        <f>_xll.qlYieldTSDiscount(Discounting,R169,,AllTriggers)</f>
        <v>0.99871760176932511</v>
      </c>
      <c r="W169" s="119">
        <f>_xll.qlYieldTSDiscount(Discounting,S169,,AllTriggers)</f>
        <v>0.99623394819015032</v>
      </c>
      <c r="X169" s="22">
        <f t="shared" si="13"/>
        <v>4.9043459142649563E-3</v>
      </c>
      <c r="Y169" s="139">
        <f t="shared" si="14"/>
        <v>1.3206654179707459E-3</v>
      </c>
    </row>
    <row r="170" spans="18:25" x14ac:dyDescent="0.2">
      <c r="R170" s="92">
        <f>_xll.qlCalendarAdvance(Calendar,R169,"1D","f")</f>
        <v>42361</v>
      </c>
      <c r="S170" s="92">
        <f>_xll.qlCalendarAdvance(Calendar,R170,$F$1,"mf",,Trigger)</f>
        <v>42544</v>
      </c>
      <c r="T170" s="118">
        <f>_xll.qlDayCounterYearFraction(DayCounter,R170,S170,,,Trigger)</f>
        <v>0.5083333333333333</v>
      </c>
      <c r="U170" s="139">
        <f>_xll.qlInterpolationInterpolate(B6Minterpolation,R170,TRUE)</f>
        <v>2.6083069577842958E-3</v>
      </c>
      <c r="V170" s="119">
        <f>_xll.qlYieldTSDiscount(Discounting,R170,,AllTriggers)</f>
        <v>0.99870848992224837</v>
      </c>
      <c r="W170" s="119">
        <f>_xll.qlYieldTSDiscount(Discounting,S170,,AllTriggers)</f>
        <v>0.9962160417721192</v>
      </c>
      <c r="X170" s="22">
        <f t="shared" si="13"/>
        <v>4.9218005765662683E-3</v>
      </c>
      <c r="Y170" s="139">
        <f t="shared" si="14"/>
        <v>1.3217065470706318E-3</v>
      </c>
    </row>
    <row r="171" spans="18:25" x14ac:dyDescent="0.2">
      <c r="R171" s="92">
        <f>_xll.qlCalendarAdvance(Calendar,R170,"1D","f")</f>
        <v>42362</v>
      </c>
      <c r="S171" s="92">
        <f>_xll.qlCalendarAdvance(Calendar,R171,$F$1,"mf",,Trigger)</f>
        <v>42545</v>
      </c>
      <c r="T171" s="118">
        <f>_xll.qlDayCounterYearFraction(DayCounter,R171,S171,,,Trigger)</f>
        <v>0.5083333333333333</v>
      </c>
      <c r="U171" s="139">
        <f>_xll.qlInterpolationInterpolate(B6Minterpolation,R171,TRUE)</f>
        <v>2.6103778714587351E-3</v>
      </c>
      <c r="V171" s="119">
        <f>_xll.qlYieldTSDiscount(Discounting,R171,,AllTriggers)</f>
        <v>0.99869930960783126</v>
      </c>
      <c r="W171" s="119">
        <f>_xll.qlYieldTSDiscount(Discounting,S171,,AllTriggers)</f>
        <v>0.99619808607243032</v>
      </c>
      <c r="X171" s="22">
        <f t="shared" si="13"/>
        <v>4.939218224330571E-3</v>
      </c>
      <c r="Y171" s="139">
        <f t="shared" si="14"/>
        <v>1.3227435721702785E-3</v>
      </c>
    </row>
    <row r="172" spans="18:25" x14ac:dyDescent="0.2">
      <c r="R172" s="92">
        <f>_xll.qlCalendarAdvance(Calendar,R171,"1D","f")</f>
        <v>42367</v>
      </c>
      <c r="S172" s="92">
        <f>_xll.qlCalendarAdvance(Calendar,R172,$F$1,"mf",,Trigger)</f>
        <v>42550</v>
      </c>
      <c r="T172" s="118">
        <f>_xll.qlDayCounterYearFraction(DayCounter,R172,S172,,,Trigger)</f>
        <v>0.5083333333333333</v>
      </c>
      <c r="U172" s="139">
        <f>_xll.qlInterpolationInterpolate(B6Minterpolation,R172,TRUE)</f>
        <v>2.6205897581650806E-3</v>
      </c>
      <c r="V172" s="119">
        <f>_xll.qlYieldTSDiscount(Discounting,R172,,AllTriggers)</f>
        <v>0.9986522940529593</v>
      </c>
      <c r="W172" s="119">
        <f>_xll.qlYieldTSDiscount(Discounting,S172,,AllTriggers)</f>
        <v>0.99610756599807571</v>
      </c>
      <c r="X172" s="22">
        <f t="shared" si="13"/>
        <v>5.0255841577047178E-3</v>
      </c>
      <c r="Y172" s="139">
        <f t="shared" si="14"/>
        <v>1.3278566437735864E-3</v>
      </c>
    </row>
    <row r="173" spans="18:25" x14ac:dyDescent="0.2">
      <c r="R173" s="92">
        <f>_xll.qlCalendarAdvance(Calendar,R172,"1D","f")</f>
        <v>42368</v>
      </c>
      <c r="S173" s="92">
        <f>_xll.qlCalendarAdvance(Calendar,R173,$F$1,"mf",,Trigger)</f>
        <v>42551</v>
      </c>
      <c r="T173" s="118">
        <f>_xll.qlDayCounterYearFraction(DayCounter,R173,S173,,,Trigger)</f>
        <v>0.5083333333333333</v>
      </c>
      <c r="U173" s="139">
        <f>_xll.qlInterpolationInterpolate(B6Minterpolation,R173,TRUE)</f>
        <v>2.6225994074989285E-3</v>
      </c>
      <c r="V173" s="119">
        <f>_xll.qlYieldTSDiscount(Discounting,R173,,AllTriggers)</f>
        <v>0.998642651485528</v>
      </c>
      <c r="W173" s="119">
        <f>_xll.qlYieldTSDiscount(Discounting,S173,,AllTriggers)</f>
        <v>0.99608931319798832</v>
      </c>
      <c r="X173" s="22">
        <f t="shared" si="13"/>
        <v>5.0426809113385176E-3</v>
      </c>
      <c r="Y173" s="139">
        <f t="shared" si="14"/>
        <v>1.3288627478563629E-3</v>
      </c>
    </row>
    <row r="174" spans="18:25" x14ac:dyDescent="0.2">
      <c r="R174" s="92">
        <f>_xll.qlCalendarAdvance(Calendar,R173,"1D","f")</f>
        <v>42369</v>
      </c>
      <c r="S174" s="92">
        <f>_xll.qlCalendarAdvance(Calendar,R174,$F$1,"mf",,Trigger)</f>
        <v>42551</v>
      </c>
      <c r="T174" s="118">
        <f>_xll.qlDayCounterYearFraction(DayCounter,R174,S174,,,Trigger)</f>
        <v>0.50555555555555554</v>
      </c>
      <c r="U174" s="139">
        <f>_xll.qlInterpolationInterpolate(B6Minterpolation,R174,TRUE)</f>
        <v>2.6245967502722192E-3</v>
      </c>
      <c r="V174" s="119">
        <f>_xll.qlYieldTSDiscount(Discounting,R174,,AllTriggers)</f>
        <v>0.99863292745631005</v>
      </c>
      <c r="W174" s="119">
        <f>_xll.qlYieldTSDiscount(Discounting,S174,,AllTriggers)</f>
        <v>0.99608931319798832</v>
      </c>
      <c r="X174" s="22">
        <f t="shared" si="13"/>
        <v>5.0510780909966187E-3</v>
      </c>
      <c r="Y174" s="139">
        <f t="shared" si="14"/>
        <v>1.3226247245497885E-3</v>
      </c>
    </row>
    <row r="175" spans="18:25" x14ac:dyDescent="0.2">
      <c r="R175" s="92">
        <f>_xll.qlCalendarAdvance(Calendar,R174,"1D","f")</f>
        <v>42373</v>
      </c>
      <c r="S175" s="92">
        <f>_xll.qlCalendarAdvance(Calendar,R175,$F$1,"mf",,Trigger)</f>
        <v>42555</v>
      </c>
      <c r="T175" s="118">
        <f>_xll.qlDayCounterYearFraction(DayCounter,R175,S175,,,Trigger)</f>
        <v>0.50555555555555554</v>
      </c>
      <c r="U175" s="139">
        <f>_xll.qlInterpolationInterpolate(B6Minterpolation,R175,TRUE)</f>
        <v>2.6324510795476667E-3</v>
      </c>
      <c r="V175" s="119">
        <f>_xll.qlYieldTSDiscount(Discounting,R175,,AllTriggers)</f>
        <v>0.99859325500319585</v>
      </c>
      <c r="W175" s="119">
        <f>_xll.qlYieldTSDiscount(Discounting,S175,,AllTriggers)</f>
        <v>0.99601580380980514</v>
      </c>
      <c r="X175" s="22">
        <f t="shared" si="13"/>
        <v>5.1186488088892515E-3</v>
      </c>
      <c r="Y175" s="139">
        <f t="shared" si="14"/>
        <v>1.3265349974372828E-3</v>
      </c>
    </row>
    <row r="176" spans="18:25" x14ac:dyDescent="0.2">
      <c r="R176" s="92">
        <f>_xll.qlCalendarAdvance(Calendar,R175,"1D","f")</f>
        <v>42374</v>
      </c>
      <c r="S176" s="92">
        <f>_xll.qlCalendarAdvance(Calendar,R176,$F$1,"mf",,Trigger)</f>
        <v>42556</v>
      </c>
      <c r="T176" s="118">
        <f>_xll.qlDayCounterYearFraction(DayCounter,R176,S176,,,Trigger)</f>
        <v>0.50555555555555554</v>
      </c>
      <c r="U176" s="139">
        <f>_xll.qlInterpolationInterpolate(B6Minterpolation,R176,TRUE)</f>
        <v>2.6343779073590636E-3</v>
      </c>
      <c r="V176" s="119">
        <f>_xll.qlYieldTSDiscount(Discounting,R176,,AllTriggers)</f>
        <v>0.99858315237575968</v>
      </c>
      <c r="W176" s="119">
        <f>_xll.qlYieldTSDiscount(Discounting,S176,,AllTriggers)</f>
        <v>0.99599730158040722</v>
      </c>
      <c r="X176" s="22">
        <f t="shared" si="13"/>
        <v>5.1354252636794549E-3</v>
      </c>
      <c r="Y176" s="139">
        <f t="shared" si="14"/>
        <v>1.3274940906416901E-3</v>
      </c>
    </row>
    <row r="177" spans="18:25" x14ac:dyDescent="0.2">
      <c r="R177" s="92">
        <f>_xll.qlCalendarAdvance(Calendar,R176,"1D","f")</f>
        <v>42375</v>
      </c>
      <c r="S177" s="92">
        <f>_xll.qlCalendarAdvance(Calendar,R177,$F$1,"mf",,Trigger)</f>
        <v>42557</v>
      </c>
      <c r="T177" s="118">
        <f>_xll.qlDayCounterYearFraction(DayCounter,R177,S177,,,Trigger)</f>
        <v>0.50555555555555554</v>
      </c>
      <c r="U177" s="139">
        <f>_xll.qlInterpolationInterpolate(B6Minterpolation,R177,TRUE)</f>
        <v>2.63628883574626E-3</v>
      </c>
      <c r="V177" s="119">
        <f>_xll.qlYieldTSDiscount(Discounting,R177,,AllTriggers)</f>
        <v>0.99857297977041215</v>
      </c>
      <c r="W177" s="119">
        <f>_xll.qlYieldTSDiscount(Discounting,S177,,AllTriggers)</f>
        <v>0.99597874926395547</v>
      </c>
      <c r="X177" s="22">
        <f t="shared" si="13"/>
        <v>5.1521630974744655E-3</v>
      </c>
      <c r="Y177" s="139">
        <f t="shared" si="14"/>
        <v>1.3284451860367792E-3</v>
      </c>
    </row>
    <row r="178" spans="18:25" x14ac:dyDescent="0.2">
      <c r="R178" s="92">
        <f>_xll.qlCalendarAdvance(Calendar,R177,"1D","f")</f>
        <v>42376</v>
      </c>
      <c r="S178" s="92">
        <f>_xll.qlCalendarAdvance(Calendar,R178,$F$1,"mf",,Trigger)</f>
        <v>42558</v>
      </c>
      <c r="T178" s="118">
        <f>_xll.qlDayCounterYearFraction(DayCounter,R178,S178,,,Trigger)</f>
        <v>0.50555555555555554</v>
      </c>
      <c r="U178" s="139">
        <f>_xll.qlInterpolationInterpolate(B6Minterpolation,R178,TRUE)</f>
        <v>2.6381832658986487E-3</v>
      </c>
      <c r="V178" s="119">
        <f>_xll.qlYieldTSDiscount(Discounting,R178,,AllTriggers)</f>
        <v>0.9985627391009203</v>
      </c>
      <c r="W178" s="119">
        <f>_xll.qlYieldTSDiscount(Discounting,S178,,AllTriggers)</f>
        <v>0.99596014679341549</v>
      </c>
      <c r="X178" s="22">
        <f t="shared" si="13"/>
        <v>5.1688662449497248E-3</v>
      </c>
      <c r="Y178" s="139">
        <f t="shared" si="14"/>
        <v>1.3293879797253215E-3</v>
      </c>
    </row>
    <row r="179" spans="18:25" x14ac:dyDescent="0.2">
      <c r="R179" s="92">
        <f>_xll.qlCalendarAdvance(Calendar,R178,"1D","f")</f>
        <v>42377</v>
      </c>
      <c r="S179" s="92">
        <f>_xll.qlCalendarAdvance(Calendar,R179,$F$1,"mf",,Trigger)</f>
        <v>42559</v>
      </c>
      <c r="T179" s="118">
        <f>_xll.qlDayCounterYearFraction(DayCounter,R179,S179,,,Trigger)</f>
        <v>0.50555555555555554</v>
      </c>
      <c r="U179" s="139">
        <f>_xll.qlInterpolationInterpolate(B6Minterpolation,R179,TRUE)</f>
        <v>2.6400605990056229E-3</v>
      </c>
      <c r="V179" s="119">
        <f>_xll.qlYieldTSDiscount(Discounting,R179,,AllTriggers)</f>
        <v>0.99855243228098722</v>
      </c>
      <c r="W179" s="119">
        <f>_xll.qlYieldTSDiscount(Discounting,S179,,AllTriggers)</f>
        <v>0.99594149410176591</v>
      </c>
      <c r="X179" s="22">
        <f t="shared" si="13"/>
        <v>5.1855386409159539E-3</v>
      </c>
      <c r="Y179" s="139">
        <f t="shared" si="14"/>
        <v>1.3303221678136947E-3</v>
      </c>
    </row>
    <row r="180" spans="18:25" x14ac:dyDescent="0.2">
      <c r="R180" s="92">
        <f>_xll.qlCalendarAdvance(Calendar,R179,"1D","f")</f>
        <v>42380</v>
      </c>
      <c r="S180" s="92">
        <f>_xll.qlCalendarAdvance(Calendar,R180,$F$1,"mf",,Trigger)</f>
        <v>42562</v>
      </c>
      <c r="T180" s="118">
        <f>_xll.qlDayCounterYearFraction(DayCounter,R180,S180,,,Trigger)</f>
        <v>0.50555555555555554</v>
      </c>
      <c r="U180" s="139">
        <f>_xll.qlInterpolationInterpolate(B6Minterpolation,R180,TRUE)</f>
        <v>2.6455840279479836E-3</v>
      </c>
      <c r="V180" s="119">
        <f>_xll.qlYieldTSDiscount(Discounting,R180,,AllTriggers)</f>
        <v>0.9985211340545791</v>
      </c>
      <c r="W180" s="119">
        <f>_xll.qlYieldTSDiscount(Discounting,S180,,AllTriggers)</f>
        <v>0.99588523403013718</v>
      </c>
      <c r="X180" s="22">
        <f t="shared" si="13"/>
        <v>5.2354106698774602E-3</v>
      </c>
      <c r="Y180" s="139">
        <f t="shared" si="14"/>
        <v>1.3330700595782521E-3</v>
      </c>
    </row>
    <row r="181" spans="18:25" x14ac:dyDescent="0.2">
      <c r="R181" s="92">
        <f>_xll.qlCalendarAdvance(Calendar,R180,"1D","f")</f>
        <v>42381</v>
      </c>
      <c r="S181" s="92">
        <f>_xll.qlCalendarAdvance(Calendar,R181,$F$1,"mf",,Trigger)</f>
        <v>42563</v>
      </c>
      <c r="T181" s="118">
        <f>_xll.qlDayCounterYearFraction(DayCounter,R181,S181,,,Trigger)</f>
        <v>0.50555555555555554</v>
      </c>
      <c r="U181" s="139">
        <f>_xll.qlInterpolationInterpolate(B6Minterpolation,R181,TRUE)</f>
        <v>2.6473869847672264E-3</v>
      </c>
      <c r="V181" s="119">
        <f>_xll.qlYieldTSDiscount(Discounting,R181,,AllTriggers)</f>
        <v>0.9985105817685811</v>
      </c>
      <c r="W181" s="119">
        <f>_xll.qlYieldTSDiscount(Discounting,S181,,AllTriggers)</f>
        <v>0.99586637978409132</v>
      </c>
      <c r="X181" s="22">
        <f t="shared" si="13"/>
        <v>5.2519994105877793E-3</v>
      </c>
      <c r="Y181" s="139">
        <f t="shared" si="14"/>
        <v>1.3339667863822811E-3</v>
      </c>
    </row>
    <row r="182" spans="18:25" x14ac:dyDescent="0.2">
      <c r="R182" s="92">
        <f>_xll.qlCalendarAdvance(Calendar,R181,"1D","f")</f>
        <v>42382</v>
      </c>
      <c r="S182" s="92">
        <f>_xll.qlCalendarAdvance(Calendar,R182,$F$1,"mf",,Trigger)</f>
        <v>42564</v>
      </c>
      <c r="T182" s="118">
        <f>_xll.qlDayCounterYearFraction(DayCounter,R182,S182,,,Trigger)</f>
        <v>0.50555555555555554</v>
      </c>
      <c r="U182" s="139">
        <f>_xll.qlInterpolationInterpolate(B6Minterpolation,R182,TRUE)</f>
        <v>2.6491698504880184E-3</v>
      </c>
      <c r="V182" s="119">
        <f>_xll.qlYieldTSDiscount(Discounting,R182,,AllTriggers)</f>
        <v>0.99849997289964931</v>
      </c>
      <c r="W182" s="119">
        <f>_xll.qlYieldTSDiscount(Discounting,S182,,AllTriggers)</f>
        <v>0.99584747498202153</v>
      </c>
      <c r="X182" s="22">
        <f t="shared" si="13"/>
        <v>5.2685770758419421E-3</v>
      </c>
      <c r="Y182" s="139">
        <f t="shared" si="14"/>
        <v>1.334853388159644E-3</v>
      </c>
    </row>
    <row r="183" spans="18:25" x14ac:dyDescent="0.2">
      <c r="R183" s="92">
        <f>_xll.qlCalendarAdvance(Calendar,R182,"1D","f")</f>
        <v>42383</v>
      </c>
      <c r="S183" s="92">
        <f>_xll.qlCalendarAdvance(Calendar,R183,$F$1,"mf",,Trigger)</f>
        <v>42565</v>
      </c>
      <c r="T183" s="118">
        <f>_xll.qlDayCounterYearFraction(DayCounter,R183,S183,,,Trigger)</f>
        <v>0.50555555555555554</v>
      </c>
      <c r="U183" s="139">
        <f>_xll.qlInterpolationInterpolate(B6Minterpolation,R183,TRUE)</f>
        <v>2.6509320262997518E-3</v>
      </c>
      <c r="V183" s="119">
        <f>_xll.qlYieldTSDiscount(Discounting,R183,,AllTriggers)</f>
        <v>0.99848930936107538</v>
      </c>
      <c r="W183" s="119">
        <f>_xll.qlYieldTSDiscount(Discounting,S183,,AllTriggers)</f>
        <v>0.9958285195569837</v>
      </c>
      <c r="X183" s="22">
        <f t="shared" si="13"/>
        <v>5.2851476012473917E-3</v>
      </c>
      <c r="Y183" s="139">
        <f t="shared" si="14"/>
        <v>1.3357295610355597E-3</v>
      </c>
    </row>
    <row r="184" spans="18:25" x14ac:dyDescent="0.2">
      <c r="R184" s="92">
        <f>_xll.qlCalendarAdvance(Calendar,R183,"1D","f")</f>
        <v>42384</v>
      </c>
      <c r="S184" s="92">
        <f>_xll.qlCalendarAdvance(Calendar,R184,$F$1,"mf",,Trigger)</f>
        <v>42566</v>
      </c>
      <c r="T184" s="118">
        <f>_xll.qlDayCounterYearFraction(DayCounter,R184,S184,,,Trigger)</f>
        <v>0.50555555555555554</v>
      </c>
      <c r="U184" s="139">
        <f>_xll.qlInterpolationInterpolate(B6Minterpolation,R184,TRUE)</f>
        <v>2.6526729133918205E-3</v>
      </c>
      <c r="V184" s="119">
        <f>_xll.qlYieldTSDiscount(Discounting,R184,,AllTriggers)</f>
        <v>0.99847859306607867</v>
      </c>
      <c r="W184" s="119">
        <f>_xll.qlYieldTSDiscount(Discounting,S184,,AllTriggers)</f>
        <v>0.99580951344204682</v>
      </c>
      <c r="X184" s="22">
        <f t="shared" si="13"/>
        <v>5.3017149225424581E-3</v>
      </c>
      <c r="Y184" s="139">
        <f t="shared" si="14"/>
        <v>1.3365950011375455E-3</v>
      </c>
    </row>
    <row r="185" spans="18:25" x14ac:dyDescent="0.2">
      <c r="R185" s="92">
        <f>_xll.qlCalendarAdvance(Calendar,R184,"1D","f")</f>
        <v>42387</v>
      </c>
      <c r="S185" s="92">
        <f>_xll.qlCalendarAdvance(Calendar,R185,$F$1,"mf",,Trigger)</f>
        <v>42569</v>
      </c>
      <c r="T185" s="118">
        <f>_xll.qlDayCounterYearFraction(DayCounter,R185,S185,,,Trigger)</f>
        <v>0.50555555555555554</v>
      </c>
      <c r="U185" s="139">
        <f>_xll.qlInterpolationInterpolate(B6Minterpolation,R185,TRUE)</f>
        <v>2.6577618542439618E-3</v>
      </c>
      <c r="V185" s="119">
        <f>_xll.qlYieldTSDiscount(Discounting,R185,,AllTriggers)</f>
        <v>0.99844614677363719</v>
      </c>
      <c r="W185" s="119">
        <f>_xll.qlYieldTSDiscount(Discounting,S185,,AllTriggers)</f>
        <v>0.99575219028872886</v>
      </c>
      <c r="X185" s="22">
        <f t="shared" si="13"/>
        <v>5.3514370211312327E-3</v>
      </c>
      <c r="Y185" s="139">
        <f t="shared" si="14"/>
        <v>1.3391238861414612E-3</v>
      </c>
    </row>
    <row r="186" spans="18:25" x14ac:dyDescent="0.2">
      <c r="R186" s="92">
        <f>_xll.qlCalendarAdvance(Calendar,R185,"1D","f")</f>
        <v>42388</v>
      </c>
      <c r="S186" s="92">
        <f>_xll.qlCalendarAdvance(Calendar,R186,$F$1,"mf",,Trigger)</f>
        <v>42570</v>
      </c>
      <c r="T186" s="118">
        <f>_xll.qlDayCounterYearFraction(DayCounter,R186,S186,,,Trigger)</f>
        <v>0.50555555555555554</v>
      </c>
      <c r="U186" s="139">
        <f>_xll.qlInterpolationInterpolate(B6Minterpolation,R186,TRUE)</f>
        <v>2.6594115983512973E-3</v>
      </c>
      <c r="V186" s="119">
        <f>_xll.qlYieldTSDiscount(Discounting,R186,,AllTriggers)</f>
        <v>0.99843523858365846</v>
      </c>
      <c r="W186" s="119">
        <f>_xll.qlYieldTSDiscount(Discounting,S186,,AllTriggers)</f>
        <v>0.99573298074514816</v>
      </c>
      <c r="X186" s="22">
        <f t="shared" si="13"/>
        <v>5.3680308860068202E-3</v>
      </c>
      <c r="Y186" s="139">
        <f t="shared" si="14"/>
        <v>1.3399433565089373E-3</v>
      </c>
    </row>
    <row r="187" spans="18:25" x14ac:dyDescent="0.2">
      <c r="R187" s="92">
        <f>_xll.qlCalendarAdvance(Calendar,R186,"1D","f")</f>
        <v>42389</v>
      </c>
      <c r="S187" s="92">
        <f>_xll.qlCalendarAdvance(Calendar,R187,$F$1,"mf",,Trigger)</f>
        <v>42571</v>
      </c>
      <c r="T187" s="118">
        <f>_xll.qlDayCounterYearFraction(DayCounter,R187,S187,,,Trigger)</f>
        <v>0.50555555555555554</v>
      </c>
      <c r="U187" s="139">
        <f>_xll.qlInterpolationInterpolate(B6Minterpolation,R187,TRUE)</f>
        <v>2.6610370596859313E-3</v>
      </c>
      <c r="V187" s="119">
        <f>_xll.qlYieldTSDiscount(Discounting,R187,,AllTriggers)</f>
        <v>0.99842428720223197</v>
      </c>
      <c r="W187" s="119">
        <f>_xll.qlYieldTSDiscount(Discounting,S187,,AllTriggers)</f>
        <v>0.99571372017721005</v>
      </c>
      <c r="X187" s="22">
        <f t="shared" si="13"/>
        <v>5.3846412274409861E-3</v>
      </c>
      <c r="Y187" s="139">
        <f t="shared" si="14"/>
        <v>1.3407505748037462E-3</v>
      </c>
    </row>
    <row r="188" spans="18:25" x14ac:dyDescent="0.2">
      <c r="R188" s="92">
        <f>_xll.qlCalendarAdvance(Calendar,R187,"1D","f")</f>
        <v>42390</v>
      </c>
      <c r="S188" s="92">
        <f>_xll.qlCalendarAdvance(Calendar,R188,$F$1,"mf",,Trigger)</f>
        <v>42572</v>
      </c>
      <c r="T188" s="118">
        <f>_xll.qlDayCounterYearFraction(DayCounter,R188,S188,,,Trigger)</f>
        <v>0.50555555555555554</v>
      </c>
      <c r="U188" s="139">
        <f>_xll.qlInterpolationInterpolate(B6Minterpolation,R188,TRUE)</f>
        <v>2.6626376394372569E-3</v>
      </c>
      <c r="V188" s="119">
        <f>_xll.qlYieldTSDiscount(Discounting,R188,,AllTriggers)</f>
        <v>0.99841329454212213</v>
      </c>
      <c r="W188" s="119">
        <f>_xll.qlYieldTSDiscount(Discounting,S188,,AllTriggers)</f>
        <v>0.99569440851806268</v>
      </c>
      <c r="X188" s="22">
        <f t="shared" si="13"/>
        <v>5.401271981963514E-3</v>
      </c>
      <c r="Y188" s="139">
        <f t="shared" si="14"/>
        <v>1.3415452371797851E-3</v>
      </c>
    </row>
    <row r="189" spans="18:25" x14ac:dyDescent="0.2">
      <c r="R189" s="92">
        <f>_xll.qlCalendarAdvance(Calendar,R188,"1D","f")</f>
        <v>42391</v>
      </c>
      <c r="S189" s="92">
        <f>_xll.qlCalendarAdvance(Calendar,R189,$F$1,"mf",,Trigger)</f>
        <v>42573</v>
      </c>
      <c r="T189" s="118">
        <f>_xll.qlDayCounterYearFraction(DayCounter,R189,S189,,,Trigger)</f>
        <v>0.50555555555555554</v>
      </c>
      <c r="U189" s="139">
        <f>_xll.qlInterpolationInterpolate(B6Minterpolation,R189,TRUE)</f>
        <v>2.6642127387946665E-3</v>
      </c>
      <c r="V189" s="119">
        <f>_xll.qlYieldTSDiscount(Discounting,R189,,AllTriggers)</f>
        <v>0.99840226251601405</v>
      </c>
      <c r="W189" s="119">
        <f>_xll.qlYieldTSDiscount(Discounting,S189,,AllTriggers)</f>
        <v>0.99567504570086729</v>
      </c>
      <c r="X189" s="22">
        <f t="shared" si="13"/>
        <v>5.4179270862355121E-3</v>
      </c>
      <c r="Y189" s="139">
        <f t="shared" si="14"/>
        <v>1.3423270397954431E-3</v>
      </c>
    </row>
    <row r="190" spans="18:25" x14ac:dyDescent="0.2">
      <c r="R190" s="92">
        <f>_xll.qlCalendarAdvance(Calendar,R189,"1D","f")</f>
        <v>42394</v>
      </c>
      <c r="S190" s="92">
        <f>_xll.qlCalendarAdvance(Calendar,R190,$F$1,"mf",,Trigger)</f>
        <v>42576</v>
      </c>
      <c r="T190" s="118">
        <f>_xll.qlDayCounterYearFraction(DayCounter,R190,S190,,,Trigger)</f>
        <v>0.50555555555555554</v>
      </c>
      <c r="U190" s="139">
        <f>_xll.qlInterpolationInterpolate(B6Minterpolation,R190,TRUE)</f>
        <v>2.6687791663973295E-3</v>
      </c>
      <c r="V190" s="119">
        <f>_xll.qlYieldTSDiscount(Discounting,R190,,AllTriggers)</f>
        <v>0.99836894936735521</v>
      </c>
      <c r="W190" s="119">
        <f>_xll.qlYieldTSDiscount(Discounting,S190,,AllTriggers)</f>
        <v>0.99561664963280394</v>
      </c>
      <c r="X190" s="22">
        <f t="shared" si="13"/>
        <v>5.4680778661687747E-3</v>
      </c>
      <c r="Y190" s="139">
        <f t="shared" si="14"/>
        <v>1.344592250748765E-3</v>
      </c>
    </row>
    <row r="191" spans="18:25" x14ac:dyDescent="0.2">
      <c r="R191" s="92">
        <f>_xll.qlCalendarAdvance(Calendar,R190,"1D","f")</f>
        <v>42395</v>
      </c>
      <c r="S191" s="92">
        <f>_xll.qlCalendarAdvance(Calendar,R191,$F$1,"mf",,Trigger)</f>
        <v>42577</v>
      </c>
      <c r="T191" s="118">
        <f>_xll.qlDayCounterYearFraction(DayCounter,R191,S191,,,Trigger)</f>
        <v>0.50555555555555554</v>
      </c>
      <c r="U191" s="139">
        <f>_xll.qlInterpolationInterpolate(B6Minterpolation,R191,TRUE)</f>
        <v>2.6702463560730042E-3</v>
      </c>
      <c r="V191" s="119">
        <f>_xll.qlYieldTSDiscount(Discounting,R191,,AllTriggers)</f>
        <v>0.998357779002504</v>
      </c>
      <c r="W191" s="119">
        <f>_xll.qlYieldTSDiscount(Discounting,S191,,AllTriggers)</f>
        <v>0.99559708151529458</v>
      </c>
      <c r="X191" s="22">
        <f t="shared" si="13"/>
        <v>5.4848697387293354E-3</v>
      </c>
      <c r="Y191" s="139">
        <f t="shared" si="14"/>
        <v>1.3453195760196475E-3</v>
      </c>
    </row>
    <row r="192" spans="18:25" x14ac:dyDescent="0.2">
      <c r="R192" s="92">
        <f>_xll.qlCalendarAdvance(Calendar,R191,"1D","f")</f>
        <v>42396</v>
      </c>
      <c r="S192" s="92">
        <f>_xll.qlCalendarAdvance(Calendar,R192,$F$1,"mf",,Trigger)</f>
        <v>42578</v>
      </c>
      <c r="T192" s="118">
        <f>_xll.qlDayCounterYearFraction(DayCounter,R192,S192,,,Trigger)</f>
        <v>0.50555555555555554</v>
      </c>
      <c r="U192" s="139">
        <f>_xll.qlInterpolationInterpolate(B6Minterpolation,R192,TRUE)</f>
        <v>2.6716850713017276E-3</v>
      </c>
      <c r="V192" s="119">
        <f>_xll.qlYieldTSDiscount(Discounting,R192,,AllTriggers)</f>
        <v>0.99834657883387223</v>
      </c>
      <c r="W192" s="119">
        <f>_xll.qlYieldTSDiscount(Discounting,S192,,AllTriggers)</f>
        <v>0.99557746190574359</v>
      </c>
      <c r="X192" s="22">
        <f t="shared" si="13"/>
        <v>5.5017056463555992E-3</v>
      </c>
      <c r="Y192" s="139">
        <f t="shared" si="14"/>
        <v>1.3460325224082671E-3</v>
      </c>
    </row>
    <row r="193" spans="18:25" x14ac:dyDescent="0.2">
      <c r="R193" s="92">
        <f>_xll.qlCalendarAdvance(Calendar,R192,"1D","f")</f>
        <v>42397</v>
      </c>
      <c r="S193" s="92">
        <f>_xll.qlCalendarAdvance(Calendar,R193,$F$1,"mf",,Trigger)</f>
        <v>42579</v>
      </c>
      <c r="T193" s="118">
        <f>_xll.qlDayCounterYearFraction(DayCounter,R193,S193,,,Trigger)</f>
        <v>0.50555555555555554</v>
      </c>
      <c r="U193" s="139">
        <f>_xll.qlInterpolationInterpolate(B6Minterpolation,R193,TRUE)</f>
        <v>2.6730947132728917E-3</v>
      </c>
      <c r="V193" s="119">
        <f>_xll.qlYieldTSDiscount(Discounting,R193,,AllTriggers)</f>
        <v>0.99833535077365698</v>
      </c>
      <c r="W193" s="119">
        <f>_xll.qlYieldTSDiscount(Discounting,S193,,AllTriggers)</f>
        <v>0.99555779073739226</v>
      </c>
      <c r="X193" s="22">
        <f t="shared" si="13"/>
        <v>5.5185895265185761E-3</v>
      </c>
      <c r="Y193" s="139">
        <f t="shared" si="14"/>
        <v>1.3467307861086554E-3</v>
      </c>
    </row>
    <row r="194" spans="18:25" x14ac:dyDescent="0.2">
      <c r="R194" s="92">
        <f>_xll.qlCalendarAdvance(Calendar,R193,"1D","f")</f>
        <v>42398</v>
      </c>
      <c r="S194" s="92">
        <f>_xll.qlCalendarAdvance(Calendar,R194,$F$1,"mf",,Trigger)</f>
        <v>42580</v>
      </c>
      <c r="T194" s="118">
        <f>_xll.qlDayCounterYearFraction(DayCounter,R194,S194,,,Trigger)</f>
        <v>0.50555555555555554</v>
      </c>
      <c r="U194" s="139">
        <f>_xll.qlInterpolationInterpolate(B6Minterpolation,R194,TRUE)</f>
        <v>2.6744746831758896E-3</v>
      </c>
      <c r="V194" s="119">
        <f>_xll.qlYieldTSDiscount(Discounting,R194,,AllTriggers)</f>
        <v>0.99832409673397171</v>
      </c>
      <c r="W194" s="119">
        <f>_xll.qlYieldTSDiscount(Discounting,S194,,AllTriggers)</f>
        <v>0.99553806794349586</v>
      </c>
      <c r="X194" s="22">
        <f t="shared" si="13"/>
        <v>5.5355253168241107E-3</v>
      </c>
      <c r="Y194" s="139">
        <f t="shared" si="14"/>
        <v>1.3474140633223726E-3</v>
      </c>
    </row>
    <row r="195" spans="18:25" x14ac:dyDescent="0.2">
      <c r="R195" s="92">
        <f>_xll.qlCalendarAdvance(Calendar,R194,"1D","f")</f>
        <v>42401</v>
      </c>
      <c r="S195" s="92">
        <f>_xll.qlCalendarAdvance(Calendar,R195,$F$1,"mf",,Trigger)</f>
        <v>42583</v>
      </c>
      <c r="T195" s="118">
        <f>_xll.qlDayCounterYearFraction(DayCounter,R195,S195,,,Trigger)</f>
        <v>0.50555555555555554</v>
      </c>
      <c r="U195" s="139">
        <f>_xll.qlInterpolationInterpolate(B6Minterpolation,R195,TRUE)</f>
        <v>2.678435152748731E-3</v>
      </c>
      <c r="V195" s="119">
        <f>_xll.qlYieldTSDiscount(Discounting,R195,,AllTriggers)</f>
        <v>0.99829018611200493</v>
      </c>
      <c r="W195" s="119">
        <f>_xll.qlYieldTSDiscount(Discounting,S195,,AllTriggers)</f>
        <v>0.99547858955530644</v>
      </c>
      <c r="X195" s="22">
        <f t="shared" si="13"/>
        <v>5.5866593624728147E-3</v>
      </c>
      <c r="Y195" s="139">
        <f t="shared" si="14"/>
        <v>1.349373260594443E-3</v>
      </c>
    </row>
    <row r="196" spans="18:25" x14ac:dyDescent="0.2">
      <c r="R196" s="92">
        <f>_xll.qlCalendarAdvance(Calendar,R195,"1D","f")</f>
        <v>42402</v>
      </c>
      <c r="S196" s="92">
        <f>_xll.qlCalendarAdvance(Calendar,R196,$F$1,"mf",,Trigger)</f>
        <v>42584</v>
      </c>
      <c r="T196" s="118">
        <f>_xll.qlDayCounterYearFraction(DayCounter,R196,S196,,,Trigger)</f>
        <v>0.50555555555555554</v>
      </c>
      <c r="U196" s="139">
        <f>_xll.qlInterpolationInterpolate(B6Minterpolation,R196,TRUE)</f>
        <v>2.6796967230885448E-3</v>
      </c>
      <c r="V196" s="119">
        <f>_xll.qlYieldTSDiscount(Discounting,R196,,AllTriggers)</f>
        <v>0.9982788311778843</v>
      </c>
      <c r="W196" s="119">
        <f>_xll.qlYieldTSDiscount(Discounting,S196,,AllTriggers)</f>
        <v>0.99545866015938766</v>
      </c>
      <c r="X196" s="22">
        <f t="shared" ref="X196:X259" si="15">(V196/W196-1)/T196</f>
        <v>5.6038090576998175E-3</v>
      </c>
      <c r="Y196" s="139">
        <f t="shared" ref="Y196:Y259" si="16">LN((1+(U196+X196)*T196)/(1+X196*T196))</f>
        <v>1.3499967365782756E-3</v>
      </c>
    </row>
    <row r="197" spans="18:25" x14ac:dyDescent="0.2">
      <c r="R197" s="92">
        <f>_xll.qlCalendarAdvance(Calendar,R196,"1D","f")</f>
        <v>42403</v>
      </c>
      <c r="S197" s="92">
        <f>_xll.qlCalendarAdvance(Calendar,R197,$F$1,"mf",,Trigger)</f>
        <v>42585</v>
      </c>
      <c r="T197" s="118">
        <f>_xll.qlDayCounterYearFraction(DayCounter,R197,S197,,,Trigger)</f>
        <v>0.50555555555555554</v>
      </c>
      <c r="U197" s="139">
        <f>_xll.qlInterpolationInterpolate(B6Minterpolation,R197,TRUE)</f>
        <v>2.6809296987550827E-3</v>
      </c>
      <c r="V197" s="119">
        <f>_xll.qlYieldTSDiscount(Discounting,R197,,AllTriggers)</f>
        <v>0.99826744938334022</v>
      </c>
      <c r="W197" s="119">
        <f>_xll.qlYieldTSDiscount(Discounting,S197,,AllTriggers)</f>
        <v>0.99543867917237983</v>
      </c>
      <c r="X197" s="22">
        <f t="shared" si="15"/>
        <v>5.6210088728978506E-3</v>
      </c>
      <c r="Y197" s="139">
        <f t="shared" si="16"/>
        <v>1.3506057715145811E-3</v>
      </c>
    </row>
    <row r="198" spans="18:25" x14ac:dyDescent="0.2">
      <c r="R198" s="92">
        <f>_xll.qlCalendarAdvance(Calendar,R197,"1D","f")</f>
        <v>42404</v>
      </c>
      <c r="S198" s="92">
        <f>_xll.qlCalendarAdvance(Calendar,R198,$F$1,"mf",,Trigger)</f>
        <v>42586</v>
      </c>
      <c r="T198" s="118">
        <f>_xll.qlDayCounterYearFraction(DayCounter,R198,S198,,,Trigger)</f>
        <v>0.50555555555555554</v>
      </c>
      <c r="U198" s="139">
        <f>_xll.qlInterpolationInterpolate(B6Minterpolation,R198,TRUE)</f>
        <v>2.6821344987997182E-3</v>
      </c>
      <c r="V198" s="119">
        <f>_xll.qlYieldTSDiscount(Discounting,R198,,AllTriggers)</f>
        <v>0.9982560400302094</v>
      </c>
      <c r="W198" s="119">
        <f>_xll.qlYieldTSDiscount(Discounting,S198,,AllTriggers)</f>
        <v>0.99541864661959556</v>
      </c>
      <c r="X198" s="22">
        <f t="shared" si="15"/>
        <v>5.6382573759777418E-3</v>
      </c>
      <c r="Y198" s="139">
        <f t="shared" si="16"/>
        <v>1.3512005777004794E-3</v>
      </c>
    </row>
    <row r="199" spans="18:25" x14ac:dyDescent="0.2">
      <c r="R199" s="92">
        <f>_xll.qlCalendarAdvance(Calendar,R198,"1D","f")</f>
        <v>42405</v>
      </c>
      <c r="S199" s="92">
        <f>_xll.qlCalendarAdvance(Calendar,R199,$F$1,"mf",,Trigger)</f>
        <v>42587</v>
      </c>
      <c r="T199" s="118">
        <f>_xll.qlDayCounterYearFraction(DayCounter,R199,S199,,,Trigger)</f>
        <v>0.50555555555555554</v>
      </c>
      <c r="U199" s="139">
        <f>_xll.qlInterpolationInterpolate(B6Minterpolation,R199,TRUE)</f>
        <v>2.683311542273826E-3</v>
      </c>
      <c r="V199" s="119">
        <f>_xll.qlYieldTSDiscount(Discounting,R199,,AllTriggers)</f>
        <v>0.99824460242036217</v>
      </c>
      <c r="W199" s="119">
        <f>_xll.qlYieldTSDiscount(Discounting,S199,,AllTriggers)</f>
        <v>0.99539856252635384</v>
      </c>
      <c r="X199" s="22">
        <f t="shared" si="15"/>
        <v>5.6555531348046412E-3</v>
      </c>
      <c r="Y199" s="139">
        <f t="shared" si="16"/>
        <v>1.3517813674288675E-3</v>
      </c>
    </row>
    <row r="200" spans="18:25" x14ac:dyDescent="0.2">
      <c r="R200" s="92">
        <f>_xll.qlCalendarAdvance(Calendar,R199,"1D","f")</f>
        <v>42408</v>
      </c>
      <c r="S200" s="92">
        <f>_xll.qlCalendarAdvance(Calendar,R200,$F$1,"mf",,Trigger)</f>
        <v>42590</v>
      </c>
      <c r="T200" s="118">
        <f>_xll.qlDayCounterYearFraction(DayCounter,R200,S200,,,Trigger)</f>
        <v>0.50555555555555554</v>
      </c>
      <c r="U200" s="139">
        <f>_xll.qlInterpolationInterpolate(B6Minterpolation,R200,TRUE)</f>
        <v>2.6866803237867265E-3</v>
      </c>
      <c r="V200" s="119">
        <f>_xll.qlYieldTSDiscount(Discounting,R200,,AllTriggers)</f>
        <v>0.99821011306974627</v>
      </c>
      <c r="W200" s="119">
        <f>_xll.qlYieldTSDiscount(Discounting,S200,,AllTriggers)</f>
        <v>0.99533800125716487</v>
      </c>
      <c r="X200" s="22">
        <f t="shared" si="15"/>
        <v>5.7077096237126337E-3</v>
      </c>
      <c r="Y200" s="139">
        <f t="shared" si="16"/>
        <v>1.3534417607179293E-3</v>
      </c>
    </row>
    <row r="201" spans="18:25" x14ac:dyDescent="0.2">
      <c r="R201" s="92">
        <f>_xll.qlCalendarAdvance(Calendar,R200,"1D","f")</f>
        <v>42409</v>
      </c>
      <c r="S201" s="92">
        <f>_xll.qlCalendarAdvance(Calendar,R201,$F$1,"mf",,Trigger)</f>
        <v>42591</v>
      </c>
      <c r="T201" s="118">
        <f>_xll.qlDayCounterYearFraction(DayCounter,R201,S201,,,Trigger)</f>
        <v>0.50555555555555554</v>
      </c>
      <c r="U201" s="139">
        <f>_xll.qlInterpolationInterpolate(B6Minterpolation,R201,TRUE)</f>
        <v>2.6877505314924664E-3</v>
      </c>
      <c r="V201" s="119">
        <f>_xll.qlYieldTSDiscount(Discounting,R201,,AllTriggers)</f>
        <v>0.99819855545243119</v>
      </c>
      <c r="W201" s="119">
        <f>_xll.qlYieldTSDiscount(Discounting,S201,,AllTriggers)</f>
        <v>0.99531771125540569</v>
      </c>
      <c r="X201" s="22">
        <f t="shared" si="15"/>
        <v>5.7251800832378357E-3</v>
      </c>
      <c r="Y201" s="139">
        <f t="shared" si="16"/>
        <v>1.3539686074416507E-3</v>
      </c>
    </row>
    <row r="202" spans="18:25" x14ac:dyDescent="0.2">
      <c r="R202" s="92">
        <f>_xll.qlCalendarAdvance(Calendar,R201,"1D","f")</f>
        <v>42410</v>
      </c>
      <c r="S202" s="92">
        <f>_xll.qlCalendarAdvance(Calendar,R202,$F$1,"mf",,Trigger)</f>
        <v>42592</v>
      </c>
      <c r="T202" s="118">
        <f>_xll.qlDayCounterYearFraction(DayCounter,R202,S202,,,Trigger)</f>
        <v>0.50555555555555554</v>
      </c>
      <c r="U202" s="139">
        <f>_xll.qlInterpolationInterpolate(B6Minterpolation,R202,TRUE)</f>
        <v>2.6887950778845503E-3</v>
      </c>
      <c r="V202" s="119">
        <f>_xll.qlYieldTSDiscount(Discounting,R202,,AllTriggers)</f>
        <v>0.99818696608827295</v>
      </c>
      <c r="W202" s="119">
        <f>_xll.qlYieldTSDiscount(Discounting,S202,,AllTriggers)</f>
        <v>0.99529736983987627</v>
      </c>
      <c r="X202" s="22">
        <f t="shared" si="15"/>
        <v>5.7426906371291072E-3</v>
      </c>
      <c r="Y202" s="139">
        <f t="shared" si="16"/>
        <v>1.3544824990958458E-3</v>
      </c>
    </row>
    <row r="203" spans="18:25" x14ac:dyDescent="0.2">
      <c r="R203" s="92">
        <f>_xll.qlCalendarAdvance(Calendar,R202,"1D","f")</f>
        <v>42411</v>
      </c>
      <c r="S203" s="92">
        <f>_xll.qlCalendarAdvance(Calendar,R203,$F$1,"mf",,Trigger)</f>
        <v>42593</v>
      </c>
      <c r="T203" s="118">
        <f>_xll.qlDayCounterYearFraction(DayCounter,R203,S203,,,Trigger)</f>
        <v>0.50555555555555554</v>
      </c>
      <c r="U203" s="139">
        <f>_xll.qlInterpolationInterpolate(B6Minterpolation,R203,TRUE)</f>
        <v>2.689814382014352E-3</v>
      </c>
      <c r="V203" s="119">
        <f>_xll.qlYieldTSDiscount(Discounting,R203,,AllTriggers)</f>
        <v>0.99817534427935184</v>
      </c>
      <c r="W203" s="119">
        <f>_xll.qlYieldTSDiscount(Discounting,S203,,AllTriggers)</f>
        <v>0.99527697703593254</v>
      </c>
      <c r="X203" s="22">
        <f t="shared" si="15"/>
        <v>5.7602398529665502E-3</v>
      </c>
      <c r="Y203" s="139">
        <f t="shared" si="16"/>
        <v>1.3549836479424787E-3</v>
      </c>
    </row>
    <row r="204" spans="18:25" x14ac:dyDescent="0.2">
      <c r="R204" s="92">
        <f>_xll.qlCalendarAdvance(Calendar,R203,"1D","f")</f>
        <v>42412</v>
      </c>
      <c r="S204" s="92">
        <f>_xll.qlCalendarAdvance(Calendar,R204,$F$1,"mf",,Trigger)</f>
        <v>42594</v>
      </c>
      <c r="T204" s="118">
        <f>_xll.qlDayCounterYearFraction(DayCounter,R204,S204,,,Trigger)</f>
        <v>0.50555555555555554</v>
      </c>
      <c r="U204" s="139">
        <f>_xll.qlInterpolationInterpolate(B6Minterpolation,R204,TRUE)</f>
        <v>2.6908088629332464E-3</v>
      </c>
      <c r="V204" s="119">
        <f>_xll.qlYieldTSDiscount(Discounting,R204,,AllTriggers)</f>
        <v>0.99816368932778354</v>
      </c>
      <c r="W204" s="119">
        <f>_xll.qlYieldTSDiscount(Discounting,S204,,AllTriggers)</f>
        <v>0.99525653286893678</v>
      </c>
      <c r="X204" s="22">
        <f t="shared" si="15"/>
        <v>5.7778262982823951E-3</v>
      </c>
      <c r="Y204" s="139">
        <f t="shared" si="16"/>
        <v>1.3554722662388265E-3</v>
      </c>
    </row>
    <row r="205" spans="18:25" x14ac:dyDescent="0.2">
      <c r="R205" s="92">
        <f>_xll.qlCalendarAdvance(Calendar,R204,"1D","f")</f>
        <v>42415</v>
      </c>
      <c r="S205" s="92">
        <f>_xll.qlCalendarAdvance(Calendar,R205,$F$1,"mf",,Trigger)</f>
        <v>42597</v>
      </c>
      <c r="T205" s="118">
        <f>_xll.qlDayCounterYearFraction(DayCounter,R205,S205,,,Trigger)</f>
        <v>0.50555555555555554</v>
      </c>
      <c r="U205" s="139">
        <f>_xll.qlInterpolationInterpolate(B6Minterpolation,R205,TRUE)</f>
        <v>2.6936475569382251E-3</v>
      </c>
      <c r="V205" s="119">
        <f>_xll.qlYieldTSDiscount(Discounting,R205,,AllTriggers)</f>
        <v>0.9981285186388934</v>
      </c>
      <c r="W205" s="119">
        <f>_xll.qlYieldTSDiscount(Discounting,S205,,AllTriggers)</f>
        <v>0.9951948924433498</v>
      </c>
      <c r="X205" s="22">
        <f t="shared" si="15"/>
        <v>5.830794685691784E-3</v>
      </c>
      <c r="Y205" s="139">
        <f t="shared" si="16"/>
        <v>1.3568650603069982E-3</v>
      </c>
    </row>
    <row r="206" spans="18:25" x14ac:dyDescent="0.2">
      <c r="R206" s="92">
        <f>_xll.qlCalendarAdvance(Calendar,R205,"1D","f")</f>
        <v>42416</v>
      </c>
      <c r="S206" s="92">
        <f>_xll.qlCalendarAdvance(Calendar,R206,$F$1,"mf",,Trigger)</f>
        <v>42598</v>
      </c>
      <c r="T206" s="118">
        <f>_xll.qlDayCounterYearFraction(DayCounter,R206,S206,,,Trigger)</f>
        <v>0.50555555555555554</v>
      </c>
      <c r="U206" s="139">
        <f>_xll.qlInterpolationInterpolate(B6Minterpolation,R206,TRUE)</f>
        <v>2.6945469355272311E-3</v>
      </c>
      <c r="V206" s="119">
        <f>_xll.qlYieldTSDiscount(Discounting,R206,,AllTriggers)</f>
        <v>0.99811672413861596</v>
      </c>
      <c r="W206" s="119">
        <f>_xll.qlYieldTSDiscount(Discounting,S206,,AllTriggers)</f>
        <v>0.99517424307788926</v>
      </c>
      <c r="X206" s="22">
        <f t="shared" si="15"/>
        <v>5.8485157232662848E-3</v>
      </c>
      <c r="Y206" s="139">
        <f t="shared" si="16"/>
        <v>1.3573056788553186E-3</v>
      </c>
    </row>
    <row r="207" spans="18:25" x14ac:dyDescent="0.2">
      <c r="R207" s="92">
        <f>_xll.qlCalendarAdvance(Calendar,R206,"1D","f")</f>
        <v>42417</v>
      </c>
      <c r="S207" s="92">
        <f>_xll.qlCalendarAdvance(Calendar,R207,$F$1,"mf",,Trigger)</f>
        <v>42599</v>
      </c>
      <c r="T207" s="118">
        <f>_xll.qlDayCounterYearFraction(DayCounter,R207,S207,,,Trigger)</f>
        <v>0.50555555555555554</v>
      </c>
      <c r="U207" s="139">
        <f>_xll.qlInterpolationInterpolate(B6Minterpolation,R207,TRUE)</f>
        <v>2.695423586162201E-3</v>
      </c>
      <c r="V207" s="119">
        <f>_xll.qlYieldTSDiscount(Discounting,R207,,AllTriggers)</f>
        <v>0.99810489300681371</v>
      </c>
      <c r="W207" s="119">
        <f>_xll.qlYieldTSDiscount(Discounting,S207,,AllTriggers)</f>
        <v>0.99515354247627885</v>
      </c>
      <c r="X207" s="22">
        <f t="shared" si="15"/>
        <v>5.8662668272459759E-3</v>
      </c>
      <c r="Y207" s="139">
        <f t="shared" si="16"/>
        <v>1.3577348280519412E-3</v>
      </c>
    </row>
    <row r="208" spans="18:25" x14ac:dyDescent="0.2">
      <c r="R208" s="92">
        <f>_xll.qlCalendarAdvance(Calendar,R207,"1D","f")</f>
        <v>42418</v>
      </c>
      <c r="S208" s="92">
        <f>_xll.qlCalendarAdvance(Calendar,R208,$F$1,"mf",,Trigger)</f>
        <v>42600</v>
      </c>
      <c r="T208" s="118">
        <f>_xll.qlDayCounterYearFraction(DayCounter,R208,S208,,,Trigger)</f>
        <v>0.50555555555555554</v>
      </c>
      <c r="U208" s="139">
        <f>_xll.qlInterpolationInterpolate(B6Minterpolation,R208,TRUE)</f>
        <v>2.6962779278945086E-3</v>
      </c>
      <c r="V208" s="119">
        <f>_xll.qlYieldTSDiscount(Discounting,R208,,AllTriggers)</f>
        <v>0.99809302454582138</v>
      </c>
      <c r="W208" s="119">
        <f>_xll.qlYieldTSDiscount(Discounting,S208,,AllTriggers)</f>
        <v>0.99513279066391747</v>
      </c>
      <c r="X208" s="22">
        <f t="shared" si="15"/>
        <v>5.8840465648657414E-3</v>
      </c>
      <c r="Y208" s="139">
        <f t="shared" si="16"/>
        <v>1.3581527201183597E-3</v>
      </c>
    </row>
    <row r="209" spans="18:25" x14ac:dyDescent="0.2">
      <c r="R209" s="92">
        <f>_xll.qlCalendarAdvance(Calendar,R208,"1D","f")</f>
        <v>42419</v>
      </c>
      <c r="S209" s="92">
        <f>_xll.qlCalendarAdvance(Calendar,R209,$F$1,"mf",,Trigger)</f>
        <v>42601</v>
      </c>
      <c r="T209" s="118">
        <f>_xll.qlDayCounterYearFraction(DayCounter,R209,S209,,,Trigger)</f>
        <v>0.50555555555555554</v>
      </c>
      <c r="U209" s="139">
        <f>_xll.qlInterpolationInterpolate(B6Minterpolation,R209,TRUE)</f>
        <v>2.6971103797755287E-3</v>
      </c>
      <c r="V209" s="119">
        <f>_xll.qlYieldTSDiscount(Discounting,R209,,AllTriggers)</f>
        <v>0.99808111805801125</v>
      </c>
      <c r="W209" s="119">
        <f>_xll.qlYieldTSDiscount(Discounting,S209,,AllTriggers)</f>
        <v>0.99511198766620979</v>
      </c>
      <c r="X209" s="22">
        <f t="shared" si="15"/>
        <v>5.9018535033125924E-3</v>
      </c>
      <c r="Y209" s="139">
        <f t="shared" si="16"/>
        <v>1.3585595672706717E-3</v>
      </c>
    </row>
    <row r="210" spans="18:25" x14ac:dyDescent="0.2">
      <c r="R210" s="92">
        <f>_xll.qlCalendarAdvance(Calendar,R209,"1D","f")</f>
        <v>42422</v>
      </c>
      <c r="S210" s="92">
        <f>_xll.qlCalendarAdvance(Calendar,R210,$F$1,"mf",,Trigger)</f>
        <v>42604</v>
      </c>
      <c r="T210" s="118">
        <f>_xll.qlDayCounterYearFraction(DayCounter,R210,S210,,,Trigger)</f>
        <v>0.50555555555555554</v>
      </c>
      <c r="U210" s="139">
        <f>_xll.qlInterpolationInterpolate(B6Minterpolation,R210,TRUE)</f>
        <v>2.6994805868246052E-3</v>
      </c>
      <c r="V210" s="119">
        <f>_xll.qlYieldTSDiscount(Discounting,R210,,AllTriggers)</f>
        <v>0.99804516345796224</v>
      </c>
      <c r="W210" s="119">
        <f>_xll.qlYieldTSDiscount(Discounting,S210,,AllTriggers)</f>
        <v>0.9950492718151478</v>
      </c>
      <c r="X210" s="22">
        <f t="shared" si="15"/>
        <v>5.9554231947219795E-3</v>
      </c>
      <c r="Y210" s="139">
        <f t="shared" si="16"/>
        <v>1.3597159613088561E-3</v>
      </c>
    </row>
    <row r="211" spans="18:25" x14ac:dyDescent="0.2">
      <c r="R211" s="92">
        <f>_xll.qlCalendarAdvance(Calendar,R210,"1D","f")</f>
        <v>42423</v>
      </c>
      <c r="S211" s="92">
        <f>_xll.qlCalendarAdvance(Calendar,R211,$F$1,"mf",,Trigger)</f>
        <v>42605</v>
      </c>
      <c r="T211" s="118">
        <f>_xll.qlDayCounterYearFraction(DayCounter,R211,S211,,,Trigger)</f>
        <v>0.50555555555555554</v>
      </c>
      <c r="U211" s="139">
        <f>_xll.qlInterpolationInterpolate(B6Minterpolation,R211,TRUE)</f>
        <v>2.7002296698142173E-3</v>
      </c>
      <c r="V211" s="119">
        <f>_xll.qlYieldTSDiscount(Discounting,R211,,AllTriggers)</f>
        <v>0.99803309788735994</v>
      </c>
      <c r="W211" s="119">
        <f>_xll.qlYieldTSDiscount(Discounting,S211,,AllTriggers)</f>
        <v>0.99502826433022362</v>
      </c>
      <c r="X211" s="22">
        <f t="shared" si="15"/>
        <v>5.9733246073309506E-3</v>
      </c>
      <c r="Y211" s="139">
        <f t="shared" si="16"/>
        <v>1.3600807508388736E-3</v>
      </c>
    </row>
    <row r="212" spans="18:25" x14ac:dyDescent="0.2">
      <c r="R212" s="92">
        <f>_xll.qlCalendarAdvance(Calendar,R211,"1D","f")</f>
        <v>42424</v>
      </c>
      <c r="S212" s="92">
        <f>_xll.qlCalendarAdvance(Calendar,R212,$F$1,"mf",,Trigger)</f>
        <v>42606</v>
      </c>
      <c r="T212" s="118">
        <f>_xll.qlDayCounterYearFraction(DayCounter,R212,S212,,,Trigger)</f>
        <v>0.50555555555555554</v>
      </c>
      <c r="U212" s="139">
        <f>_xll.qlInterpolationInterpolate(B6Minterpolation,R212,TRUE)</f>
        <v>2.7009589582094127E-3</v>
      </c>
      <c r="V212" s="119">
        <f>_xll.qlYieldTSDiscount(Discounting,R212,,AllTriggers)</f>
        <v>0.99802099080237094</v>
      </c>
      <c r="W212" s="119">
        <f>_xll.qlYieldTSDiscount(Discounting,S212,,AllTriggers)</f>
        <v>0.99500720578706758</v>
      </c>
      <c r="X212" s="22">
        <f t="shared" si="15"/>
        <v>5.9912460559395937E-3</v>
      </c>
      <c r="Y212" s="139">
        <f t="shared" si="16"/>
        <v>1.3604355564396174E-3</v>
      </c>
    </row>
    <row r="213" spans="18:25" x14ac:dyDescent="0.2">
      <c r="R213" s="92">
        <f>_xll.qlCalendarAdvance(Calendar,R212,"1D","f")</f>
        <v>42425</v>
      </c>
      <c r="S213" s="92">
        <f>_xll.qlCalendarAdvance(Calendar,R213,$F$1,"mf",,Trigger)</f>
        <v>42607</v>
      </c>
      <c r="T213" s="118">
        <f>_xll.qlDayCounterYearFraction(DayCounter,R213,S213,,,Trigger)</f>
        <v>0.50555555555555554</v>
      </c>
      <c r="U213" s="139">
        <f>_xll.qlInterpolationInterpolate(B6Minterpolation,R213,TRUE)</f>
        <v>2.7016688710615661E-3</v>
      </c>
      <c r="V213" s="119">
        <f>_xll.qlYieldTSDiscount(Discounting,R213,,AllTriggers)</f>
        <v>0.99800884150559765</v>
      </c>
      <c r="W213" s="119">
        <f>_xll.qlYieldTSDiscount(Discounting,S213,,AllTriggers)</f>
        <v>0.99498609621112055</v>
      </c>
      <c r="X213" s="22">
        <f t="shared" si="15"/>
        <v>6.0091861074305477E-3</v>
      </c>
      <c r="Y213" s="139">
        <f t="shared" si="16"/>
        <v>1.3607805902893016E-3</v>
      </c>
    </row>
    <row r="214" spans="18:25" x14ac:dyDescent="0.2">
      <c r="R214" s="92">
        <f>_xll.qlCalendarAdvance(Calendar,R213,"1D","f")</f>
        <v>42426</v>
      </c>
      <c r="S214" s="92">
        <f>_xll.qlCalendarAdvance(Calendar,R214,$F$1,"mf",,Trigger)</f>
        <v>42608</v>
      </c>
      <c r="T214" s="118">
        <f>_xll.qlDayCounterYearFraction(DayCounter,R214,S214,,,Trigger)</f>
        <v>0.50555555555555554</v>
      </c>
      <c r="U214" s="139">
        <f>_xll.qlInterpolationInterpolate(B6Minterpolation,R214,TRUE)</f>
        <v>2.702359827422052E-3</v>
      </c>
      <c r="V214" s="119">
        <f>_xll.qlYieldTSDiscount(Discounting,R214,,AllTriggers)</f>
        <v>0.99799664929968146</v>
      </c>
      <c r="W214" s="119">
        <f>_xll.qlYieldTSDiscount(Discounting,S214,,AllTriggers)</f>
        <v>0.99496493562782939</v>
      </c>
      <c r="X214" s="22">
        <f t="shared" si="15"/>
        <v>6.0271433286328696E-3</v>
      </c>
      <c r="Y214" s="139">
        <f t="shared" si="16"/>
        <v>1.3611160645582389E-3</v>
      </c>
    </row>
    <row r="215" spans="18:25" x14ac:dyDescent="0.2">
      <c r="R215" s="92">
        <f>_xll.qlCalendarAdvance(Calendar,R214,"1D","f")</f>
        <v>42429</v>
      </c>
      <c r="S215" s="92">
        <f>_xll.qlCalendarAdvance(Calendar,R215,$F$1,"mf",,Trigger)</f>
        <v>42612</v>
      </c>
      <c r="T215" s="118">
        <f>_xll.qlDayCounterYearFraction(DayCounter,R215,S215,,,Trigger)</f>
        <v>0.5083333333333333</v>
      </c>
      <c r="U215" s="139">
        <f>_xll.qlInterpolationInterpolate(B6Minterpolation,R215,TRUE)</f>
        <v>2.7043231480672458E-3</v>
      </c>
      <c r="V215" s="119">
        <f>_xll.qlYieldTSDiscount(Discounting,R215,,AllTriggers)</f>
        <v>0.99795980825408759</v>
      </c>
      <c r="W215" s="119">
        <f>_xll.qlYieldTSDiscount(Discounting,S215,,AllTriggers)</f>
        <v>0.99487978373036778</v>
      </c>
      <c r="X215" s="22">
        <f t="shared" si="15"/>
        <v>6.090248023843556E-3</v>
      </c>
      <c r="Y215" s="139">
        <f t="shared" si="16"/>
        <v>1.3695166257592433E-3</v>
      </c>
    </row>
    <row r="216" spans="18:25" x14ac:dyDescent="0.2">
      <c r="R216" s="92">
        <f>_xll.qlCalendarAdvance(Calendar,R215,"1D","f")</f>
        <v>42430</v>
      </c>
      <c r="S216" s="92">
        <f>_xll.qlCalendarAdvance(Calendar,R216,$F$1,"mf",,Trigger)</f>
        <v>42614</v>
      </c>
      <c r="T216" s="118">
        <f>_xll.qlDayCounterYearFraction(DayCounter,R216,S216,,,Trigger)</f>
        <v>0.51111111111111107</v>
      </c>
      <c r="U216" s="139">
        <f>_xll.qlInterpolationInterpolate(B6Minterpolation,R216,TRUE)</f>
        <v>2.7049424689748035E-3</v>
      </c>
      <c r="V216" s="119">
        <f>_xll.qlYieldTSDiscount(Discounting,R216,,AllTriggers)</f>
        <v>0.99794743750998449</v>
      </c>
      <c r="W216" s="119">
        <f>_xll.qlYieldTSDiscount(Discounting,S216,,AllTriggers)</f>
        <v>0.99483690239962663</v>
      </c>
      <c r="X216" s="22">
        <f t="shared" si="15"/>
        <v>6.1174143712041862E-3</v>
      </c>
      <c r="Y216" s="139">
        <f t="shared" si="16"/>
        <v>1.3772680404962215E-3</v>
      </c>
    </row>
    <row r="217" spans="18:25" x14ac:dyDescent="0.2">
      <c r="R217" s="92">
        <f>_xll.qlCalendarAdvance(Calendar,R216,"1D","f")</f>
        <v>42431</v>
      </c>
      <c r="S217" s="92">
        <f>_xll.qlCalendarAdvance(Calendar,R217,$F$1,"mf",,Trigger)</f>
        <v>42615</v>
      </c>
      <c r="T217" s="118">
        <f>_xll.qlDayCounterYearFraction(DayCounter,R217,S217,,,Trigger)</f>
        <v>0.51111111111111107</v>
      </c>
      <c r="U217" s="139">
        <f>_xll.qlInterpolationInterpolate(B6Minterpolation,R217,TRUE)</f>
        <v>2.7055449286475645E-3</v>
      </c>
      <c r="V217" s="119">
        <f>_xll.qlYieldTSDiscount(Discounting,R217,,AllTriggers)</f>
        <v>0.99793502079757102</v>
      </c>
      <c r="W217" s="119">
        <f>_xll.qlYieldTSDiscount(Discounting,S217,,AllTriggers)</f>
        <v>0.9948153854779368</v>
      </c>
      <c r="X217" s="22">
        <f t="shared" si="15"/>
        <v>6.135444234299744E-3</v>
      </c>
      <c r="Y217" s="139">
        <f t="shared" si="16"/>
        <v>1.3775619357079714E-3</v>
      </c>
    </row>
    <row r="218" spans="18:25" x14ac:dyDescent="0.2">
      <c r="R218" s="92">
        <f>_xll.qlCalendarAdvance(Calendar,R217,"1D","f")</f>
        <v>42432</v>
      </c>
      <c r="S218" s="92">
        <f>_xll.qlCalendarAdvance(Calendar,R218,$F$1,"mf",,Trigger)</f>
        <v>42618</v>
      </c>
      <c r="T218" s="118">
        <f>_xll.qlDayCounterYearFraction(DayCounter,R218,S218,,,Trigger)</f>
        <v>0.51666666666666672</v>
      </c>
      <c r="U218" s="139">
        <f>_xll.qlInterpolationInterpolate(B6Minterpolation,R218,TRUE)</f>
        <v>2.7061309461369038E-3</v>
      </c>
      <c r="V218" s="119">
        <f>_xll.qlYieldTSDiscount(Discounting,R218,,AllTriggers)</f>
        <v>0.99792255784673578</v>
      </c>
      <c r="W218" s="119">
        <f>_xll.qlYieldTSDiscount(Discounting,S218,,AllTriggers)</f>
        <v>0.99475052999353786</v>
      </c>
      <c r="X218" s="22">
        <f t="shared" si="15"/>
        <v>6.1718074663051218E-3</v>
      </c>
      <c r="Y218" s="139">
        <f t="shared" si="16"/>
        <v>1.3927530650904541E-3</v>
      </c>
    </row>
    <row r="219" spans="18:25" x14ac:dyDescent="0.2">
      <c r="R219" s="92">
        <f>_xll.qlCalendarAdvance(Calendar,R218,"1D","f")</f>
        <v>42433</v>
      </c>
      <c r="S219" s="92">
        <f>_xll.qlCalendarAdvance(Calendar,R219,$F$1,"mf",,Trigger)</f>
        <v>42618</v>
      </c>
      <c r="T219" s="118">
        <f>_xll.qlDayCounterYearFraction(DayCounter,R219,S219,,,Trigger)</f>
        <v>0.51388888888888884</v>
      </c>
      <c r="U219" s="139">
        <f>_xll.qlInterpolationInterpolate(B6Minterpolation,R219,TRUE)</f>
        <v>2.7067009404941954E-3</v>
      </c>
      <c r="V219" s="119">
        <f>_xll.qlYieldTSDiscount(Discounting,R219,,AllTriggers)</f>
        <v>0.99791004838738717</v>
      </c>
      <c r="W219" s="119">
        <f>_xll.qlYieldTSDiscount(Discounting,S219,,AllTriggers)</f>
        <v>0.99475052999353786</v>
      </c>
      <c r="X219" s="22">
        <f t="shared" si="15"/>
        <v>6.1806973952482315E-3</v>
      </c>
      <c r="Y219" s="139">
        <f t="shared" si="16"/>
        <v>1.385579264749307E-3</v>
      </c>
    </row>
    <row r="220" spans="18:25" x14ac:dyDescent="0.2">
      <c r="R220" s="92">
        <f>_xll.qlCalendarAdvance(Calendar,R219,"1D","f")</f>
        <v>42436</v>
      </c>
      <c r="S220" s="92">
        <f>_xll.qlCalendarAdvance(Calendar,R220,$F$1,"mf",,Trigger)</f>
        <v>42620</v>
      </c>
      <c r="T220" s="118">
        <f>_xll.qlDayCounterYearFraction(DayCounter,R220,S220,,,Trigger)</f>
        <v>0.51111111111111107</v>
      </c>
      <c r="U220" s="139">
        <f>_xll.qlInterpolationInterpolate(B6Minterpolation,R220,TRUE)</f>
        <v>2.7083189752875256E-3</v>
      </c>
      <c r="V220" s="119">
        <f>_xll.qlYieldTSDiscount(Discounting,R220,,AllTriggers)</f>
        <v>0.99787223825764959</v>
      </c>
      <c r="W220" s="119">
        <f>_xll.qlYieldTSDiscount(Discounting,S220,,AllTriggers)</f>
        <v>0.99470703932623739</v>
      </c>
      <c r="X220" s="22">
        <f t="shared" si="15"/>
        <v>6.225733078329289E-3</v>
      </c>
      <c r="Y220" s="139">
        <f t="shared" si="16"/>
        <v>1.3789100119425929E-3</v>
      </c>
    </row>
    <row r="221" spans="18:25" x14ac:dyDescent="0.2">
      <c r="R221" s="92">
        <f>_xll.qlCalendarAdvance(Calendar,R220,"1D","f")</f>
        <v>42437</v>
      </c>
      <c r="S221" s="92">
        <f>_xll.qlCalendarAdvance(Calendar,R221,$F$1,"mf",,Trigger)</f>
        <v>42621</v>
      </c>
      <c r="T221" s="118">
        <f>_xll.qlDayCounterYearFraction(DayCounter,R221,S221,,,Trigger)</f>
        <v>0.51111111111111107</v>
      </c>
      <c r="U221" s="139">
        <f>_xll.qlInterpolationInterpolate(B6Minterpolation,R221,TRUE)</f>
        <v>2.7088290676303686E-3</v>
      </c>
      <c r="V221" s="119">
        <f>_xll.qlYieldTSDiscount(Discounting,R221,,AllTriggers)</f>
        <v>0.99785954006373734</v>
      </c>
      <c r="W221" s="119">
        <f>_xll.qlYieldTSDiscount(Discounting,S221,,AllTriggers)</f>
        <v>0.99468521796582954</v>
      </c>
      <c r="X221" s="22">
        <f t="shared" si="15"/>
        <v>6.2438147057815611E-3</v>
      </c>
      <c r="Y221" s="139">
        <f t="shared" si="16"/>
        <v>1.3791568440924648E-3</v>
      </c>
    </row>
    <row r="222" spans="18:25" x14ac:dyDescent="0.2">
      <c r="R222" s="92">
        <f>_xll.qlCalendarAdvance(Calendar,R221,"1D","f")</f>
        <v>42438</v>
      </c>
      <c r="S222" s="92">
        <f>_xll.qlCalendarAdvance(Calendar,R222,$F$1,"mf",,Trigger)</f>
        <v>42622</v>
      </c>
      <c r="T222" s="118">
        <f>_xll.qlDayCounterYearFraction(DayCounter,R222,S222,,,Trigger)</f>
        <v>0.51111111111111107</v>
      </c>
      <c r="U222" s="139">
        <f>_xll.qlInterpolationInterpolate(B6Minterpolation,R222,TRUE)</f>
        <v>2.7093252320980351E-3</v>
      </c>
      <c r="V222" s="119">
        <f>_xll.qlYieldTSDiscount(Discounting,R222,,AllTriggers)</f>
        <v>0.99784679401115872</v>
      </c>
      <c r="W222" s="119">
        <f>_xll.qlYieldTSDiscount(Discounting,S222,,AllTriggers)</f>
        <v>0.99466334595495343</v>
      </c>
      <c r="X222" s="22">
        <f t="shared" si="15"/>
        <v>6.2619029369965877E-3</v>
      </c>
      <c r="Y222" s="139">
        <f t="shared" si="16"/>
        <v>1.3793965807966492E-3</v>
      </c>
    </row>
    <row r="223" spans="18:25" x14ac:dyDescent="0.2">
      <c r="R223" s="92">
        <f>_xll.qlCalendarAdvance(Calendar,R222,"1D","f")</f>
        <v>42439</v>
      </c>
      <c r="S223" s="92">
        <f>_xll.qlCalendarAdvance(Calendar,R223,$F$1,"mf",,Trigger)</f>
        <v>42625</v>
      </c>
      <c r="T223" s="118">
        <f>_xll.qlDayCounterYearFraction(DayCounter,R223,S223,,,Trigger)</f>
        <v>0.51666666666666672</v>
      </c>
      <c r="U223" s="139">
        <f>_xll.qlInterpolationInterpolate(B6Minterpolation,R223,TRUE)</f>
        <v>2.7098078877418998E-3</v>
      </c>
      <c r="V223" s="119">
        <f>_xll.qlYieldTSDiscount(Discounting,R223,,AllTriggers)</f>
        <v>0.9978339998299447</v>
      </c>
      <c r="W223" s="119">
        <f>_xll.qlYieldTSDiscount(Discounting,S223,,AllTriggers)</f>
        <v>0.99459742627489478</v>
      </c>
      <c r="X223" s="22">
        <f t="shared" si="15"/>
        <v>6.2983632849943376E-3</v>
      </c>
      <c r="Y223" s="139">
        <f t="shared" si="16"/>
        <v>1.3945533095115303E-3</v>
      </c>
    </row>
    <row r="224" spans="18:25" x14ac:dyDescent="0.2">
      <c r="R224" s="92">
        <f>_xll.qlCalendarAdvance(Calendar,R223,"1D","f")</f>
        <v>42440</v>
      </c>
      <c r="S224" s="92">
        <f>_xll.qlCalendarAdvance(Calendar,R224,$F$1,"mf",,Trigger)</f>
        <v>42625</v>
      </c>
      <c r="T224" s="118">
        <f>_xll.qlDayCounterYearFraction(DayCounter,R224,S224,,,Trigger)</f>
        <v>0.51388888888888884</v>
      </c>
      <c r="U224" s="139">
        <f>_xll.qlInterpolationInterpolate(B6Minterpolation,R224,TRUE)</f>
        <v>2.7102774536133366E-3</v>
      </c>
      <c r="V224" s="119">
        <f>_xll.qlYieldTSDiscount(Discounting,R224,,AllTriggers)</f>
        <v>0.99782115725014742</v>
      </c>
      <c r="W224" s="119">
        <f>_xll.qlYieldTSDiscount(Discounting,S224,,AllTriggers)</f>
        <v>0.99459742627489478</v>
      </c>
      <c r="X224" s="22">
        <f t="shared" si="15"/>
        <v>6.3072817769181016E-3</v>
      </c>
      <c r="Y224" s="139">
        <f t="shared" si="16"/>
        <v>1.3873189400977885E-3</v>
      </c>
    </row>
    <row r="225" spans="18:25" x14ac:dyDescent="0.2">
      <c r="R225" s="92">
        <f>_xll.qlCalendarAdvance(Calendar,R224,"1D","f")</f>
        <v>42443</v>
      </c>
      <c r="S225" s="92">
        <f>_xll.qlCalendarAdvance(Calendar,R225,$F$1,"mf",,Trigger)</f>
        <v>42627</v>
      </c>
      <c r="T225" s="118">
        <f>_xll.qlDayCounterYearFraction(DayCounter,R225,S225,,,Trigger)</f>
        <v>0.51111111111111107</v>
      </c>
      <c r="U225" s="139">
        <f>_xll.qlInterpolationInterpolate(B6Minterpolation,R225,TRUE)</f>
        <v>2.7116118031068224E-3</v>
      </c>
      <c r="V225" s="119">
        <f>_xll.qlYieldTSDiscount(Discounting,R225,,AllTriggers)</f>
        <v>0.99778233642009106</v>
      </c>
      <c r="W225" s="119">
        <f>_xll.qlYieldTSDiscount(Discounting,S225,,AllTriggers)</f>
        <v>0.99455322703747617</v>
      </c>
      <c r="X225" s="22">
        <f t="shared" si="15"/>
        <v>6.3524229104712808E-3</v>
      </c>
      <c r="Y225" s="139">
        <f t="shared" si="16"/>
        <v>1.3804963156068251E-3</v>
      </c>
    </row>
    <row r="226" spans="18:25" x14ac:dyDescent="0.2">
      <c r="R226" s="92">
        <f>_xll.qlCalendarAdvance(Calendar,R225,"1D","f")</f>
        <v>42444</v>
      </c>
      <c r="S226" s="92">
        <f>_xll.qlCalendarAdvance(Calendar,R226,$F$1,"mf",,Trigger)</f>
        <v>42628</v>
      </c>
      <c r="T226" s="118">
        <f>_xll.qlDayCounterYearFraction(DayCounter,R226,S226,,,Trigger)</f>
        <v>0.51111111111111107</v>
      </c>
      <c r="U226" s="139">
        <f>_xll.qlInterpolationInterpolate(B6Minterpolation,R226,TRUE)</f>
        <v>2.7120332004022911E-3</v>
      </c>
      <c r="V226" s="119">
        <f>_xll.qlYieldTSDiscount(Discounting,R226,,AllTriggers)</f>
        <v>0.99776929754690236</v>
      </c>
      <c r="W226" s="119">
        <f>_xll.qlYieldTSDiscount(Discounting,S226,,AllTriggers)</f>
        <v>0.99453105166022704</v>
      </c>
      <c r="X226" s="22">
        <f t="shared" si="15"/>
        <v>6.3705386205424545E-3</v>
      </c>
      <c r="Y226" s="139">
        <f t="shared" si="16"/>
        <v>1.3806979693131278E-3</v>
      </c>
    </row>
    <row r="227" spans="18:25" x14ac:dyDescent="0.2">
      <c r="R227" s="92">
        <f>_xll.qlCalendarAdvance(Calendar,R226,"1D","f")</f>
        <v>42445</v>
      </c>
      <c r="S227" s="92">
        <f>_xll.qlCalendarAdvance(Calendar,R227,$F$1,"mf",,Trigger)</f>
        <v>42629</v>
      </c>
      <c r="T227" s="118">
        <f>_xll.qlDayCounterYearFraction(DayCounter,R227,S227,,,Trigger)</f>
        <v>0.51111111111111107</v>
      </c>
      <c r="U227" s="139">
        <f>_xll.qlInterpolationInterpolate(B6Minterpolation,R227,TRUE)</f>
        <v>2.7124436031822027E-3</v>
      </c>
      <c r="V227" s="119">
        <f>_xll.qlYieldTSDiscount(Discounting,R227,,AllTriggers)</f>
        <v>0.99775620892570804</v>
      </c>
      <c r="W227" s="119">
        <f>_xll.qlYieldTSDiscount(Discounting,S227,,AllTriggers)</f>
        <v>0.99450882581137534</v>
      </c>
      <c r="X227" s="22">
        <f t="shared" si="15"/>
        <v>6.3886568862710517E-3</v>
      </c>
      <c r="Y227" s="139">
        <f t="shared" si="16"/>
        <v>1.3808940240593863E-3</v>
      </c>
    </row>
    <row r="228" spans="18:25" x14ac:dyDescent="0.2">
      <c r="R228" s="92">
        <f>_xll.qlCalendarAdvance(Calendar,R227,"1D","f")</f>
        <v>42446</v>
      </c>
      <c r="S228" s="92">
        <f>_xll.qlCalendarAdvance(Calendar,R228,$F$1,"mf",,Trigger)</f>
        <v>42632</v>
      </c>
      <c r="T228" s="118">
        <f>_xll.qlDayCounterYearFraction(DayCounter,R228,S228,,,Trigger)</f>
        <v>0.51666666666666672</v>
      </c>
      <c r="U228" s="139">
        <f>_xll.qlInterpolationInterpolate(B6Minterpolation,R228,TRUE)</f>
        <v>2.7128434304979328E-3</v>
      </c>
      <c r="V228" s="119">
        <f>_xll.qlYieldTSDiscount(Discounting,R228,,AllTriggers)</f>
        <v>0.99774307028668796</v>
      </c>
      <c r="W228" s="119">
        <f>_xll.qlYieldTSDiscount(Discounting,S228,,AllTriggers)</f>
        <v>0.9944418456909847</v>
      </c>
      <c r="X228" s="22">
        <f t="shared" si="15"/>
        <v>6.425179096305824E-3</v>
      </c>
      <c r="Y228" s="139">
        <f t="shared" si="16"/>
        <v>1.3960232971146035E-3</v>
      </c>
    </row>
    <row r="229" spans="18:25" x14ac:dyDescent="0.2">
      <c r="R229" s="92">
        <f>_xll.qlCalendarAdvance(Calendar,R228,"1D","f")</f>
        <v>42447</v>
      </c>
      <c r="S229" s="92">
        <f>_xll.qlCalendarAdvance(Calendar,R229,$F$1,"mf",,Trigger)</f>
        <v>42632</v>
      </c>
      <c r="T229" s="118">
        <f>_xll.qlDayCounterYearFraction(DayCounter,R229,S229,,,Trigger)</f>
        <v>0.51388888888888884</v>
      </c>
      <c r="U229" s="139">
        <f>_xll.qlInterpolationInterpolate(B6Minterpolation,R229,TRUE)</f>
        <v>2.7132331014008545E-3</v>
      </c>
      <c r="V229" s="119">
        <f>_xll.qlYieldTSDiscount(Discounting,R229,,AllTriggers)</f>
        <v>0.99772988136004415</v>
      </c>
      <c r="W229" s="119">
        <f>_xll.qlYieldTSDiscount(Discounting,S229,,AllTriggers)</f>
        <v>0.9944418456909847</v>
      </c>
      <c r="X229" s="22">
        <f t="shared" si="15"/>
        <v>6.4341014088016594E-3</v>
      </c>
      <c r="Y229" s="139">
        <f t="shared" si="16"/>
        <v>1.388740656603825E-3</v>
      </c>
    </row>
    <row r="230" spans="18:25" x14ac:dyDescent="0.2">
      <c r="R230" s="92">
        <f>_xll.qlCalendarAdvance(Calendar,R229,"1D","f")</f>
        <v>42450</v>
      </c>
      <c r="S230" s="92">
        <f>_xll.qlCalendarAdvance(Calendar,R230,$F$1,"mf",,Trigger)</f>
        <v>42634</v>
      </c>
      <c r="T230" s="118">
        <f>_xll.qlDayCounterYearFraction(DayCounter,R230,S230,,,Trigger)</f>
        <v>0.51111111111111107</v>
      </c>
      <c r="U230" s="139">
        <f>_xll.qlInterpolationInterpolate(B6Minterpolation,R230,TRUE)</f>
        <v>2.7143453661465163E-3</v>
      </c>
      <c r="V230" s="119">
        <f>_xll.qlYieldTSDiscount(Discounting,R230,,AllTriggers)</f>
        <v>0.99769001015671821</v>
      </c>
      <c r="W230" s="119">
        <f>_xll.qlYieldTSDiscount(Discounting,S230,,AllTriggers)</f>
        <v>0.9943969403884072</v>
      </c>
      <c r="X230" s="22">
        <f t="shared" si="15"/>
        <v>6.4792663055230522E-3</v>
      </c>
      <c r="Y230" s="139">
        <f t="shared" si="16"/>
        <v>1.3817977944508536E-3</v>
      </c>
    </row>
    <row r="231" spans="18:25" x14ac:dyDescent="0.2">
      <c r="R231" s="92">
        <f>_xll.qlCalendarAdvance(Calendar,R230,"1D","f")</f>
        <v>42451</v>
      </c>
      <c r="S231" s="92">
        <f>_xll.qlCalendarAdvance(Calendar,R231,$F$1,"mf",,Trigger)</f>
        <v>42635</v>
      </c>
      <c r="T231" s="118">
        <f>_xll.qlDayCounterYearFraction(DayCounter,R231,S231,,,Trigger)</f>
        <v>0.51111111111111107</v>
      </c>
      <c r="U231" s="139">
        <f>_xll.qlInterpolationInterpolate(B6Minterpolation,R231,TRUE)</f>
        <v>2.7146986019119497E-3</v>
      </c>
      <c r="V231" s="119">
        <f>_xll.qlYieldTSDiscount(Discounting,R231,,AllTriggers)</f>
        <v>0.99767661738203861</v>
      </c>
      <c r="W231" s="119">
        <f>_xll.qlYieldTSDiscount(Discounting,S231,,AllTriggers)</f>
        <v>0.99437441224721679</v>
      </c>
      <c r="X231" s="22">
        <f t="shared" si="15"/>
        <v>6.4973877583452827E-3</v>
      </c>
      <c r="Y231" s="139">
        <f t="shared" si="16"/>
        <v>1.3819647439618518E-3</v>
      </c>
    </row>
    <row r="232" spans="18:25" x14ac:dyDescent="0.2">
      <c r="R232" s="92">
        <f>_xll.qlCalendarAdvance(Calendar,R231,"1D","f")</f>
        <v>42452</v>
      </c>
      <c r="S232" s="92">
        <f>_xll.qlCalendarAdvance(Calendar,R232,$F$1,"mf",,Trigger)</f>
        <v>42636</v>
      </c>
      <c r="T232" s="118">
        <f>_xll.qlDayCounterYearFraction(DayCounter,R232,S232,,,Trigger)</f>
        <v>0.51111111111111107</v>
      </c>
      <c r="U232" s="139">
        <f>_xll.qlInterpolationInterpolate(B6Minterpolation,R232,TRUE)</f>
        <v>2.7150437765214464E-3</v>
      </c>
      <c r="V232" s="119">
        <f>_xll.qlYieldTSDiscount(Discounting,R232,,AllTriggers)</f>
        <v>0.99766317297107621</v>
      </c>
      <c r="W232" s="119">
        <f>_xll.qlYieldTSDiscount(Discounting,S232,,AllTriggers)</f>
        <v>0.99435183381356895</v>
      </c>
      <c r="X232" s="22">
        <f t="shared" si="15"/>
        <v>6.5155077176752268E-3</v>
      </c>
      <c r="Y232" s="139">
        <f t="shared" si="16"/>
        <v>1.3821275906140073E-3</v>
      </c>
    </row>
    <row r="233" spans="18:25" x14ac:dyDescent="0.2">
      <c r="R233" s="92">
        <f>_xll.qlCalendarAdvance(Calendar,R232,"1D","f")</f>
        <v>42453</v>
      </c>
      <c r="S233" s="92">
        <f>_xll.qlCalendarAdvance(Calendar,R233,$F$1,"mf",,Trigger)</f>
        <v>42639</v>
      </c>
      <c r="T233" s="118">
        <f>_xll.qlDayCounterYearFraction(DayCounter,R233,S233,,,Trigger)</f>
        <v>0.51666666666666672</v>
      </c>
      <c r="U233" s="139">
        <f>_xll.qlInterpolationInterpolate(B6Minterpolation,R233,TRUE)</f>
        <v>2.7153813090263815E-3</v>
      </c>
      <c r="V233" s="119">
        <f>_xll.qlYieldTSDiscount(Discounting,R233,,AllTriggers)</f>
        <v>0.99764967665416671</v>
      </c>
      <c r="W233" s="119">
        <f>_xll.qlYieldTSDiscount(Discounting,S233,,AllTriggers)</f>
        <v>0.994283797014056</v>
      </c>
      <c r="X233" s="22">
        <f t="shared" si="15"/>
        <v>6.5520586522853494E-3</v>
      </c>
      <c r="Y233" s="139">
        <f t="shared" si="16"/>
        <v>1.3972371435521285E-3</v>
      </c>
    </row>
    <row r="234" spans="18:25" x14ac:dyDescent="0.2">
      <c r="R234" s="92">
        <f>_xll.qlCalendarAdvance(Calendar,R233,"1D","f")</f>
        <v>42458</v>
      </c>
      <c r="S234" s="92">
        <f>_xll.qlCalendarAdvance(Calendar,R234,$F$1,"mf",,Trigger)</f>
        <v>42642</v>
      </c>
      <c r="T234" s="118">
        <f>_xll.qlDayCounterYearFraction(DayCounter,R234,S234,,,Trigger)</f>
        <v>0.51111111111111107</v>
      </c>
      <c r="U234" s="139">
        <f>_xll.qlInterpolationInterpolate(B6Minterpolation,R234,TRUE)</f>
        <v>2.7169690067807232E-3</v>
      </c>
      <c r="V234" s="119">
        <f>_xll.qlYieldTSDiscount(Discounting,R234,,AllTriggers)</f>
        <v>0.99758140704376108</v>
      </c>
      <c r="W234" s="119">
        <f>_xll.qlYieldTSDiscount(Discounting,S234,,AllTriggers)</f>
        <v>0.99421530850489181</v>
      </c>
      <c r="X234" s="22">
        <f t="shared" si="15"/>
        <v>6.6241637108333459E-3</v>
      </c>
      <c r="Y234" s="139">
        <f t="shared" si="16"/>
        <v>1.3830304769806723E-3</v>
      </c>
    </row>
    <row r="235" spans="18:25" x14ac:dyDescent="0.2">
      <c r="R235" s="92">
        <f>_xll.qlCalendarAdvance(Calendar,R234,"1D","f")</f>
        <v>42459</v>
      </c>
      <c r="S235" s="92">
        <f>_xll.qlCalendarAdvance(Calendar,R235,$F$1,"mf",,Trigger)</f>
        <v>42643</v>
      </c>
      <c r="T235" s="118">
        <f>_xll.qlDayCounterYearFraction(DayCounter,R235,S235,,,Trigger)</f>
        <v>0.51111111111111107</v>
      </c>
      <c r="U235" s="139">
        <f>_xll.qlInterpolationInterpolate(B6Minterpolation,R235,TRUE)</f>
        <v>2.717269486737145E-3</v>
      </c>
      <c r="V235" s="119">
        <f>_xll.qlYieldTSDiscount(Discounting,R235,,AllTriggers)</f>
        <v>0.99756759371720638</v>
      </c>
      <c r="W235" s="119">
        <f>_xll.qlYieldTSDiscount(Discounting,S235,,AllTriggers)</f>
        <v>0.9941923787415673</v>
      </c>
      <c r="X235" s="22">
        <f t="shared" si="15"/>
        <v>6.6422571881262918E-3</v>
      </c>
      <c r="Y235" s="139">
        <f t="shared" si="16"/>
        <v>1.3831705865779663E-3</v>
      </c>
    </row>
    <row r="236" spans="18:25" x14ac:dyDescent="0.2">
      <c r="R236" s="92">
        <f>_xll.qlCalendarAdvance(Calendar,R235,"1D","f")</f>
        <v>42460</v>
      </c>
      <c r="S236" s="92">
        <f>_xll.qlCalendarAdvance(Calendar,R236,$F$1,"mf",,Trigger)</f>
        <v>42643</v>
      </c>
      <c r="T236" s="118">
        <f>_xll.qlDayCounterYearFraction(DayCounter,R236,S236,,,Trigger)</f>
        <v>0.5083333333333333</v>
      </c>
      <c r="U236" s="139">
        <f>_xll.qlInterpolationInterpolate(B6Minterpolation,R236,TRUE)</f>
        <v>2.7175652579486246E-3</v>
      </c>
      <c r="V236" s="119">
        <f>_xll.qlYieldTSDiscount(Discounting,R236,,AllTriggers)</f>
        <v>0.99755372712391666</v>
      </c>
      <c r="W236" s="119">
        <f>_xll.qlYieldTSDiscount(Discounting,S236,,AllTriggers)</f>
        <v>0.9941923787415673</v>
      </c>
      <c r="X236" s="22">
        <f t="shared" si="15"/>
        <v>6.6511157824255731E-3</v>
      </c>
      <c r="Y236" s="139">
        <f t="shared" si="16"/>
        <v>1.3758272703936034E-3</v>
      </c>
    </row>
    <row r="237" spans="18:25" x14ac:dyDescent="0.2">
      <c r="R237" s="92">
        <f>_xll.qlCalendarAdvance(Calendar,R236,"1D","f")</f>
        <v>42461</v>
      </c>
      <c r="S237" s="92">
        <f>_xll.qlCalendarAdvance(Calendar,R237,$F$1,"mf",,Trigger)</f>
        <v>42646</v>
      </c>
      <c r="T237" s="118">
        <f>_xll.qlDayCounterYearFraction(DayCounter,R237,S237,,,Trigger)</f>
        <v>0.51388888888888884</v>
      </c>
      <c r="U237" s="139">
        <f>_xll.qlInterpolationInterpolate(B6Minterpolation,R237,TRUE)</f>
        <v>2.717856739466536E-3</v>
      </c>
      <c r="V237" s="119">
        <f>_xll.qlYieldTSDiscount(Discounting,R237,,AllTriggers)</f>
        <v>0.997539807520604</v>
      </c>
      <c r="W237" s="119">
        <f>_xll.qlYieldTSDiscount(Discounting,S237,,AllTriggers)</f>
        <v>0.99412328902993652</v>
      </c>
      <c r="X237" s="22">
        <f t="shared" si="15"/>
        <v>6.6876617614010127E-3</v>
      </c>
      <c r="Y237" s="139">
        <f t="shared" si="16"/>
        <v>1.3909250559900315E-3</v>
      </c>
    </row>
    <row r="238" spans="18:25" x14ac:dyDescent="0.2">
      <c r="R238" s="92">
        <f>_xll.qlCalendarAdvance(Calendar,R237,"1D","f")</f>
        <v>42464</v>
      </c>
      <c r="S238" s="92">
        <f>_xll.qlCalendarAdvance(Calendar,R238,$F$1,"mf",,Trigger)</f>
        <v>42647</v>
      </c>
      <c r="T238" s="118">
        <f>_xll.qlDayCounterYearFraction(DayCounter,R238,S238,,,Trigger)</f>
        <v>0.5083333333333333</v>
      </c>
      <c r="U238" s="139">
        <f>_xll.qlInterpolationInterpolate(B6Minterpolation,R238,TRUE)</f>
        <v>2.7187096363726067E-3</v>
      </c>
      <c r="V238" s="119">
        <f>_xll.qlYieldTSDiscount(Discounting,R238,,AllTriggers)</f>
        <v>0.99749773321756174</v>
      </c>
      <c r="W238" s="119">
        <f>_xll.qlYieldTSDiscount(Discounting,S238,,AllTriggers)</f>
        <v>0.99410015907105631</v>
      </c>
      <c r="X238" s="22">
        <f t="shared" si="15"/>
        <v>6.7234195250514836E-3</v>
      </c>
      <c r="Y238" s="139">
        <f t="shared" si="16"/>
        <v>1.3763558566401307E-3</v>
      </c>
    </row>
    <row r="239" spans="18:25" x14ac:dyDescent="0.2">
      <c r="R239" s="92">
        <f>_xll.qlCalendarAdvance(Calendar,R238,"1D","f")</f>
        <v>42465</v>
      </c>
      <c r="S239" s="92">
        <f>_xll.qlCalendarAdvance(Calendar,R239,$F$1,"mf",,Trigger)</f>
        <v>42648</v>
      </c>
      <c r="T239" s="118">
        <f>_xll.qlDayCounterYearFraction(DayCounter,R239,S239,,,Trigger)</f>
        <v>0.5083333333333333</v>
      </c>
      <c r="U239" s="139">
        <f>_xll.qlInterpolationInterpolate(B6Minterpolation,R239,TRUE)</f>
        <v>2.7189881496299897E-3</v>
      </c>
      <c r="V239" s="119">
        <f>_xll.qlYieldTSDiscount(Discounting,R239,,AllTriggers)</f>
        <v>0.99748360414116122</v>
      </c>
      <c r="W239" s="119">
        <f>_xll.qlYieldTSDiscount(Discounting,S239,,AllTriggers)</f>
        <v>0.99407697912746285</v>
      </c>
      <c r="X239" s="22">
        <f t="shared" si="15"/>
        <v>6.7414873744276816E-3</v>
      </c>
      <c r="Y239" s="139">
        <f t="shared" si="16"/>
        <v>1.3764841673351543E-3</v>
      </c>
    </row>
    <row r="240" spans="18:25" x14ac:dyDescent="0.2">
      <c r="R240" s="92">
        <f>_xll.qlCalendarAdvance(Calendar,R239,"1D","f")</f>
        <v>42466</v>
      </c>
      <c r="S240" s="92">
        <f>_xll.qlCalendarAdvance(Calendar,R240,$F$1,"mf",,Trigger)</f>
        <v>42649</v>
      </c>
      <c r="T240" s="118">
        <f>_xll.qlDayCounterYearFraction(DayCounter,R240,S240,,,Trigger)</f>
        <v>0.5083333333333333</v>
      </c>
      <c r="U240" s="139">
        <f>_xll.qlInterpolationInterpolate(B6Minterpolation,R240,TRUE)</f>
        <v>2.7192644684506761E-3</v>
      </c>
      <c r="V240" s="119">
        <f>_xll.qlYieldTSDiscount(Discounting,R240,,AllTriggers)</f>
        <v>0.99746942333820932</v>
      </c>
      <c r="W240" s="119">
        <f>_xll.qlYieldTSDiscount(Discounting,S240,,AllTriggers)</f>
        <v>0.99405374922483736</v>
      </c>
      <c r="X240" s="22">
        <f t="shared" si="15"/>
        <v>6.7595529082720698E-3</v>
      </c>
      <c r="Y240" s="139">
        <f t="shared" si="16"/>
        <v>1.3766113671221016E-3</v>
      </c>
    </row>
    <row r="241" spans="18:25" x14ac:dyDescent="0.2">
      <c r="R241" s="92">
        <f>_xll.qlCalendarAdvance(Calendar,R240,"1D","f")</f>
        <v>42467</v>
      </c>
      <c r="S241" s="92">
        <f>_xll.qlCalendarAdvance(Calendar,R241,$F$1,"mf",,Trigger)</f>
        <v>42650</v>
      </c>
      <c r="T241" s="118">
        <f>_xll.qlDayCounterYearFraction(DayCounter,R241,S241,,,Trigger)</f>
        <v>0.5083333333333333</v>
      </c>
      <c r="U241" s="139">
        <f>_xll.qlInterpolationInterpolate(B6Minterpolation,R241,TRUE)</f>
        <v>2.7195390118860407E-3</v>
      </c>
      <c r="V241" s="119">
        <f>_xll.qlYieldTSDiscount(Discounting,R241,,AllTriggers)</f>
        <v>0.99745519106538172</v>
      </c>
      <c r="W241" s="119">
        <f>_xll.qlYieldTSDiscount(Discounting,S241,,AllTriggers)</f>
        <v>0.99403046938886641</v>
      </c>
      <c r="X241" s="22">
        <f t="shared" si="15"/>
        <v>6.7776165861047205E-3</v>
      </c>
      <c r="Y241" s="139">
        <f t="shared" si="16"/>
        <v>1.3767376677070412E-3</v>
      </c>
    </row>
    <row r="242" spans="18:25" x14ac:dyDescent="0.2">
      <c r="R242" s="92">
        <f>_xll.qlCalendarAdvance(Calendar,R241,"1D","f")</f>
        <v>42468</v>
      </c>
      <c r="S242" s="92">
        <f>_xll.qlCalendarAdvance(Calendar,R242,$F$1,"mf",,Trigger)</f>
        <v>42653</v>
      </c>
      <c r="T242" s="118">
        <f>_xll.qlDayCounterYearFraction(DayCounter,R242,S242,,,Trigger)</f>
        <v>0.51388888888888884</v>
      </c>
      <c r="U242" s="139">
        <f>_xll.qlInterpolationInterpolate(B6Minterpolation,R242,TRUE)</f>
        <v>2.719812198987457E-3</v>
      </c>
      <c r="V242" s="119">
        <f>_xll.qlYieldTSDiscount(Discounting,R242,,AllTriggers)</f>
        <v>0.99744090757934778</v>
      </c>
      <c r="W242" s="119">
        <f>_xll.qlYieldTSDiscount(Discounting,S242,,AllTriggers)</f>
        <v>0.99396033053783006</v>
      </c>
      <c r="X242" s="22">
        <f t="shared" si="15"/>
        <v>6.8141701186698383E-3</v>
      </c>
      <c r="Y242" s="139">
        <f t="shared" si="16"/>
        <v>1.3918349984689408E-3</v>
      </c>
    </row>
    <row r="243" spans="18:25" x14ac:dyDescent="0.2">
      <c r="R243" s="92">
        <f>_xll.qlCalendarAdvance(Calendar,R242,"1D","f")</f>
        <v>42471</v>
      </c>
      <c r="S243" s="92">
        <f>_xll.qlCalendarAdvance(Calendar,R243,$F$1,"mf",,Trigger)</f>
        <v>42654</v>
      </c>
      <c r="T243" s="118">
        <f>_xll.qlDayCounterYearFraction(DayCounter,R243,S243,,,Trigger)</f>
        <v>0.5083333333333333</v>
      </c>
      <c r="U243" s="139">
        <f>_xll.qlInterpolationInterpolate(B6Minterpolation,R243,TRUE)</f>
        <v>2.720627812801761E-3</v>
      </c>
      <c r="V243" s="119">
        <f>_xll.qlYieldTSDiscount(Discounting,R243,,AllTriggers)</f>
        <v>0.99739775240859785</v>
      </c>
      <c r="W243" s="119">
        <f>_xll.qlYieldTSDiscount(Discounting,S243,,AllTriggers)</f>
        <v>0.99393685122545328</v>
      </c>
      <c r="X243" s="22">
        <f t="shared" si="15"/>
        <v>6.8498619283064617E-3</v>
      </c>
      <c r="Y243" s="139">
        <f t="shared" si="16"/>
        <v>1.3772381118518132E-3</v>
      </c>
    </row>
    <row r="244" spans="18:25" x14ac:dyDescent="0.2">
      <c r="R244" s="92">
        <f>_xll.qlCalendarAdvance(Calendar,R243,"1D","f")</f>
        <v>42472</v>
      </c>
      <c r="S244" s="92">
        <f>_xll.qlCalendarAdvance(Calendar,R244,$F$1,"mf",,Trigger)</f>
        <v>42655</v>
      </c>
      <c r="T244" s="118">
        <f>_xll.qlDayCounterYearFraction(DayCounter,R244,S244,,,Trigger)</f>
        <v>0.5083333333333333</v>
      </c>
      <c r="U244" s="139">
        <f>_xll.qlInterpolationInterpolate(B6Minterpolation,R244,TRUE)</f>
        <v>2.7208997650811288E-3</v>
      </c>
      <c r="V244" s="119">
        <f>_xll.qlYieldTSDiscount(Discounting,R244,,AllTriggers)</f>
        <v>0.9973832666362944</v>
      </c>
      <c r="W244" s="119">
        <f>_xll.qlYieldTSDiscount(Discounting,S244,,AllTriggers)</f>
        <v>0.99391332210824612</v>
      </c>
      <c r="X244" s="22">
        <f t="shared" si="15"/>
        <v>6.8679232194681422E-3</v>
      </c>
      <c r="Y244" s="139">
        <f t="shared" si="16"/>
        <v>1.3773630917270211E-3</v>
      </c>
    </row>
    <row r="245" spans="18:25" x14ac:dyDescent="0.2">
      <c r="R245" s="92">
        <f>_xll.qlCalendarAdvance(Calendar,R244,"1D","f")</f>
        <v>42473</v>
      </c>
      <c r="S245" s="92">
        <f>_xll.qlCalendarAdvance(Calendar,R245,$F$1,"mf",,Trigger)</f>
        <v>42656</v>
      </c>
      <c r="T245" s="118">
        <f>_xll.qlDayCounterYearFraction(DayCounter,R245,S245,,,Trigger)</f>
        <v>0.5083333333333333</v>
      </c>
      <c r="U245" s="139">
        <f>_xll.qlInterpolationInterpolate(B6Minterpolation,R245,TRUE)</f>
        <v>2.7211724562834195E-3</v>
      </c>
      <c r="V245" s="119">
        <f>_xll.qlYieldTSDiscount(Discounting,R245,,AllTriggers)</f>
        <v>0.99736873093402767</v>
      </c>
      <c r="W245" s="119">
        <f>_xll.qlYieldTSDiscount(Discounting,S245,,AllTriggers)</f>
        <v>0.9938897432119278</v>
      </c>
      <c r="X245" s="22">
        <f t="shared" si="15"/>
        <v>6.88598541209015E-3</v>
      </c>
      <c r="Y245" s="139">
        <f t="shared" si="16"/>
        <v>1.3774884424647407E-3</v>
      </c>
    </row>
    <row r="246" spans="18:25" x14ac:dyDescent="0.2">
      <c r="R246" s="92">
        <f>_xll.qlCalendarAdvance(Calendar,R245,"1D","f")</f>
        <v>42474</v>
      </c>
      <c r="S246" s="92">
        <f>_xll.qlCalendarAdvance(Calendar,R246,$F$1,"mf",,Trigger)</f>
        <v>42657</v>
      </c>
      <c r="T246" s="118">
        <f>_xll.qlDayCounterYearFraction(DayCounter,R246,S246,,,Trigger)</f>
        <v>0.5083333333333333</v>
      </c>
      <c r="U246" s="139">
        <f>_xll.qlInterpolationInterpolate(B6Minterpolation,R246,TRUE)</f>
        <v>2.7214463054600082E-3</v>
      </c>
      <c r="V246" s="119">
        <f>_xll.qlYieldTSDiscount(Discounting,R246,,AllTriggers)</f>
        <v>0.99735414555842494</v>
      </c>
      <c r="W246" s="119">
        <f>_xll.qlYieldTSDiscount(Discounting,S246,,AllTriggers)</f>
        <v>0.99386611456222274</v>
      </c>
      <c r="X246" s="22">
        <f t="shared" si="15"/>
        <v>6.9040489658109324E-3</v>
      </c>
      <c r="Y246" s="139">
        <f t="shared" si="16"/>
        <v>1.3776143757141912E-3</v>
      </c>
    </row>
    <row r="247" spans="18:25" x14ac:dyDescent="0.2">
      <c r="R247" s="92">
        <f>_xll.qlCalendarAdvance(Calendar,R246,"1D","f")</f>
        <v>42475</v>
      </c>
      <c r="S247" s="92">
        <f>_xll.qlCalendarAdvance(Calendar,R247,$F$1,"mf",,Trigger)</f>
        <v>42660</v>
      </c>
      <c r="T247" s="118">
        <f>_xll.qlDayCounterYearFraction(DayCounter,R247,S247,,,Trigger)</f>
        <v>0.51388888888888884</v>
      </c>
      <c r="U247" s="139">
        <f>_xll.qlInterpolationInterpolate(B6Minterpolation,R247,TRUE)</f>
        <v>2.7217217316622693E-3</v>
      </c>
      <c r="V247" s="119">
        <f>_xll.qlYieldTSDiscount(Discounting,R247,,AllTriggers)</f>
        <v>0.99733951076610605</v>
      </c>
      <c r="W247" s="119">
        <f>_xll.qlYieldTSDiscount(Discounting,S247,,AllTriggers)</f>
        <v>0.99379493035011413</v>
      </c>
      <c r="X247" s="22">
        <f t="shared" si="15"/>
        <v>6.9406289767939885E-3</v>
      </c>
      <c r="Y247" s="139">
        <f t="shared" si="16"/>
        <v>1.3927213728191805E-3</v>
      </c>
    </row>
    <row r="248" spans="18:25" x14ac:dyDescent="0.2">
      <c r="R248" s="92">
        <f>_xll.qlCalendarAdvance(Calendar,R247,"1D","f")</f>
        <v>42478</v>
      </c>
      <c r="S248" s="92">
        <f>_xll.qlCalendarAdvance(Calendar,R248,$F$1,"mf",,Trigger)</f>
        <v>42661</v>
      </c>
      <c r="T248" s="118">
        <f>_xll.qlDayCounterYearFraction(DayCounter,R248,S248,,,Trigger)</f>
        <v>0.5083333333333333</v>
      </c>
      <c r="U248" s="139">
        <f>_xll.qlInterpolationInterpolate(B6Minterpolation,R248,TRUE)</f>
        <v>2.7225616629368266E-3</v>
      </c>
      <c r="V248" s="119">
        <f>_xll.qlYieldTSDiscount(Discounting,R248,,AllTriggers)</f>
        <v>0.99729531245493586</v>
      </c>
      <c r="W248" s="119">
        <f>_xll.qlYieldTSDiscount(Discounting,S248,,AllTriggers)</f>
        <v>0.99377110294421556</v>
      </c>
      <c r="X248" s="22">
        <f t="shared" si="15"/>
        <v>6.9763259850181732E-3</v>
      </c>
      <c r="Y248" s="139">
        <f t="shared" si="16"/>
        <v>1.3781281665458155E-3</v>
      </c>
    </row>
    <row r="249" spans="18:25" x14ac:dyDescent="0.2">
      <c r="R249" s="92">
        <f>_xll.qlCalendarAdvance(Calendar,R248,"1D","f")</f>
        <v>42479</v>
      </c>
      <c r="S249" s="92">
        <f>_xll.qlCalendarAdvance(Calendar,R249,$F$1,"mf",,Trigger)</f>
        <v>42662</v>
      </c>
      <c r="T249" s="118">
        <f>_xll.qlDayCounterYearFraction(DayCounter,R249,S249,,,Trigger)</f>
        <v>0.5083333333333333</v>
      </c>
      <c r="U249" s="139">
        <f>_xll.qlInterpolationInterpolate(B6Minterpolation,R249,TRUE)</f>
        <v>2.7228475877555183E-3</v>
      </c>
      <c r="V249" s="119">
        <f>_xll.qlYieldTSDiscount(Discounting,R249,,AllTriggers)</f>
        <v>0.99728048256179702</v>
      </c>
      <c r="W249" s="119">
        <f>_xll.qlYieldTSDiscount(Discounting,S249,,AllTriggers)</f>
        <v>0.99374722591363351</v>
      </c>
      <c r="X249" s="22">
        <f t="shared" si="15"/>
        <v>6.9944032393843818E-3</v>
      </c>
      <c r="Y249" s="139">
        <f t="shared" si="16"/>
        <v>1.3782601868196503E-3</v>
      </c>
    </row>
    <row r="250" spans="18:25" x14ac:dyDescent="0.2">
      <c r="R250" s="92">
        <f>_xll.qlCalendarAdvance(Calendar,R249,"1D","f")</f>
        <v>42480</v>
      </c>
      <c r="S250" s="92">
        <f>_xll.qlCalendarAdvance(Calendar,R250,$F$1,"mf",,Trigger)</f>
        <v>42663</v>
      </c>
      <c r="T250" s="118">
        <f>_xll.qlDayCounterYearFraction(DayCounter,R250,S250,,,Trigger)</f>
        <v>0.5083333333333333</v>
      </c>
      <c r="U250" s="139">
        <f>_xll.qlInterpolationInterpolate(B6Minterpolation,R250,TRUE)</f>
        <v>2.7231371848567536E-3</v>
      </c>
      <c r="V250" s="119">
        <f>_xll.qlYieldTSDiscount(Discounting,R250,,AllTriggers)</f>
        <v>0.99726560453492497</v>
      </c>
      <c r="W250" s="119">
        <f>_xll.qlYieldTSDiscount(Discounting,S250,,AllTriggers)</f>
        <v>0.99372329928412462</v>
      </c>
      <c r="X250" s="22">
        <f t="shared" si="15"/>
        <v>7.0124846130273141E-3</v>
      </c>
      <c r="Y250" s="139">
        <f t="shared" si="16"/>
        <v>1.378394059334569E-3</v>
      </c>
    </row>
    <row r="251" spans="18:25" x14ac:dyDescent="0.2">
      <c r="R251" s="92">
        <f>_xll.qlCalendarAdvance(Calendar,R250,"1D","f")</f>
        <v>42481</v>
      </c>
      <c r="S251" s="92">
        <f>_xll.qlCalendarAdvance(Calendar,R251,$F$1,"mf",,Trigger)</f>
        <v>42664</v>
      </c>
      <c r="T251" s="118">
        <f>_xll.qlDayCounterYearFraction(DayCounter,R251,S251,,,Trigger)</f>
        <v>0.5083333333333333</v>
      </c>
      <c r="U251" s="139">
        <f>_xll.qlInterpolationInterpolate(B6Minterpolation,R251,TRUE)</f>
        <v>2.7234308732919064E-3</v>
      </c>
      <c r="V251" s="119">
        <f>_xll.qlYieldTSDiscount(Discounting,R251,,AllTriggers)</f>
        <v>0.99725067863089223</v>
      </c>
      <c r="W251" s="119">
        <f>_xll.qlYieldTSDiscount(Discounting,S251,,AllTriggers)</f>
        <v>0.99369932308145081</v>
      </c>
      <c r="X251" s="22">
        <f t="shared" si="15"/>
        <v>7.0305705657033556E-3</v>
      </c>
      <c r="Y251" s="139">
        <f t="shared" si="16"/>
        <v>1.3785299956848886E-3</v>
      </c>
    </row>
    <row r="252" spans="18:25" x14ac:dyDescent="0.2">
      <c r="R252" s="92">
        <f>_xll.qlCalendarAdvance(Calendar,R251,"1D","f")</f>
        <v>42482</v>
      </c>
      <c r="S252" s="92">
        <f>_xll.qlCalendarAdvance(Calendar,R252,$F$1,"mf",,Trigger)</f>
        <v>42667</v>
      </c>
      <c r="T252" s="118">
        <f>_xll.qlDayCounterYearFraction(DayCounter,R252,S252,,,Trigger)</f>
        <v>0.51388888888888884</v>
      </c>
      <c r="U252" s="139">
        <f>_xll.qlInterpolationInterpolate(B6Minterpolation,R252,TRUE)</f>
        <v>2.7237290721123515E-3</v>
      </c>
      <c r="V252" s="119">
        <f>_xll.qlYieldTSDiscount(Discounting,R252,,AllTriggers)</f>
        <v>0.99723570510626314</v>
      </c>
      <c r="W252" s="119">
        <f>_xll.qlYieldTSDiscount(Discounting,S252,,AllTriggers)</f>
        <v>0.99362709729213772</v>
      </c>
      <c r="X252" s="22">
        <f t="shared" si="15"/>
        <v>7.0671942880213357E-3</v>
      </c>
      <c r="Y252" s="139">
        <f t="shared" si="16"/>
        <v>1.3936575663926632E-3</v>
      </c>
    </row>
    <row r="253" spans="18:25" x14ac:dyDescent="0.2">
      <c r="R253" s="92">
        <f>_xll.qlCalendarAdvance(Calendar,R252,"1D","f")</f>
        <v>42485</v>
      </c>
      <c r="S253" s="92">
        <f>_xll.qlCalendarAdvance(Calendar,R253,$F$1,"mf",,Trigger)</f>
        <v>42668</v>
      </c>
      <c r="T253" s="118">
        <f>_xll.qlDayCounterYearFraction(DayCounter,R253,S253,,,Trigger)</f>
        <v>0.5083333333333333</v>
      </c>
      <c r="U253" s="139">
        <f>_xll.qlInterpolationInterpolate(B6Minterpolation,R253,TRUE)</f>
        <v>2.7246549213991813E-3</v>
      </c>
      <c r="V253" s="119">
        <f>_xll.qlYieldTSDiscount(Discounting,R253,,AllTriggers)</f>
        <v>0.9971905013743122</v>
      </c>
      <c r="W253" s="119">
        <f>_xll.qlYieldTSDiscount(Discounting,S253,,AllTriggers)</f>
        <v>0.99360292305452858</v>
      </c>
      <c r="X253" s="22">
        <f t="shared" si="15"/>
        <v>7.1029693624385486E-3</v>
      </c>
      <c r="Y253" s="139">
        <f t="shared" si="16"/>
        <v>1.3790986110246268E-3</v>
      </c>
    </row>
    <row r="254" spans="18:25" x14ac:dyDescent="0.2">
      <c r="R254" s="92">
        <f>_xll.qlCalendarAdvance(Calendar,R253,"1D","f")</f>
        <v>42486</v>
      </c>
      <c r="S254" s="92">
        <f>_xll.qlCalendarAdvance(Calendar,R254,$F$1,"mf",,Trigger)</f>
        <v>42669</v>
      </c>
      <c r="T254" s="118">
        <f>_xll.qlDayCounterYearFraction(DayCounter,R254,S254,,,Trigger)</f>
        <v>0.5083333333333333</v>
      </c>
      <c r="U254" s="139">
        <f>_xll.qlInterpolationInterpolate(B6Minterpolation,R254,TRUE)</f>
        <v>2.7249753522745369E-3</v>
      </c>
      <c r="V254" s="119">
        <f>_xll.qlYieldTSDiscount(Discounting,R254,,AllTriggers)</f>
        <v>0.99717533993276919</v>
      </c>
      <c r="W254" s="119">
        <f>_xll.qlYieldTSDiscount(Discounting,S254,,AllTriggers)</f>
        <v>0.99357869937264298</v>
      </c>
      <c r="X254" s="22">
        <f t="shared" si="15"/>
        <v>7.1210851072029489E-3</v>
      </c>
      <c r="Y254" s="139">
        <f t="shared" si="16"/>
        <v>1.3792480401702877E-3</v>
      </c>
    </row>
    <row r="255" spans="18:25" x14ac:dyDescent="0.2">
      <c r="R255" s="92">
        <f>_xll.qlCalendarAdvance(Calendar,R254,"1D","f")</f>
        <v>42487</v>
      </c>
      <c r="S255" s="92">
        <f>_xll.qlCalendarAdvance(Calendar,R255,$F$1,"mf",,Trigger)</f>
        <v>42670</v>
      </c>
      <c r="T255" s="118">
        <f>_xll.qlDayCounterYearFraction(DayCounter,R255,S255,,,Trigger)</f>
        <v>0.5083333333333333</v>
      </c>
      <c r="U255" s="139">
        <f>_xll.qlInterpolationInterpolate(B6Minterpolation,R255,TRUE)</f>
        <v>2.7253023887920565E-3</v>
      </c>
      <c r="V255" s="119">
        <f>_xll.qlYieldTSDiscount(Discounting,R255,,AllTriggers)</f>
        <v>0.99716013215332189</v>
      </c>
      <c r="W255" s="119">
        <f>_xll.qlYieldTSDiscount(Discounting,S255,,AllTriggers)</f>
        <v>0.9935544262722743</v>
      </c>
      <c r="X255" s="22">
        <f t="shared" si="15"/>
        <v>7.1392081898882208E-3</v>
      </c>
      <c r="Y255" s="139">
        <f t="shared" si="16"/>
        <v>1.3794008025427844E-3</v>
      </c>
    </row>
    <row r="256" spans="18:25" x14ac:dyDescent="0.2">
      <c r="R256" s="92">
        <f>_xll.qlCalendarAdvance(Calendar,R255,"1D","f")</f>
        <v>42488</v>
      </c>
      <c r="S256" s="92">
        <f>_xll.qlCalendarAdvance(Calendar,R256,$F$1,"mf",,Trigger)</f>
        <v>42671</v>
      </c>
      <c r="T256" s="118">
        <f>_xll.qlDayCounterYearFraction(DayCounter,R256,S256,,,Trigger)</f>
        <v>0.5083333333333333</v>
      </c>
      <c r="U256" s="139">
        <f>_xll.qlInterpolationInterpolate(B6Minterpolation,R256,TRUE)</f>
        <v>2.7256364500031134E-3</v>
      </c>
      <c r="V256" s="119">
        <f>_xll.qlYieldTSDiscount(Discounting,R256,,AllTriggers)</f>
        <v>0.99714487829248222</v>
      </c>
      <c r="W256" s="119">
        <f>_xll.qlYieldTSDiscount(Discounting,S256,,AllTriggers)</f>
        <v>0.99353010377922124</v>
      </c>
      <c r="X256" s="22">
        <f t="shared" si="15"/>
        <v>7.1573390703682533E-3</v>
      </c>
      <c r="Y256" s="139">
        <f t="shared" si="16"/>
        <v>1.3795571096784462E-3</v>
      </c>
    </row>
    <row r="257" spans="18:25" x14ac:dyDescent="0.2">
      <c r="R257" s="92">
        <f>_xll.qlCalendarAdvance(Calendar,R256,"1D","f")</f>
        <v>42489</v>
      </c>
      <c r="S257" s="92">
        <f>_xll.qlCalendarAdvance(Calendar,R257,$F$1,"mf",,Trigger)</f>
        <v>42674</v>
      </c>
      <c r="T257" s="118">
        <f>_xll.qlDayCounterYearFraction(DayCounter,R257,S257,,,Trigger)</f>
        <v>0.51388888888888884</v>
      </c>
      <c r="U257" s="139">
        <f>_xll.qlInterpolationInterpolate(B6Minterpolation,R257,TRUE)</f>
        <v>2.7259779549590824E-3</v>
      </c>
      <c r="V257" s="119">
        <f>_xll.qlYieldTSDiscount(Discounting,R257,,AllTriggers)</f>
        <v>0.99712957860675278</v>
      </c>
      <c r="W257" s="119">
        <f>_xll.qlYieldTSDiscount(Discounting,S257,,AllTriggers)</f>
        <v>0.99345684020201985</v>
      </c>
      <c r="X257" s="22">
        <f t="shared" si="15"/>
        <v>7.1940220450409176E-3</v>
      </c>
      <c r="Y257" s="139">
        <f t="shared" si="16"/>
        <v>1.3947169468990521E-3</v>
      </c>
    </row>
    <row r="258" spans="18:25" x14ac:dyDescent="0.2">
      <c r="R258" s="92">
        <f>_xll.qlCalendarAdvance(Calendar,R257,"1D","f")</f>
        <v>42493</v>
      </c>
      <c r="S258" s="92">
        <f>_xll.qlCalendarAdvance(Calendar,R258,$F$1,"mf",,Trigger)</f>
        <v>42677</v>
      </c>
      <c r="T258" s="118">
        <f>_xll.qlDayCounterYearFraction(DayCounter,R258,S258,,,Trigger)</f>
        <v>0.51111111111111107</v>
      </c>
      <c r="U258" s="139">
        <f>_xll.qlInterpolationInterpolate(B6Minterpolation,R258,TRUE)</f>
        <v>2.7274218700278218E-3</v>
      </c>
      <c r="V258" s="119">
        <f>_xll.qlYieldTSDiscount(Discounting,R258,,AllTriggers)</f>
        <v>0.99706792328558402</v>
      </c>
      <c r="W258" s="119">
        <f>_xll.qlYieldTSDiscount(Discounting,S258,,AllTriggers)</f>
        <v>0.99338313321960559</v>
      </c>
      <c r="X258" s="22">
        <f t="shared" si="15"/>
        <v>7.2573930713448276E-3</v>
      </c>
      <c r="Y258" s="139">
        <f t="shared" si="16"/>
        <v>1.3879002828548223E-3</v>
      </c>
    </row>
    <row r="259" spans="18:25" x14ac:dyDescent="0.2">
      <c r="R259" s="92">
        <f>_xll.qlCalendarAdvance(Calendar,R258,"1D","f")</f>
        <v>42494</v>
      </c>
      <c r="S259" s="92">
        <f>_xll.qlCalendarAdvance(Calendar,R259,$F$1,"mf",,Trigger)</f>
        <v>42678</v>
      </c>
      <c r="T259" s="118">
        <f>_xll.qlDayCounterYearFraction(DayCounter,R259,S259,,,Trigger)</f>
        <v>0.51111111111111107</v>
      </c>
      <c r="U259" s="139">
        <f>_xll.qlInterpolationInterpolate(B6Minterpolation,R259,TRUE)</f>
        <v>2.7278021870237108E-3</v>
      </c>
      <c r="V259" s="119">
        <f>_xll.qlYieldTSDiscount(Discounting,R259,,AllTriggers)</f>
        <v>0.99705239502578691</v>
      </c>
      <c r="W259" s="119">
        <f>_xll.qlYieldTSDiscount(Discounting,S259,,AllTriggers)</f>
        <v>0.99335846597420752</v>
      </c>
      <c r="X259" s="22">
        <f t="shared" si="15"/>
        <v>7.2755734609181895E-3</v>
      </c>
      <c r="Y259" s="139">
        <f t="shared" si="16"/>
        <v>1.3880808383631954E-3</v>
      </c>
    </row>
    <row r="260" spans="18:25" x14ac:dyDescent="0.2">
      <c r="R260" s="92">
        <f>_xll.qlCalendarAdvance(Calendar,R259,"1D","f")</f>
        <v>42495</v>
      </c>
      <c r="S260" s="92">
        <f>_xll.qlCalendarAdvance(Calendar,R260,$F$1,"mf",,Trigger)</f>
        <v>42681</v>
      </c>
      <c r="T260" s="118">
        <f>_xll.qlDayCounterYearFraction(DayCounter,R260,S260,,,Trigger)</f>
        <v>0.51666666666666672</v>
      </c>
      <c r="U260" s="139">
        <f>_xll.qlInterpolationInterpolate(B6Minterpolation,R260,TRUE)</f>
        <v>2.7281901543078782E-3</v>
      </c>
      <c r="V260" s="119">
        <f>_xll.qlYieldTSDiscount(Discounting,R260,,AllTriggers)</f>
        <v>0.99703682085862733</v>
      </c>
      <c r="W260" s="119">
        <f>_xll.qlYieldTSDiscount(Discounting,S260,,AllTriggers)</f>
        <v>0.9932841704671056</v>
      </c>
      <c r="X260" s="22">
        <f t="shared" ref="X260:X262" si="17">(V260/W260-1)/T260</f>
        <v>7.3123024831407198E-3</v>
      </c>
      <c r="Y260" s="139">
        <f t="shared" ref="Y260:Y262" si="18">LN((1+(U260+X260)*T260)/(1+X260*T260))</f>
        <v>1.4032745376822986E-3</v>
      </c>
    </row>
    <row r="261" spans="18:25" x14ac:dyDescent="0.2">
      <c r="R261" s="92">
        <f>_xll.qlCalendarAdvance(Calendar,R260,"1D","f")</f>
        <v>42496</v>
      </c>
      <c r="S261" s="92">
        <f>_xll.qlCalendarAdvance(Calendar,R261,$F$1,"mf",,Trigger)</f>
        <v>42681</v>
      </c>
      <c r="T261" s="118">
        <f>_xll.qlDayCounterYearFraction(DayCounter,R261,S261,,,Trigger)</f>
        <v>0.51388888888888884</v>
      </c>
      <c r="U261" s="139">
        <f>_xll.qlInterpolationInterpolate(B6Minterpolation,R261,TRUE)</f>
        <v>2.7285857293787227E-3</v>
      </c>
      <c r="V261" s="119">
        <f>_xll.qlYieldTSDiscount(Discounting,R261,,AllTriggers)</f>
        <v>0.9970212007163437</v>
      </c>
      <c r="W261" s="119">
        <f>_xll.qlYieldTSDiscount(Discounting,S261,,AllTriggers)</f>
        <v>0.9932841704671056</v>
      </c>
      <c r="X261" s="22">
        <f t="shared" si="17"/>
        <v>7.3212269757227466E-3</v>
      </c>
      <c r="Y261" s="139">
        <f t="shared" si="18"/>
        <v>1.3959594021888157E-3</v>
      </c>
    </row>
    <row r="262" spans="18:25" x14ac:dyDescent="0.2">
      <c r="R262" s="142">
        <f>_xll.qlCalendarAdvance(Calendar,R261,"1D","f")</f>
        <v>42499</v>
      </c>
      <c r="S262" s="142">
        <f>_xll.qlCalendarAdvance(Calendar,R262,$F$1,"mf",,Trigger)</f>
        <v>42683</v>
      </c>
      <c r="T262" s="143">
        <f>_xll.qlDayCounterYearFraction(DayCounter,R262,S262,,,Trigger)</f>
        <v>0.51111111111111107</v>
      </c>
      <c r="U262" s="408">
        <f>_xll.qlInterpolationInterpolate(B6Minterpolation,R262,TRUE)</f>
        <v>2.7298176762953026E-3</v>
      </c>
      <c r="V262" s="131">
        <f>_xll.qlYieldTSDiscount(Discounting,R262,,AllTriggers)</f>
        <v>0.99697406376129394</v>
      </c>
      <c r="W262" s="131">
        <f>_xll.qlYieldTSDiscount(Discounting,S262,,AllTriggers)</f>
        <v>0.99323439602201302</v>
      </c>
      <c r="X262" s="130">
        <f t="shared" si="17"/>
        <v>7.3665805960126231E-3</v>
      </c>
      <c r="Y262" s="408">
        <f t="shared" si="18"/>
        <v>1.3890414097966252E-3</v>
      </c>
    </row>
    <row r="263" spans="18:25" x14ac:dyDescent="0.2">
      <c r="R263" s="330"/>
      <c r="S263" s="330"/>
      <c r="T263" s="330"/>
      <c r="U263" s="333"/>
      <c r="V263" s="333"/>
      <c r="W263" s="333"/>
      <c r="X263" s="207"/>
      <c r="Y263" s="207"/>
    </row>
    <row r="264" spans="18:25" x14ac:dyDescent="0.2">
      <c r="R264" s="330"/>
      <c r="S264" s="330"/>
      <c r="T264" s="330"/>
      <c r="U264" s="333"/>
      <c r="V264" s="333"/>
      <c r="W264" s="333"/>
      <c r="X264" s="207"/>
      <c r="Y264" s="207"/>
    </row>
    <row r="265" spans="18:25" x14ac:dyDescent="0.2">
      <c r="R265" s="330"/>
      <c r="S265" s="330"/>
      <c r="T265" s="330"/>
      <c r="U265" s="333"/>
      <c r="V265" s="333"/>
      <c r="W265" s="333"/>
      <c r="X265" s="207"/>
      <c r="Y265" s="207"/>
    </row>
    <row r="266" spans="18:25" x14ac:dyDescent="0.2">
      <c r="R266" s="330"/>
      <c r="S266" s="330"/>
      <c r="T266" s="330"/>
      <c r="U266" s="333"/>
      <c r="V266" s="333"/>
      <c r="W266" s="333"/>
      <c r="X266" s="207"/>
      <c r="Y266" s="207"/>
    </row>
    <row r="267" spans="18:25" x14ac:dyDescent="0.2">
      <c r="R267" s="330"/>
      <c r="S267" s="330"/>
      <c r="T267" s="330"/>
      <c r="U267" s="333"/>
      <c r="V267" s="333"/>
      <c r="W267" s="333"/>
      <c r="X267" s="207"/>
      <c r="Y267" s="207"/>
    </row>
    <row r="268" spans="18:25" x14ac:dyDescent="0.2">
      <c r="R268" s="330"/>
      <c r="S268" s="330"/>
      <c r="T268" s="330"/>
      <c r="U268" s="333"/>
      <c r="V268" s="333"/>
      <c r="W268" s="333"/>
      <c r="X268" s="207"/>
      <c r="Y268" s="207"/>
    </row>
    <row r="269" spans="18:25" x14ac:dyDescent="0.2">
      <c r="R269" s="330"/>
      <c r="S269" s="330"/>
      <c r="T269" s="330"/>
      <c r="U269" s="333"/>
      <c r="V269" s="333"/>
      <c r="W269" s="333"/>
      <c r="X269" s="207"/>
      <c r="Y269" s="207"/>
    </row>
    <row r="270" spans="18:25" x14ac:dyDescent="0.2">
      <c r="R270" s="330"/>
      <c r="S270" s="330"/>
      <c r="T270" s="330"/>
      <c r="U270" s="333"/>
      <c r="V270" s="333"/>
      <c r="W270" s="333"/>
      <c r="X270" s="207"/>
      <c r="Y270" s="207"/>
    </row>
    <row r="271" spans="18:25" x14ac:dyDescent="0.2">
      <c r="R271" s="330"/>
      <c r="S271" s="330"/>
      <c r="T271" s="330"/>
      <c r="U271" s="333"/>
      <c r="V271" s="333"/>
      <c r="W271" s="333"/>
      <c r="X271" s="207"/>
      <c r="Y271" s="207"/>
    </row>
    <row r="272" spans="18:25" x14ac:dyDescent="0.2">
      <c r="R272" s="330"/>
      <c r="S272" s="330"/>
      <c r="T272" s="330"/>
      <c r="U272" s="333"/>
      <c r="V272" s="333"/>
      <c r="W272" s="333"/>
      <c r="X272" s="207"/>
      <c r="Y272" s="207"/>
    </row>
    <row r="273" spans="18:25" x14ac:dyDescent="0.2">
      <c r="R273" s="330"/>
      <c r="S273" s="330"/>
      <c r="T273" s="330"/>
      <c r="U273" s="333"/>
      <c r="V273" s="333"/>
      <c r="W273" s="333"/>
      <c r="X273" s="207"/>
      <c r="Y273" s="207"/>
    </row>
    <row r="274" spans="18:25" x14ac:dyDescent="0.2">
      <c r="R274" s="330"/>
      <c r="S274" s="330"/>
      <c r="T274" s="330"/>
      <c r="U274" s="333"/>
      <c r="V274" s="333"/>
      <c r="W274" s="333"/>
      <c r="X274" s="207"/>
      <c r="Y274" s="207"/>
    </row>
    <row r="275" spans="18:25" x14ac:dyDescent="0.2">
      <c r="R275" s="330"/>
      <c r="S275" s="330"/>
      <c r="T275" s="330"/>
      <c r="U275" s="333"/>
      <c r="V275" s="333"/>
      <c r="W275" s="333"/>
      <c r="X275" s="207"/>
      <c r="Y275" s="207"/>
    </row>
    <row r="276" spans="18:25" x14ac:dyDescent="0.2">
      <c r="R276" s="330"/>
      <c r="S276" s="330"/>
      <c r="T276" s="330"/>
      <c r="U276" s="333"/>
      <c r="V276" s="333"/>
      <c r="W276" s="333"/>
      <c r="X276" s="207"/>
      <c r="Y276" s="207"/>
    </row>
    <row r="277" spans="18:25" x14ac:dyDescent="0.2">
      <c r="R277" s="330"/>
      <c r="S277" s="330"/>
      <c r="T277" s="330"/>
      <c r="U277" s="333"/>
      <c r="V277" s="333"/>
      <c r="W277" s="333"/>
      <c r="X277" s="207"/>
      <c r="Y277" s="207"/>
    </row>
    <row r="278" spans="18:25" x14ac:dyDescent="0.2">
      <c r="R278" s="330"/>
      <c r="S278" s="330"/>
      <c r="T278" s="330"/>
      <c r="U278" s="333"/>
      <c r="V278" s="333"/>
      <c r="W278" s="333"/>
      <c r="X278" s="207"/>
      <c r="Y278" s="207"/>
    </row>
    <row r="279" spans="18:25" x14ac:dyDescent="0.2">
      <c r="R279" s="330"/>
      <c r="S279" s="330"/>
      <c r="T279" s="330"/>
      <c r="U279" s="333"/>
      <c r="V279" s="333"/>
      <c r="W279" s="333"/>
      <c r="X279" s="207"/>
      <c r="Y279" s="207"/>
    </row>
    <row r="280" spans="18:25" x14ac:dyDescent="0.2">
      <c r="R280" s="330"/>
      <c r="S280" s="330"/>
      <c r="T280" s="330"/>
      <c r="U280" s="333"/>
      <c r="V280" s="333"/>
      <c r="W280" s="333"/>
      <c r="X280" s="207"/>
      <c r="Y280" s="207"/>
    </row>
    <row r="281" spans="18:25" x14ac:dyDescent="0.2">
      <c r="R281" s="330"/>
      <c r="S281" s="330"/>
      <c r="T281" s="330"/>
      <c r="U281" s="333"/>
      <c r="V281" s="333"/>
      <c r="W281" s="333"/>
      <c r="X281" s="207"/>
      <c r="Y281" s="207"/>
    </row>
    <row r="282" spans="18:25" x14ac:dyDescent="0.2">
      <c r="R282" s="330"/>
      <c r="S282" s="330"/>
      <c r="T282" s="330"/>
      <c r="U282" s="333"/>
      <c r="V282" s="333"/>
      <c r="W282" s="333"/>
      <c r="X282" s="207"/>
      <c r="Y282" s="207"/>
    </row>
    <row r="283" spans="18:25" x14ac:dyDescent="0.2">
      <c r="R283" s="330"/>
      <c r="S283" s="330"/>
      <c r="T283" s="330"/>
      <c r="U283" s="333"/>
      <c r="V283" s="333"/>
      <c r="W283" s="333"/>
      <c r="X283" s="207"/>
      <c r="Y283" s="207"/>
    </row>
    <row r="284" spans="18:25" x14ac:dyDescent="0.2">
      <c r="R284" s="330"/>
      <c r="S284" s="330"/>
      <c r="T284" s="330"/>
      <c r="U284" s="333"/>
      <c r="V284" s="333"/>
      <c r="W284" s="333"/>
      <c r="X284" s="207"/>
      <c r="Y284" s="207"/>
    </row>
    <row r="285" spans="18:25" x14ac:dyDescent="0.2">
      <c r="R285" s="330"/>
      <c r="S285" s="330"/>
      <c r="T285" s="330"/>
      <c r="U285" s="333"/>
      <c r="V285" s="333"/>
      <c r="W285" s="333"/>
      <c r="X285" s="207"/>
      <c r="Y285" s="207"/>
    </row>
    <row r="286" spans="18:25" x14ac:dyDescent="0.2">
      <c r="R286" s="330"/>
      <c r="S286" s="330"/>
      <c r="T286" s="330"/>
      <c r="U286" s="333"/>
      <c r="V286" s="333"/>
      <c r="W286" s="333"/>
      <c r="X286" s="207"/>
      <c r="Y286" s="207"/>
    </row>
    <row r="287" spans="18:25" x14ac:dyDescent="0.2">
      <c r="R287" s="330"/>
      <c r="S287" s="330"/>
      <c r="T287" s="330"/>
      <c r="U287" s="333"/>
      <c r="V287" s="333"/>
      <c r="W287" s="333"/>
      <c r="X287" s="207"/>
      <c r="Y287" s="207"/>
    </row>
    <row r="288" spans="18:25" x14ac:dyDescent="0.2">
      <c r="R288" s="330"/>
      <c r="S288" s="330"/>
      <c r="T288" s="330"/>
      <c r="U288" s="333"/>
      <c r="V288" s="333"/>
      <c r="W288" s="333"/>
      <c r="X288" s="207"/>
      <c r="Y288" s="207"/>
    </row>
    <row r="289" spans="18:25" x14ac:dyDescent="0.2">
      <c r="R289" s="330"/>
      <c r="S289" s="330"/>
      <c r="T289" s="330"/>
      <c r="U289" s="333"/>
      <c r="V289" s="333"/>
      <c r="W289" s="333"/>
      <c r="X289" s="207"/>
      <c r="Y289" s="207"/>
    </row>
    <row r="290" spans="18:25" x14ac:dyDescent="0.2">
      <c r="R290" s="330"/>
      <c r="S290" s="330"/>
      <c r="T290" s="330"/>
      <c r="U290" s="333"/>
      <c r="V290" s="333"/>
      <c r="W290" s="333"/>
      <c r="X290" s="207"/>
      <c r="Y290" s="207"/>
    </row>
    <row r="291" spans="18:25" x14ac:dyDescent="0.2">
      <c r="R291" s="330"/>
      <c r="S291" s="330"/>
      <c r="T291" s="330"/>
      <c r="U291" s="333"/>
      <c r="V291" s="333"/>
      <c r="W291" s="333"/>
      <c r="X291" s="207"/>
      <c r="Y291" s="207"/>
    </row>
    <row r="292" spans="18:25" x14ac:dyDescent="0.2">
      <c r="R292" s="330"/>
      <c r="S292" s="330"/>
      <c r="T292" s="330"/>
      <c r="U292" s="333"/>
      <c r="V292" s="333"/>
      <c r="W292" s="333"/>
      <c r="X292" s="207"/>
      <c r="Y292" s="207"/>
    </row>
    <row r="293" spans="18:25" x14ac:dyDescent="0.2">
      <c r="R293" s="330"/>
      <c r="S293" s="330"/>
      <c r="T293" s="330"/>
      <c r="U293" s="333"/>
      <c r="V293" s="333"/>
      <c r="W293" s="333"/>
      <c r="X293" s="207"/>
      <c r="Y293" s="207"/>
    </row>
    <row r="294" spans="18:25" x14ac:dyDescent="0.2">
      <c r="R294" s="330"/>
      <c r="S294" s="330"/>
      <c r="T294" s="330"/>
      <c r="U294" s="333"/>
      <c r="V294" s="333"/>
      <c r="W294" s="333"/>
      <c r="X294" s="207"/>
      <c r="Y294" s="207"/>
    </row>
    <row r="295" spans="18:25" x14ac:dyDescent="0.2">
      <c r="R295" s="330"/>
      <c r="S295" s="330"/>
      <c r="T295" s="330"/>
      <c r="U295" s="333"/>
      <c r="V295" s="333"/>
      <c r="W295" s="333"/>
      <c r="X295" s="207"/>
      <c r="Y295" s="207"/>
    </row>
    <row r="296" spans="18:25" x14ac:dyDescent="0.2">
      <c r="R296" s="330"/>
      <c r="S296" s="330"/>
      <c r="T296" s="330"/>
      <c r="U296" s="333"/>
      <c r="V296" s="333"/>
      <c r="W296" s="333"/>
      <c r="X296" s="207"/>
      <c r="Y296" s="207"/>
    </row>
    <row r="297" spans="18:25" x14ac:dyDescent="0.2">
      <c r="R297" s="330"/>
      <c r="S297" s="330"/>
      <c r="T297" s="330"/>
      <c r="U297" s="333"/>
      <c r="V297" s="333"/>
      <c r="W297" s="333"/>
      <c r="X297" s="207"/>
      <c r="Y297" s="207"/>
    </row>
    <row r="298" spans="18:25" x14ac:dyDescent="0.2">
      <c r="R298" s="330"/>
      <c r="S298" s="330"/>
      <c r="T298" s="330"/>
      <c r="U298" s="333"/>
      <c r="V298" s="333"/>
      <c r="W298" s="333"/>
      <c r="X298" s="207"/>
      <c r="Y298" s="207"/>
    </row>
    <row r="299" spans="18:25" x14ac:dyDescent="0.2">
      <c r="R299" s="330"/>
      <c r="S299" s="330"/>
      <c r="T299" s="330"/>
      <c r="U299" s="333"/>
      <c r="V299" s="333"/>
      <c r="W299" s="333"/>
      <c r="X299" s="207"/>
      <c r="Y299" s="207"/>
    </row>
    <row r="300" spans="18:25" x14ac:dyDescent="0.2">
      <c r="R300" s="330"/>
      <c r="S300" s="330"/>
      <c r="T300" s="330"/>
      <c r="U300" s="333"/>
      <c r="V300" s="333"/>
      <c r="W300" s="333"/>
      <c r="X300" s="207"/>
      <c r="Y300" s="207"/>
    </row>
    <row r="301" spans="18:25" x14ac:dyDescent="0.2">
      <c r="R301" s="330"/>
      <c r="S301" s="330"/>
      <c r="T301" s="330"/>
      <c r="U301" s="333"/>
      <c r="V301" s="333"/>
      <c r="W301" s="333"/>
      <c r="X301" s="207"/>
      <c r="Y301" s="207"/>
    </row>
    <row r="302" spans="18:25" x14ac:dyDescent="0.2">
      <c r="R302" s="330"/>
      <c r="S302" s="330"/>
      <c r="T302" s="330"/>
      <c r="U302" s="333"/>
      <c r="V302" s="333"/>
      <c r="W302" s="333"/>
      <c r="X302" s="207"/>
      <c r="Y302" s="207"/>
    </row>
    <row r="303" spans="18:25" x14ac:dyDescent="0.2">
      <c r="R303" s="330"/>
      <c r="S303" s="330"/>
      <c r="T303" s="330"/>
      <c r="U303" s="333"/>
      <c r="V303" s="333"/>
      <c r="W303" s="333"/>
      <c r="X303" s="207"/>
      <c r="Y303" s="207"/>
    </row>
    <row r="304" spans="18:25" x14ac:dyDescent="0.2">
      <c r="R304" s="330"/>
      <c r="S304" s="330"/>
      <c r="T304" s="330"/>
      <c r="U304" s="333"/>
      <c r="V304" s="333"/>
      <c r="W304" s="333"/>
      <c r="X304" s="207"/>
      <c r="Y304" s="207"/>
    </row>
    <row r="305" spans="18:25" x14ac:dyDescent="0.2">
      <c r="R305" s="330"/>
      <c r="S305" s="330"/>
      <c r="T305" s="330"/>
      <c r="U305" s="333"/>
      <c r="V305" s="333"/>
      <c r="W305" s="333"/>
      <c r="X305" s="207"/>
      <c r="Y305" s="207"/>
    </row>
    <row r="306" spans="18:25" x14ac:dyDescent="0.2">
      <c r="R306" s="330"/>
      <c r="S306" s="330"/>
      <c r="T306" s="330"/>
      <c r="U306" s="333"/>
      <c r="V306" s="333"/>
      <c r="W306" s="333"/>
      <c r="X306" s="207"/>
      <c r="Y306" s="207"/>
    </row>
    <row r="307" spans="18:25" x14ac:dyDescent="0.2">
      <c r="R307" s="330"/>
      <c r="S307" s="330"/>
      <c r="T307" s="330"/>
      <c r="U307" s="333"/>
      <c r="V307" s="333"/>
      <c r="W307" s="333"/>
      <c r="X307" s="207"/>
      <c r="Y307" s="207"/>
    </row>
    <row r="308" spans="18:25" x14ac:dyDescent="0.2">
      <c r="R308" s="330"/>
      <c r="S308" s="330"/>
      <c r="T308" s="330"/>
      <c r="U308" s="333"/>
      <c r="V308" s="333"/>
      <c r="W308" s="333"/>
      <c r="X308" s="207"/>
      <c r="Y308" s="207"/>
    </row>
    <row r="309" spans="18:25" x14ac:dyDescent="0.2">
      <c r="R309" s="330"/>
      <c r="S309" s="330"/>
      <c r="T309" s="330"/>
      <c r="U309" s="333"/>
      <c r="V309" s="333"/>
      <c r="W309" s="333"/>
      <c r="X309" s="207"/>
      <c r="Y309" s="207"/>
    </row>
    <row r="310" spans="18:25" x14ac:dyDescent="0.2">
      <c r="R310" s="330"/>
      <c r="S310" s="330"/>
      <c r="T310" s="330"/>
      <c r="U310" s="333"/>
      <c r="V310" s="333"/>
      <c r="W310" s="333"/>
      <c r="X310" s="207"/>
      <c r="Y310" s="207"/>
    </row>
    <row r="311" spans="18:25" x14ac:dyDescent="0.2">
      <c r="R311" s="330"/>
      <c r="S311" s="330"/>
      <c r="T311" s="330"/>
      <c r="U311" s="333"/>
      <c r="V311" s="333"/>
      <c r="W311" s="333"/>
      <c r="X311" s="207"/>
      <c r="Y311" s="207"/>
    </row>
    <row r="312" spans="18:25" x14ac:dyDescent="0.2">
      <c r="R312" s="330"/>
      <c r="S312" s="330"/>
      <c r="T312" s="330"/>
      <c r="U312" s="333"/>
      <c r="V312" s="333"/>
      <c r="W312" s="333"/>
      <c r="X312" s="207"/>
      <c r="Y312" s="207"/>
    </row>
    <row r="313" spans="18:25" x14ac:dyDescent="0.2">
      <c r="R313" s="330"/>
      <c r="S313" s="330"/>
      <c r="T313" s="330"/>
      <c r="U313" s="333"/>
      <c r="V313" s="333"/>
      <c r="W313" s="333"/>
      <c r="X313" s="207"/>
      <c r="Y313" s="207"/>
    </row>
    <row r="314" spans="18:25" x14ac:dyDescent="0.2">
      <c r="R314" s="330"/>
      <c r="S314" s="330"/>
      <c r="T314" s="330"/>
      <c r="U314" s="333"/>
      <c r="V314" s="333"/>
      <c r="W314" s="333"/>
      <c r="X314" s="207"/>
      <c r="Y314" s="207"/>
    </row>
    <row r="315" spans="18:25" x14ac:dyDescent="0.2">
      <c r="R315" s="330"/>
      <c r="S315" s="330"/>
      <c r="T315" s="330"/>
      <c r="U315" s="333"/>
      <c r="V315" s="333"/>
      <c r="W315" s="333"/>
      <c r="X315" s="207"/>
      <c r="Y315" s="207"/>
    </row>
    <row r="316" spans="18:25" x14ac:dyDescent="0.2">
      <c r="R316" s="330"/>
      <c r="S316" s="330"/>
      <c r="T316" s="330"/>
      <c r="U316" s="333"/>
      <c r="V316" s="333"/>
      <c r="W316" s="333"/>
      <c r="X316" s="207"/>
      <c r="Y316" s="207"/>
    </row>
    <row r="317" spans="18:25" x14ac:dyDescent="0.2">
      <c r="R317" s="330"/>
      <c r="S317" s="330"/>
      <c r="T317" s="330"/>
      <c r="U317" s="333"/>
      <c r="V317" s="333"/>
      <c r="W317" s="333"/>
      <c r="X317" s="207"/>
      <c r="Y317" s="207"/>
    </row>
    <row r="318" spans="18:25" x14ac:dyDescent="0.2">
      <c r="R318" s="330"/>
      <c r="S318" s="330"/>
      <c r="T318" s="330"/>
      <c r="U318" s="333"/>
      <c r="V318" s="333"/>
      <c r="W318" s="333"/>
      <c r="X318" s="207"/>
      <c r="Y318" s="207"/>
    </row>
    <row r="319" spans="18:25" x14ac:dyDescent="0.2">
      <c r="R319" s="330"/>
      <c r="S319" s="330"/>
      <c r="T319" s="330"/>
      <c r="U319" s="333"/>
      <c r="V319" s="333"/>
      <c r="W319" s="333"/>
      <c r="X319" s="207"/>
      <c r="Y319" s="207"/>
    </row>
    <row r="320" spans="18:25" x14ac:dyDescent="0.2">
      <c r="R320" s="330"/>
      <c r="S320" s="330"/>
      <c r="T320" s="330"/>
      <c r="U320" s="333"/>
      <c r="V320" s="333"/>
      <c r="W320" s="333"/>
      <c r="X320" s="207"/>
      <c r="Y320" s="207"/>
    </row>
    <row r="321" spans="18:25" x14ac:dyDescent="0.2">
      <c r="R321" s="330"/>
      <c r="S321" s="330"/>
      <c r="T321" s="330"/>
      <c r="U321" s="333"/>
      <c r="V321" s="333"/>
      <c r="W321" s="333"/>
      <c r="X321" s="207"/>
      <c r="Y321" s="207"/>
    </row>
    <row r="322" spans="18:25" x14ac:dyDescent="0.2">
      <c r="R322" s="330"/>
      <c r="S322" s="330"/>
      <c r="T322" s="330"/>
      <c r="U322" s="333"/>
      <c r="V322" s="333"/>
      <c r="W322" s="333"/>
      <c r="X322" s="207"/>
      <c r="Y322" s="207"/>
    </row>
    <row r="323" spans="18:25" x14ac:dyDescent="0.2">
      <c r="R323" s="330"/>
      <c r="S323" s="330"/>
      <c r="T323" s="330"/>
      <c r="U323" s="333"/>
      <c r="V323" s="333"/>
      <c r="W323" s="333"/>
      <c r="X323" s="207"/>
      <c r="Y323" s="207"/>
    </row>
    <row r="324" spans="18:25" x14ac:dyDescent="0.2">
      <c r="R324" s="330"/>
      <c r="S324" s="330"/>
      <c r="T324" s="330"/>
      <c r="U324" s="333"/>
      <c r="V324" s="333"/>
      <c r="W324" s="333"/>
      <c r="X324" s="207"/>
      <c r="Y324" s="207"/>
    </row>
    <row r="325" spans="18:25" x14ac:dyDescent="0.2">
      <c r="R325" s="330"/>
      <c r="S325" s="330"/>
      <c r="T325" s="330"/>
      <c r="U325" s="333"/>
      <c r="V325" s="333"/>
      <c r="W325" s="333"/>
      <c r="X325" s="207"/>
      <c r="Y325" s="207"/>
    </row>
    <row r="326" spans="18:25" x14ac:dyDescent="0.2">
      <c r="R326" s="330"/>
      <c r="S326" s="330"/>
      <c r="T326" s="330"/>
      <c r="U326" s="333"/>
      <c r="V326" s="333"/>
      <c r="W326" s="333"/>
      <c r="X326" s="207"/>
      <c r="Y326" s="207"/>
    </row>
    <row r="327" spans="18:25" x14ac:dyDescent="0.2">
      <c r="R327" s="330"/>
      <c r="S327" s="330"/>
      <c r="T327" s="330"/>
      <c r="U327" s="333"/>
      <c r="V327" s="333"/>
      <c r="W327" s="333"/>
      <c r="X327" s="207"/>
      <c r="Y327" s="207"/>
    </row>
    <row r="328" spans="18:25" x14ac:dyDescent="0.2">
      <c r="R328" s="330"/>
      <c r="S328" s="330"/>
      <c r="T328" s="330"/>
      <c r="U328" s="333"/>
      <c r="V328" s="333"/>
      <c r="W328" s="333"/>
      <c r="X328" s="207"/>
      <c r="Y328" s="207"/>
    </row>
    <row r="329" spans="18:25" x14ac:dyDescent="0.2">
      <c r="R329" s="330"/>
      <c r="S329" s="330"/>
      <c r="T329" s="330"/>
      <c r="U329" s="333"/>
      <c r="V329" s="333"/>
      <c r="W329" s="333"/>
      <c r="X329" s="207"/>
      <c r="Y329" s="207"/>
    </row>
    <row r="330" spans="18:25" x14ac:dyDescent="0.2">
      <c r="R330" s="330"/>
      <c r="S330" s="330"/>
      <c r="T330" s="330"/>
      <c r="U330" s="333"/>
      <c r="V330" s="333"/>
      <c r="W330" s="333"/>
      <c r="X330" s="207"/>
      <c r="Y330" s="207"/>
    </row>
    <row r="331" spans="18:25" x14ac:dyDescent="0.2">
      <c r="R331" s="330"/>
      <c r="S331" s="330"/>
      <c r="T331" s="330"/>
      <c r="U331" s="333"/>
      <c r="V331" s="333"/>
      <c r="W331" s="333"/>
      <c r="X331" s="207"/>
      <c r="Y331" s="207"/>
    </row>
    <row r="332" spans="18:25" x14ac:dyDescent="0.2">
      <c r="R332" s="330"/>
      <c r="S332" s="330"/>
      <c r="T332" s="330"/>
      <c r="U332" s="333"/>
      <c r="V332" s="333"/>
      <c r="W332" s="333"/>
      <c r="X332" s="207"/>
      <c r="Y332" s="207"/>
    </row>
    <row r="333" spans="18:25" x14ac:dyDescent="0.2">
      <c r="R333" s="330"/>
      <c r="S333" s="330"/>
      <c r="T333" s="330"/>
      <c r="U333" s="333"/>
      <c r="V333" s="333"/>
      <c r="W333" s="333"/>
      <c r="X333" s="207"/>
      <c r="Y333" s="207"/>
    </row>
    <row r="334" spans="18:25" x14ac:dyDescent="0.2">
      <c r="R334" s="330"/>
      <c r="S334" s="330"/>
      <c r="T334" s="330"/>
      <c r="U334" s="333"/>
      <c r="V334" s="333"/>
      <c r="W334" s="333"/>
      <c r="X334" s="207"/>
      <c r="Y334" s="207"/>
    </row>
    <row r="335" spans="18:25" x14ac:dyDescent="0.2">
      <c r="R335" s="330"/>
      <c r="S335" s="330"/>
      <c r="T335" s="330"/>
      <c r="U335" s="333"/>
      <c r="V335" s="333"/>
      <c r="W335" s="333"/>
      <c r="X335" s="207"/>
      <c r="Y335" s="207"/>
    </row>
    <row r="336" spans="18:25" x14ac:dyDescent="0.2">
      <c r="R336" s="330"/>
      <c r="S336" s="330"/>
      <c r="T336" s="330"/>
      <c r="U336" s="333"/>
      <c r="V336" s="333"/>
      <c r="W336" s="333"/>
      <c r="X336" s="207"/>
      <c r="Y336" s="207"/>
    </row>
    <row r="337" spans="18:25" x14ac:dyDescent="0.2">
      <c r="R337" s="330"/>
      <c r="S337" s="330"/>
      <c r="T337" s="330"/>
      <c r="U337" s="333"/>
      <c r="V337" s="333"/>
      <c r="W337" s="333"/>
      <c r="X337" s="207"/>
      <c r="Y337" s="207"/>
    </row>
    <row r="338" spans="18:25" x14ac:dyDescent="0.2">
      <c r="R338" s="330"/>
      <c r="S338" s="330"/>
      <c r="T338" s="330"/>
      <c r="U338" s="333"/>
      <c r="V338" s="333"/>
      <c r="W338" s="333"/>
      <c r="X338" s="207"/>
      <c r="Y338" s="207"/>
    </row>
    <row r="339" spans="18:25" x14ac:dyDescent="0.2">
      <c r="R339" s="330"/>
      <c r="S339" s="330"/>
      <c r="T339" s="330"/>
      <c r="U339" s="333"/>
      <c r="V339" s="333"/>
      <c r="W339" s="333"/>
      <c r="X339" s="207"/>
      <c r="Y339" s="207"/>
    </row>
    <row r="340" spans="18:25" x14ac:dyDescent="0.2">
      <c r="R340" s="330"/>
      <c r="S340" s="330"/>
      <c r="T340" s="330"/>
      <c r="U340" s="333"/>
      <c r="V340" s="333"/>
      <c r="W340" s="333"/>
      <c r="X340" s="207"/>
      <c r="Y340" s="207"/>
    </row>
    <row r="341" spans="18:25" x14ac:dyDescent="0.2">
      <c r="R341" s="330"/>
      <c r="S341" s="330"/>
      <c r="T341" s="330"/>
      <c r="U341" s="333"/>
      <c r="V341" s="333"/>
      <c r="W341" s="333"/>
      <c r="X341" s="207"/>
      <c r="Y341" s="207"/>
    </row>
    <row r="342" spans="18:25" x14ac:dyDescent="0.2">
      <c r="R342" s="330"/>
      <c r="S342" s="330"/>
      <c r="T342" s="330"/>
      <c r="U342" s="333"/>
      <c r="V342" s="333"/>
      <c r="W342" s="333"/>
      <c r="X342" s="207"/>
      <c r="Y342" s="207"/>
    </row>
    <row r="343" spans="18:25" x14ac:dyDescent="0.2">
      <c r="R343" s="330"/>
      <c r="S343" s="330"/>
      <c r="T343" s="330"/>
      <c r="U343" s="333"/>
      <c r="V343" s="333"/>
      <c r="W343" s="333"/>
      <c r="X343" s="207"/>
      <c r="Y343" s="207"/>
    </row>
    <row r="344" spans="18:25" x14ac:dyDescent="0.2">
      <c r="R344" s="330"/>
      <c r="S344" s="330"/>
      <c r="T344" s="330"/>
      <c r="U344" s="333"/>
      <c r="V344" s="333"/>
      <c r="W344" s="333"/>
      <c r="X344" s="207"/>
      <c r="Y344" s="207"/>
    </row>
    <row r="345" spans="18:25" x14ac:dyDescent="0.2">
      <c r="R345" s="330"/>
      <c r="S345" s="330"/>
      <c r="T345" s="330"/>
      <c r="U345" s="333"/>
      <c r="V345" s="333"/>
      <c r="W345" s="333"/>
      <c r="X345" s="207"/>
      <c r="Y345" s="207"/>
    </row>
    <row r="346" spans="18:25" x14ac:dyDescent="0.2">
      <c r="R346" s="330"/>
      <c r="S346" s="330"/>
      <c r="T346" s="330"/>
      <c r="U346" s="333"/>
      <c r="V346" s="333"/>
      <c r="W346" s="333"/>
      <c r="X346" s="207"/>
      <c r="Y346" s="207"/>
    </row>
    <row r="347" spans="18:25" x14ac:dyDescent="0.2">
      <c r="R347" s="330"/>
      <c r="S347" s="330"/>
      <c r="T347" s="330"/>
      <c r="U347" s="333"/>
      <c r="V347" s="333"/>
      <c r="W347" s="333"/>
      <c r="X347" s="207"/>
      <c r="Y347" s="207"/>
    </row>
    <row r="348" spans="18:25" x14ac:dyDescent="0.2">
      <c r="R348" s="330"/>
      <c r="S348" s="330"/>
      <c r="T348" s="330"/>
      <c r="U348" s="333"/>
      <c r="V348" s="333"/>
      <c r="W348" s="333"/>
      <c r="X348" s="207"/>
      <c r="Y348" s="207"/>
    </row>
    <row r="349" spans="18:25" x14ac:dyDescent="0.2">
      <c r="R349" s="330"/>
      <c r="S349" s="330"/>
      <c r="T349" s="330"/>
      <c r="U349" s="333"/>
      <c r="V349" s="333"/>
      <c r="W349" s="333"/>
      <c r="X349" s="207"/>
      <c r="Y349" s="207"/>
    </row>
    <row r="350" spans="18:25" x14ac:dyDescent="0.2">
      <c r="R350" s="330"/>
      <c r="S350" s="330"/>
      <c r="T350" s="330"/>
      <c r="U350" s="333"/>
      <c r="V350" s="333"/>
      <c r="W350" s="333"/>
      <c r="X350" s="207"/>
      <c r="Y350" s="207"/>
    </row>
    <row r="351" spans="18:25" x14ac:dyDescent="0.2">
      <c r="R351" s="330"/>
      <c r="S351" s="330"/>
      <c r="T351" s="330"/>
      <c r="U351" s="333"/>
      <c r="V351" s="333"/>
      <c r="W351" s="333"/>
      <c r="X351" s="207"/>
      <c r="Y351" s="207"/>
    </row>
    <row r="352" spans="18:25" x14ac:dyDescent="0.2">
      <c r="R352" s="330"/>
      <c r="S352" s="330"/>
      <c r="T352" s="330"/>
      <c r="U352" s="333"/>
      <c r="V352" s="333"/>
      <c r="W352" s="333"/>
      <c r="X352" s="207"/>
      <c r="Y352" s="207"/>
    </row>
    <row r="353" spans="18:25" x14ac:dyDescent="0.2">
      <c r="R353" s="330"/>
      <c r="S353" s="330"/>
      <c r="T353" s="330"/>
      <c r="U353" s="333"/>
      <c r="V353" s="333"/>
      <c r="W353" s="333"/>
      <c r="X353" s="207"/>
      <c r="Y353" s="207"/>
    </row>
    <row r="354" spans="18:25" x14ac:dyDescent="0.2">
      <c r="R354" s="330"/>
      <c r="S354" s="330"/>
      <c r="T354" s="330"/>
      <c r="U354" s="333"/>
      <c r="V354" s="333"/>
      <c r="W354" s="333"/>
      <c r="X354" s="207"/>
      <c r="Y354" s="207"/>
    </row>
    <row r="355" spans="18:25" x14ac:dyDescent="0.2">
      <c r="R355" s="330"/>
      <c r="S355" s="330"/>
      <c r="T355" s="330"/>
      <c r="U355" s="333"/>
      <c r="V355" s="333"/>
      <c r="W355" s="333"/>
      <c r="X355" s="207"/>
      <c r="Y355" s="207"/>
    </row>
    <row r="356" spans="18:25" x14ac:dyDescent="0.2">
      <c r="R356" s="330"/>
      <c r="S356" s="330"/>
      <c r="T356" s="330"/>
      <c r="U356" s="333"/>
      <c r="V356" s="333"/>
      <c r="W356" s="333"/>
      <c r="X356" s="207"/>
      <c r="Y356" s="207"/>
    </row>
    <row r="357" spans="18:25" x14ac:dyDescent="0.2">
      <c r="R357" s="330"/>
      <c r="S357" s="330"/>
      <c r="T357" s="330"/>
      <c r="U357" s="333"/>
      <c r="V357" s="333"/>
      <c r="W357" s="333"/>
      <c r="X357" s="207"/>
      <c r="Y357" s="207"/>
    </row>
    <row r="358" spans="18:25" x14ac:dyDescent="0.2">
      <c r="R358" s="330"/>
      <c r="S358" s="330"/>
      <c r="T358" s="330"/>
      <c r="U358" s="333"/>
      <c r="V358" s="333"/>
      <c r="W358" s="333"/>
      <c r="X358" s="207"/>
      <c r="Y358" s="207"/>
    </row>
    <row r="359" spans="18:25" x14ac:dyDescent="0.2">
      <c r="R359" s="330"/>
      <c r="S359" s="330"/>
      <c r="T359" s="330"/>
      <c r="U359" s="333"/>
      <c r="V359" s="333"/>
      <c r="W359" s="333"/>
      <c r="X359" s="207"/>
      <c r="Y359" s="207"/>
    </row>
    <row r="360" spans="18:25" x14ac:dyDescent="0.2">
      <c r="R360" s="330"/>
      <c r="S360" s="330"/>
      <c r="T360" s="330"/>
      <c r="U360" s="333"/>
      <c r="V360" s="333"/>
      <c r="W360" s="333"/>
      <c r="X360" s="207"/>
      <c r="Y360" s="207"/>
    </row>
    <row r="361" spans="18:25" x14ac:dyDescent="0.2">
      <c r="R361" s="330"/>
      <c r="S361" s="330"/>
      <c r="T361" s="330"/>
      <c r="U361" s="333"/>
      <c r="V361" s="333"/>
      <c r="W361" s="333"/>
      <c r="X361" s="207"/>
      <c r="Y361" s="207"/>
    </row>
    <row r="362" spans="18:25" x14ac:dyDescent="0.2">
      <c r="R362" s="330"/>
      <c r="S362" s="330"/>
      <c r="T362" s="330"/>
      <c r="U362" s="333"/>
      <c r="V362" s="333"/>
      <c r="W362" s="333"/>
      <c r="X362" s="207"/>
      <c r="Y362" s="207"/>
    </row>
    <row r="363" spans="18:25" x14ac:dyDescent="0.2">
      <c r="R363" s="330"/>
      <c r="S363" s="330"/>
      <c r="T363" s="330"/>
      <c r="U363" s="333"/>
      <c r="V363" s="333"/>
      <c r="W363" s="333"/>
      <c r="X363" s="207"/>
      <c r="Y363" s="207"/>
    </row>
    <row r="364" spans="18:25" x14ac:dyDescent="0.2">
      <c r="R364" s="330"/>
      <c r="S364" s="330"/>
      <c r="T364" s="330"/>
      <c r="U364" s="333"/>
      <c r="V364" s="333"/>
      <c r="W364" s="333"/>
      <c r="X364" s="207"/>
      <c r="Y364" s="207"/>
    </row>
    <row r="365" spans="18:25" x14ac:dyDescent="0.2">
      <c r="R365" s="330"/>
      <c r="S365" s="330"/>
      <c r="T365" s="330"/>
      <c r="U365" s="333"/>
      <c r="V365" s="333"/>
      <c r="W365" s="333"/>
      <c r="X365" s="207"/>
      <c r="Y365" s="207"/>
    </row>
    <row r="366" spans="18:25" x14ac:dyDescent="0.2">
      <c r="R366" s="330"/>
      <c r="S366" s="330"/>
      <c r="T366" s="330"/>
      <c r="U366" s="333"/>
      <c r="V366" s="333"/>
      <c r="W366" s="333"/>
      <c r="X366" s="207"/>
      <c r="Y366" s="207"/>
    </row>
    <row r="367" spans="18:25" x14ac:dyDescent="0.2">
      <c r="R367" s="330"/>
      <c r="S367" s="330"/>
      <c r="T367" s="330"/>
      <c r="U367" s="333"/>
      <c r="V367" s="333"/>
      <c r="W367" s="333"/>
      <c r="X367" s="207"/>
      <c r="Y367" s="207"/>
    </row>
    <row r="368" spans="18:25" x14ac:dyDescent="0.2">
      <c r="R368" s="330"/>
      <c r="S368" s="330"/>
      <c r="T368" s="330"/>
      <c r="U368" s="333"/>
      <c r="V368" s="333"/>
      <c r="W368" s="333"/>
      <c r="X368" s="207"/>
      <c r="Y368" s="207"/>
    </row>
    <row r="369" spans="18:25" x14ac:dyDescent="0.2">
      <c r="R369" s="330"/>
      <c r="S369" s="330"/>
      <c r="T369" s="330"/>
      <c r="U369" s="333"/>
      <c r="V369" s="333"/>
      <c r="W369" s="333"/>
      <c r="X369" s="207"/>
      <c r="Y369" s="207"/>
    </row>
    <row r="370" spans="18:25" x14ac:dyDescent="0.2">
      <c r="R370" s="330"/>
      <c r="S370" s="330"/>
      <c r="T370" s="330"/>
      <c r="U370" s="333"/>
      <c r="V370" s="333"/>
      <c r="W370" s="333"/>
      <c r="X370" s="207"/>
      <c r="Y370" s="207"/>
    </row>
    <row r="371" spans="18:25" x14ac:dyDescent="0.2">
      <c r="R371" s="330"/>
      <c r="S371" s="330"/>
      <c r="T371" s="330"/>
      <c r="U371" s="333"/>
      <c r="V371" s="333"/>
      <c r="W371" s="333"/>
      <c r="X371" s="207"/>
      <c r="Y371" s="207"/>
    </row>
    <row r="372" spans="18:25" x14ac:dyDescent="0.2">
      <c r="R372" s="330"/>
      <c r="S372" s="330"/>
      <c r="T372" s="330"/>
      <c r="U372" s="333"/>
      <c r="V372" s="333"/>
      <c r="W372" s="333"/>
      <c r="X372" s="207"/>
      <c r="Y372" s="207"/>
    </row>
    <row r="373" spans="18:25" x14ac:dyDescent="0.2">
      <c r="R373" s="330"/>
      <c r="S373" s="330"/>
      <c r="T373" s="330"/>
      <c r="U373" s="333"/>
      <c r="V373" s="333"/>
      <c r="W373" s="333"/>
      <c r="X373" s="207"/>
      <c r="Y373" s="207"/>
    </row>
    <row r="374" spans="18:25" x14ac:dyDescent="0.2">
      <c r="R374" s="330"/>
      <c r="S374" s="330"/>
      <c r="T374" s="330"/>
      <c r="U374" s="333"/>
      <c r="V374" s="333"/>
      <c r="W374" s="333"/>
      <c r="X374" s="207"/>
      <c r="Y374" s="207"/>
    </row>
    <row r="375" spans="18:25" x14ac:dyDescent="0.2">
      <c r="R375" s="330"/>
      <c r="S375" s="330"/>
      <c r="T375" s="330"/>
      <c r="U375" s="333"/>
      <c r="V375" s="333"/>
      <c r="W375" s="333"/>
      <c r="X375" s="207"/>
      <c r="Y375" s="207"/>
    </row>
    <row r="376" spans="18:25" x14ac:dyDescent="0.2">
      <c r="R376" s="330"/>
      <c r="S376" s="330"/>
      <c r="T376" s="330"/>
      <c r="U376" s="333"/>
      <c r="V376" s="333"/>
      <c r="W376" s="333"/>
      <c r="X376" s="207"/>
      <c r="Y376" s="207"/>
    </row>
    <row r="377" spans="18:25" x14ac:dyDescent="0.2">
      <c r="R377" s="330"/>
      <c r="S377" s="330"/>
      <c r="T377" s="330"/>
      <c r="U377" s="333"/>
      <c r="V377" s="333"/>
      <c r="W377" s="333"/>
      <c r="X377" s="207"/>
      <c r="Y377" s="207"/>
    </row>
    <row r="378" spans="18:25" x14ac:dyDescent="0.2">
      <c r="R378" s="330"/>
      <c r="S378" s="330"/>
      <c r="T378" s="330"/>
      <c r="U378" s="333"/>
      <c r="V378" s="333"/>
      <c r="W378" s="333"/>
      <c r="X378" s="207"/>
      <c r="Y378" s="207"/>
    </row>
    <row r="379" spans="18:25" x14ac:dyDescent="0.2">
      <c r="R379" s="330"/>
      <c r="S379" s="330"/>
      <c r="T379" s="330"/>
      <c r="U379" s="333"/>
      <c r="V379" s="333"/>
      <c r="W379" s="333"/>
      <c r="X379" s="207"/>
      <c r="Y379" s="207"/>
    </row>
    <row r="380" spans="18:25" x14ac:dyDescent="0.2">
      <c r="R380" s="330"/>
      <c r="S380" s="330"/>
      <c r="T380" s="330"/>
      <c r="U380" s="333"/>
      <c r="V380" s="333"/>
      <c r="W380" s="333"/>
      <c r="X380" s="207"/>
      <c r="Y380" s="207"/>
    </row>
    <row r="381" spans="18:25" x14ac:dyDescent="0.2">
      <c r="R381" s="330"/>
      <c r="S381" s="330"/>
      <c r="T381" s="330"/>
      <c r="U381" s="333"/>
      <c r="V381" s="333"/>
      <c r="W381" s="333"/>
      <c r="X381" s="207"/>
      <c r="Y381" s="207"/>
    </row>
    <row r="382" spans="18:25" x14ac:dyDescent="0.2">
      <c r="R382" s="330"/>
      <c r="S382" s="330"/>
      <c r="T382" s="330"/>
      <c r="U382" s="333"/>
      <c r="V382" s="333"/>
      <c r="W382" s="333"/>
      <c r="X382" s="207"/>
      <c r="Y382" s="207"/>
    </row>
    <row r="383" spans="18:25" x14ac:dyDescent="0.2">
      <c r="R383" s="330"/>
      <c r="S383" s="330"/>
      <c r="T383" s="330"/>
      <c r="U383" s="333"/>
      <c r="V383" s="333"/>
      <c r="W383" s="333"/>
      <c r="X383" s="207"/>
      <c r="Y383" s="207"/>
    </row>
    <row r="384" spans="18:25" x14ac:dyDescent="0.2">
      <c r="R384" s="330"/>
      <c r="S384" s="330"/>
      <c r="T384" s="330"/>
      <c r="U384" s="333"/>
      <c r="V384" s="333"/>
      <c r="W384" s="333"/>
      <c r="X384" s="207"/>
      <c r="Y384" s="207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3" width="14.1640625" style="180" hidden="1" customWidth="1" outlineLevel="1"/>
    <col min="24" max="24" width="10.5" style="180" bestFit="1" customWidth="1" collapsed="1"/>
    <col min="25" max="25" width="9.83203125" style="180" customWidth="1"/>
    <col min="26" max="16384" width="9.33203125" style="180"/>
  </cols>
  <sheetData>
    <row r="1" spans="1:25" x14ac:dyDescent="0.2">
      <c r="E1" s="418" t="s">
        <v>101</v>
      </c>
      <c r="F1" s="419" t="s">
        <v>23</v>
      </c>
      <c r="N1" s="180" t="str">
        <f>_xll.qlInterpolation(,interpolator12M,_xll.ohFilter(E3:E21,M3:M21),_xll.ohFilter(L3:L21,M3:M21))</f>
        <v>obj_00515#0032</v>
      </c>
    </row>
    <row r="2" spans="1:25" ht="26.25" customHeight="1" x14ac:dyDescent="0.2">
      <c r="D2" s="360" t="str">
        <f>F1&amp;" Instruments"</f>
        <v>1Y Instruments</v>
      </c>
      <c r="E2" s="360" t="s">
        <v>102</v>
      </c>
      <c r="F2" s="360" t="s">
        <v>103</v>
      </c>
      <c r="G2" s="360" t="s">
        <v>125</v>
      </c>
      <c r="H2" s="360" t="str">
        <f>F1&amp;" Market quote"</f>
        <v>1Y Market quote</v>
      </c>
      <c r="I2" s="360" t="s">
        <v>126</v>
      </c>
      <c r="J2" s="360" t="s">
        <v>127</v>
      </c>
      <c r="K2" s="360" t="s">
        <v>128</v>
      </c>
      <c r="L2" s="360" t="s">
        <v>138</v>
      </c>
      <c r="M2" s="360" t="s">
        <v>80</v>
      </c>
      <c r="N2" s="360" t="s">
        <v>132</v>
      </c>
      <c r="O2" s="360" t="s">
        <v>142</v>
      </c>
      <c r="P2" s="360" t="s">
        <v>129</v>
      </c>
      <c r="R2" s="360" t="s">
        <v>102</v>
      </c>
      <c r="S2" s="421" t="s">
        <v>103</v>
      </c>
      <c r="T2" s="421" t="s">
        <v>125</v>
      </c>
      <c r="U2" s="360" t="s">
        <v>132</v>
      </c>
      <c r="V2" s="360" t="s">
        <v>126</v>
      </c>
      <c r="W2" s="360" t="s">
        <v>127</v>
      </c>
      <c r="X2" s="360" t="s">
        <v>128</v>
      </c>
      <c r="Y2" s="360" t="s">
        <v>141</v>
      </c>
    </row>
    <row r="3" spans="1:25" ht="11.25" customHeight="1" x14ac:dyDescent="0.2">
      <c r="C3" s="332" t="str">
        <f>SUBSTITUTE(F1,"M","")</f>
        <v>1Y</v>
      </c>
      <c r="D3" s="409" t="str">
        <f>PROPER(Currency&amp;IborType)&amp;F1&amp;"LastFixing"&amp;QuoteSuffix</f>
        <v>Usdlibor1YLastFixing_Quote</v>
      </c>
      <c r="E3" s="410">
        <f>SettlementDate</f>
        <v>42123</v>
      </c>
      <c r="F3" s="410">
        <f>_xll.qlCalendarAdvance(Calendar,E3,$F$1,"mf",,Trigger)</f>
        <v>42489</v>
      </c>
      <c r="G3" s="411">
        <f>_xll.qlDayCounterYearFraction(DayCounter,E3,F3,,,Trigger)</f>
        <v>1.0166666666666666</v>
      </c>
      <c r="H3" s="412">
        <f>_xll.qlQuoteValue(D3,LastFixingsTrigger)</f>
        <v>7.0589999999999993E-3</v>
      </c>
      <c r="I3" s="413">
        <f>_xll.qlYieldTSDiscount(Discounting,E3,,AllTriggers)</f>
        <v>0.99998571678770976</v>
      </c>
      <c r="J3" s="413">
        <f>_xll.qlYieldTSDiscount(Discounting,F3,,AllTriggers)</f>
        <v>0.99712957860675278</v>
      </c>
      <c r="K3" s="412">
        <f>(I3/J3-1)/G3</f>
        <v>2.8174033784952551E-3</v>
      </c>
      <c r="L3" s="412">
        <f>H3-K3</f>
        <v>4.2415966215047438E-3</v>
      </c>
      <c r="M3" s="414" t="b">
        <v>1</v>
      </c>
      <c r="N3" s="415">
        <f>_xll.qlInterpolationInterpolate($N$1,E3,TRUE)</f>
        <v>4.2415966215047438E-3</v>
      </c>
      <c r="O3" s="416">
        <f>(L3-N3)*10000</f>
        <v>0</v>
      </c>
      <c r="P3" s="426">
        <f t="shared" ref="P3:P21" si="0">LN((1+H3*G3)/(1+K3*G3))</f>
        <v>4.290754758569282E-3</v>
      </c>
      <c r="R3" s="422">
        <f>E3</f>
        <v>42123</v>
      </c>
      <c r="S3" s="427">
        <f>_xll.qlCalendarAdvance(Calendar,R3,$F$1,"mf",,Trigger)</f>
        <v>42489</v>
      </c>
      <c r="T3" s="428">
        <f>_xll.qlDayCounterYearFraction(DayCounter,R3,S3,,,Trigger)</f>
        <v>1.0166666666666666</v>
      </c>
      <c r="U3" s="424">
        <f>_xll.qlInterpolationInterpolate(B12MInterpolation,R3,TRUE)</f>
        <v>4.2415966215047438E-3</v>
      </c>
      <c r="V3" s="129">
        <f>_xll.qlYieldTSDiscount(Discounting,R3,,AllTriggers)</f>
        <v>0.99998571678770976</v>
      </c>
      <c r="W3" s="129">
        <f>_xll.qlYieldTSDiscount(Discounting,S3,,AllTriggers)</f>
        <v>0.99712957860675278</v>
      </c>
      <c r="X3" s="128">
        <f>(V3/W3-1)/T3</f>
        <v>2.8174033784952551E-3</v>
      </c>
      <c r="Y3" s="424">
        <f>LN((1+(U3+X3)*T3)/(1+X3*T3))</f>
        <v>4.290754758569282E-3</v>
      </c>
    </row>
    <row r="4" spans="1:25" ht="11.25" customHeight="1" x14ac:dyDescent="0.2">
      <c r="A4" s="180">
        <v>1</v>
      </c>
      <c r="B4" s="180" t="s">
        <v>32</v>
      </c>
      <c r="C4" s="180">
        <f>A4+12</f>
        <v>13</v>
      </c>
      <c r="D4" s="406" t="str">
        <f t="shared" ref="D4:D21" si="1">Currency&amp;A4&amp;B4&amp;C4&amp;"F"&amp;QuoteSuffix</f>
        <v>USD1x13F_Quote</v>
      </c>
      <c r="E4" s="92">
        <f>_xll.qlCalendarAdvance(Calendar,$E$3,A4&amp;"M","mf",,Trigger)</f>
        <v>42153</v>
      </c>
      <c r="F4" s="92">
        <f>_xll.qlCalendarAdvance(Calendar,E4,$F$1,"mf",,Trigger)</f>
        <v>42521</v>
      </c>
      <c r="G4" s="118">
        <f>_xll.qlDayCounterYearFraction(DayCounter,E4,F4,,,Trigger)</f>
        <v>1.0222222222222221</v>
      </c>
      <c r="H4" s="22">
        <f>_xll.qlQuoteValue(D4,AllTriggers)</f>
        <v>7.3400000000000002E-3</v>
      </c>
      <c r="I4" s="129">
        <f>_xll.qlYieldTSDiscount(Discounting,E4,,AllTriggers)</f>
        <v>0.99988146667210953</v>
      </c>
      <c r="J4" s="129">
        <f>_xll.qlYieldTSDiscount(Discounting,F4,,AllTriggers)</f>
        <v>0.99661555726427109</v>
      </c>
      <c r="K4" s="22">
        <f t="shared" ref="K4:K21" si="2">(I4/J4-1)/G4</f>
        <v>3.2057610920737259E-3</v>
      </c>
      <c r="L4" s="128">
        <f t="shared" ref="L4:L21" si="3">H4-K4</f>
        <v>4.1342389079262742E-3</v>
      </c>
      <c r="M4" s="117" t="b">
        <f>IF(ISERROR(H4),FALSE,TRUE)</f>
        <v>1</v>
      </c>
      <c r="N4" s="22">
        <f>_xll.qlInterpolationInterpolate($N$1,E4,TRUE)</f>
        <v>4.1342389079262742E-3</v>
      </c>
      <c r="O4" s="145">
        <f t="shared" ref="O4:O21" si="4">(L4-N4)*10000</f>
        <v>0</v>
      </c>
      <c r="P4" s="420">
        <f t="shared" si="0"/>
        <v>4.2034602216809757E-3</v>
      </c>
      <c r="R4" s="92">
        <f>_xll.qlCalendarAdvance(Calendar,R3,"1D","f")</f>
        <v>42124</v>
      </c>
      <c r="S4" s="146">
        <f>_xll.qlCalendarAdvance(Calendar,R4,$F$1,"mf",,Trigger)</f>
        <v>42489</v>
      </c>
      <c r="T4" s="147">
        <f>_xll.qlDayCounterYearFraction(DayCounter,R4,S4,,,Trigger)</f>
        <v>1.0138888888888888</v>
      </c>
      <c r="U4" s="139">
        <f>_xll.qlInterpolationInterpolate(B12MInterpolation,R4,TRUE)</f>
        <v>4.2371040998746955E-3</v>
      </c>
      <c r="V4" s="119">
        <f>_xll.qlYieldTSDiscount(Discounting,R4,,AllTriggers)</f>
        <v>0.999980538260267</v>
      </c>
      <c r="W4" s="119">
        <f>_xll.qlYieldTSDiscount(Discounting,S4,,AllTriggers)</f>
        <v>0.99712957860675278</v>
      </c>
      <c r="X4" s="22">
        <f t="shared" ref="X4:X67" si="5">(V4/W4-1)/T4</f>
        <v>2.8200000000142039E-3</v>
      </c>
      <c r="Y4" s="139">
        <f t="shared" ref="Y4:Y67" si="6">LN((1+(U4+X4)*T4)/(1+X4*T4))</f>
        <v>4.2745559958201843E-3</v>
      </c>
    </row>
    <row r="5" spans="1:25" ht="11.25" customHeight="1" x14ac:dyDescent="0.2">
      <c r="A5" s="180">
        <v>2</v>
      </c>
      <c r="B5" s="180" t="s">
        <v>32</v>
      </c>
      <c r="C5" s="180">
        <f t="shared" ref="C5:C21" si="7">A5+12</f>
        <v>14</v>
      </c>
      <c r="D5" s="406" t="str">
        <f t="shared" si="1"/>
        <v>USD2x14F_Quote</v>
      </c>
      <c r="E5" s="92">
        <f>_xll.qlCalendarAdvance(Calendar,$E$3,A5&amp;"M","mf",,Trigger)</f>
        <v>42184</v>
      </c>
      <c r="F5" s="92">
        <f>_xll.qlCalendarAdvance(Calendar,E5,$F$1,"mf",,Trigger)</f>
        <v>42550</v>
      </c>
      <c r="G5" s="118">
        <f>_xll.qlDayCounterYearFraction(DayCounter,E5,F5,,,Trigger)</f>
        <v>1.0166666666666666</v>
      </c>
      <c r="H5" s="22">
        <f>_xll.qlQuoteValue(D5,AllTriggers)</f>
        <v>7.7499999999999999E-3</v>
      </c>
      <c r="I5" s="119">
        <f>_xll.qlYieldTSDiscount(Discounting,E5,,AllTriggers)</f>
        <v>0.99977226540962583</v>
      </c>
      <c r="J5" s="119">
        <f>_xll.qlYieldTSDiscount(Discounting,F5,,AllTriggers)</f>
        <v>0.99610756599807571</v>
      </c>
      <c r="K5" s="22">
        <f t="shared" si="2"/>
        <v>3.6187079538992427E-3</v>
      </c>
      <c r="L5" s="22">
        <f t="shared" si="3"/>
        <v>4.1312920461007568E-3</v>
      </c>
      <c r="M5" s="117" t="b">
        <f t="shared" ref="M5:M21" si="8">IF(ISERROR(H5),FALSE,TRUE)</f>
        <v>1</v>
      </c>
      <c r="N5" s="22">
        <f>_xll.qlInterpolationInterpolate($N$1,E5,TRUE)</f>
        <v>4.1312920461007568E-3</v>
      </c>
      <c r="O5" s="145">
        <f t="shared" si="4"/>
        <v>0</v>
      </c>
      <c r="P5" s="420">
        <f t="shared" si="0"/>
        <v>4.1760194120174796E-3</v>
      </c>
      <c r="R5" s="92">
        <f>_xll.qlCalendarAdvance(Calendar,R4,"1D","f")</f>
        <v>42125</v>
      </c>
      <c r="S5" s="146">
        <f>_xll.qlCalendarAdvance(Calendar,R5,$F$1,"mf",,Trigger)</f>
        <v>42493</v>
      </c>
      <c r="T5" s="147">
        <f>_xll.qlDayCounterYearFraction(DayCounter,R5,S5,,,Trigger)</f>
        <v>1.0222222222222221</v>
      </c>
      <c r="U5" s="139">
        <f>_xll.qlInterpolationInterpolate(B12MInterpolation,R5,TRUE)</f>
        <v>4.2325499149304781E-3</v>
      </c>
      <c r="V5" s="119">
        <f>_xll.qlYieldTSDiscount(Discounting,R5,,AllTriggers)</f>
        <v>0.99997643710440631</v>
      </c>
      <c r="W5" s="119">
        <f>_xll.qlYieldTSDiscount(Discounting,S5,,AllTriggers)</f>
        <v>0.99706792328558402</v>
      </c>
      <c r="X5" s="22">
        <f t="shared" si="5"/>
        <v>2.8536523852533595E-3</v>
      </c>
      <c r="Y5" s="139">
        <f t="shared" si="6"/>
        <v>4.3047435701666949E-3</v>
      </c>
    </row>
    <row r="6" spans="1:25" ht="11.25" customHeight="1" x14ac:dyDescent="0.2">
      <c r="A6" s="180">
        <f>A5+1</f>
        <v>3</v>
      </c>
      <c r="B6" s="180" t="s">
        <v>32</v>
      </c>
      <c r="C6" s="180">
        <f t="shared" si="7"/>
        <v>15</v>
      </c>
      <c r="D6" s="406" t="str">
        <f t="shared" si="1"/>
        <v>USD3x15F_Quote</v>
      </c>
      <c r="E6" s="92">
        <f>_xll.qlCalendarAdvance(Calendar,$E$3,A6&amp;"M","mf",,Trigger)</f>
        <v>42214</v>
      </c>
      <c r="F6" s="92">
        <f>_xll.qlCalendarAdvance(Calendar,E6,$F$1,"mf",,Trigger)</f>
        <v>42580</v>
      </c>
      <c r="G6" s="118">
        <f>_xll.qlDayCounterYearFraction(DayCounter,E6,F6,,,Trigger)</f>
        <v>1.0166666666666666</v>
      </c>
      <c r="H6" s="22">
        <f>_xll.qlQuoteValue(D6,AllTriggers)</f>
        <v>8.2199999999999999E-3</v>
      </c>
      <c r="I6" s="119">
        <f>_xll.qlYieldTSDiscount(Discounting,E6,,AllTriggers)</f>
        <v>0.99965721831902776</v>
      </c>
      <c r="J6" s="119">
        <f>_xll.qlYieldTSDiscount(Discounting,F6,,AllTriggers)</f>
        <v>0.99553806794349586</v>
      </c>
      <c r="K6" s="22">
        <f t="shared" si="2"/>
        <v>4.0697824128060073E-3</v>
      </c>
      <c r="L6" s="22">
        <f t="shared" si="3"/>
        <v>4.1502175871939925E-3</v>
      </c>
      <c r="M6" s="117" t="b">
        <f t="shared" si="8"/>
        <v>1</v>
      </c>
      <c r="N6" s="22">
        <f>_xll.qlInterpolationInterpolate($N$1,E6,TRUE)</f>
        <v>4.1502175871939925E-3</v>
      </c>
      <c r="O6" s="145">
        <f t="shared" si="4"/>
        <v>0</v>
      </c>
      <c r="P6" s="420">
        <f t="shared" si="0"/>
        <v>4.1931978722603682E-3</v>
      </c>
      <c r="R6" s="92">
        <f>_xll.qlCalendarAdvance(Calendar,R5,"1D","f")</f>
        <v>42129</v>
      </c>
      <c r="S6" s="146">
        <f>_xll.qlCalendarAdvance(Calendar,R6,$F$1,"mf",,Trigger)</f>
        <v>42495</v>
      </c>
      <c r="T6" s="147">
        <f>_xll.qlDayCounterYearFraction(DayCounter,R6,S6,,,Trigger)</f>
        <v>1.0166666666666666</v>
      </c>
      <c r="U6" s="139">
        <f>_xll.qlInterpolationInterpolate(B12MInterpolation,R6,TRUE)</f>
        <v>4.2139837414059472E-3</v>
      </c>
      <c r="V6" s="119">
        <f>_xll.qlYieldTSDiscount(Discounting,R6,,AllTriggers)</f>
        <v>0.9999658145177811</v>
      </c>
      <c r="W6" s="119">
        <f>_xll.qlYieldTSDiscount(Discounting,S6,,AllTriggers)</f>
        <v>0.99703682085862733</v>
      </c>
      <c r="X6" s="22">
        <f t="shared" si="5"/>
        <v>2.8895395931100294E-3</v>
      </c>
      <c r="Y6" s="139">
        <f t="shared" si="6"/>
        <v>4.2625702564259675E-3</v>
      </c>
    </row>
    <row r="7" spans="1:25" ht="11.25" customHeight="1" x14ac:dyDescent="0.2">
      <c r="A7" s="180">
        <f t="shared" ref="A7:A21" si="9">A6+1</f>
        <v>4</v>
      </c>
      <c r="B7" s="180" t="s">
        <v>32</v>
      </c>
      <c r="C7" s="180">
        <f t="shared" si="7"/>
        <v>16</v>
      </c>
      <c r="D7" s="406" t="str">
        <f t="shared" si="1"/>
        <v>USD4x16F_Quote</v>
      </c>
      <c r="E7" s="92">
        <f>_xll.qlCalendarAdvance(Calendar,$E$3,A7&amp;"M","mf",,Trigger)</f>
        <v>42244</v>
      </c>
      <c r="F7" s="92">
        <f>_xll.qlCalendarAdvance(Calendar,E7,$F$1,"mf",,Trigger)</f>
        <v>42612</v>
      </c>
      <c r="G7" s="118">
        <f>_xll.qlDayCounterYearFraction(DayCounter,E7,F7,,,Trigger)</f>
        <v>1.0222222222222221</v>
      </c>
      <c r="H7" s="22">
        <f>_xll.qlQuoteValue(D7,AllTriggers)</f>
        <v>8.7500000000000008E-3</v>
      </c>
      <c r="I7" s="119">
        <f>_xll.qlYieldTSDiscount(Discounting,E7,,AllTriggers)</f>
        <v>0.99952359969300764</v>
      </c>
      <c r="J7" s="119">
        <f>_xll.qlYieldTSDiscount(Discounting,F7,,AllTriggers)</f>
        <v>0.99487978373036778</v>
      </c>
      <c r="K7" s="22">
        <f t="shared" si="2"/>
        <v>4.566243596466648E-3</v>
      </c>
      <c r="L7" s="22">
        <f t="shared" si="3"/>
        <v>4.1837564035333528E-3</v>
      </c>
      <c r="M7" s="117" t="b">
        <f t="shared" si="8"/>
        <v>1</v>
      </c>
      <c r="N7" s="22">
        <f>_xll.qlInterpolationInterpolate($N$1,E7,TRUE)</f>
        <v>4.1837564035333528E-3</v>
      </c>
      <c r="O7" s="145">
        <f t="shared" si="4"/>
        <v>0</v>
      </c>
      <c r="P7" s="420">
        <f t="shared" si="0"/>
        <v>4.247824167466119E-3</v>
      </c>
      <c r="R7" s="92">
        <f>_xll.qlCalendarAdvance(Calendar,R6,"1D","f")</f>
        <v>42130</v>
      </c>
      <c r="S7" s="146">
        <f>_xll.qlCalendarAdvance(Calendar,R7,$F$1,"mf",,Trigger)</f>
        <v>42496</v>
      </c>
      <c r="T7" s="147">
        <f>_xll.qlDayCounterYearFraction(DayCounter,R7,S7,,,Trigger)</f>
        <v>1.0166666666666666</v>
      </c>
      <c r="U7" s="139">
        <f>_xll.qlInterpolationInterpolate(B12MInterpolation,R7,TRUE)</f>
        <v>4.2093216394364042E-3</v>
      </c>
      <c r="V7" s="119">
        <f>_xll.qlYieldTSDiscount(Discounting,R7,,AllTriggers)</f>
        <v>0.99996335649616763</v>
      </c>
      <c r="W7" s="119">
        <f>_xll.qlYieldTSDiscount(Discounting,S7,,AllTriggers)</f>
        <v>0.9970212007163437</v>
      </c>
      <c r="X7" s="22">
        <f t="shared" si="5"/>
        <v>2.9025698909714995E-3</v>
      </c>
      <c r="Y7" s="139">
        <f t="shared" si="6"/>
        <v>4.2578083063003827E-3</v>
      </c>
    </row>
    <row r="8" spans="1:25" ht="11.25" customHeight="1" x14ac:dyDescent="0.2">
      <c r="A8" s="180">
        <f t="shared" si="9"/>
        <v>5</v>
      </c>
      <c r="B8" s="180" t="s">
        <v>32</v>
      </c>
      <c r="C8" s="180">
        <f t="shared" si="7"/>
        <v>17</v>
      </c>
      <c r="D8" s="406" t="str">
        <f t="shared" si="1"/>
        <v>USD5x17F_Quote</v>
      </c>
      <c r="E8" s="92">
        <f>_xll.qlCalendarAdvance(Calendar,$E$3,A8&amp;"M","mf",,Trigger)</f>
        <v>42276</v>
      </c>
      <c r="F8" s="92">
        <f>_xll.qlCalendarAdvance(Calendar,E8,$F$1,"mf",,Trigger)</f>
        <v>42642</v>
      </c>
      <c r="G8" s="118">
        <f>_xll.qlDayCounterYearFraction(DayCounter,E8,F8,,,Trigger)</f>
        <v>1.0166666666666666</v>
      </c>
      <c r="H8" s="22">
        <f>_xll.qlQuoteValue(D8,AllTriggers)</f>
        <v>9.2999999999999992E-3</v>
      </c>
      <c r="I8" s="119">
        <f>_xll.qlYieldTSDiscount(Discounting,E8,,AllTriggers)</f>
        <v>0.99935712115904241</v>
      </c>
      <c r="J8" s="119">
        <f>_xll.qlYieldTSDiscount(Discounting,F8,,AllTriggers)</f>
        <v>0.99421530850489181</v>
      </c>
      <c r="K8" s="22">
        <f t="shared" si="2"/>
        <v>5.0869470628371631E-3</v>
      </c>
      <c r="L8" s="22">
        <f t="shared" si="3"/>
        <v>4.2130529371628362E-3</v>
      </c>
      <c r="M8" s="117" t="b">
        <f t="shared" si="8"/>
        <v>1</v>
      </c>
      <c r="N8" s="22">
        <f>_xll.qlInterpolationInterpolate($N$1,E8,TRUE)</f>
        <v>4.2130529371628362E-3</v>
      </c>
      <c r="O8" s="145">
        <f t="shared" si="4"/>
        <v>0</v>
      </c>
      <c r="P8" s="420">
        <f t="shared" si="0"/>
        <v>4.252179202422113E-3</v>
      </c>
      <c r="R8" s="92">
        <f>_xll.qlCalendarAdvance(Calendar,R7,"1D","f")</f>
        <v>42131</v>
      </c>
      <c r="S8" s="146">
        <f>_xll.qlCalendarAdvance(Calendar,R8,$F$1,"mf",,Trigger)</f>
        <v>42499</v>
      </c>
      <c r="T8" s="147">
        <f>_xll.qlDayCounterYearFraction(DayCounter,R8,S8,,,Trigger)</f>
        <v>1.0222222222222221</v>
      </c>
      <c r="U8" s="139">
        <f>_xll.qlInterpolationInterpolate(B12MInterpolation,R8,TRUE)</f>
        <v>4.2046780339708989E-3</v>
      </c>
      <c r="V8" s="119">
        <f>_xll.qlYieldTSDiscount(Discounting,R8,,AllTriggers)</f>
        <v>0.9999605327278368</v>
      </c>
      <c r="W8" s="119">
        <f>_xll.qlYieldTSDiscount(Discounting,S8,,AllTriggers)</f>
        <v>0.99697406376129394</v>
      </c>
      <c r="X8" s="22">
        <f t="shared" si="5"/>
        <v>2.9304129709428269E-3</v>
      </c>
      <c r="Y8" s="139">
        <f t="shared" si="6"/>
        <v>4.2761229695414231E-3</v>
      </c>
    </row>
    <row r="9" spans="1:25" ht="11.25" customHeight="1" x14ac:dyDescent="0.2">
      <c r="A9" s="180">
        <f t="shared" si="9"/>
        <v>6</v>
      </c>
      <c r="B9" s="180" t="s">
        <v>32</v>
      </c>
      <c r="C9" s="180">
        <f t="shared" si="7"/>
        <v>18</v>
      </c>
      <c r="D9" s="406" t="str">
        <f t="shared" si="1"/>
        <v>USD6x18F_Quote</v>
      </c>
      <c r="E9" s="92">
        <f>_xll.qlCalendarAdvance(Calendar,$E$3,A9&amp;"M","mf",,Trigger)</f>
        <v>42306</v>
      </c>
      <c r="F9" s="92">
        <f>_xll.qlCalendarAdvance(Calendar,E9,$F$1,"mf",,Trigger)</f>
        <v>42674</v>
      </c>
      <c r="G9" s="118">
        <f>_xll.qlDayCounterYearFraction(DayCounter,E9,F9,,,Trigger)</f>
        <v>1.0222222222222221</v>
      </c>
      <c r="H9" s="22">
        <f>_xll.qlQuoteValue(D9,AllTriggers)</f>
        <v>9.8600000000000007E-3</v>
      </c>
      <c r="I9" s="119">
        <f>_xll.qlYieldTSDiscount(Discounting,E9,,AllTriggers)</f>
        <v>0.99915783126191815</v>
      </c>
      <c r="J9" s="119">
        <f>_xll.qlYieldTSDiscount(Discounting,F9,,AllTriggers)</f>
        <v>0.99345684020201985</v>
      </c>
      <c r="K9" s="22">
        <f t="shared" si="2"/>
        <v>5.6137883861219788E-3</v>
      </c>
      <c r="L9" s="22">
        <f t="shared" si="3"/>
        <v>4.2462116138780219E-3</v>
      </c>
      <c r="M9" s="117" t="b">
        <f t="shared" si="8"/>
        <v>1</v>
      </c>
      <c r="N9" s="22">
        <f>_xll.qlInterpolationInterpolate($N$1,E9,TRUE)</f>
        <v>4.2462116138780219E-3</v>
      </c>
      <c r="O9" s="145">
        <f t="shared" si="4"/>
        <v>0</v>
      </c>
      <c r="P9" s="420">
        <f t="shared" si="0"/>
        <v>4.3065190738857256E-3</v>
      </c>
      <c r="R9" s="92">
        <f>_xll.qlCalendarAdvance(Calendar,R8,"1D","f")</f>
        <v>42132</v>
      </c>
      <c r="S9" s="146">
        <f>_xll.qlCalendarAdvance(Calendar,R9,$F$1,"mf",,Trigger)</f>
        <v>42499</v>
      </c>
      <c r="T9" s="147">
        <f>_xll.qlDayCounterYearFraction(DayCounter,R9,S9,,,Trigger)</f>
        <v>1.0194444444444444</v>
      </c>
      <c r="U9" s="139">
        <f>_xll.qlInterpolationInterpolate(B12MInterpolation,R9,TRUE)</f>
        <v>4.2000662849791329E-3</v>
      </c>
      <c r="V9" s="119">
        <f>_xll.qlYieldTSDiscount(Discounting,R9,,AllTriggers)</f>
        <v>0.99995736538089597</v>
      </c>
      <c r="W9" s="119">
        <f>_xll.qlYieldTSDiscount(Discounting,S9,,AllTriggers)</f>
        <v>0.99697406376129394</v>
      </c>
      <c r="X9" s="22">
        <f t="shared" si="5"/>
        <v>2.9352813831821181E-3</v>
      </c>
      <c r="Y9" s="139">
        <f t="shared" si="6"/>
        <v>4.259873831287864E-3</v>
      </c>
    </row>
    <row r="10" spans="1:25" ht="11.25" customHeight="1" x14ac:dyDescent="0.2">
      <c r="A10" s="180">
        <f t="shared" si="9"/>
        <v>7</v>
      </c>
      <c r="B10" s="180" t="s">
        <v>32</v>
      </c>
      <c r="C10" s="180">
        <f t="shared" si="7"/>
        <v>19</v>
      </c>
      <c r="D10" s="406" t="str">
        <f t="shared" si="1"/>
        <v>USD7x19F_Quote</v>
      </c>
      <c r="E10" s="92">
        <f>_xll.qlCalendarAdvance(Calendar,$E$3,A10&amp;"M","mf",,Trigger)</f>
        <v>42338</v>
      </c>
      <c r="F10" s="92">
        <f>_xll.qlCalendarAdvance(Calendar,E10,$F$1,"mf",,Trigger)</f>
        <v>42704</v>
      </c>
      <c r="G10" s="118">
        <f>_xll.qlDayCounterYearFraction(DayCounter,E10,F10,,,Trigger)</f>
        <v>1.0166666666666666</v>
      </c>
      <c r="H10" s="22" t="e">
        <f>_xll.qlQuoteValue(D10,AllTriggers)</f>
        <v>#NUM!</v>
      </c>
      <c r="I10" s="119">
        <f>_xll.qlYieldTSDiscount(Discounting,E10,,AllTriggers)</f>
        <v>0.99890577114526524</v>
      </c>
      <c r="J10" s="119">
        <f>_xll.qlYieldTSDiscount(Discounting,F10,,AllTriggers)</f>
        <v>0.99270012092741977</v>
      </c>
      <c r="K10" s="22">
        <f t="shared" si="2"/>
        <v>6.1488037710305627E-3</v>
      </c>
      <c r="L10" s="22" t="e">
        <f t="shared" si="3"/>
        <v>#NUM!</v>
      </c>
      <c r="M10" s="117" t="b">
        <f t="shared" si="8"/>
        <v>0</v>
      </c>
      <c r="N10" s="22">
        <f>_xll.qlInterpolationInterpolate($N$1,E10,TRUE)</f>
        <v>4.2845543355226343E-3</v>
      </c>
      <c r="O10" s="145" t="e">
        <f t="shared" si="4"/>
        <v>#NUM!</v>
      </c>
      <c r="P10" s="420" t="e">
        <f t="shared" si="0"/>
        <v>#NUM!</v>
      </c>
      <c r="R10" s="92">
        <f>_xll.qlCalendarAdvance(Calendar,R9,"1D","f")</f>
        <v>42135</v>
      </c>
      <c r="S10" s="146">
        <f>_xll.qlCalendarAdvance(Calendar,R10,$F$1,"mf",,Trigger)</f>
        <v>42501</v>
      </c>
      <c r="T10" s="147">
        <f>_xll.qlDayCounterYearFraction(DayCounter,R10,S10,,,Trigger)</f>
        <v>1.0166666666666666</v>
      </c>
      <c r="U10" s="139">
        <f>_xll.qlInterpolationInterpolate(B12MInterpolation,R10,TRUE)</f>
        <v>4.1865557765432774E-3</v>
      </c>
      <c r="V10" s="119">
        <f>_xll.qlYieldTSDiscount(Discounting,R10,,AllTriggers)</f>
        <v>0.99994656701553564</v>
      </c>
      <c r="W10" s="119">
        <f>_xll.qlYieldTSDiscount(Discounting,S10,,AllTriggers)</f>
        <v>0.99694240800716283</v>
      </c>
      <c r="X10" s="22">
        <f t="shared" si="5"/>
        <v>2.9639731205190088E-3</v>
      </c>
      <c r="Y10" s="139">
        <f t="shared" si="6"/>
        <v>4.2345658827432076E-3</v>
      </c>
    </row>
    <row r="11" spans="1:25" ht="11.25" customHeight="1" x14ac:dyDescent="0.2">
      <c r="A11" s="180">
        <f t="shared" si="9"/>
        <v>8</v>
      </c>
      <c r="B11" s="180" t="s">
        <v>32</v>
      </c>
      <c r="C11" s="180">
        <f t="shared" si="7"/>
        <v>20</v>
      </c>
      <c r="D11" s="406" t="str">
        <f t="shared" si="1"/>
        <v>USD8x20F_Quote</v>
      </c>
      <c r="E11" s="92">
        <f>_xll.qlCalendarAdvance(Calendar,$E$3,A11&amp;"M","mf",,Trigger)</f>
        <v>42367</v>
      </c>
      <c r="F11" s="92">
        <f>_xll.qlCalendarAdvance(Calendar,E11,$F$1,"mf",,Trigger)</f>
        <v>42733</v>
      </c>
      <c r="G11" s="118">
        <f>_xll.qlDayCounterYearFraction(DayCounter,E11,F11,,,Trigger)</f>
        <v>1.0166666666666666</v>
      </c>
      <c r="H11" s="22" t="e">
        <f>_xll.qlQuoteValue(D11,AllTriggers)</f>
        <v>#NUM!</v>
      </c>
      <c r="I11" s="119">
        <f>_xll.qlYieldTSDiscount(Discounting,E11,,AllTriggers)</f>
        <v>0.9986522940529593</v>
      </c>
      <c r="J11" s="119">
        <f>_xll.qlYieldTSDiscount(Discounting,F11,,AllTriggers)</f>
        <v>0.99192824039938188</v>
      </c>
      <c r="K11" s="22">
        <f t="shared" si="2"/>
        <v>6.6676428762135207E-3</v>
      </c>
      <c r="L11" s="22" t="e">
        <f t="shared" si="3"/>
        <v>#NUM!</v>
      </c>
      <c r="M11" s="117" t="b">
        <f t="shared" si="8"/>
        <v>0</v>
      </c>
      <c r="N11" s="22">
        <f>_xll.qlInterpolationInterpolate($N$1,E11,TRUE)</f>
        <v>4.3186804756545393E-3</v>
      </c>
      <c r="O11" s="145" t="e">
        <f t="shared" si="4"/>
        <v>#NUM!</v>
      </c>
      <c r="P11" s="420" t="e">
        <f t="shared" si="0"/>
        <v>#NUM!</v>
      </c>
      <c r="R11" s="92">
        <f>_xll.qlCalendarAdvance(Calendar,R10,"1D","f")</f>
        <v>42136</v>
      </c>
      <c r="S11" s="146">
        <f>_xll.qlCalendarAdvance(Calendar,R11,$F$1,"mf",,Trigger)</f>
        <v>42502</v>
      </c>
      <c r="T11" s="147">
        <f>_xll.qlDayCounterYearFraction(DayCounter,R11,S11,,,Trigger)</f>
        <v>1.0166666666666666</v>
      </c>
      <c r="U11" s="139">
        <f>_xll.qlInterpolationInterpolate(B12MInterpolation,R11,TRUE)</f>
        <v>4.1822050531434771E-3</v>
      </c>
      <c r="V11" s="119">
        <f>_xll.qlYieldTSDiscount(Discounting,R11,,AllTriggers)</f>
        <v>0.99994279049668311</v>
      </c>
      <c r="W11" s="119">
        <f>_xll.qlYieldTSDiscount(Discounting,S11,,AllTriggers)</f>
        <v>0.9969265105917452</v>
      </c>
      <c r="X11" s="22">
        <f t="shared" si="5"/>
        <v>2.9759793343447642E-3</v>
      </c>
      <c r="Y11" s="139">
        <f t="shared" si="6"/>
        <v>4.2301231908130977E-3</v>
      </c>
    </row>
    <row r="12" spans="1:25" ht="11.25" customHeight="1" x14ac:dyDescent="0.2">
      <c r="A12" s="180">
        <f t="shared" si="9"/>
        <v>9</v>
      </c>
      <c r="B12" s="180" t="s">
        <v>32</v>
      </c>
      <c r="C12" s="180">
        <f t="shared" si="7"/>
        <v>21</v>
      </c>
      <c r="D12" s="406" t="str">
        <f t="shared" si="1"/>
        <v>USD9x21F_Quote</v>
      </c>
      <c r="E12" s="92">
        <f>_xll.qlCalendarAdvance(Calendar,$E$3,A12&amp;"M","mf",,Trigger)</f>
        <v>42398</v>
      </c>
      <c r="F12" s="92">
        <f>_xll.qlCalendarAdvance(Calendar,E12,$F$1,"mf",,Trigger)</f>
        <v>42765</v>
      </c>
      <c r="G12" s="118">
        <f>_xll.qlDayCounterYearFraction(DayCounter,E12,F12,,,Trigger)</f>
        <v>1.0194444444444444</v>
      </c>
      <c r="H12" s="22">
        <f>_xll.qlQuoteValue(D12,AllTriggers)</f>
        <v>1.157E-2</v>
      </c>
      <c r="I12" s="119">
        <f>_xll.qlYieldTSDiscount(Discounting,E12,,AllTriggers)</f>
        <v>0.99832409673397171</v>
      </c>
      <c r="J12" s="119">
        <f>_xll.qlYieldTSDiscount(Discounting,F12,,AllTriggers)</f>
        <v>0.99103251484126376</v>
      </c>
      <c r="K12" s="22">
        <f t="shared" si="2"/>
        <v>7.2172257637654891E-3</v>
      </c>
      <c r="L12" s="22">
        <f t="shared" si="3"/>
        <v>4.3527742362345113E-3</v>
      </c>
      <c r="M12" s="117" t="b">
        <f t="shared" si="8"/>
        <v>1</v>
      </c>
      <c r="N12" s="22">
        <f>_xll.qlInterpolationInterpolate($N$1,E12,TRUE)</f>
        <v>4.3527742362345113E-3</v>
      </c>
      <c r="O12" s="145">
        <f t="shared" si="4"/>
        <v>0</v>
      </c>
      <c r="P12" s="420">
        <f t="shared" si="0"/>
        <v>4.3953278264063419E-3</v>
      </c>
      <c r="R12" s="92">
        <f>_xll.qlCalendarAdvance(Calendar,R11,"1D","f")</f>
        <v>42137</v>
      </c>
      <c r="S12" s="146">
        <f>_xll.qlCalendarAdvance(Calendar,R12,$F$1,"mf",,Trigger)</f>
        <v>42503</v>
      </c>
      <c r="T12" s="147">
        <f>_xll.qlDayCounterYearFraction(DayCounter,R12,S12,,,Trigger)</f>
        <v>1.0166666666666666</v>
      </c>
      <c r="U12" s="139">
        <f>_xll.qlInterpolationInterpolate(B12MInterpolation,R12,TRUE)</f>
        <v>4.1779529860659212E-3</v>
      </c>
      <c r="V12" s="119">
        <f>_xll.qlYieldTSDiscount(Discounting,R12,,AllTriggers)</f>
        <v>0.99993905296548291</v>
      </c>
      <c r="W12" s="119">
        <f>_xll.qlYieldTSDiscount(Discounting,S12,,AllTriggers)</f>
        <v>0.99691056672717482</v>
      </c>
      <c r="X12" s="22">
        <f t="shared" si="5"/>
        <v>2.9880703669391408E-3</v>
      </c>
      <c r="Y12" s="139">
        <f t="shared" si="6"/>
        <v>4.2257797999040421E-3</v>
      </c>
    </row>
    <row r="13" spans="1:25" ht="11.25" customHeight="1" x14ac:dyDescent="0.2">
      <c r="A13" s="180">
        <f t="shared" si="9"/>
        <v>10</v>
      </c>
      <c r="B13" s="180" t="s">
        <v>32</v>
      </c>
      <c r="C13" s="180">
        <f t="shared" si="7"/>
        <v>22</v>
      </c>
      <c r="D13" s="406" t="str">
        <f t="shared" si="1"/>
        <v>USD10x22F_Quote</v>
      </c>
      <c r="E13" s="92">
        <f>_xll.qlCalendarAdvance(Calendar,$E$3,A13&amp;"M","mf",,Trigger)</f>
        <v>42429</v>
      </c>
      <c r="F13" s="92">
        <f>_xll.qlCalendarAdvance(Calendar,E13,$F$1,"mf",,Trigger)</f>
        <v>42794</v>
      </c>
      <c r="G13" s="118">
        <f>_xll.qlDayCounterYearFraction(DayCounter,E13,F13,,,Trigger)</f>
        <v>1.0138888888888888</v>
      </c>
      <c r="H13" s="22" t="e">
        <f>_xll.qlQuoteValue(D13,AllTriggers)</f>
        <v>#NUM!</v>
      </c>
      <c r="I13" s="119">
        <f>_xll.qlYieldTSDiscount(Discounting,E13,,AllTriggers)</f>
        <v>0.99795980825408759</v>
      </c>
      <c r="J13" s="119">
        <f>_xll.qlYieldTSDiscount(Discounting,F13,,AllTriggers)</f>
        <v>0.99018244059432581</v>
      </c>
      <c r="K13" s="22">
        <f t="shared" si="2"/>
        <v>7.7468838693474356E-3</v>
      </c>
      <c r="L13" s="22" t="e">
        <f t="shared" si="3"/>
        <v>#NUM!</v>
      </c>
      <c r="M13" s="117" t="b">
        <f t="shared" si="8"/>
        <v>0</v>
      </c>
      <c r="N13" s="22">
        <f>_xll.qlInterpolationInterpolate($N$1,E13,TRUE)</f>
        <v>4.3831743317972252E-3</v>
      </c>
      <c r="O13" s="145" t="e">
        <f t="shared" si="4"/>
        <v>#NUM!</v>
      </c>
      <c r="P13" s="420" t="e">
        <f t="shared" si="0"/>
        <v>#NUM!</v>
      </c>
      <c r="R13" s="92">
        <f>_xll.qlCalendarAdvance(Calendar,R12,"1D","f")</f>
        <v>42138</v>
      </c>
      <c r="S13" s="146">
        <f>_xll.qlCalendarAdvance(Calendar,R13,$F$1,"mf",,Trigger)</f>
        <v>42506</v>
      </c>
      <c r="T13" s="147">
        <f>_xll.qlDayCounterYearFraction(DayCounter,R13,S13,,,Trigger)</f>
        <v>1.0222222222222221</v>
      </c>
      <c r="U13" s="139">
        <f>_xll.qlInterpolationInterpolate(B12MInterpolation,R13,TRUE)</f>
        <v>4.1738129352803105E-3</v>
      </c>
      <c r="V13" s="119">
        <f>_xll.qlYieldTSDiscount(Discounting,R13,,AllTriggers)</f>
        <v>0.99993541386917684</v>
      </c>
      <c r="W13" s="119">
        <f>_xll.qlYieldTSDiscount(Discounting,S13,,AllTriggers)</f>
        <v>0.99686245576185439</v>
      </c>
      <c r="X13" s="22">
        <f t="shared" si="5"/>
        <v>3.0156162997525648E-3</v>
      </c>
      <c r="Y13" s="139">
        <f t="shared" si="6"/>
        <v>4.244432153799999E-3</v>
      </c>
    </row>
    <row r="14" spans="1:25" ht="11.25" customHeight="1" x14ac:dyDescent="0.2">
      <c r="A14" s="180">
        <f t="shared" si="9"/>
        <v>11</v>
      </c>
      <c r="B14" s="180" t="s">
        <v>32</v>
      </c>
      <c r="C14" s="180">
        <f t="shared" si="7"/>
        <v>23</v>
      </c>
      <c r="D14" s="406" t="str">
        <f t="shared" si="1"/>
        <v>USD11x23F_Quote</v>
      </c>
      <c r="E14" s="92">
        <f>_xll.qlCalendarAdvance(Calendar,$E$3,A14&amp;"M","mf",,Trigger)</f>
        <v>42458</v>
      </c>
      <c r="F14" s="92">
        <f>_xll.qlCalendarAdvance(Calendar,E14,$F$1,"mf",,Trigger)</f>
        <v>42823</v>
      </c>
      <c r="G14" s="118">
        <f>_xll.qlDayCounterYearFraction(DayCounter,E14,F14,,,Trigger)</f>
        <v>1.0138888888888888</v>
      </c>
      <c r="H14" s="22" t="e">
        <f>_xll.qlQuoteValue(D14,AllTriggers)</f>
        <v>#NUM!</v>
      </c>
      <c r="I14" s="119">
        <f>_xll.qlYieldTSDiscount(Discounting,E14,,AllTriggers)</f>
        <v>0.99758140704376108</v>
      </c>
      <c r="J14" s="119">
        <f>_xll.qlYieldTSDiscount(Discounting,F14,,AllTriggers)</f>
        <v>0.98929611346363222</v>
      </c>
      <c r="K14" s="22">
        <f t="shared" si="2"/>
        <v>8.2602127882500532E-3</v>
      </c>
      <c r="L14" s="22" t="e">
        <f t="shared" si="3"/>
        <v>#NUM!</v>
      </c>
      <c r="M14" s="117" t="b">
        <f t="shared" si="8"/>
        <v>0</v>
      </c>
      <c r="N14" s="22">
        <f>_xll.qlInterpolationInterpolate($N$1,E14,TRUE)</f>
        <v>4.409056739219536E-3</v>
      </c>
      <c r="O14" s="145" t="e">
        <f t="shared" si="4"/>
        <v>#NUM!</v>
      </c>
      <c r="P14" s="420" t="e">
        <f t="shared" si="0"/>
        <v>#NUM!</v>
      </c>
      <c r="R14" s="92">
        <f>_xll.qlCalendarAdvance(Calendar,R13,"1D","f")</f>
        <v>42139</v>
      </c>
      <c r="S14" s="146">
        <f>_xll.qlCalendarAdvance(Calendar,R14,$F$1,"mf",,Trigger)</f>
        <v>42506</v>
      </c>
      <c r="T14" s="147">
        <f>_xll.qlDayCounterYearFraction(DayCounter,R14,S14,,,Trigger)</f>
        <v>1.0194444444444444</v>
      </c>
      <c r="U14" s="139">
        <f>_xll.qlInterpolationInterpolate(B12MInterpolation,R14,TRUE)</f>
        <v>4.1697982607563459E-3</v>
      </c>
      <c r="V14" s="119">
        <f>_xll.qlYieldTSDiscount(Discounting,R14,,AllTriggers)</f>
        <v>0.99993186440333992</v>
      </c>
      <c r="W14" s="119">
        <f>_xll.qlYieldTSDiscount(Discounting,S14,,AllTriggers)</f>
        <v>0.99686245576185439</v>
      </c>
      <c r="X14" s="22">
        <f t="shared" si="5"/>
        <v>3.0203405144710585E-3</v>
      </c>
      <c r="Y14" s="139">
        <f t="shared" si="6"/>
        <v>4.2288747928772002E-3</v>
      </c>
    </row>
    <row r="15" spans="1:25" ht="11.25" customHeight="1" x14ac:dyDescent="0.2">
      <c r="A15" s="180">
        <f t="shared" si="9"/>
        <v>12</v>
      </c>
      <c r="B15" s="180" t="s">
        <v>32</v>
      </c>
      <c r="C15" s="180">
        <f t="shared" si="7"/>
        <v>24</v>
      </c>
      <c r="D15" s="406" t="str">
        <f t="shared" si="1"/>
        <v>USD12x24F_Quote</v>
      </c>
      <c r="E15" s="92">
        <f>_xll.qlCalendarAdvance(Calendar,$E$3,A15&amp;"M","mf",,Trigger)</f>
        <v>42489</v>
      </c>
      <c r="F15" s="92">
        <f>_xll.qlCalendarAdvance(Calendar,E15,$F$1,"mf",,Trigger)</f>
        <v>42853</v>
      </c>
      <c r="G15" s="118">
        <f>_xll.qlDayCounterYearFraction(DayCounter,E15,F15,,,Trigger)</f>
        <v>1.0111111111111111</v>
      </c>
      <c r="H15" s="22">
        <f>_xll.qlQuoteValue(D15,AllTriggers)</f>
        <v>1.3229999999999999E-2</v>
      </c>
      <c r="I15" s="119">
        <f>_xll.qlYieldTSDiscount(Discounting,E15,,AllTriggers)</f>
        <v>0.99712957860675278</v>
      </c>
      <c r="J15" s="119">
        <f>_xll.qlYieldTSDiscount(Discounting,F15,,AllTriggers)</f>
        <v>0.98834089511619772</v>
      </c>
      <c r="K15" s="22">
        <f t="shared" si="2"/>
        <v>8.7946422070053556E-3</v>
      </c>
      <c r="L15" s="22">
        <f t="shared" si="3"/>
        <v>4.4353577929946431E-3</v>
      </c>
      <c r="M15" s="117" t="b">
        <f t="shared" si="8"/>
        <v>1</v>
      </c>
      <c r="N15" s="22">
        <f>_xll.qlInterpolationInterpolate($N$1,E15,TRUE)</f>
        <v>4.4353577929946431E-3</v>
      </c>
      <c r="O15" s="145">
        <f t="shared" si="4"/>
        <v>0</v>
      </c>
      <c r="P15" s="420">
        <f t="shared" si="0"/>
        <v>4.4352616773968888E-3</v>
      </c>
      <c r="R15" s="92">
        <f>_xll.qlCalendarAdvance(Calendar,R14,"1D","f")</f>
        <v>42142</v>
      </c>
      <c r="S15" s="146">
        <f>_xll.qlCalendarAdvance(Calendar,R15,$F$1,"mf",,Trigger)</f>
        <v>42508</v>
      </c>
      <c r="T15" s="147">
        <f>_xll.qlDayCounterYearFraction(DayCounter,R15,S15,,,Trigger)</f>
        <v>1.0166666666666666</v>
      </c>
      <c r="U15" s="139">
        <f>_xll.qlInterpolationInterpolate(B12MInterpolation,R15,TRUE)</f>
        <v>4.158640094451339E-3</v>
      </c>
      <c r="V15" s="119">
        <f>_xll.qlYieldTSDiscount(Discounting,R15,,AllTriggers)</f>
        <v>0.99992149512131567</v>
      </c>
      <c r="W15" s="119">
        <f>_xll.qlYieldTSDiscount(Discounting,S15,,AllTriggers)</f>
        <v>0.99683014829879968</v>
      </c>
      <c r="X15" s="22">
        <f t="shared" si="5"/>
        <v>3.0503381252488899E-3</v>
      </c>
      <c r="Y15" s="139">
        <f t="shared" si="6"/>
        <v>4.2060219498300262E-3</v>
      </c>
    </row>
    <row r="16" spans="1:25" ht="11.25" customHeight="1" x14ac:dyDescent="0.2">
      <c r="A16" s="180">
        <f t="shared" si="9"/>
        <v>13</v>
      </c>
      <c r="B16" s="180" t="s">
        <v>32</v>
      </c>
      <c r="C16" s="180">
        <f t="shared" si="7"/>
        <v>25</v>
      </c>
      <c r="D16" s="406" t="str">
        <f t="shared" si="1"/>
        <v>USD13x25F_Quote</v>
      </c>
      <c r="E16" s="92">
        <f>_xll.qlCalendarAdvance(Calendar,$E$3,A16&amp;"M","mf",,Trigger)</f>
        <v>42521</v>
      </c>
      <c r="F16" s="92">
        <f>_xll.qlCalendarAdvance(Calendar,E16,$F$1,"mf",,Trigger)</f>
        <v>42886</v>
      </c>
      <c r="G16" s="118">
        <f>_xll.qlDayCounterYearFraction(DayCounter,E16,F16,,,Trigger)</f>
        <v>1.0138888888888888</v>
      </c>
      <c r="H16" s="22" t="e">
        <f>_xll.qlQuoteValue(D16,AllTriggers)</f>
        <v>#NUM!</v>
      </c>
      <c r="I16" s="119">
        <f>_xll.qlYieldTSDiscount(Discounting,E16,,AllTriggers)</f>
        <v>0.99661555726427109</v>
      </c>
      <c r="J16" s="119">
        <f>_xll.qlYieldTSDiscount(Discounting,F16,,AllTriggers)</f>
        <v>0.98724550116819165</v>
      </c>
      <c r="K16" s="22">
        <f t="shared" si="2"/>
        <v>9.3610952415796207E-3</v>
      </c>
      <c r="L16" s="22" t="e">
        <f t="shared" si="3"/>
        <v>#NUM!</v>
      </c>
      <c r="M16" s="117" t="b">
        <f t="shared" si="8"/>
        <v>0</v>
      </c>
      <c r="N16" s="22">
        <f>_xll.qlInterpolationInterpolate($N$1,E16,TRUE)</f>
        <v>4.4625235419705851E-3</v>
      </c>
      <c r="O16" s="145" t="e">
        <f t="shared" si="4"/>
        <v>#NUM!</v>
      </c>
      <c r="P16" s="420" t="e">
        <f t="shared" si="0"/>
        <v>#NUM!</v>
      </c>
      <c r="R16" s="92">
        <f>_xll.qlCalendarAdvance(Calendar,R15,"1D","f")</f>
        <v>42143</v>
      </c>
      <c r="S16" s="146">
        <f>_xll.qlCalendarAdvance(Calendar,R16,$F$1,"mf",,Trigger)</f>
        <v>42509</v>
      </c>
      <c r="T16" s="147">
        <f>_xll.qlDayCounterYearFraction(DayCounter,R16,S16,,,Trigger)</f>
        <v>1.0166666666666666</v>
      </c>
      <c r="U16" s="139">
        <f>_xll.qlInterpolationInterpolate(B12MInterpolation,R16,TRUE)</f>
        <v>4.1552605246709699E-3</v>
      </c>
      <c r="V16" s="119">
        <f>_xll.qlYieldTSDiscount(Discounting,R16,,AllTriggers)</f>
        <v>0.99991804551186536</v>
      </c>
      <c r="W16" s="119">
        <f>_xll.qlYieldTSDiscount(Discounting,S16,,AllTriggers)</f>
        <v>0.996813924318528</v>
      </c>
      <c r="X16" s="22">
        <f t="shared" si="5"/>
        <v>3.0629928878119828E-3</v>
      </c>
      <c r="Y16" s="139">
        <f t="shared" si="6"/>
        <v>4.2025572584965141E-3</v>
      </c>
    </row>
    <row r="17" spans="1:25" ht="11.25" customHeight="1" x14ac:dyDescent="0.2">
      <c r="A17" s="180">
        <f t="shared" si="9"/>
        <v>14</v>
      </c>
      <c r="B17" s="180" t="s">
        <v>32</v>
      </c>
      <c r="C17" s="180">
        <f t="shared" si="7"/>
        <v>26</v>
      </c>
      <c r="D17" s="406" t="str">
        <f t="shared" si="1"/>
        <v>USD14x26F_Quote</v>
      </c>
      <c r="E17" s="92">
        <f>_xll.qlCalendarAdvance(Calendar,$E$3,A17&amp;"M","mf",,Trigger)</f>
        <v>42550</v>
      </c>
      <c r="F17" s="92">
        <f>_xll.qlCalendarAdvance(Calendar,E17,$F$1,"mf",,Trigger)</f>
        <v>42915</v>
      </c>
      <c r="G17" s="118">
        <f>_xll.qlDayCounterYearFraction(DayCounter,E17,F17,,,Trigger)</f>
        <v>1.0138888888888888</v>
      </c>
      <c r="H17" s="22" t="e">
        <f>_xll.qlQuoteValue(D17,AllTriggers)</f>
        <v>#NUM!</v>
      </c>
      <c r="I17" s="119">
        <f>_xll.qlYieldTSDiscount(Discounting,E17,,AllTriggers)</f>
        <v>0.99610756599807571</v>
      </c>
      <c r="J17" s="119">
        <f>_xll.qlYieldTSDiscount(Discounting,F17,,AllTriggers)</f>
        <v>0.98624633028317765</v>
      </c>
      <c r="K17" s="22">
        <f t="shared" si="2"/>
        <v>9.8617860421883266E-3</v>
      </c>
      <c r="L17" s="22" t="e">
        <f t="shared" si="3"/>
        <v>#NUM!</v>
      </c>
      <c r="M17" s="117" t="b">
        <f t="shared" si="8"/>
        <v>0</v>
      </c>
      <c r="N17" s="22">
        <f>_xll.qlInterpolationInterpolate($N$1,E17,TRUE)</f>
        <v>4.488470561489607E-3</v>
      </c>
      <c r="O17" s="145" t="e">
        <f t="shared" si="4"/>
        <v>#NUM!</v>
      </c>
      <c r="P17" s="420" t="e">
        <f t="shared" si="0"/>
        <v>#NUM!</v>
      </c>
      <c r="R17" s="92">
        <f>_xll.qlCalendarAdvance(Calendar,R16,"1D","f")</f>
        <v>42144</v>
      </c>
      <c r="S17" s="146">
        <f>_xll.qlCalendarAdvance(Calendar,R17,$F$1,"mf",,Trigger)</f>
        <v>42510</v>
      </c>
      <c r="T17" s="147">
        <f>_xll.qlDayCounterYearFraction(DayCounter,R17,S17,,,Trigger)</f>
        <v>1.0166666666666666</v>
      </c>
      <c r="U17" s="139">
        <f>_xll.qlInterpolationInterpolate(B12MInterpolation,R17,TRUE)</f>
        <v>4.152073131000752E-3</v>
      </c>
      <c r="V17" s="119">
        <f>_xll.qlYieldTSDiscount(Discounting,R17,,AllTriggers)</f>
        <v>0.9999145562019548</v>
      </c>
      <c r="W17" s="119">
        <f>_xll.qlYieldTSDiscount(Discounting,S17,,AllTriggers)</f>
        <v>0.99679765341561199</v>
      </c>
      <c r="X17" s="22">
        <f t="shared" si="5"/>
        <v>3.0756553337062055E-3</v>
      </c>
      <c r="Y17" s="139">
        <f t="shared" si="6"/>
        <v>4.1992865652572811E-3</v>
      </c>
    </row>
    <row r="18" spans="1:25" ht="11.25" customHeight="1" x14ac:dyDescent="0.2">
      <c r="A18" s="180">
        <f t="shared" si="9"/>
        <v>15</v>
      </c>
      <c r="B18" s="180" t="s">
        <v>32</v>
      </c>
      <c r="C18" s="180">
        <f t="shared" si="7"/>
        <v>27</v>
      </c>
      <c r="D18" s="406" t="str">
        <f t="shared" si="1"/>
        <v>USD15x27F_Quote</v>
      </c>
      <c r="E18" s="92">
        <f>_xll.qlCalendarAdvance(Calendar,$E$3,A18&amp;"M","mf",,Trigger)</f>
        <v>42580</v>
      </c>
      <c r="F18" s="92">
        <f>_xll.qlCalendarAdvance(Calendar,E18,$F$1,"mf",,Trigger)</f>
        <v>42947</v>
      </c>
      <c r="G18" s="118">
        <f>_xll.qlDayCounterYearFraction(DayCounter,E18,F18,,,Trigger)</f>
        <v>1.0194444444444444</v>
      </c>
      <c r="H18" s="22" t="e">
        <f>_xll.qlQuoteValue(D18,AllTriggers)</f>
        <v>#NUM!</v>
      </c>
      <c r="I18" s="119">
        <f>_xll.qlYieldTSDiscount(Discounting,E18,,AllTriggers)</f>
        <v>0.99553806794349586</v>
      </c>
      <c r="J18" s="119">
        <f>_xll.qlYieldTSDiscount(Discounting,F18,,AllTriggers)</f>
        <v>0.98510685932169451</v>
      </c>
      <c r="K18" s="22">
        <f t="shared" si="2"/>
        <v>1.0386942434260018E-2</v>
      </c>
      <c r="L18" s="22" t="e">
        <f t="shared" si="3"/>
        <v>#NUM!</v>
      </c>
      <c r="M18" s="117" t="b">
        <f t="shared" si="8"/>
        <v>0</v>
      </c>
      <c r="N18" s="22">
        <f>_xll.qlInterpolationInterpolate($N$1,E18,TRUE)</f>
        <v>4.5179413497547748E-3</v>
      </c>
      <c r="O18" s="145" t="e">
        <f t="shared" si="4"/>
        <v>#NUM!</v>
      </c>
      <c r="P18" s="420" t="e">
        <f t="shared" si="0"/>
        <v>#NUM!</v>
      </c>
      <c r="R18" s="92">
        <f>_xll.qlCalendarAdvance(Calendar,R17,"1D","f")</f>
        <v>42145</v>
      </c>
      <c r="S18" s="146">
        <f>_xll.qlCalendarAdvance(Calendar,R18,$F$1,"mf",,Trigger)</f>
        <v>42513</v>
      </c>
      <c r="T18" s="147">
        <f>_xll.qlDayCounterYearFraction(DayCounter,R18,S18,,,Trigger)</f>
        <v>1.0222222222222221</v>
      </c>
      <c r="U18" s="139">
        <f>_xll.qlInterpolationInterpolate(B12MInterpolation,R18,TRUE)</f>
        <v>4.1490912734103861E-3</v>
      </c>
      <c r="V18" s="119">
        <f>_xll.qlYieldTSDiscount(Discounting,R18,,AllTriggers)</f>
        <v>0.99991100731897076</v>
      </c>
      <c r="W18" s="119">
        <f>_xll.qlYieldTSDiscount(Discounting,S18,,AllTriggers)</f>
        <v>0.99674855849508182</v>
      </c>
      <c r="X18" s="22">
        <f t="shared" si="5"/>
        <v>3.1037917336786671E-3</v>
      </c>
      <c r="Y18" s="139">
        <f t="shared" si="6"/>
        <v>4.2189668649802482E-3</v>
      </c>
    </row>
    <row r="19" spans="1:25" ht="11.25" customHeight="1" x14ac:dyDescent="0.2">
      <c r="A19" s="180">
        <f t="shared" si="9"/>
        <v>16</v>
      </c>
      <c r="B19" s="180" t="s">
        <v>32</v>
      </c>
      <c r="C19" s="180">
        <f t="shared" si="7"/>
        <v>28</v>
      </c>
      <c r="D19" s="406" t="str">
        <f t="shared" si="1"/>
        <v>USD16x28F_Quote</v>
      </c>
      <c r="E19" s="92">
        <f>_xll.qlCalendarAdvance(Calendar,$E$3,A19&amp;"M","mf",,Trigger)</f>
        <v>42612</v>
      </c>
      <c r="F19" s="92">
        <f>_xll.qlCalendarAdvance(Calendar,E19,$F$1,"mf",,Trigger)</f>
        <v>42977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0.99487978373036778</v>
      </c>
      <c r="J19" s="119">
        <f>_xll.qlYieldTSDiscount(Discounting,F19,,AllTriggers)</f>
        <v>0.98400593406297487</v>
      </c>
      <c r="K19" s="22">
        <f t="shared" si="2"/>
        <v>1.0899215595530854E-2</v>
      </c>
      <c r="L19" s="22" t="e">
        <f t="shared" si="3"/>
        <v>#NUM!</v>
      </c>
      <c r="M19" s="117" t="b">
        <f t="shared" si="8"/>
        <v>0</v>
      </c>
      <c r="N19" s="22">
        <f>_xll.qlInterpolationInterpolate($N$1,E19,TRUE)</f>
        <v>4.5537812000619122E-3</v>
      </c>
      <c r="O19" s="145" t="e">
        <f t="shared" si="4"/>
        <v>#NUM!</v>
      </c>
      <c r="P19" s="420" t="e">
        <f t="shared" si="0"/>
        <v>#NUM!</v>
      </c>
      <c r="R19" s="92">
        <f>_xll.qlCalendarAdvance(Calendar,R18,"1D","f")</f>
        <v>42146</v>
      </c>
      <c r="S19" s="146">
        <f>_xll.qlCalendarAdvance(Calendar,R19,$F$1,"mf",,Trigger)</f>
        <v>42513</v>
      </c>
      <c r="T19" s="147">
        <f>_xll.qlDayCounterYearFraction(DayCounter,R19,S19,,,Trigger)</f>
        <v>1.0194444444444444</v>
      </c>
      <c r="U19" s="139">
        <f>_xll.qlInterpolationInterpolate(B12MInterpolation,R19,TRUE)</f>
        <v>4.1463283118695739E-3</v>
      </c>
      <c r="V19" s="119">
        <f>_xll.qlYieldTSDiscount(Discounting,R19,,AllTriggers)</f>
        <v>0.99990740296045177</v>
      </c>
      <c r="W19" s="119">
        <f>_xll.qlYieldTSDiscount(Discounting,S19,,AllTriggers)</f>
        <v>0.99674855849508182</v>
      </c>
      <c r="X19" s="22">
        <f t="shared" si="5"/>
        <v>3.108701787995943E-3</v>
      </c>
      <c r="Y19" s="139">
        <f t="shared" si="6"/>
        <v>4.204745498673273E-3</v>
      </c>
    </row>
    <row r="20" spans="1:25" ht="11.25" customHeight="1" x14ac:dyDescent="0.2">
      <c r="A20" s="180">
        <f t="shared" si="9"/>
        <v>17</v>
      </c>
      <c r="B20" s="180" t="s">
        <v>32</v>
      </c>
      <c r="C20" s="180">
        <f t="shared" si="7"/>
        <v>29</v>
      </c>
      <c r="D20" s="406" t="str">
        <f t="shared" si="1"/>
        <v>USD17x29F_Quote</v>
      </c>
      <c r="E20" s="92">
        <f>_xll.qlCalendarAdvance(Calendar,$E$3,A20&amp;"M","mf",,Trigger)</f>
        <v>42642</v>
      </c>
      <c r="F20" s="92">
        <f>_xll.qlCalendarAdvance(Calendar,E20,$F$1,"mf",,Trigger)</f>
        <v>43007</v>
      </c>
      <c r="G20" s="118">
        <f>_xll.qlDayCounterYearFraction(DayCounter,E20,F20,,,Trigger)</f>
        <v>1.0138888888888888</v>
      </c>
      <c r="H20" s="22" t="e">
        <f>_xll.qlQuoteValue(D20,AllTriggers)</f>
        <v>#NUM!</v>
      </c>
      <c r="I20" s="119">
        <f>_xll.qlYieldTSDiscount(Discounting,E20,,AllTriggers)</f>
        <v>0.99421530850489181</v>
      </c>
      <c r="J20" s="119">
        <f>_xll.qlYieldTSDiscount(Discounting,F20,,AllTriggers)</f>
        <v>0.98287585497310392</v>
      </c>
      <c r="K20" s="22">
        <f t="shared" si="2"/>
        <v>1.1378973748629196E-2</v>
      </c>
      <c r="L20" s="22" t="e">
        <f t="shared" si="3"/>
        <v>#NUM!</v>
      </c>
      <c r="M20" s="117" t="b">
        <f t="shared" si="8"/>
        <v>0</v>
      </c>
      <c r="N20" s="22">
        <f>_xll.qlInterpolationInterpolate($N$1,E20,TRUE)</f>
        <v>4.5928914931902447E-3</v>
      </c>
      <c r="O20" s="145" t="e">
        <f t="shared" si="4"/>
        <v>#NUM!</v>
      </c>
      <c r="P20" s="420" t="e">
        <f t="shared" si="0"/>
        <v>#NUM!</v>
      </c>
      <c r="R20" s="92">
        <f>_xll.qlCalendarAdvance(Calendar,R19,"1D","f")</f>
        <v>42150</v>
      </c>
      <c r="S20" s="146">
        <f>_xll.qlCalendarAdvance(Calendar,R20,$F$1,"mf",,Trigger)</f>
        <v>42516</v>
      </c>
      <c r="T20" s="147">
        <f>_xll.qlDayCounterYearFraction(DayCounter,R20,S20,,,Trigger)</f>
        <v>1.0166666666666666</v>
      </c>
      <c r="U20" s="139">
        <f>_xll.qlInterpolationInterpolate(B12MInterpolation,R20,TRUE)</f>
        <v>4.1377326255958814E-3</v>
      </c>
      <c r="V20" s="119">
        <f>_xll.qlYieldTSDiscount(Discounting,R20,,AllTriggers)</f>
        <v>0.99989263256755645</v>
      </c>
      <c r="W20" s="119">
        <f>_xll.qlYieldTSDiscount(Discounting,S20,,AllTriggers)</f>
        <v>0.99669903883792799</v>
      </c>
      <c r="X20" s="22">
        <f t="shared" si="5"/>
        <v>3.1516431858138608E-3</v>
      </c>
      <c r="Y20" s="139">
        <f t="shared" si="6"/>
        <v>4.1844917092523758E-3</v>
      </c>
    </row>
    <row r="21" spans="1:25" ht="11.25" customHeight="1" x14ac:dyDescent="0.2">
      <c r="A21" s="180">
        <f t="shared" si="9"/>
        <v>18</v>
      </c>
      <c r="B21" s="180" t="s">
        <v>32</v>
      </c>
      <c r="C21" s="180">
        <f t="shared" si="7"/>
        <v>30</v>
      </c>
      <c r="D21" s="407" t="str">
        <f t="shared" si="1"/>
        <v>USD18x30F_Quote</v>
      </c>
      <c r="E21" s="142">
        <f>_xll.qlCalendarAdvance(Calendar,$E$3,A21&amp;"M","mf",,Trigger)</f>
        <v>42674</v>
      </c>
      <c r="F21" s="142">
        <f>_xll.qlCalendarAdvance(Calendar,E21,$F$1,"mf",,Trigger)</f>
        <v>43039</v>
      </c>
      <c r="G21" s="143">
        <f>_xll.qlDayCounterYearFraction(DayCounter,E21,F21,,,Trigger)</f>
        <v>1.0138888888888888</v>
      </c>
      <c r="H21" s="130" t="e">
        <f>_xll.qlQuoteValue(D21,AllTriggers)</f>
        <v>#NUM!</v>
      </c>
      <c r="I21" s="131">
        <f>_xll.qlYieldTSDiscount(Discounting,E21,,AllTriggers)</f>
        <v>0.99345684020201985</v>
      </c>
      <c r="J21" s="131">
        <f>_xll.qlYieldTSDiscount(Discounting,F21,,AllTriggers)</f>
        <v>0.98164100944733268</v>
      </c>
      <c r="K21" s="130">
        <f t="shared" si="2"/>
        <v>1.1871926648601169E-2</v>
      </c>
      <c r="L21" s="130" t="e">
        <f t="shared" si="3"/>
        <v>#NUM!</v>
      </c>
      <c r="M21" s="144" t="b">
        <f t="shared" si="8"/>
        <v>0</v>
      </c>
      <c r="N21" s="130">
        <f>_xll.qlInterpolationInterpolate($N$1,E21,TRUE)</f>
        <v>4.6419924193465212E-3</v>
      </c>
      <c r="O21" s="153" t="e">
        <f t="shared" si="4"/>
        <v>#NUM!</v>
      </c>
      <c r="P21" s="425" t="e">
        <f t="shared" si="0"/>
        <v>#NUM!</v>
      </c>
      <c r="R21" s="92">
        <f>_xll.qlCalendarAdvance(Calendar,R20,"1D","f")</f>
        <v>42151</v>
      </c>
      <c r="S21" s="146">
        <f>_xll.qlCalendarAdvance(Calendar,R21,$F$1,"mf",,Trigger)</f>
        <v>42517</v>
      </c>
      <c r="T21" s="147">
        <f>_xll.qlDayCounterYearFraction(DayCounter,R21,S21,,,Trigger)</f>
        <v>1.0166666666666666</v>
      </c>
      <c r="U21" s="139">
        <f>_xll.qlInterpolationInterpolate(B12MInterpolation,R21,TRUE)</f>
        <v>4.1362645438483524E-3</v>
      </c>
      <c r="V21" s="119">
        <f>_xll.qlYieldTSDiscount(Discounting,R21,,AllTriggers)</f>
        <v>0.99988890217749671</v>
      </c>
      <c r="W21" s="119">
        <f>_xll.qlYieldTSDiscount(Discounting,S21,,AllTriggers)</f>
        <v>0.99668243758441033</v>
      </c>
      <c r="X21" s="22">
        <f t="shared" si="5"/>
        <v>3.164397686590052E-3</v>
      </c>
      <c r="Y21" s="139">
        <f t="shared" si="6"/>
        <v>4.1829561835508159E-3</v>
      </c>
    </row>
    <row r="22" spans="1:25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42152</v>
      </c>
      <c r="S22" s="146">
        <f>_xll.qlCalendarAdvance(Calendar,R22,$F$1,"mf",,Trigger)</f>
        <v>42521</v>
      </c>
      <c r="T22" s="147">
        <f>_xll.qlDayCounterYearFraction(DayCounter,R22,S22,,,Trigger)</f>
        <v>1.0249999999999999</v>
      </c>
      <c r="U22" s="139">
        <f>_xll.qlInterpolationInterpolate(B12MInterpolation,R22,TRUE)</f>
        <v>4.135095517968583E-3</v>
      </c>
      <c r="V22" s="119">
        <f>_xll.qlYieldTSDiscount(Discounting,R22,,AllTriggers)</f>
        <v>0.99988517684933054</v>
      </c>
      <c r="W22" s="119">
        <f>_xll.qlYieldTSDiscount(Discounting,S22,,AllTriggers)</f>
        <v>0.99661555726427109</v>
      </c>
      <c r="X22" s="22">
        <f t="shared" si="5"/>
        <v>3.2007053699501511E-3</v>
      </c>
      <c r="Y22" s="139">
        <f t="shared" si="6"/>
        <v>4.2157144958216474E-3</v>
      </c>
    </row>
    <row r="23" spans="1:25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42153</v>
      </c>
      <c r="S23" s="146">
        <f>_xll.qlCalendarAdvance(Calendar,R23,$F$1,"mf",,Trigger)</f>
        <v>42521</v>
      </c>
      <c r="T23" s="147">
        <f>_xll.qlDayCounterYearFraction(DayCounter,R23,S23,,,Trigger)</f>
        <v>1.0222222222222221</v>
      </c>
      <c r="U23" s="139">
        <f>_xll.qlInterpolationInterpolate(B12MInterpolation,R23,TRUE)</f>
        <v>4.1342389079262742E-3</v>
      </c>
      <c r="V23" s="119">
        <f>_xll.qlYieldTSDiscount(Discounting,R23,,AllTriggers)</f>
        <v>0.99988146667210953</v>
      </c>
      <c r="W23" s="119">
        <f>_xll.qlYieldTSDiscount(Discounting,S23,,AllTriggers)</f>
        <v>0.99661555726427109</v>
      </c>
      <c r="X23" s="22">
        <f t="shared" si="5"/>
        <v>3.2057610920737259E-3</v>
      </c>
      <c r="Y23" s="139">
        <f t="shared" si="6"/>
        <v>4.2034602216809757E-3</v>
      </c>
    </row>
    <row r="24" spans="1:25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42156</v>
      </c>
      <c r="S24" s="146">
        <f>_xll.qlCalendarAdvance(Calendar,R24,$F$1,"mf",,Trigger)</f>
        <v>42522</v>
      </c>
      <c r="T24" s="147">
        <f>_xll.qlDayCounterYearFraction(DayCounter,R24,S24,,,Trigger)</f>
        <v>1.0166666666666666</v>
      </c>
      <c r="U24" s="139">
        <f>_xll.qlInterpolationInterpolate(B12MInterpolation,R24,TRUE)</f>
        <v>4.132350440394862E-3</v>
      </c>
      <c r="V24" s="119">
        <f>_xll.qlYieldTSDiscount(Discounting,R24,,AllTriggers)</f>
        <v>0.99987047650518179</v>
      </c>
      <c r="W24" s="119">
        <f>_xll.qlYieldTSDiscount(Discounting,S24,,AllTriggers)</f>
        <v>0.99659871802027256</v>
      </c>
      <c r="X24" s="22">
        <f t="shared" si="5"/>
        <v>3.2291062006415809E-3</v>
      </c>
      <c r="Y24" s="139">
        <f t="shared" si="6"/>
        <v>4.1787327027409775E-3</v>
      </c>
    </row>
    <row r="25" spans="1:25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42157</v>
      </c>
      <c r="S25" s="146">
        <f>_xll.qlCalendarAdvance(Calendar,R25,$F$1,"mf",,Trigger)</f>
        <v>42523</v>
      </c>
      <c r="T25" s="147">
        <f>_xll.qlDayCounterYearFraction(DayCounter,R25,S25,,,Trigger)</f>
        <v>1.0166666666666666</v>
      </c>
      <c r="U25" s="139">
        <f>_xll.qlInterpolationInterpolate(B12MInterpolation,R25,TRUE)</f>
        <v>4.1318079813629834E-3</v>
      </c>
      <c r="V25" s="119">
        <f>_xll.qlYieldTSDiscount(Discounting,R25,,AllTriggers)</f>
        <v>0.9998668573426599</v>
      </c>
      <c r="W25" s="119">
        <f>_xll.qlYieldTSDiscount(Discounting,S25,,AllTriggers)</f>
        <v>0.99658183097575048</v>
      </c>
      <c r="X25" s="22">
        <f t="shared" si="5"/>
        <v>3.2422560548639274E-3</v>
      </c>
      <c r="Y25" s="139">
        <f t="shared" si="6"/>
        <v>4.1781297408514367E-3</v>
      </c>
    </row>
    <row r="26" spans="1:25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42158</v>
      </c>
      <c r="S26" s="146">
        <f>_xll.qlCalendarAdvance(Calendar,R26,$F$1,"mf",,Trigger)</f>
        <v>42524</v>
      </c>
      <c r="T26" s="147">
        <f>_xll.qlDayCounterYearFraction(DayCounter,R26,S26,,,Trigger)</f>
        <v>1.0166666666666666</v>
      </c>
      <c r="U26" s="139">
        <f>_xll.qlInterpolationInterpolate(B12MInterpolation,R26,TRUE)</f>
        <v>4.1313080482251827E-3</v>
      </c>
      <c r="V26" s="119">
        <f>_xll.qlYieldTSDiscount(Discounting,R26,,AllTriggers)</f>
        <v>0.99986325806011522</v>
      </c>
      <c r="W26" s="119">
        <f>_xll.qlYieldTSDiscount(Discounting,S26,,AllTriggers)</f>
        <v>0.99656489606325571</v>
      </c>
      <c r="X26" s="22">
        <f t="shared" si="5"/>
        <v>3.2554733781314884E-3</v>
      </c>
      <c r="Y26" s="139">
        <f t="shared" si="6"/>
        <v>4.1775694220495012E-3</v>
      </c>
    </row>
    <row r="27" spans="1:25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42159</v>
      </c>
      <c r="S27" s="146">
        <f>_xll.qlCalendarAdvance(Calendar,R27,$F$1,"mf",,Trigger)</f>
        <v>42527</v>
      </c>
      <c r="T27" s="147">
        <f>_xll.qlDayCounterYearFraction(DayCounter,R27,S27,,,Trigger)</f>
        <v>1.0222222222222221</v>
      </c>
      <c r="U27" s="139">
        <f>_xll.qlInterpolationInterpolate(B12MInterpolation,R27,TRUE)</f>
        <v>4.1308500474743267E-3</v>
      </c>
      <c r="V27" s="119">
        <f>_xll.qlYieldTSDiscount(Discounting,R27,,AllTriggers)</f>
        <v>0.99985967731762848</v>
      </c>
      <c r="W27" s="119">
        <f>_xll.qlYieldTSDiscount(Discounting,S27,,AllTriggers)</f>
        <v>0.99651380344362295</v>
      </c>
      <c r="X27" s="22">
        <f t="shared" si="5"/>
        <v>3.2845882055314484E-3</v>
      </c>
      <c r="Y27" s="139">
        <f t="shared" si="6"/>
        <v>4.1996852527456663E-3</v>
      </c>
    </row>
    <row r="28" spans="1:25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42160</v>
      </c>
      <c r="S28" s="146">
        <f>_xll.qlCalendarAdvance(Calendar,R28,$F$1,"mf",,Trigger)</f>
        <v>42527</v>
      </c>
      <c r="T28" s="147">
        <f>_xll.qlDayCounterYearFraction(DayCounter,R28,S28,,,Trigger)</f>
        <v>1.0194444444444444</v>
      </c>
      <c r="U28" s="139">
        <f>_xll.qlInterpolationInterpolate(B12MInterpolation,R28,TRUE)</f>
        <v>4.1304333856032856E-3</v>
      </c>
      <c r="V28" s="119">
        <f>_xll.qlYieldTSDiscount(Discounting,R28,,AllTriggers)</f>
        <v>0.99985611377530115</v>
      </c>
      <c r="W28" s="119">
        <f>_xll.qlYieldTSDiscount(Discounting,S28,,AllTriggers)</f>
        <v>0.99651380344362295</v>
      </c>
      <c r="X28" s="22">
        <f t="shared" si="5"/>
        <v>3.2900302354126492E-3</v>
      </c>
      <c r="Y28" s="139">
        <f t="shared" si="6"/>
        <v>4.1878902516696136E-3</v>
      </c>
    </row>
    <row r="29" spans="1:25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42163</v>
      </c>
      <c r="S29" s="146">
        <f>_xll.qlCalendarAdvance(Calendar,R29,$F$1,"mf",,Trigger)</f>
        <v>42529</v>
      </c>
      <c r="T29" s="147">
        <f>_xll.qlDayCounterYearFraction(DayCounter,R29,S29,,,Trigger)</f>
        <v>1.0166666666666666</v>
      </c>
      <c r="U29" s="139">
        <f>_xll.qlInterpolationInterpolate(B12MInterpolation,R29,TRUE)</f>
        <v>4.1294254981977313E-3</v>
      </c>
      <c r="V29" s="119">
        <f>_xll.qlYieldTSDiscount(Discounting,R29,,AllTriggers)</f>
        <v>0.99984551295058754</v>
      </c>
      <c r="W29" s="119">
        <f>_xll.qlYieldTSDiscount(Discounting,S29,,AllTriggers)</f>
        <v>0.99647950112130179</v>
      </c>
      <c r="X29" s="22">
        <f t="shared" si="5"/>
        <v>3.3225282645238112E-3</v>
      </c>
      <c r="Y29" s="139">
        <f t="shared" si="6"/>
        <v>4.1753866447213194E-3</v>
      </c>
    </row>
    <row r="30" spans="1:25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42164</v>
      </c>
      <c r="S30" s="146">
        <f>_xll.qlCalendarAdvance(Calendar,R30,$F$1,"mf",,Trigger)</f>
        <v>42530</v>
      </c>
      <c r="T30" s="147">
        <f>_xll.qlDayCounterYearFraction(DayCounter,R30,S30,,,Trigger)</f>
        <v>1.0166666666666666</v>
      </c>
      <c r="U30" s="139">
        <f>_xll.qlInterpolationInterpolate(B12MInterpolation,R30,TRUE)</f>
        <v>4.1291682567746318E-3</v>
      </c>
      <c r="V30" s="119">
        <f>_xll.qlYieldTSDiscount(Discounting,R30,,AllTriggers)</f>
        <v>0.99984200481030805</v>
      </c>
      <c r="W30" s="119">
        <f>_xll.qlYieldTSDiscount(Discounting,S30,,AllTriggers)</f>
        <v>0.99646227758520056</v>
      </c>
      <c r="X30" s="22">
        <f t="shared" si="5"/>
        <v>3.3361241419169051E-3</v>
      </c>
      <c r="Y30" s="139">
        <f t="shared" si="6"/>
        <v>4.1750696867756225E-3</v>
      </c>
    </row>
    <row r="31" spans="1:25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42165</v>
      </c>
      <c r="S31" s="146">
        <f>_xll.qlCalendarAdvance(Calendar,R31,$F$1,"mf",,Trigger)</f>
        <v>42531</v>
      </c>
      <c r="T31" s="147">
        <f>_xll.qlDayCounterYearFraction(DayCounter,R31,S31,,,Trigger)</f>
        <v>1.0166666666666666</v>
      </c>
      <c r="U31" s="139">
        <f>_xll.qlInterpolationInterpolate(B12MInterpolation,R31,TRUE)</f>
        <v>4.1289493866956892E-3</v>
      </c>
      <c r="V31" s="119">
        <f>_xll.qlYieldTSDiscount(Discounting,R31,,AllTriggers)</f>
        <v>0.99983850717099065</v>
      </c>
      <c r="W31" s="119">
        <f>_xll.qlYieldTSDiscount(Discounting,S31,,AllTriggers)</f>
        <v>0.99644500570931271</v>
      </c>
      <c r="X31" s="22">
        <f t="shared" si="5"/>
        <v>3.349778734451163E-3</v>
      </c>
      <c r="Y31" s="139">
        <f t="shared" si="6"/>
        <v>4.174791206110362E-3</v>
      </c>
    </row>
    <row r="32" spans="1:25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42166</v>
      </c>
      <c r="S32" s="146">
        <f>_xll.qlCalendarAdvance(Calendar,R32,$F$1,"mf",,Trigger)</f>
        <v>42534</v>
      </c>
      <c r="T32" s="147">
        <f>_xll.qlDayCounterYearFraction(DayCounter,R32,S32,,,Trigger)</f>
        <v>1.0222222222222221</v>
      </c>
      <c r="U32" s="139">
        <f>_xll.qlInterpolationInterpolate(B12MInterpolation,R32,TRUE)</f>
        <v>4.1287682944537718E-3</v>
      </c>
      <c r="V32" s="119">
        <f>_xll.qlYieldTSDiscount(Discounting,R32,,AllTriggers)</f>
        <v>0.99983501869285396</v>
      </c>
      <c r="W32" s="119">
        <f>_xll.qlYieldTSDiscount(Discounting,S32,,AllTriggers)</f>
        <v>0.99639289936944153</v>
      </c>
      <c r="X32" s="22">
        <f t="shared" si="5"/>
        <v>3.3794807696839401E-3</v>
      </c>
      <c r="Y32" s="139">
        <f t="shared" si="6"/>
        <v>4.1971683278862167E-3</v>
      </c>
    </row>
    <row r="33" spans="5:25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42167</v>
      </c>
      <c r="S33" s="146">
        <f>_xll.qlCalendarAdvance(Calendar,R33,$F$1,"mf",,Trigger)</f>
        <v>42534</v>
      </c>
      <c r="T33" s="147">
        <f>_xll.qlDayCounterYearFraction(DayCounter,R33,S33,,,Trigger)</f>
        <v>1.0194444444444444</v>
      </c>
      <c r="U33" s="139">
        <f>_xll.qlInterpolationInterpolate(B12MInterpolation,R33,TRUE)</f>
        <v>4.1286243865417483E-3</v>
      </c>
      <c r="V33" s="119">
        <f>_xll.qlYieldTSDiscount(Discounting,R33,,AllTriggers)</f>
        <v>0.99983153803613534</v>
      </c>
      <c r="W33" s="119">
        <f>_xll.qlYieldTSDiscount(Discounting,S33,,AllTriggers)</f>
        <v>0.99639289936944153</v>
      </c>
      <c r="X33" s="22">
        <f t="shared" si="5"/>
        <v>3.3852625357875814E-3</v>
      </c>
      <c r="Y33" s="139">
        <f t="shared" si="6"/>
        <v>4.1856557664339674E-3</v>
      </c>
    </row>
    <row r="34" spans="5:25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42170</v>
      </c>
      <c r="S34" s="146">
        <f>_xll.qlCalendarAdvance(Calendar,R34,$F$1,"mf",,Trigger)</f>
        <v>42536</v>
      </c>
      <c r="T34" s="147">
        <f>_xll.qlDayCounterYearFraction(DayCounter,R34,S34,,,Trigger)</f>
        <v>1.0166666666666666</v>
      </c>
      <c r="U34" s="139">
        <f>_xll.qlInterpolationInterpolate(B12MInterpolation,R34,TRUE)</f>
        <v>4.1284098337137287E-3</v>
      </c>
      <c r="V34" s="119">
        <f>_xll.qlYieldTSDiscount(Discounting,R34,,AllTriggers)</f>
        <v>0.99982112959714586</v>
      </c>
      <c r="W34" s="119">
        <f>_xll.qlYieldTSDiscount(Discounting,S34,,AllTriggers)</f>
        <v>0.99635791887607494</v>
      </c>
      <c r="X34" s="22">
        <f t="shared" si="5"/>
        <v>3.4188886446212996E-3</v>
      </c>
      <c r="Y34" s="139">
        <f t="shared" si="6"/>
        <v>4.173955134930029E-3</v>
      </c>
    </row>
    <row r="35" spans="5:25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42171</v>
      </c>
      <c r="S35" s="146">
        <f>_xll.qlCalendarAdvance(Calendar,R35,$F$1,"mf",,Trigger)</f>
        <v>42537</v>
      </c>
      <c r="T35" s="147">
        <f>_xll.qlDayCounterYearFraction(DayCounter,R35,S35,,,Trigger)</f>
        <v>1.0166666666666666</v>
      </c>
      <c r="U35" s="139">
        <f>_xll.qlInterpolationInterpolate(B12MInterpolation,R35,TRUE)</f>
        <v>4.1284087280499667E-3</v>
      </c>
      <c r="V35" s="119">
        <f>_xll.qlYieldTSDiscount(Discounting,R35,,AllTriggers)</f>
        <v>0.99981766682885076</v>
      </c>
      <c r="W35" s="119">
        <f>_xll.qlYieldTSDiscount(Discounting,S35,,AllTriggers)</f>
        <v>0.99634035554743516</v>
      </c>
      <c r="X35" s="22">
        <f t="shared" si="5"/>
        <v>3.4328692593831333E-3</v>
      </c>
      <c r="Y35" s="139">
        <f t="shared" si="6"/>
        <v>4.1738950219274438E-3</v>
      </c>
    </row>
    <row r="36" spans="5:25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42172</v>
      </c>
      <c r="S36" s="146">
        <f>_xll.qlCalendarAdvance(Calendar,R36,$F$1,"mf",,Trigger)</f>
        <v>42538</v>
      </c>
      <c r="T36" s="147">
        <f>_xll.qlDayCounterYearFraction(DayCounter,R36,S36,,,Trigger)</f>
        <v>1.0166666666666666</v>
      </c>
      <c r="U36" s="139">
        <f>_xll.qlInterpolationInterpolate(B12MInterpolation,R36,TRUE)</f>
        <v>4.1284418391804413E-3</v>
      </c>
      <c r="V36" s="119">
        <f>_xll.qlYieldTSDiscount(Discounting,R36,,AllTriggers)</f>
        <v>0.99981420518344266</v>
      </c>
      <c r="W36" s="119">
        <f>_xll.qlYieldTSDiscount(Discounting,S36,,AllTriggers)</f>
        <v>0.99632274340777649</v>
      </c>
      <c r="X36" s="22">
        <f t="shared" si="5"/>
        <v>3.4468998325083143E-3</v>
      </c>
      <c r="Y36" s="139">
        <f t="shared" si="6"/>
        <v>4.1738692210175924E-3</v>
      </c>
    </row>
    <row r="37" spans="5:25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42173</v>
      </c>
      <c r="S37" s="146">
        <f>_xll.qlCalendarAdvance(Calendar,R37,$F$1,"mf",,Trigger)</f>
        <v>42541</v>
      </c>
      <c r="T37" s="147">
        <f>_xll.qlDayCounterYearFraction(DayCounter,R37,S37,,,Trigger)</f>
        <v>1.0222222222222221</v>
      </c>
      <c r="U37" s="139">
        <f>_xll.qlInterpolationInterpolate(B12MInterpolation,R37,TRUE)</f>
        <v>4.1285085735980219E-3</v>
      </c>
      <c r="V37" s="119">
        <f>_xll.qlYieldTSDiscount(Discounting,R37,,AllTriggers)</f>
        <v>0.99981074332127096</v>
      </c>
      <c r="W37" s="119">
        <f>_xll.qlYieldTSDiscount(Discounting,S37,,AllTriggers)</f>
        <v>0.99626961345004073</v>
      </c>
      <c r="X37" s="22">
        <f t="shared" si="5"/>
        <v>3.4771197879627288E-3</v>
      </c>
      <c r="Y37" s="139">
        <f t="shared" si="6"/>
        <v>4.19648832786186E-3</v>
      </c>
    </row>
    <row r="38" spans="5:25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42174</v>
      </c>
      <c r="S38" s="146">
        <f>_xll.qlCalendarAdvance(Calendar,R38,$F$1,"mf",,Trigger)</f>
        <v>42541</v>
      </c>
      <c r="T38" s="147">
        <f>_xll.qlDayCounterYearFraction(DayCounter,R38,S38,,,Trigger)</f>
        <v>1.0194444444444444</v>
      </c>
      <c r="U38" s="139">
        <f>_xll.qlInterpolationInterpolate(B12MInterpolation,R38,TRUE)</f>
        <v>4.128608337795576E-3</v>
      </c>
      <c r="V38" s="119">
        <f>_xll.qlYieldTSDiscount(Discounting,R38,,AllTriggers)</f>
        <v>0.99980727990270402</v>
      </c>
      <c r="W38" s="119">
        <f>_xll.qlYieldTSDiscount(Discounting,S38,,AllTriggers)</f>
        <v>0.99626961345004073</v>
      </c>
      <c r="X38" s="22">
        <f t="shared" si="5"/>
        <v>3.4831841490739505E-3</v>
      </c>
      <c r="Y38" s="139">
        <f t="shared" si="6"/>
        <v>4.1852240443346189E-3</v>
      </c>
    </row>
    <row r="39" spans="5:25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42177</v>
      </c>
      <c r="S39" s="146">
        <f>_xll.qlCalendarAdvance(Calendar,R39,$F$1,"mf",,Trigger)</f>
        <v>42543</v>
      </c>
      <c r="T39" s="147">
        <f>_xll.qlDayCounterYearFraction(DayCounter,R39,S39,,,Trigger)</f>
        <v>1.0166666666666666</v>
      </c>
      <c r="U39" s="139">
        <f>_xll.qlInterpolationInterpolate(B12MInterpolation,R39,TRUE)</f>
        <v>4.1290998739967662E-3</v>
      </c>
      <c r="V39" s="119">
        <f>_xll.qlYieldTSDiscount(Discounting,R39,,AllTriggers)</f>
        <v>0.99979686691259095</v>
      </c>
      <c r="W39" s="119">
        <f>_xll.qlYieldTSDiscount(Discounting,S39,,AllTriggers)</f>
        <v>0.99623394819015032</v>
      </c>
      <c r="X39" s="22">
        <f t="shared" si="5"/>
        <v>3.5177582787262063E-3</v>
      </c>
      <c r="Y39" s="139">
        <f t="shared" si="6"/>
        <v>4.1742340751611167E-3</v>
      </c>
    </row>
    <row r="40" spans="5:25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42178</v>
      </c>
      <c r="S40" s="146">
        <f>_xll.qlCalendarAdvance(Calendar,R40,$F$1,"mf",,Trigger)</f>
        <v>42544</v>
      </c>
      <c r="T40" s="147">
        <f>_xll.qlDayCounterYearFraction(DayCounter,R40,S40,,,Trigger)</f>
        <v>1.0166666666666666</v>
      </c>
      <c r="U40" s="139">
        <f>_xll.qlInterpolationInterpolate(B12MInterpolation,R40,TRUE)</f>
        <v>4.129325822242901E-3</v>
      </c>
      <c r="V40" s="119">
        <f>_xll.qlYieldTSDiscount(Discounting,R40,,AllTriggers)</f>
        <v>0.99979338387249594</v>
      </c>
      <c r="W40" s="119">
        <f>_xll.qlYieldTSDiscount(Discounting,S40,,AllTriggers)</f>
        <v>0.9962160417721192</v>
      </c>
      <c r="X40" s="22">
        <f t="shared" si="5"/>
        <v>3.5320623242045658E-3</v>
      </c>
      <c r="Y40" s="139">
        <f t="shared" si="6"/>
        <v>4.1744016534980702E-3</v>
      </c>
    </row>
    <row r="41" spans="5:25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42179</v>
      </c>
      <c r="S41" s="146">
        <f>_xll.qlCalendarAdvance(Calendar,R41,$F$1,"mf",,Trigger)</f>
        <v>42545</v>
      </c>
      <c r="T41" s="147">
        <f>_xll.qlDayCounterYearFraction(DayCounter,R41,S41,,,Trigger)</f>
        <v>1.0166666666666666</v>
      </c>
      <c r="U41" s="139">
        <f>_xll.qlInterpolationInterpolate(B12MInterpolation,R41,TRUE)</f>
        <v>4.129581832733353E-3</v>
      </c>
      <c r="V41" s="119">
        <f>_xll.qlYieldTSDiscount(Discounting,R41,,AllTriggers)</f>
        <v>0.99978989257812556</v>
      </c>
      <c r="W41" s="119">
        <f>_xll.qlYieldTSDiscount(Discounting,S41,,AllTriggers)</f>
        <v>0.99619808607243032</v>
      </c>
      <c r="X41" s="22">
        <f t="shared" si="5"/>
        <v>3.5464075681575021E-3</v>
      </c>
      <c r="Y41" s="139">
        <f t="shared" si="6"/>
        <v>4.1745993797053403E-3</v>
      </c>
    </row>
    <row r="42" spans="5:25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42180</v>
      </c>
      <c r="S42" s="146">
        <f>_xll.qlCalendarAdvance(Calendar,R42,$F$1,"mf",,Trigger)</f>
        <v>42548</v>
      </c>
      <c r="T42" s="147">
        <f>_xll.qlDayCounterYearFraction(DayCounter,R42,S42,,,Trigger)</f>
        <v>1.0222222222222221</v>
      </c>
      <c r="U42" s="139">
        <f>_xll.qlInterpolationInterpolate(B12MInterpolation,R42,TRUE)</f>
        <v>4.1298673119609889E-3</v>
      </c>
      <c r="V42" s="119">
        <f>_xll.qlYieldTSDiscount(Discounting,R42,,AllTriggers)</f>
        <v>0.99978639168996031</v>
      </c>
      <c r="W42" s="119">
        <f>_xll.qlYieldTSDiscount(Discounting,S42,,AllTriggers)</f>
        <v>0.9961439226116281</v>
      </c>
      <c r="X42" s="22">
        <f t="shared" si="5"/>
        <v>3.5770784592970249E-3</v>
      </c>
      <c r="Y42" s="139">
        <f t="shared" si="6"/>
        <v>4.1974400648283981E-3</v>
      </c>
    </row>
    <row r="43" spans="5:25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42181</v>
      </c>
      <c r="S43" s="146">
        <f>_xll.qlCalendarAdvance(Calendar,R43,$F$1,"mf",,Trigger)</f>
        <v>42548</v>
      </c>
      <c r="T43" s="147">
        <f>_xll.qlDayCounterYearFraction(DayCounter,R43,S43,,,Trigger)</f>
        <v>1.0194444444444444</v>
      </c>
      <c r="U43" s="139">
        <f>_xll.qlInterpolationInterpolate(B12MInterpolation,R43,TRUE)</f>
        <v>4.1301816664186791E-3</v>
      </c>
      <c r="V43" s="119">
        <f>_xll.qlYieldTSDiscount(Discounting,R43,,AllTriggers)</f>
        <v>0.99978287986849956</v>
      </c>
      <c r="W43" s="119">
        <f>_xll.qlYieldTSDiscount(Discounting,S43,,AllTriggers)</f>
        <v>0.9961439226116281</v>
      </c>
      <c r="X43" s="22">
        <f t="shared" si="5"/>
        <v>3.583367093613361E-3</v>
      </c>
      <c r="Y43" s="139">
        <f t="shared" si="6"/>
        <v>4.1863904574061476E-3</v>
      </c>
    </row>
    <row r="44" spans="5:25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42184</v>
      </c>
      <c r="S44" s="146">
        <f>_xll.qlCalendarAdvance(Calendar,R44,$F$1,"mf",,Trigger)</f>
        <v>42550</v>
      </c>
      <c r="T44" s="147">
        <f>_xll.qlDayCounterYearFraction(DayCounter,R44,S44,,,Trigger)</f>
        <v>1.0166666666666666</v>
      </c>
      <c r="U44" s="139">
        <f>_xll.qlInterpolationInterpolate(B12MInterpolation,R44,TRUE)</f>
        <v>4.1312920461007568E-3</v>
      </c>
      <c r="V44" s="119">
        <f>_xll.qlYieldTSDiscount(Discounting,R44,,AllTriggers)</f>
        <v>0.99977226540962583</v>
      </c>
      <c r="W44" s="119">
        <f>_xll.qlYieldTSDiscount(Discounting,S44,,AllTriggers)</f>
        <v>0.99610756599807571</v>
      </c>
      <c r="X44" s="22">
        <f t="shared" si="5"/>
        <v>3.6187079538992427E-3</v>
      </c>
      <c r="Y44" s="139">
        <f t="shared" si="6"/>
        <v>4.1760194120174796E-3</v>
      </c>
    </row>
    <row r="45" spans="5:25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42185</v>
      </c>
      <c r="S45" s="146">
        <f>_xll.qlCalendarAdvance(Calendar,R45,$F$1,"mf",,Trigger)</f>
        <v>42551</v>
      </c>
      <c r="T45" s="147">
        <f>_xll.qlDayCounterYearFraction(DayCounter,R45,S45,,,Trigger)</f>
        <v>1.0166666666666666</v>
      </c>
      <c r="U45" s="139">
        <f>_xll.qlInterpolationInterpolate(B12MInterpolation,R45,TRUE)</f>
        <v>4.1317090355078804E-3</v>
      </c>
      <c r="V45" s="119">
        <f>_xll.qlYieldTSDiscount(Discounting,R45,,AllTriggers)</f>
        <v>0.99976869665030765</v>
      </c>
      <c r="W45" s="119">
        <f>_xll.qlYieldTSDiscount(Discounting,S45,,AllTriggers)</f>
        <v>0.99608931319798832</v>
      </c>
      <c r="X45" s="22">
        <f t="shared" si="5"/>
        <v>3.6332742886144892E-3</v>
      </c>
      <c r="Y45" s="139">
        <f t="shared" si="6"/>
        <v>4.1763785437563339E-3</v>
      </c>
    </row>
    <row r="46" spans="5:25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42186</v>
      </c>
      <c r="S46" s="146">
        <f>_xll.qlCalendarAdvance(Calendar,R46,$F$1,"mf",,Trigger)</f>
        <v>42552</v>
      </c>
      <c r="T46" s="147">
        <f>_xll.qlDayCounterYearFraction(DayCounter,R46,S46,,,Trigger)</f>
        <v>1.0166666666666666</v>
      </c>
      <c r="U46" s="139">
        <f>_xll.qlInterpolationInterpolate(B12MInterpolation,R46,TRUE)</f>
        <v>4.1321386203174871E-3</v>
      </c>
      <c r="V46" s="119">
        <f>_xll.qlYieldTSDiscount(Discounting,R46,,AllTriggers)</f>
        <v>0.99976511140015001</v>
      </c>
      <c r="W46" s="119">
        <f>_xll.qlYieldTSDiscount(Discounting,S46,,AllTriggers)</f>
        <v>0.99607101064620895</v>
      </c>
      <c r="X46" s="22">
        <f t="shared" si="5"/>
        <v>3.6478741840210108E-3</v>
      </c>
      <c r="Y46" s="139">
        <f t="shared" si="6"/>
        <v>4.1767502279158684E-3</v>
      </c>
    </row>
    <row r="47" spans="5:25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42187</v>
      </c>
      <c r="S47" s="146">
        <f>_xll.qlCalendarAdvance(Calendar,R47,$F$1,"mf",,Trigger)</f>
        <v>42555</v>
      </c>
      <c r="T47" s="147">
        <f>_xll.qlDayCounterYearFraction(DayCounter,R47,S47,,,Trigger)</f>
        <v>1.0222222222222221</v>
      </c>
      <c r="U47" s="139">
        <f>_xll.qlInterpolationInterpolate(B12MInterpolation,R47,TRUE)</f>
        <v>4.132581031282976E-3</v>
      </c>
      <c r="V47" s="119">
        <f>_xll.qlYieldTSDiscount(Discounting,R47,,AllTriggers)</f>
        <v>0.99976150945942299</v>
      </c>
      <c r="W47" s="119">
        <f>_xll.qlYieldTSDiscount(Discounting,S47,,AllTriggers)</f>
        <v>0.99601580380980514</v>
      </c>
      <c r="X47" s="22">
        <f t="shared" si="5"/>
        <v>3.6789348642005237E-3</v>
      </c>
      <c r="Y47" s="139">
        <f t="shared" si="6"/>
        <v>4.1997576302664902E-3</v>
      </c>
    </row>
    <row r="48" spans="5:25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42188</v>
      </c>
      <c r="S48" s="146">
        <f>_xll.qlCalendarAdvance(Calendar,R48,$F$1,"mf",,Trigger)</f>
        <v>42555</v>
      </c>
      <c r="T48" s="147">
        <f>_xll.qlDayCounterYearFraction(DayCounter,R48,S48,,,Trigger)</f>
        <v>1.0194444444444444</v>
      </c>
      <c r="U48" s="139">
        <f>_xll.qlInterpolationInterpolate(B12MInterpolation,R48,TRUE)</f>
        <v>4.133036499157746E-3</v>
      </c>
      <c r="V48" s="119">
        <f>_xll.qlYieldTSDiscount(Discounting,R48,,AllTriggers)</f>
        <v>0.9997578906284007</v>
      </c>
      <c r="W48" s="119">
        <f>_xll.qlYieldTSDiscount(Discounting,S48,,AllTriggers)</f>
        <v>0.99601580380980514</v>
      </c>
      <c r="X48" s="22">
        <f t="shared" si="5"/>
        <v>3.6853952031801894E-3</v>
      </c>
      <c r="Y48" s="139">
        <f t="shared" si="6"/>
        <v>4.1888448933192837E-3</v>
      </c>
    </row>
    <row r="49" spans="5:25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42191</v>
      </c>
      <c r="S49" s="146">
        <f>_xll.qlCalendarAdvance(Calendar,R49,$F$1,"mf",,Trigger)</f>
        <v>42557</v>
      </c>
      <c r="T49" s="147">
        <f>_xll.qlDayCounterYearFraction(DayCounter,R49,S49,,,Trigger)</f>
        <v>1.0166666666666666</v>
      </c>
      <c r="U49" s="139">
        <f>_xll.qlInterpolationInterpolate(B12MInterpolation,R49,TRUE)</f>
        <v>4.1344835517717312E-3</v>
      </c>
      <c r="V49" s="119">
        <f>_xll.qlYieldTSDiscount(Discounting,R49,,AllTriggers)</f>
        <v>0.99974693079635879</v>
      </c>
      <c r="W49" s="119">
        <f>_xll.qlYieldTSDiscount(Discounting,S49,,AllTriggers)</f>
        <v>0.99597874926395547</v>
      </c>
      <c r="X49" s="22">
        <f t="shared" si="5"/>
        <v>3.7213726371151811E-3</v>
      </c>
      <c r="Y49" s="139">
        <f t="shared" si="6"/>
        <v>4.1788050782521312E-3</v>
      </c>
    </row>
    <row r="50" spans="5:25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42192</v>
      </c>
      <c r="S50" s="146">
        <f>_xll.qlCalendarAdvance(Calendar,R50,$F$1,"mf",,Trigger)</f>
        <v>42558</v>
      </c>
      <c r="T50" s="147">
        <f>_xll.qlDayCounterYearFraction(DayCounter,R50,S50,,,Trigger)</f>
        <v>1.0166666666666666</v>
      </c>
      <c r="U50" s="139">
        <f>_xll.qlInterpolationInterpolate(B12MInterpolation,R50,TRUE)</f>
        <v>4.1349935548176137E-3</v>
      </c>
      <c r="V50" s="119">
        <f>_xll.qlYieldTSDiscount(Discounting,R50,,AllTriggers)</f>
        <v>0.9997432424069711</v>
      </c>
      <c r="W50" s="119">
        <f>_xll.qlYieldTSDiscount(Discounting,S50,,AllTriggers)</f>
        <v>0.99596014679341549</v>
      </c>
      <c r="X50" s="22">
        <f t="shared" si="5"/>
        <v>3.7361712360258451E-3</v>
      </c>
      <c r="Y50" s="139">
        <f t="shared" si="6"/>
        <v>4.1792569626335728E-3</v>
      </c>
    </row>
    <row r="51" spans="5:25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42193</v>
      </c>
      <c r="S51" s="146">
        <f>_xll.qlCalendarAdvance(Calendar,R51,$F$1,"mf",,Trigger)</f>
        <v>42559</v>
      </c>
      <c r="T51" s="147">
        <f>_xll.qlDayCounterYearFraction(DayCounter,R51,S51,,,Trigger)</f>
        <v>1.0166666666666666</v>
      </c>
      <c r="U51" s="139">
        <f>_xll.qlInterpolationInterpolate(B12MInterpolation,R51,TRUE)</f>
        <v>4.1355177685397718E-3</v>
      </c>
      <c r="V51" s="119">
        <f>_xll.qlYieldTSDiscount(Discounting,R51,,AllTriggers)</f>
        <v>0.99973953612871502</v>
      </c>
      <c r="W51" s="119">
        <f>_xll.qlYieldTSDiscount(Discounting,S51,,AllTriggers)</f>
        <v>0.99594149410176591</v>
      </c>
      <c r="X51" s="22">
        <f t="shared" si="5"/>
        <v>3.7510025087066469E-3</v>
      </c>
      <c r="Y51" s="139">
        <f t="shared" si="6"/>
        <v>4.1797230278409307E-3</v>
      </c>
    </row>
    <row r="52" spans="5:25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42194</v>
      </c>
      <c r="S52" s="146">
        <f>_xll.qlCalendarAdvance(Calendar,R52,$F$1,"mf",,Trigger)</f>
        <v>42562</v>
      </c>
      <c r="T52" s="147">
        <f>_xll.qlDayCounterYearFraction(DayCounter,R52,S52,,,Trigger)</f>
        <v>1.0222222222222221</v>
      </c>
      <c r="U52" s="139">
        <f>_xll.qlInterpolationInterpolate(B12MInterpolation,R52,TRUE)</f>
        <v>4.1360564236916034E-3</v>
      </c>
      <c r="V52" s="119">
        <f>_xll.qlYieldTSDiscount(Discounting,R52,,AllTriggers)</f>
        <v>0.99973581176188775</v>
      </c>
      <c r="W52" s="119">
        <f>_xll.qlYieldTSDiscount(Discounting,S52,,AllTriggers)</f>
        <v>0.99588523403013718</v>
      </c>
      <c r="X52" s="22">
        <f t="shared" si="5"/>
        <v>3.7824333482151871E-3</v>
      </c>
      <c r="Y52" s="139">
        <f t="shared" si="6"/>
        <v>4.2028400457383413E-3</v>
      </c>
    </row>
    <row r="53" spans="5:25" x14ac:dyDescent="0.2">
      <c r="R53" s="92">
        <f>_xll.qlCalendarAdvance(Calendar,R52,"1D","f")</f>
        <v>42195</v>
      </c>
      <c r="S53" s="146">
        <f>_xll.qlCalendarAdvance(Calendar,R53,$F$1,"mf",,Trigger)</f>
        <v>42562</v>
      </c>
      <c r="T53" s="147">
        <f>_xll.qlDayCounterYearFraction(DayCounter,R53,S53,,,Trigger)</f>
        <v>1.0194444444444444</v>
      </c>
      <c r="U53" s="139">
        <f>_xll.qlInterpolationInterpolate(B12MInterpolation,R53,TRUE)</f>
        <v>4.1366097510265078E-3</v>
      </c>
      <c r="V53" s="119">
        <f>_xll.qlYieldTSDiscount(Discounting,R53,,AllTriggers)</f>
        <v>0.99973206910679002</v>
      </c>
      <c r="W53" s="119">
        <f>_xll.qlYieldTSDiscount(Discounting,S53,,AllTriggers)</f>
        <v>0.99588523403013718</v>
      </c>
      <c r="X53" s="22">
        <f t="shared" si="5"/>
        <v>3.7890532679765521E-3</v>
      </c>
      <c r="Y53" s="139">
        <f t="shared" si="6"/>
        <v>4.1920184099938579E-3</v>
      </c>
    </row>
    <row r="54" spans="5:25" x14ac:dyDescent="0.2">
      <c r="R54" s="92">
        <f>_xll.qlCalendarAdvance(Calendar,R53,"1D","f")</f>
        <v>42198</v>
      </c>
      <c r="S54" s="146">
        <f>_xll.qlCalendarAdvance(Calendar,R54,$F$1,"mf",,Trigger)</f>
        <v>42564</v>
      </c>
      <c r="T54" s="147">
        <f>_xll.qlDayCounterYearFraction(DayCounter,R54,S54,,,Trigger)</f>
        <v>1.0166666666666666</v>
      </c>
      <c r="U54" s="139">
        <f>_xll.qlInterpolationInterpolate(B12MInterpolation,R54,TRUE)</f>
        <v>4.138360073663647E-3</v>
      </c>
      <c r="V54" s="119">
        <f>_xll.qlYieldTSDiscount(Discounting,R54,,AllTriggers)</f>
        <v>0.99972072941494472</v>
      </c>
      <c r="W54" s="119">
        <f>_xll.qlYieldTSDiscount(Discounting,S54,,AllTriggers)</f>
        <v>0.99584747498202153</v>
      </c>
      <c r="X54" s="22">
        <f t="shared" si="5"/>
        <v>3.8256445432889017E-3</v>
      </c>
      <c r="Y54" s="139">
        <f t="shared" si="6"/>
        <v>4.1822742052415717E-3</v>
      </c>
    </row>
    <row r="55" spans="5:25" x14ac:dyDescent="0.2">
      <c r="R55" s="92">
        <f>_xll.qlCalendarAdvance(Calendar,R54,"1D","f")</f>
        <v>42199</v>
      </c>
      <c r="S55" s="146">
        <f>_xll.qlCalendarAdvance(Calendar,R55,$F$1,"mf",,Trigger)</f>
        <v>42565</v>
      </c>
      <c r="T55" s="147">
        <f>_xll.qlDayCounterYearFraction(DayCounter,R55,S55,,,Trigger)</f>
        <v>1.0166666666666666</v>
      </c>
      <c r="U55" s="139">
        <f>_xll.qlInterpolationInterpolate(B12MInterpolation,R55,TRUE)</f>
        <v>4.1389743972648314E-3</v>
      </c>
      <c r="V55" s="119">
        <f>_xll.qlYieldTSDiscount(Discounting,R55,,AllTriggers)</f>
        <v>0.99971691160985565</v>
      </c>
      <c r="W55" s="119">
        <f>_xll.qlYieldTSDiscount(Discounting,S55,,AllTriggers)</f>
        <v>0.9958285195569837</v>
      </c>
      <c r="X55" s="22">
        <f t="shared" si="5"/>
        <v>3.8406691973022901E-3</v>
      </c>
      <c r="Y55" s="139">
        <f t="shared" si="6"/>
        <v>4.18283023854122E-3</v>
      </c>
    </row>
    <row r="56" spans="5:25" x14ac:dyDescent="0.2">
      <c r="R56" s="92">
        <f>_xll.qlCalendarAdvance(Calendar,R55,"1D","f")</f>
        <v>42200</v>
      </c>
      <c r="S56" s="146">
        <f>_xll.qlCalendarAdvance(Calendar,R56,$F$1,"mf",,Trigger)</f>
        <v>42566</v>
      </c>
      <c r="T56" s="147">
        <f>_xll.qlDayCounterYearFraction(DayCounter,R56,S56,,,Trigger)</f>
        <v>1.0166666666666666</v>
      </c>
      <c r="U56" s="139">
        <f>_xll.qlInterpolationInterpolate(B12MInterpolation,R56,TRUE)</f>
        <v>4.1396045468160827E-3</v>
      </c>
      <c r="V56" s="119">
        <f>_xll.qlYieldTSDiscount(Discounting,R56,,AllTriggers)</f>
        <v>0.99971307451806157</v>
      </c>
      <c r="W56" s="119">
        <f>_xll.qlYieldTSDiscount(Discounting,S56,,AllTriggers)</f>
        <v>0.99580951344204682</v>
      </c>
      <c r="X56" s="22">
        <f t="shared" si="5"/>
        <v>3.8557256379469287E-3</v>
      </c>
      <c r="Y56" s="139">
        <f t="shared" si="6"/>
        <v>4.1834020802116933E-3</v>
      </c>
    </row>
    <row r="57" spans="5:25" x14ac:dyDescent="0.2">
      <c r="R57" s="92">
        <f>_xll.qlCalendarAdvance(Calendar,R56,"1D","f")</f>
        <v>42201</v>
      </c>
      <c r="S57" s="146">
        <f>_xll.qlCalendarAdvance(Calendar,R57,$F$1,"mf",,Trigger)</f>
        <v>42569</v>
      </c>
      <c r="T57" s="147">
        <f>_xll.qlDayCounterYearFraction(DayCounter,R57,S57,,,Trigger)</f>
        <v>1.0222222222222221</v>
      </c>
      <c r="U57" s="139">
        <f>_xll.qlInterpolationInterpolate(B12MInterpolation,R57,TRUE)</f>
        <v>4.1402507530708E-3</v>
      </c>
      <c r="V57" s="119">
        <f>_xll.qlYieldTSDiscount(Discounting,R57,,AllTriggers)</f>
        <v>0.9997092179398881</v>
      </c>
      <c r="W57" s="119">
        <f>_xll.qlYieldTSDiscount(Discounting,S57,,AllTriggers)</f>
        <v>0.99575219028872886</v>
      </c>
      <c r="X57" s="22">
        <f t="shared" si="5"/>
        <v>3.8875187508192119E-3</v>
      </c>
      <c r="Y57" s="139">
        <f t="shared" si="6"/>
        <v>4.2066439524437362E-3</v>
      </c>
    </row>
    <row r="58" spans="5:25" x14ac:dyDescent="0.2">
      <c r="R58" s="92">
        <f>_xll.qlCalendarAdvance(Calendar,R57,"1D","f")</f>
        <v>42202</v>
      </c>
      <c r="S58" s="146">
        <f>_xll.qlCalendarAdvance(Calendar,R58,$F$1,"mf",,Trigger)</f>
        <v>42569</v>
      </c>
      <c r="T58" s="147">
        <f>_xll.qlDayCounterYearFraction(DayCounter,R58,S58,,,Trigger)</f>
        <v>1.0194444444444444</v>
      </c>
      <c r="U58" s="139">
        <f>_xll.qlInterpolationInterpolate(B12MInterpolation,R58,TRUE)</f>
        <v>4.1409132467823823E-3</v>
      </c>
      <c r="V58" s="119">
        <f>_xll.qlYieldTSDiscount(Discounting,R58,,AllTriggers)</f>
        <v>0.99970534167566472</v>
      </c>
      <c r="W58" s="119">
        <f>_xll.qlYieldTSDiscount(Discounting,S58,,AllTriggers)</f>
        <v>0.99575219028872886</v>
      </c>
      <c r="X58" s="22">
        <f t="shared" si="5"/>
        <v>3.8942928944586709E-3</v>
      </c>
      <c r="Y58" s="139">
        <f t="shared" si="6"/>
        <v>4.1959229202570645E-3</v>
      </c>
    </row>
    <row r="59" spans="5:25" x14ac:dyDescent="0.2">
      <c r="R59" s="92">
        <f>_xll.qlCalendarAdvance(Calendar,R58,"1D","f")</f>
        <v>42205</v>
      </c>
      <c r="S59" s="146">
        <f>_xll.qlCalendarAdvance(Calendar,R59,$F$1,"mf",,Trigger)</f>
        <v>42571</v>
      </c>
      <c r="T59" s="147">
        <f>_xll.qlDayCounterYearFraction(DayCounter,R59,S59,,,Trigger)</f>
        <v>1.0166666666666666</v>
      </c>
      <c r="U59" s="139">
        <f>_xll.qlInterpolationInterpolate(B12MInterpolation,R59,TRUE)</f>
        <v>4.1430007601923058E-3</v>
      </c>
      <c r="V59" s="119">
        <f>_xll.qlYieldTSDiscount(Discounting,R59,,AllTriggers)</f>
        <v>0.99969359277005643</v>
      </c>
      <c r="W59" s="119">
        <f>_xll.qlYieldTSDiscount(Discounting,S59,,AllTriggers)</f>
        <v>0.99571372017721005</v>
      </c>
      <c r="X59" s="22">
        <f t="shared" si="5"/>
        <v>3.9314802041214994E-3</v>
      </c>
      <c r="Y59" s="139">
        <f t="shared" si="6"/>
        <v>4.1865065487014953E-3</v>
      </c>
    </row>
    <row r="60" spans="5:25" x14ac:dyDescent="0.2">
      <c r="R60" s="92">
        <f>_xll.qlCalendarAdvance(Calendar,R59,"1D","f")</f>
        <v>42206</v>
      </c>
      <c r="S60" s="146">
        <f>_xll.qlCalendarAdvance(Calendar,R60,$F$1,"mf",,Trigger)</f>
        <v>42572</v>
      </c>
      <c r="T60" s="147">
        <f>_xll.qlDayCounterYearFraction(DayCounter,R60,S60,,,Trigger)</f>
        <v>1.0166666666666666</v>
      </c>
      <c r="U60" s="139">
        <f>_xll.qlInterpolationInterpolate(B12MInterpolation,R60,TRUE)</f>
        <v>4.1437307112653348E-3</v>
      </c>
      <c r="V60" s="119">
        <f>_xll.qlYieldTSDiscount(Discounting,R60,,AllTriggers)</f>
        <v>0.99968963576501613</v>
      </c>
      <c r="W60" s="119">
        <f>_xll.qlYieldTSDiscount(Discounting,S60,,AllTriggers)</f>
        <v>0.99569440851806268</v>
      </c>
      <c r="X60" s="22">
        <f t="shared" si="5"/>
        <v>3.9467247025758998E-3</v>
      </c>
      <c r="Y60" s="139">
        <f t="shared" si="6"/>
        <v>4.1871781210816401E-3</v>
      </c>
    </row>
    <row r="61" spans="5:25" x14ac:dyDescent="0.2">
      <c r="R61" s="92">
        <f>_xll.qlCalendarAdvance(Calendar,R60,"1D","f")</f>
        <v>42207</v>
      </c>
      <c r="S61" s="146">
        <f>_xll.qlCalendarAdvance(Calendar,R61,$F$1,"mf",,Trigger)</f>
        <v>42573</v>
      </c>
      <c r="T61" s="147">
        <f>_xll.qlDayCounterYearFraction(DayCounter,R61,S61,,,Trigger)</f>
        <v>1.0166666666666666</v>
      </c>
      <c r="U61" s="139">
        <f>_xll.qlInterpolationInterpolate(B12MInterpolation,R61,TRUE)</f>
        <v>4.1444781035622231E-3</v>
      </c>
      <c r="V61" s="119">
        <f>_xll.qlYieldTSDiscount(Discounting,R61,,AllTriggers)</f>
        <v>0.99968565807563903</v>
      </c>
      <c r="W61" s="119">
        <f>_xll.qlYieldTSDiscount(Discounting,S61,,AllTriggers)</f>
        <v>0.99567504570086729</v>
      </c>
      <c r="X61" s="22">
        <f t="shared" si="5"/>
        <v>3.9620001002898452E-3</v>
      </c>
      <c r="Y61" s="139">
        <f t="shared" si="6"/>
        <v>4.187867128488002E-3</v>
      </c>
    </row>
    <row r="62" spans="5:25" x14ac:dyDescent="0.2">
      <c r="R62" s="92">
        <f>_xll.qlCalendarAdvance(Calendar,R61,"1D","f")</f>
        <v>42208</v>
      </c>
      <c r="S62" s="146">
        <f>_xll.qlCalendarAdvance(Calendar,R62,$F$1,"mf",,Trigger)</f>
        <v>42576</v>
      </c>
      <c r="T62" s="147">
        <f>_xll.qlDayCounterYearFraction(DayCounter,R62,S62,,,Trigger)</f>
        <v>1.0222222222222221</v>
      </c>
      <c r="U62" s="139">
        <f>_xll.qlInterpolationInterpolate(B12MInterpolation,R62,TRUE)</f>
        <v>4.1452431678363688E-3</v>
      </c>
      <c r="V62" s="119">
        <f>_xll.qlYieldTSDiscount(Discounting,R62,,AllTriggers)</f>
        <v>0.99968165950228094</v>
      </c>
      <c r="W62" s="119">
        <f>_xll.qlYieldTSDiscount(Discounting,S62,,AllTriggers)</f>
        <v>0.99561664963280394</v>
      </c>
      <c r="X62" s="22">
        <f t="shared" si="5"/>
        <v>3.9941478391029555E-3</v>
      </c>
      <c r="Y62" s="139">
        <f t="shared" si="6"/>
        <v>4.2112495167654961E-3</v>
      </c>
    </row>
    <row r="63" spans="5:25" x14ac:dyDescent="0.2">
      <c r="R63" s="92">
        <f>_xll.qlCalendarAdvance(Calendar,R62,"1D","f")</f>
        <v>42209</v>
      </c>
      <c r="S63" s="146">
        <f>_xll.qlCalendarAdvance(Calendar,R63,$F$1,"mf",,Trigger)</f>
        <v>42576</v>
      </c>
      <c r="T63" s="147">
        <f>_xll.qlDayCounterYearFraction(DayCounter,R63,S63,,,Trigger)</f>
        <v>1.0194444444444444</v>
      </c>
      <c r="U63" s="139">
        <f>_xll.qlInterpolationInterpolate(B12MInterpolation,R63,TRUE)</f>
        <v>4.1460261348411718E-3</v>
      </c>
      <c r="V63" s="119">
        <f>_xll.qlYieldTSDiscount(Discounting,R63,,AllTriggers)</f>
        <v>0.999677639845302</v>
      </c>
      <c r="W63" s="119">
        <f>_xll.qlYieldTSDiscount(Discounting,S63,,AllTriggers)</f>
        <v>0.99561664963280394</v>
      </c>
      <c r="X63" s="22">
        <f t="shared" si="5"/>
        <v>4.0010707283594498E-3</v>
      </c>
      <c r="Y63" s="139">
        <f t="shared" si="6"/>
        <v>4.2006383697120566E-3</v>
      </c>
    </row>
    <row r="64" spans="5:25" x14ac:dyDescent="0.2">
      <c r="R64" s="92">
        <f>_xll.qlCalendarAdvance(Calendar,R63,"1D","f")</f>
        <v>42212</v>
      </c>
      <c r="S64" s="146">
        <f>_xll.qlCalendarAdvance(Calendar,R64,$F$1,"mf",,Trigger)</f>
        <v>42578</v>
      </c>
      <c r="T64" s="147">
        <f>_xll.qlDayCounterYearFraction(DayCounter,R64,S64,,,Trigger)</f>
        <v>1.0166666666666666</v>
      </c>
      <c r="U64" s="139">
        <f>_xll.qlInterpolationInterpolate(B12MInterpolation,R64,TRUE)</f>
        <v>4.1484847597735072E-3</v>
      </c>
      <c r="V64" s="119">
        <f>_xll.qlYieldTSDiscount(Discounting,R64,,AllTriggers)</f>
        <v>0.99966545237631255</v>
      </c>
      <c r="W64" s="119">
        <f>_xll.qlYieldTSDiscount(Discounting,S64,,AllTriggers)</f>
        <v>0.99557746190574359</v>
      </c>
      <c r="X64" s="22">
        <f t="shared" si="5"/>
        <v>4.0388361400321635E-3</v>
      </c>
      <c r="Y64" s="139">
        <f t="shared" si="6"/>
        <v>4.1915818209096473E-3</v>
      </c>
    </row>
    <row r="65" spans="18:25" x14ac:dyDescent="0.2">
      <c r="R65" s="92">
        <f>_xll.qlCalendarAdvance(Calendar,R64,"1D","f")</f>
        <v>42213</v>
      </c>
      <c r="S65" s="146">
        <f>_xll.qlCalendarAdvance(Calendar,R65,$F$1,"mf",,Trigger)</f>
        <v>42579</v>
      </c>
      <c r="T65" s="147">
        <f>_xll.qlDayCounterYearFraction(DayCounter,R65,S65,,,Trigger)</f>
        <v>1.0166666666666666</v>
      </c>
      <c r="U65" s="139">
        <f>_xll.qlInterpolationInterpolate(B12MInterpolation,R65,TRUE)</f>
        <v>4.1493416452349245E-3</v>
      </c>
      <c r="V65" s="119">
        <f>_xll.qlYieldTSDiscount(Discounting,R65,,AllTriggers)</f>
        <v>0.99966134638854531</v>
      </c>
      <c r="W65" s="119">
        <f>_xll.qlYieldTSDiscount(Discounting,S65,,AllTriggers)</f>
        <v>0.99555779073739226</v>
      </c>
      <c r="X65" s="22">
        <f t="shared" si="5"/>
        <v>4.0542942705979095E-3</v>
      </c>
      <c r="Y65" s="139">
        <f t="shared" si="6"/>
        <v>4.1923803162055278E-3</v>
      </c>
    </row>
    <row r="66" spans="18:25" x14ac:dyDescent="0.2">
      <c r="R66" s="92">
        <f>_xll.qlCalendarAdvance(Calendar,R65,"1D","f")</f>
        <v>42214</v>
      </c>
      <c r="S66" s="146">
        <f>_xll.qlCalendarAdvance(Calendar,R66,$F$1,"mf",,Trigger)</f>
        <v>42580</v>
      </c>
      <c r="T66" s="147">
        <f>_xll.qlDayCounterYearFraction(DayCounter,R66,S66,,,Trigger)</f>
        <v>1.0166666666666666</v>
      </c>
      <c r="U66" s="139">
        <f>_xll.qlInterpolationInterpolate(B12MInterpolation,R66,TRUE)</f>
        <v>4.1502175871939925E-3</v>
      </c>
      <c r="V66" s="119">
        <f>_xll.qlYieldTSDiscount(Discounting,R66,,AllTriggers)</f>
        <v>0.99965721831902776</v>
      </c>
      <c r="W66" s="119">
        <f>_xll.qlYieldTSDiscount(Discounting,S66,,AllTriggers)</f>
        <v>0.99553806794349586</v>
      </c>
      <c r="X66" s="22">
        <f t="shared" si="5"/>
        <v>4.0697824128060073E-3</v>
      </c>
      <c r="Y66" s="139">
        <f t="shared" si="6"/>
        <v>4.1931978722603682E-3</v>
      </c>
    </row>
    <row r="67" spans="18:25" x14ac:dyDescent="0.2">
      <c r="R67" s="92">
        <f>_xll.qlCalendarAdvance(Calendar,R66,"1D","f")</f>
        <v>42215</v>
      </c>
      <c r="S67" s="146">
        <f>_xll.qlCalendarAdvance(Calendar,R67,$F$1,"mf",,Trigger)</f>
        <v>42580</v>
      </c>
      <c r="T67" s="147">
        <f>_xll.qlDayCounterYearFraction(DayCounter,R67,S67,,,Trigger)</f>
        <v>1.0138888888888888</v>
      </c>
      <c r="U67" s="139">
        <f>_xll.qlInterpolationInterpolate(B12MInterpolation,R67,TRUE)</f>
        <v>4.1511198952604422E-3</v>
      </c>
      <c r="V67" s="119">
        <f>_xll.qlYieldTSDiscount(Discounting,R67,,AllTriggers)</f>
        <v>0.99965306802302079</v>
      </c>
      <c r="W67" s="119">
        <f>_xll.qlYieldTSDiscount(Discounting,S67,,AllTriggers)</f>
        <v>0.99553806794349586</v>
      </c>
      <c r="X67" s="22">
        <f t="shared" si="5"/>
        <v>4.0768207124472254E-3</v>
      </c>
      <c r="Y67" s="139">
        <f t="shared" si="6"/>
        <v>4.1826895661588826E-3</v>
      </c>
    </row>
    <row r="68" spans="18:25" x14ac:dyDescent="0.2">
      <c r="R68" s="92">
        <f>_xll.qlCalendarAdvance(Calendar,R67,"1D","f")</f>
        <v>42216</v>
      </c>
      <c r="S68" s="146">
        <f>_xll.qlCalendarAdvance(Calendar,R68,$F$1,"mf",,Trigger)</f>
        <v>42580</v>
      </c>
      <c r="T68" s="147">
        <f>_xll.qlDayCounterYearFraction(DayCounter,R68,S68,,,Trigger)</f>
        <v>1.0111111111111111</v>
      </c>
      <c r="U68" s="139">
        <f>_xll.qlInterpolationInterpolate(B12MInterpolation,R68,TRUE)</f>
        <v>4.1520544819219525E-3</v>
      </c>
      <c r="V68" s="119">
        <f>_xll.qlYieldTSDiscount(Discounting,R68,,AllTriggers)</f>
        <v>0.99964889557527814</v>
      </c>
      <c r="W68" s="119">
        <f>_xll.qlYieldTSDiscount(Discounting,S68,,AllTriggers)</f>
        <v>0.99553806794349586</v>
      </c>
      <c r="X68" s="22">
        <f t="shared" ref="X68:X131" si="10">(V68/W68-1)/T68</f>
        <v>4.0838756775632579E-3</v>
      </c>
      <c r="Y68" s="139">
        <f t="shared" ref="Y68:Y131" si="11">LN((1+(U68+X68)*T68)/(1+X68*T68))</f>
        <v>4.1722085509183441E-3</v>
      </c>
    </row>
    <row r="69" spans="18:25" x14ac:dyDescent="0.2">
      <c r="R69" s="92">
        <f>_xll.qlCalendarAdvance(Calendar,R68,"1D","f")</f>
        <v>42219</v>
      </c>
      <c r="S69" s="146">
        <f>_xll.qlCalendarAdvance(Calendar,R69,$F$1,"mf",,Trigger)</f>
        <v>42585</v>
      </c>
      <c r="T69" s="147">
        <f>_xll.qlDayCounterYearFraction(DayCounter,R69,S69,,,Trigger)</f>
        <v>1.0166666666666666</v>
      </c>
      <c r="U69" s="139">
        <f>_xll.qlInterpolationInterpolate(B12MInterpolation,R69,TRUE)</f>
        <v>4.1550332641800292E-3</v>
      </c>
      <c r="V69" s="119">
        <f>_xll.qlYieldTSDiscount(Discounting,R69,,AllTriggers)</f>
        <v>0.99963624661789596</v>
      </c>
      <c r="W69" s="119">
        <f>_xll.qlYieldTSDiscount(Discounting,S69,,AllTriggers)</f>
        <v>0.99543867917237983</v>
      </c>
      <c r="X69" s="22">
        <f t="shared" si="10"/>
        <v>4.1476737350359498E-3</v>
      </c>
      <c r="Y69" s="139">
        <f t="shared" si="11"/>
        <v>4.1977228705033197E-3</v>
      </c>
    </row>
    <row r="70" spans="18:25" x14ac:dyDescent="0.2">
      <c r="R70" s="92">
        <f>_xll.qlCalendarAdvance(Calendar,R69,"1D","f")</f>
        <v>42220</v>
      </c>
      <c r="S70" s="146">
        <f>_xll.qlCalendarAdvance(Calendar,R70,$F$1,"mf",,Trigger)</f>
        <v>42586</v>
      </c>
      <c r="T70" s="147">
        <f>_xll.qlDayCounterYearFraction(DayCounter,R70,S70,,,Trigger)</f>
        <v>1.0166666666666666</v>
      </c>
      <c r="U70" s="139">
        <f>_xll.qlInterpolationInterpolate(B12MInterpolation,R70,TRUE)</f>
        <v>4.1560783159249682E-3</v>
      </c>
      <c r="V70" s="119">
        <f>_xll.qlYieldTSDiscount(Discounting,R70,,AllTriggers)</f>
        <v>0.9996319868594663</v>
      </c>
      <c r="W70" s="119">
        <f>_xll.qlYieldTSDiscount(Discounting,S70,,AllTriggers)</f>
        <v>0.99541864661959556</v>
      </c>
      <c r="X70" s="22">
        <f t="shared" si="10"/>
        <v>4.1633428331598723E-3</v>
      </c>
      <c r="Y70" s="139">
        <f t="shared" si="11"/>
        <v>4.198709979897226E-3</v>
      </c>
    </row>
    <row r="71" spans="18:25" x14ac:dyDescent="0.2">
      <c r="R71" s="92">
        <f>_xll.qlCalendarAdvance(Calendar,R70,"1D","f")</f>
        <v>42221</v>
      </c>
      <c r="S71" s="146">
        <f>_xll.qlCalendarAdvance(Calendar,R71,$F$1,"mf",,Trigger)</f>
        <v>42587</v>
      </c>
      <c r="T71" s="147">
        <f>_xll.qlDayCounterYearFraction(DayCounter,R71,S71,,,Trigger)</f>
        <v>1.0166666666666666</v>
      </c>
      <c r="U71" s="139">
        <f>_xll.qlInterpolationInterpolate(B12MInterpolation,R71,TRUE)</f>
        <v>4.1571463216165602E-3</v>
      </c>
      <c r="V71" s="119">
        <f>_xll.qlYieldTSDiscount(Discounting,R71,,AllTriggers)</f>
        <v>0.99962770559742498</v>
      </c>
      <c r="W71" s="119">
        <f>_xll.qlYieldTSDiscount(Discounting,S71,,AllTriggers)</f>
        <v>0.99539856252635384</v>
      </c>
      <c r="X71" s="22">
        <f t="shared" si="10"/>
        <v>4.1790424593676819E-3</v>
      </c>
      <c r="Y71" s="139">
        <f t="shared" si="11"/>
        <v>4.1997200678734904E-3</v>
      </c>
    </row>
    <row r="72" spans="18:25" x14ac:dyDescent="0.2">
      <c r="R72" s="92">
        <f>_xll.qlCalendarAdvance(Calendar,R71,"1D","f")</f>
        <v>42222</v>
      </c>
      <c r="S72" s="146">
        <f>_xll.qlCalendarAdvance(Calendar,R72,$F$1,"mf",,Trigger)</f>
        <v>42590</v>
      </c>
      <c r="T72" s="147">
        <f>_xll.qlDayCounterYearFraction(DayCounter,R72,S72,,,Trigger)</f>
        <v>1.0222222222222221</v>
      </c>
      <c r="U72" s="139">
        <f>_xll.qlInterpolationInterpolate(B12MInterpolation,R72,TRUE)</f>
        <v>4.1582354163251269E-3</v>
      </c>
      <c r="V72" s="119">
        <f>_xll.qlYieldTSDiscount(Discounting,R72,,AllTriggers)</f>
        <v>0.9996234029613944</v>
      </c>
      <c r="W72" s="119">
        <f>_xll.qlYieldTSDiscount(Discounting,S72,,AllTriggers)</f>
        <v>0.99533800125716487</v>
      </c>
      <c r="X72" s="22">
        <f t="shared" si="10"/>
        <v>4.211876560847534E-3</v>
      </c>
      <c r="Y72" s="139">
        <f t="shared" si="11"/>
        <v>4.2234865934748008E-3</v>
      </c>
    </row>
    <row r="73" spans="18:25" x14ac:dyDescent="0.2">
      <c r="R73" s="92">
        <f>_xll.qlCalendarAdvance(Calendar,R72,"1D","f")</f>
        <v>42223</v>
      </c>
      <c r="S73" s="146">
        <f>_xll.qlCalendarAdvance(Calendar,R73,$F$1,"mf",,Trigger)</f>
        <v>42590</v>
      </c>
      <c r="T73" s="147">
        <f>_xll.qlDayCounterYearFraction(DayCounter,R73,S73,,,Trigger)</f>
        <v>1.0194444444444444</v>
      </c>
      <c r="U73" s="139">
        <f>_xll.qlInterpolationInterpolate(B12MInterpolation,R73,TRUE)</f>
        <v>4.1593437351209852E-3</v>
      </c>
      <c r="V73" s="119">
        <f>_xll.qlYieldTSDiscount(Discounting,R73,,AllTriggers)</f>
        <v>0.99961907908099601</v>
      </c>
      <c r="W73" s="119">
        <f>_xll.qlYieldTSDiscount(Discounting,S73,,AllTriggers)</f>
        <v>0.99533800125716487</v>
      </c>
      <c r="X73" s="22">
        <f t="shared" si="10"/>
        <v>4.2190917891160255E-3</v>
      </c>
      <c r="Y73" s="139">
        <f t="shared" si="11"/>
        <v>4.2131723464015327E-3</v>
      </c>
    </row>
    <row r="74" spans="18:25" x14ac:dyDescent="0.2">
      <c r="R74" s="92">
        <f>_xll.qlCalendarAdvance(Calendar,R73,"1D","f")</f>
        <v>42226</v>
      </c>
      <c r="S74" s="146">
        <f>_xll.qlCalendarAdvance(Calendar,R74,$F$1,"mf",,Trigger)</f>
        <v>42592</v>
      </c>
      <c r="T74" s="147">
        <f>_xll.qlDayCounterYearFraction(DayCounter,R74,S74,,,Trigger)</f>
        <v>1.0166666666666666</v>
      </c>
      <c r="U74" s="139">
        <f>_xll.qlInterpolationInterpolate(B12MInterpolation,R74,TRUE)</f>
        <v>4.1627653867355036E-3</v>
      </c>
      <c r="V74" s="119">
        <f>_xll.qlYieldTSDiscount(Discounting,R74,,AllTriggers)</f>
        <v>0.99960598126979694</v>
      </c>
      <c r="W74" s="119">
        <f>_xll.qlYieldTSDiscount(Discounting,S74,,AllTriggers)</f>
        <v>0.99529736983987627</v>
      </c>
      <c r="X74" s="22">
        <f t="shared" si="10"/>
        <v>4.2580022655354542E-3</v>
      </c>
      <c r="Y74" s="139">
        <f t="shared" si="11"/>
        <v>4.2050493291565629E-3</v>
      </c>
    </row>
    <row r="75" spans="18:25" x14ac:dyDescent="0.2">
      <c r="R75" s="92">
        <f>_xll.qlCalendarAdvance(Calendar,R74,"1D","f")</f>
        <v>42227</v>
      </c>
      <c r="S75" s="146">
        <f>_xll.qlCalendarAdvance(Calendar,R75,$F$1,"mf",,Trigger)</f>
        <v>42593</v>
      </c>
      <c r="T75" s="147">
        <f>_xll.qlDayCounterYearFraction(DayCounter,R75,S75,,,Trigger)</f>
        <v>1.0166666666666666</v>
      </c>
      <c r="U75" s="139">
        <f>_xll.qlInterpolationInterpolate(B12MInterpolation,R75,TRUE)</f>
        <v>4.1639319525837203E-3</v>
      </c>
      <c r="V75" s="119">
        <f>_xll.qlYieldTSDiscount(Discounting,R75,,AllTriggers)</f>
        <v>0.99960157370812541</v>
      </c>
      <c r="W75" s="119">
        <f>_xll.qlYieldTSDiscount(Discounting,S75,,AllTriggers)</f>
        <v>0.99527697703593254</v>
      </c>
      <c r="X75" s="22">
        <f t="shared" si="10"/>
        <v>4.273887312703597E-3</v>
      </c>
      <c r="Y75" s="139">
        <f t="shared" si="11"/>
        <v>4.2061577759521761E-3</v>
      </c>
    </row>
    <row r="76" spans="18:25" x14ac:dyDescent="0.2">
      <c r="R76" s="92">
        <f>_xll.qlCalendarAdvance(Calendar,R75,"1D","f")</f>
        <v>42228</v>
      </c>
      <c r="S76" s="146">
        <f>_xll.qlCalendarAdvance(Calendar,R76,$F$1,"mf",,Trigger)</f>
        <v>42594</v>
      </c>
      <c r="T76" s="147">
        <f>_xll.qlDayCounterYearFraction(DayCounter,R76,S76,,,Trigger)</f>
        <v>1.0166666666666666</v>
      </c>
      <c r="U76" s="139">
        <f>_xll.qlInterpolationInterpolate(B12MInterpolation,R76,TRUE)</f>
        <v>4.1651084178708246E-3</v>
      </c>
      <c r="V76" s="119">
        <f>_xll.qlYieldTSDiscount(Discounting,R76,,AllTriggers)</f>
        <v>0.99959714555018031</v>
      </c>
      <c r="W76" s="119">
        <f>_xll.qlYieldTSDiscount(Discounting,S76,,AllTriggers)</f>
        <v>0.99525653286893678</v>
      </c>
      <c r="X76" s="22">
        <f t="shared" si="10"/>
        <v>4.2898036388646886E-3</v>
      </c>
      <c r="Y76" s="139">
        <f t="shared" si="11"/>
        <v>4.2072760315957584E-3</v>
      </c>
    </row>
    <row r="77" spans="18:25" x14ac:dyDescent="0.2">
      <c r="R77" s="92">
        <f>_xll.qlCalendarAdvance(Calendar,R76,"1D","f")</f>
        <v>42229</v>
      </c>
      <c r="S77" s="146">
        <f>_xll.qlCalendarAdvance(Calendar,R77,$F$1,"mf",,Trigger)</f>
        <v>42597</v>
      </c>
      <c r="T77" s="147">
        <f>_xll.qlDayCounterYearFraction(DayCounter,R77,S77,,,Trigger)</f>
        <v>1.0222222222222221</v>
      </c>
      <c r="U77" s="139">
        <f>_xll.qlInterpolationInterpolate(B12MInterpolation,R77,TRUE)</f>
        <v>4.1662929176671344E-3</v>
      </c>
      <c r="V77" s="119">
        <f>_xll.qlYieldTSDiscount(Discounting,R77,,AllTriggers)</f>
        <v>0.9995926969255774</v>
      </c>
      <c r="W77" s="119">
        <f>_xll.qlYieldTSDiscount(Discounting,S77,,AllTriggers)</f>
        <v>0.9951948924433498</v>
      </c>
      <c r="X77" s="22">
        <f t="shared" si="10"/>
        <v>4.3229723842324189E-3</v>
      </c>
      <c r="Y77" s="139">
        <f t="shared" si="11"/>
        <v>4.2311758009777288E-3</v>
      </c>
    </row>
    <row r="78" spans="18:25" x14ac:dyDescent="0.2">
      <c r="R78" s="92">
        <f>_xll.qlCalendarAdvance(Calendar,R77,"1D","f")</f>
        <v>42230</v>
      </c>
      <c r="S78" s="146">
        <f>_xll.qlCalendarAdvance(Calendar,R78,$F$1,"mf",,Trigger)</f>
        <v>42597</v>
      </c>
      <c r="T78" s="147">
        <f>_xll.qlDayCounterYearFraction(DayCounter,R78,S78,,,Trigger)</f>
        <v>1.0194444444444444</v>
      </c>
      <c r="U78" s="139">
        <f>_xll.qlInterpolationInterpolate(B12MInterpolation,R78,TRUE)</f>
        <v>4.1674835870429685E-3</v>
      </c>
      <c r="V78" s="119">
        <f>_xll.qlYieldTSDiscount(Discounting,R78,,AllTriggers)</f>
        <v>0.99958822796393165</v>
      </c>
      <c r="W78" s="119">
        <f>_xll.qlYieldTSDiscount(Discounting,S78,,AllTriggers)</f>
        <v>0.9951948924433498</v>
      </c>
      <c r="X78" s="22">
        <f t="shared" si="10"/>
        <v>4.3303467119796902E-3</v>
      </c>
      <c r="Y78" s="139">
        <f t="shared" si="11"/>
        <v>4.2209244876922842E-3</v>
      </c>
    </row>
    <row r="79" spans="18:25" x14ac:dyDescent="0.2">
      <c r="R79" s="92">
        <f>_xll.qlCalendarAdvance(Calendar,R78,"1D","f")</f>
        <v>42233</v>
      </c>
      <c r="S79" s="146">
        <f>_xll.qlCalendarAdvance(Calendar,R79,$F$1,"mf",,Trigger)</f>
        <v>42599</v>
      </c>
      <c r="T79" s="147">
        <f>_xll.qlDayCounterYearFraction(DayCounter,R79,S79,,,Trigger)</f>
        <v>1.0166666666666666</v>
      </c>
      <c r="U79" s="139">
        <f>_xll.qlInterpolationInterpolate(B12MInterpolation,R79,TRUE)</f>
        <v>4.1710739633508097E-3</v>
      </c>
      <c r="V79" s="119">
        <f>_xll.qlYieldTSDiscount(Discounting,R79,,AllTriggers)</f>
        <v>0.99957470035286944</v>
      </c>
      <c r="W79" s="119">
        <f>_xll.qlYieldTSDiscount(Discounting,S79,,AllTriggers)</f>
        <v>0.99515354247627885</v>
      </c>
      <c r="X79" s="22">
        <f t="shared" si="10"/>
        <v>4.3698582108171536E-3</v>
      </c>
      <c r="Y79" s="139">
        <f t="shared" si="11"/>
        <v>4.2129486158592726E-3</v>
      </c>
    </row>
    <row r="80" spans="18:25" x14ac:dyDescent="0.2">
      <c r="R80" s="92">
        <f>_xll.qlCalendarAdvance(Calendar,R79,"1D","f")</f>
        <v>42234</v>
      </c>
      <c r="S80" s="146">
        <f>_xll.qlCalendarAdvance(Calendar,R80,$F$1,"mf",,Trigger)</f>
        <v>42600</v>
      </c>
      <c r="T80" s="147">
        <f>_xll.qlDayCounterYearFraction(DayCounter,R80,S80,,,Trigger)</f>
        <v>1.0166666666666666</v>
      </c>
      <c r="U80" s="139">
        <f>_xll.qlInterpolationInterpolate(B12MInterpolation,R80,TRUE)</f>
        <v>4.172270661747933E-3</v>
      </c>
      <c r="V80" s="119">
        <f>_xll.qlYieldTSDiscount(Discounting,R80,,AllTriggers)</f>
        <v>0.99957015133917904</v>
      </c>
      <c r="W80" s="119">
        <f>_xll.qlYieldTSDiscount(Discounting,S80,,AllTriggers)</f>
        <v>0.99513279066391747</v>
      </c>
      <c r="X80" s="22">
        <f t="shared" si="10"/>
        <v>4.385964464825246E-3</v>
      </c>
      <c r="Y80" s="139">
        <f t="shared" si="11"/>
        <v>4.2140862303884068E-3</v>
      </c>
    </row>
    <row r="81" spans="18:25" x14ac:dyDescent="0.2">
      <c r="R81" s="92">
        <f>_xll.qlCalendarAdvance(Calendar,R80,"1D","f")</f>
        <v>42235</v>
      </c>
      <c r="S81" s="146">
        <f>_xll.qlCalendarAdvance(Calendar,R81,$F$1,"mf",,Trigger)</f>
        <v>42601</v>
      </c>
      <c r="T81" s="147">
        <f>_xll.qlDayCounterYearFraction(DayCounter,R81,S81,,,Trigger)</f>
        <v>1.0166666666666666</v>
      </c>
      <c r="U81" s="139">
        <f>_xll.qlInterpolationInterpolate(B12MInterpolation,R81,TRUE)</f>
        <v>4.1734642050761748E-3</v>
      </c>
      <c r="V81" s="119">
        <f>_xll.qlYieldTSDiscount(Discounting,R81,,AllTriggers)</f>
        <v>0.99956558263650341</v>
      </c>
      <c r="W81" s="119">
        <f>_xll.qlYieldTSDiscount(Discounting,S81,,AllTriggers)</f>
        <v>0.99511198766620979</v>
      </c>
      <c r="X81" s="22">
        <f t="shared" si="10"/>
        <v>4.4021027492149641E-3</v>
      </c>
      <c r="Y81" s="139">
        <f t="shared" si="11"/>
        <v>4.2152204902377909E-3</v>
      </c>
    </row>
    <row r="82" spans="18:25" x14ac:dyDescent="0.2">
      <c r="R82" s="92">
        <f>_xll.qlCalendarAdvance(Calendar,R81,"1D","f")</f>
        <v>42236</v>
      </c>
      <c r="S82" s="146">
        <f>_xll.qlCalendarAdvance(Calendar,R82,$F$1,"mf",,Trigger)</f>
        <v>42604</v>
      </c>
      <c r="T82" s="147">
        <f>_xll.qlDayCounterYearFraction(DayCounter,R82,S82,,,Trigger)</f>
        <v>1.0222222222222221</v>
      </c>
      <c r="U82" s="139">
        <f>_xll.qlInterpolationInterpolate(B12MInterpolation,R82,TRUE)</f>
        <v>4.1746527284058556E-3</v>
      </c>
      <c r="V82" s="119">
        <f>_xll.qlYieldTSDiscount(Discounting,R82,,AllTriggers)</f>
        <v>0.99956099437445078</v>
      </c>
      <c r="W82" s="119">
        <f>_xll.qlYieldTSDiscount(Discounting,S82,,AllTriggers)</f>
        <v>0.9950492718151478</v>
      </c>
      <c r="X82" s="22">
        <f t="shared" si="10"/>
        <v>4.43560108943096E-3</v>
      </c>
      <c r="Y82" s="139">
        <f t="shared" si="11"/>
        <v>4.2391629439465575E-3</v>
      </c>
    </row>
    <row r="83" spans="18:25" x14ac:dyDescent="0.2">
      <c r="R83" s="92">
        <f>_xll.qlCalendarAdvance(Calendar,R82,"1D","f")</f>
        <v>42237</v>
      </c>
      <c r="S83" s="146">
        <f>_xll.qlCalendarAdvance(Calendar,R83,$F$1,"mf",,Trigger)</f>
        <v>42604</v>
      </c>
      <c r="T83" s="147">
        <f>_xll.qlDayCounterYearFraction(DayCounter,R83,S83,,,Trigger)</f>
        <v>1.0194444444444444</v>
      </c>
      <c r="U83" s="139">
        <f>_xll.qlInterpolationInterpolate(B12MInterpolation,R83,TRUE)</f>
        <v>4.1758343668072935E-3</v>
      </c>
      <c r="V83" s="119">
        <f>_xll.qlYieldTSDiscount(Discounting,R83,,AllTriggers)</f>
        <v>0.99955638668262792</v>
      </c>
      <c r="W83" s="119">
        <f>_xll.qlYieldTSDiscount(Discounting,S83,,AllTriggers)</f>
        <v>0.9950492718151478</v>
      </c>
      <c r="X83" s="22">
        <f t="shared" si="10"/>
        <v>4.4431449015841316E-3</v>
      </c>
      <c r="Y83" s="139">
        <f t="shared" si="11"/>
        <v>4.2288813658076961E-3</v>
      </c>
    </row>
    <row r="84" spans="18:25" x14ac:dyDescent="0.2">
      <c r="R84" s="92">
        <f>_xll.qlCalendarAdvance(Calendar,R83,"1D","f")</f>
        <v>42240</v>
      </c>
      <c r="S84" s="146">
        <f>_xll.qlCalendarAdvance(Calendar,R84,$F$1,"mf",,Trigger)</f>
        <v>42606</v>
      </c>
      <c r="T84" s="147">
        <f>_xll.qlDayCounterYearFraction(DayCounter,R84,S84,,,Trigger)</f>
        <v>1.0166666666666666</v>
      </c>
      <c r="U84" s="139">
        <f>_xll.qlInterpolationInterpolate(B12MInterpolation,R84,TRUE)</f>
        <v>4.1793193231453403E-3</v>
      </c>
      <c r="V84" s="119">
        <f>_xll.qlYieldTSDiscount(Discounting,R84,,AllTriggers)</f>
        <v>0.99954244832458738</v>
      </c>
      <c r="W84" s="119">
        <f>_xll.qlYieldTSDiscount(Discounting,S84,,AllTriggers)</f>
        <v>0.99500720578706758</v>
      </c>
      <c r="X84" s="22">
        <f t="shared" si="10"/>
        <v>4.4832783855783499E-3</v>
      </c>
      <c r="Y84" s="139">
        <f t="shared" si="11"/>
        <v>4.220775674497669E-3</v>
      </c>
    </row>
    <row r="85" spans="18:25" x14ac:dyDescent="0.2">
      <c r="R85" s="92">
        <f>_xll.qlCalendarAdvance(Calendar,R84,"1D","f")</f>
        <v>42241</v>
      </c>
      <c r="S85" s="146">
        <f>_xll.qlCalendarAdvance(Calendar,R85,$F$1,"mf",,Trigger)</f>
        <v>42607</v>
      </c>
      <c r="T85" s="147">
        <f>_xll.qlDayCounterYearFraction(DayCounter,R85,S85,,,Trigger)</f>
        <v>1.0166666666666666</v>
      </c>
      <c r="U85" s="139">
        <f>_xll.qlInterpolationInterpolate(B12MInterpolation,R85,TRUE)</f>
        <v>4.1804547725369972E-3</v>
      </c>
      <c r="V85" s="119">
        <f>_xll.qlYieldTSDiscount(Discounting,R85,,AllTriggers)</f>
        <v>0.99953776420972662</v>
      </c>
      <c r="W85" s="119">
        <f>_xll.qlYieldTSDiscount(Discounting,S85,,AllTriggers)</f>
        <v>0.99498609621112055</v>
      </c>
      <c r="X85" s="22">
        <f t="shared" si="10"/>
        <v>4.4996111076130692E-3</v>
      </c>
      <c r="Y85" s="139">
        <f t="shared" si="11"/>
        <v>4.2218503312507535E-3</v>
      </c>
    </row>
    <row r="86" spans="18:25" x14ac:dyDescent="0.2">
      <c r="R86" s="92">
        <f>_xll.qlCalendarAdvance(Calendar,R85,"1D","f")</f>
        <v>42242</v>
      </c>
      <c r="S86" s="146">
        <f>_xll.qlCalendarAdvance(Calendar,R86,$F$1,"mf",,Trigger)</f>
        <v>42608</v>
      </c>
      <c r="T86" s="147">
        <f>_xll.qlDayCounterYearFraction(DayCounter,R86,S86,,,Trigger)</f>
        <v>1.0166666666666666</v>
      </c>
      <c r="U86" s="139">
        <f>_xll.qlInterpolationInterpolate(B12MInterpolation,R86,TRUE)</f>
        <v>4.1815740123520052E-3</v>
      </c>
      <c r="V86" s="119">
        <f>_xll.qlYieldTSDiscount(Discounting,R86,,AllTriggers)</f>
        <v>0.9995330613131107</v>
      </c>
      <c r="W86" s="119">
        <f>_xll.qlYieldTSDiscount(Discounting,S86,,AllTriggers)</f>
        <v>0.99496493562782939</v>
      </c>
      <c r="X86" s="22">
        <f t="shared" si="10"/>
        <v>4.5159766119095019E-3</v>
      </c>
      <c r="Y86" s="139">
        <f t="shared" si="11"/>
        <v>4.2229084762259398E-3</v>
      </c>
    </row>
    <row r="87" spans="18:25" x14ac:dyDescent="0.2">
      <c r="R87" s="92">
        <f>_xll.qlCalendarAdvance(Calendar,R86,"1D","f")</f>
        <v>42243</v>
      </c>
      <c r="S87" s="146">
        <f>_xll.qlCalendarAdvance(Calendar,R87,$F$1,"mf",,Trigger)</f>
        <v>42612</v>
      </c>
      <c r="T87" s="147">
        <f>_xll.qlDayCounterYearFraction(DayCounter,R87,S87,,,Trigger)</f>
        <v>1.0249999999999999</v>
      </c>
      <c r="U87" s="139">
        <f>_xll.qlInterpolationInterpolate(B12MInterpolation,R87,TRUE)</f>
        <v>4.1826751776606842E-3</v>
      </c>
      <c r="V87" s="119">
        <f>_xll.qlYieldTSDiscount(Discounting,R87,,AllTriggers)</f>
        <v>0.99952833976433841</v>
      </c>
      <c r="W87" s="119">
        <f>_xll.qlYieldTSDiscount(Discounting,S87,,AllTriggers)</f>
        <v>0.99487978373036778</v>
      </c>
      <c r="X87" s="22">
        <f t="shared" si="10"/>
        <v>4.5585172125048928E-3</v>
      </c>
      <c r="Y87" s="139">
        <f t="shared" si="11"/>
        <v>4.258224049360851E-3</v>
      </c>
    </row>
    <row r="88" spans="18:25" x14ac:dyDescent="0.2">
      <c r="R88" s="92">
        <f>_xll.qlCalendarAdvance(Calendar,R87,"1D","f")</f>
        <v>42244</v>
      </c>
      <c r="S88" s="146">
        <f>_xll.qlCalendarAdvance(Calendar,R88,$F$1,"mf",,Trigger)</f>
        <v>42612</v>
      </c>
      <c r="T88" s="147">
        <f>_xll.qlDayCounterYearFraction(DayCounter,R88,S88,,,Trigger)</f>
        <v>1.0222222222222221</v>
      </c>
      <c r="U88" s="139">
        <f>_xll.qlInterpolationInterpolate(B12MInterpolation,R88,TRUE)</f>
        <v>4.1837564035333528E-3</v>
      </c>
      <c r="V88" s="119">
        <f>_xll.qlYieldTSDiscount(Discounting,R88,,AllTriggers)</f>
        <v>0.99952359969300764</v>
      </c>
      <c r="W88" s="119">
        <f>_xll.qlYieldTSDiscount(Discounting,S88,,AllTriggers)</f>
        <v>0.99487978373036778</v>
      </c>
      <c r="X88" s="22">
        <f t="shared" si="10"/>
        <v>4.566243596466648E-3</v>
      </c>
      <c r="Y88" s="139">
        <f t="shared" si="11"/>
        <v>4.247824167466119E-3</v>
      </c>
    </row>
    <row r="89" spans="18:25" x14ac:dyDescent="0.2">
      <c r="R89" s="92">
        <f>_xll.qlCalendarAdvance(Calendar,R88,"1D","f")</f>
        <v>42248</v>
      </c>
      <c r="S89" s="146">
        <f>_xll.qlCalendarAdvance(Calendar,R89,$F$1,"mf",,Trigger)</f>
        <v>42614</v>
      </c>
      <c r="T89" s="147">
        <f>_xll.qlDayCounterYearFraction(DayCounter,R89,S89,,,Trigger)</f>
        <v>1.0166666666666666</v>
      </c>
      <c r="U89" s="139">
        <f>_xll.qlInterpolationInterpolate(B12MInterpolation,R89,TRUE)</f>
        <v>4.1878766161545407E-3</v>
      </c>
      <c r="V89" s="119">
        <f>_xll.qlYieldTSDiscount(Discounting,R89,,AllTriggers)</f>
        <v>0.99950445653649012</v>
      </c>
      <c r="W89" s="119">
        <f>_xll.qlYieldTSDiscount(Discounting,S89,,AllTriggers)</f>
        <v>0.99483690239962663</v>
      </c>
      <c r="X89" s="22">
        <f t="shared" si="10"/>
        <v>4.6148638483929803E-3</v>
      </c>
      <c r="Y89" s="139">
        <f t="shared" si="11"/>
        <v>4.2288376291892745E-3</v>
      </c>
    </row>
    <row r="90" spans="18:25" x14ac:dyDescent="0.2">
      <c r="R90" s="92">
        <f>_xll.qlCalendarAdvance(Calendar,R89,"1D","f")</f>
        <v>42249</v>
      </c>
      <c r="S90" s="146">
        <f>_xll.qlCalendarAdvance(Calendar,R90,$F$1,"mf",,Trigger)</f>
        <v>42615</v>
      </c>
      <c r="T90" s="147">
        <f>_xll.qlDayCounterYearFraction(DayCounter,R90,S90,,,Trigger)</f>
        <v>1.0166666666666666</v>
      </c>
      <c r="U90" s="139">
        <f>_xll.qlInterpolationInterpolate(B12MInterpolation,R90,TRUE)</f>
        <v>4.1888606728884802E-3</v>
      </c>
      <c r="V90" s="119">
        <f>_xll.qlYieldTSDiscount(Discounting,R90,,AllTriggers)</f>
        <v>0.9994996241337254</v>
      </c>
      <c r="W90" s="119">
        <f>_xll.qlYieldTSDiscount(Discounting,S90,,AllTriggers)</f>
        <v>0.9948153854779368</v>
      </c>
      <c r="X90" s="22">
        <f t="shared" si="10"/>
        <v>4.6314601939325831E-3</v>
      </c>
      <c r="Y90" s="139">
        <f t="shared" si="11"/>
        <v>4.2297583270441697E-3</v>
      </c>
    </row>
    <row r="91" spans="18:25" x14ac:dyDescent="0.2">
      <c r="R91" s="92">
        <f>_xll.qlCalendarAdvance(Calendar,R90,"1D","f")</f>
        <v>42250</v>
      </c>
      <c r="S91" s="146">
        <f>_xll.qlCalendarAdvance(Calendar,R91,$F$1,"mf",,Trigger)</f>
        <v>42618</v>
      </c>
      <c r="T91" s="147">
        <f>_xll.qlDayCounterYearFraction(DayCounter,R91,S91,,,Trigger)</f>
        <v>1.0222222222222221</v>
      </c>
      <c r="U91" s="139">
        <f>_xll.qlInterpolationInterpolate(B12MInterpolation,R91,TRUE)</f>
        <v>4.1898286015853081E-3</v>
      </c>
      <c r="V91" s="119">
        <f>_xll.qlYieldTSDiscount(Discounting,R91,,AllTriggers)</f>
        <v>0.99949477113589225</v>
      </c>
      <c r="W91" s="119">
        <f>_xll.qlYieldTSDiscount(Discounting,S91,,AllTriggers)</f>
        <v>0.99475052999353786</v>
      </c>
      <c r="X91" s="22">
        <f t="shared" si="10"/>
        <v>4.6655973788491912E-3</v>
      </c>
      <c r="Y91" s="139">
        <f t="shared" si="11"/>
        <v>4.2535471802499112E-3</v>
      </c>
    </row>
    <row r="92" spans="18:25" x14ac:dyDescent="0.2">
      <c r="R92" s="92">
        <f>_xll.qlCalendarAdvance(Calendar,R91,"1D","f")</f>
        <v>42251</v>
      </c>
      <c r="S92" s="146">
        <f>_xll.qlCalendarAdvance(Calendar,R92,$F$1,"mf",,Trigger)</f>
        <v>42618</v>
      </c>
      <c r="T92" s="147">
        <f>_xll.qlDayCounterYearFraction(DayCounter,R92,S92,,,Trigger)</f>
        <v>1.0194444444444444</v>
      </c>
      <c r="U92" s="139">
        <f>_xll.qlInterpolationInterpolate(B12MInterpolation,R92,TRUE)</f>
        <v>4.1907815375107418E-3</v>
      </c>
      <c r="V92" s="119">
        <f>_xll.qlYieldTSDiscount(Discounting,R92,,AllTriggers)</f>
        <v>0.99948989624758622</v>
      </c>
      <c r="W92" s="119">
        <f>_xll.qlYieldTSDiscount(Discounting,S92,,AllTriggers)</f>
        <v>0.99475052999353786</v>
      </c>
      <c r="X92" s="22">
        <f t="shared" si="10"/>
        <v>4.6735030365149472E-3</v>
      </c>
      <c r="Y92" s="139">
        <f t="shared" si="11"/>
        <v>4.2429965208230754E-3</v>
      </c>
    </row>
    <row r="93" spans="18:25" x14ac:dyDescent="0.2">
      <c r="R93" s="92">
        <f>_xll.qlCalendarAdvance(Calendar,R92,"1D","f")</f>
        <v>42254</v>
      </c>
      <c r="S93" s="146">
        <f>_xll.qlCalendarAdvance(Calendar,R93,$F$1,"mf",,Trigger)</f>
        <v>42620</v>
      </c>
      <c r="T93" s="147">
        <f>_xll.qlDayCounterYearFraction(DayCounter,R93,S93,,,Trigger)</f>
        <v>1.0166666666666666</v>
      </c>
      <c r="U93" s="139">
        <f>_xll.qlInterpolationInterpolate(B12MInterpolation,R93,TRUE)</f>
        <v>4.1935617413158353E-3</v>
      </c>
      <c r="V93" s="119">
        <f>_xll.qlYieldTSDiscount(Discounting,R93,,AllTriggers)</f>
        <v>0.99947512728618804</v>
      </c>
      <c r="W93" s="119">
        <f>_xll.qlYieldTSDiscount(Discounting,S93,,AllTriggers)</f>
        <v>0.99470703932623739</v>
      </c>
      <c r="X93" s="22">
        <f t="shared" si="10"/>
        <v>4.7148782487099845E-3</v>
      </c>
      <c r="Y93" s="139">
        <f t="shared" si="11"/>
        <v>4.2341386059167475E-3</v>
      </c>
    </row>
    <row r="94" spans="18:25" x14ac:dyDescent="0.2">
      <c r="R94" s="92">
        <f>_xll.qlCalendarAdvance(Calendar,R93,"1D","f")</f>
        <v>42255</v>
      </c>
      <c r="S94" s="146">
        <f>_xll.qlCalendarAdvance(Calendar,R94,$F$1,"mf",,Trigger)</f>
        <v>42621</v>
      </c>
      <c r="T94" s="147">
        <f>_xll.qlDayCounterYearFraction(DayCounter,R94,S94,,,Trigger)</f>
        <v>1.0166666666666666</v>
      </c>
      <c r="U94" s="139">
        <f>_xll.qlInterpolationInterpolate(B12MInterpolation,R94,TRUE)</f>
        <v>4.1944660588128504E-3</v>
      </c>
      <c r="V94" s="119">
        <f>_xll.qlYieldTSDiscount(Discounting,R94,,AllTriggers)</f>
        <v>0.99947015188248345</v>
      </c>
      <c r="W94" s="119">
        <f>_xll.qlYieldTSDiscount(Discounting,S94,,AllTriggers)</f>
        <v>0.99468521796582954</v>
      </c>
      <c r="X94" s="22">
        <f t="shared" si="10"/>
        <v>4.7316400123666056E-3</v>
      </c>
      <c r="Y94" s="139">
        <f t="shared" si="11"/>
        <v>4.2349780702313749E-3</v>
      </c>
    </row>
    <row r="95" spans="18:25" x14ac:dyDescent="0.2">
      <c r="R95" s="92">
        <f>_xll.qlCalendarAdvance(Calendar,R94,"1D","f")</f>
        <v>42256</v>
      </c>
      <c r="S95" s="146">
        <f>_xll.qlCalendarAdvance(Calendar,R95,$F$1,"mf",,Trigger)</f>
        <v>42622</v>
      </c>
      <c r="T95" s="147">
        <f>_xll.qlDayCounterYearFraction(DayCounter,R95,S95,,,Trigger)</f>
        <v>1.0166666666666666</v>
      </c>
      <c r="U95" s="139">
        <f>_xll.qlInterpolationInterpolate(B12MInterpolation,R95,TRUE)</f>
        <v>4.1953610598670513E-3</v>
      </c>
      <c r="V95" s="119">
        <f>_xll.qlYieldTSDiscount(Discounting,R95,,AllTriggers)</f>
        <v>0.99946514811168963</v>
      </c>
      <c r="W95" s="119">
        <f>_xll.qlYieldTSDiscount(Discounting,S95,,AllTriggers)</f>
        <v>0.99466334595495343</v>
      </c>
      <c r="X95" s="22">
        <f t="shared" si="10"/>
        <v>4.7484247889505284E-3</v>
      </c>
      <c r="Y95" s="139">
        <f t="shared" si="11"/>
        <v>4.2358080205812778E-3</v>
      </c>
    </row>
    <row r="96" spans="18:25" x14ac:dyDescent="0.2">
      <c r="R96" s="92">
        <f>_xll.qlCalendarAdvance(Calendar,R95,"1D","f")</f>
        <v>42257</v>
      </c>
      <c r="S96" s="146">
        <f>_xll.qlCalendarAdvance(Calendar,R96,$F$1,"mf",,Trigger)</f>
        <v>42625</v>
      </c>
      <c r="T96" s="147">
        <f>_xll.qlDayCounterYearFraction(DayCounter,R96,S96,,,Trigger)</f>
        <v>1.0222222222222221</v>
      </c>
      <c r="U96" s="139">
        <f>_xll.qlInterpolationInterpolate(B12MInterpolation,R96,TRUE)</f>
        <v>4.1962478797441544E-3</v>
      </c>
      <c r="V96" s="119">
        <f>_xll.qlYieldTSDiscount(Discounting,R96,,AllTriggers)</f>
        <v>0.99946011467856666</v>
      </c>
      <c r="W96" s="119">
        <f>_xll.qlYieldTSDiscount(Discounting,S96,,AllTriggers)</f>
        <v>0.99459742627489478</v>
      </c>
      <c r="X96" s="22">
        <f t="shared" si="10"/>
        <v>4.7828173093281256E-3</v>
      </c>
      <c r="Y96" s="139">
        <f t="shared" si="11"/>
        <v>4.2595433249334839E-3</v>
      </c>
    </row>
    <row r="97" spans="18:25" x14ac:dyDescent="0.2">
      <c r="R97" s="92">
        <f>_xll.qlCalendarAdvance(Calendar,R96,"1D","f")</f>
        <v>42258</v>
      </c>
      <c r="S97" s="146">
        <f>_xll.qlCalendarAdvance(Calendar,R97,$F$1,"mf",,Trigger)</f>
        <v>42625</v>
      </c>
      <c r="T97" s="147">
        <f>_xll.qlDayCounterYearFraction(DayCounter,R97,S97,,,Trigger)</f>
        <v>1.0194444444444444</v>
      </c>
      <c r="U97" s="139">
        <f>_xll.qlInterpolationInterpolate(B12MInterpolation,R97,TRUE)</f>
        <v>4.1971276537098746E-3</v>
      </c>
      <c r="V97" s="119">
        <f>_xll.qlYieldTSDiscount(Discounting,R97,,AllTriggers)</f>
        <v>0.99945505028790338</v>
      </c>
      <c r="W97" s="119">
        <f>_xll.qlYieldTSDiscount(Discounting,S97,,AllTriggers)</f>
        <v>0.99459742627489478</v>
      </c>
      <c r="X97" s="22">
        <f t="shared" si="10"/>
        <v>4.7908547297615452E-3</v>
      </c>
      <c r="Y97" s="139">
        <f t="shared" si="11"/>
        <v>4.2489032464222681E-3</v>
      </c>
    </row>
    <row r="98" spans="18:25" x14ac:dyDescent="0.2">
      <c r="R98" s="92">
        <f>_xll.qlCalendarAdvance(Calendar,R97,"1D","f")</f>
        <v>42261</v>
      </c>
      <c r="S98" s="146">
        <f>_xll.qlCalendarAdvance(Calendar,R98,$F$1,"mf",,Trigger)</f>
        <v>42627</v>
      </c>
      <c r="T98" s="147">
        <f>_xll.qlDayCounterYearFraction(DayCounter,R98,S98,,,Trigger)</f>
        <v>1.0166666666666666</v>
      </c>
      <c r="U98" s="139">
        <f>_xll.qlInterpolationInterpolate(B12MInterpolation,R98,TRUE)</f>
        <v>4.1997360527959047E-3</v>
      </c>
      <c r="V98" s="119">
        <f>_xll.qlYieldTSDiscount(Discounting,R98,,AllTriggers)</f>
        <v>0.99943965841899907</v>
      </c>
      <c r="W98" s="119">
        <f>_xll.qlYieldTSDiscount(Discounting,S98,,AllTriggers)</f>
        <v>0.99455322703747617</v>
      </c>
      <c r="X98" s="22">
        <f t="shared" si="10"/>
        <v>4.8326482870661852E-3</v>
      </c>
      <c r="Y98" s="139">
        <f t="shared" si="11"/>
        <v>4.2398553027111268E-3</v>
      </c>
    </row>
    <row r="99" spans="18:25" x14ac:dyDescent="0.2">
      <c r="R99" s="92">
        <f>_xll.qlCalendarAdvance(Calendar,R98,"1D","f")</f>
        <v>42262</v>
      </c>
      <c r="S99" s="146">
        <f>_xll.qlCalendarAdvance(Calendar,R99,$F$1,"mf",,Trigger)</f>
        <v>42628</v>
      </c>
      <c r="T99" s="147">
        <f>_xll.qlDayCounterYearFraction(DayCounter,R99,S99,,,Trigger)</f>
        <v>1.0166666666666666</v>
      </c>
      <c r="U99" s="139">
        <f>_xll.qlInterpolationInterpolate(B12MInterpolation,R99,TRUE)</f>
        <v>4.2005989957732571E-3</v>
      </c>
      <c r="V99" s="119">
        <f>_xll.qlYieldTSDiscount(Discounting,R99,,AllTriggers)</f>
        <v>0.9994344572466507</v>
      </c>
      <c r="W99" s="119">
        <f>_xll.qlYieldTSDiscount(Discounting,S99,,AllTriggers)</f>
        <v>0.99453105166022704</v>
      </c>
      <c r="X99" s="22">
        <f t="shared" si="10"/>
        <v>4.8495437927597047E-3</v>
      </c>
      <c r="Y99" s="139">
        <f t="shared" si="11"/>
        <v>4.2406523121083549E-3</v>
      </c>
    </row>
    <row r="100" spans="18:25" x14ac:dyDescent="0.2">
      <c r="R100" s="92">
        <f>_xll.qlCalendarAdvance(Calendar,R99,"1D","f")</f>
        <v>42263</v>
      </c>
      <c r="S100" s="146">
        <f>_xll.qlCalendarAdvance(Calendar,R100,$F$1,"mf",,Trigger)</f>
        <v>42629</v>
      </c>
      <c r="T100" s="147">
        <f>_xll.qlDayCounterYearFraction(DayCounter,R100,S100,,,Trigger)</f>
        <v>1.0166666666666666</v>
      </c>
      <c r="U100" s="139">
        <f>_xll.qlInterpolationInterpolate(B12MInterpolation,R100,TRUE)</f>
        <v>4.2014605691678081E-3</v>
      </c>
      <c r="V100" s="119">
        <f>_xll.qlYieldTSDiscount(Discounting,R100,,AllTriggers)</f>
        <v>0.99942921864115075</v>
      </c>
      <c r="W100" s="119">
        <f>_xll.qlYieldTSDiscount(Discounting,S100,,AllTriggers)</f>
        <v>0.99450882581137534</v>
      </c>
      <c r="X100" s="22">
        <f t="shared" si="10"/>
        <v>4.8664531944093052E-3</v>
      </c>
      <c r="Y100" s="139">
        <f t="shared" si="11"/>
        <v>4.2414478544351691E-3</v>
      </c>
    </row>
    <row r="101" spans="18:25" x14ac:dyDescent="0.2">
      <c r="R101" s="92">
        <f>_xll.qlCalendarAdvance(Calendar,R100,"1D","f")</f>
        <v>42264</v>
      </c>
      <c r="S101" s="146">
        <f>_xll.qlCalendarAdvance(Calendar,R101,$F$1,"mf",,Trigger)</f>
        <v>42632</v>
      </c>
      <c r="T101" s="147">
        <f>_xll.qlDayCounterYearFraction(DayCounter,R101,S101,,,Trigger)</f>
        <v>1.0222222222222221</v>
      </c>
      <c r="U101" s="139">
        <f>_xll.qlInterpolationInterpolate(B12MInterpolation,R101,TRUE)</f>
        <v>4.2023219082452734E-3</v>
      </c>
      <c r="V101" s="119">
        <f>_xll.qlYieldTSDiscount(Discounting,R101,,AllTriggers)</f>
        <v>0.99942394130746881</v>
      </c>
      <c r="W101" s="119">
        <f>_xll.qlYieldTSDiscount(Discounting,S101,,AllTriggers)</f>
        <v>0.9944418456909847</v>
      </c>
      <c r="X101" s="22">
        <f t="shared" si="10"/>
        <v>4.9010298703311417E-3</v>
      </c>
      <c r="Y101" s="139">
        <f t="shared" si="11"/>
        <v>4.2651840384936501E-3</v>
      </c>
    </row>
    <row r="102" spans="18:25" x14ac:dyDescent="0.2">
      <c r="R102" s="92">
        <f>_xll.qlCalendarAdvance(Calendar,R101,"1D","f")</f>
        <v>42265</v>
      </c>
      <c r="S102" s="146">
        <f>_xll.qlCalendarAdvance(Calendar,R102,$F$1,"mf",,Trigger)</f>
        <v>42632</v>
      </c>
      <c r="T102" s="147">
        <f>_xll.qlDayCounterYearFraction(DayCounter,R102,S102,,,Trigger)</f>
        <v>1.0194444444444444</v>
      </c>
      <c r="U102" s="139">
        <f>_xll.qlInterpolationInterpolate(B12MInterpolation,R102,TRUE)</f>
        <v>4.2031841482713696E-3</v>
      </c>
      <c r="V102" s="119">
        <f>_xll.qlYieldTSDiscount(Discounting,R102,,AllTriggers)</f>
        <v>0.99941862395060643</v>
      </c>
      <c r="W102" s="119">
        <f>_xll.qlYieldTSDiscount(Discounting,S102,,AllTriggers)</f>
        <v>0.9944418456909847</v>
      </c>
      <c r="X102" s="22">
        <f t="shared" si="10"/>
        <v>4.9091390862546136E-3</v>
      </c>
      <c r="Y102" s="139">
        <f t="shared" si="11"/>
        <v>4.2545119785129528E-3</v>
      </c>
    </row>
    <row r="103" spans="18:25" x14ac:dyDescent="0.2">
      <c r="R103" s="92">
        <f>_xll.qlCalendarAdvance(Calendar,R102,"1D","f")</f>
        <v>42268</v>
      </c>
      <c r="S103" s="146">
        <f>_xll.qlCalendarAdvance(Calendar,R103,$F$1,"mf",,Trigger)</f>
        <v>42634</v>
      </c>
      <c r="T103" s="147">
        <f>_xll.qlDayCounterYearFraction(DayCounter,R103,S103,,,Trigger)</f>
        <v>1.0166666666666666</v>
      </c>
      <c r="U103" s="139">
        <f>_xll.qlInterpolationInterpolate(B12MInterpolation,R103,TRUE)</f>
        <v>4.2057876266986009E-3</v>
      </c>
      <c r="V103" s="119">
        <f>_xll.qlYieldTSDiscount(Discounting,R103,,AllTriggers)</f>
        <v>0.99940241879143832</v>
      </c>
      <c r="W103" s="119">
        <f>_xll.qlYieldTSDiscount(Discounting,S103,,AllTriggers)</f>
        <v>0.9943969403884072</v>
      </c>
      <c r="X103" s="22">
        <f t="shared" si="10"/>
        <v>4.9511630416998829E-3</v>
      </c>
      <c r="Y103" s="139">
        <f t="shared" si="11"/>
        <v>4.245443780943341E-3</v>
      </c>
    </row>
    <row r="104" spans="18:25" x14ac:dyDescent="0.2">
      <c r="R104" s="92">
        <f>_xll.qlCalendarAdvance(Calendar,R103,"1D","f")</f>
        <v>42269</v>
      </c>
      <c r="S104" s="146">
        <f>_xll.qlCalendarAdvance(Calendar,R104,$F$1,"mf",,Trigger)</f>
        <v>42635</v>
      </c>
      <c r="T104" s="147">
        <f>_xll.qlDayCounterYearFraction(DayCounter,R104,S104,,,Trigger)</f>
        <v>1.0166666666666666</v>
      </c>
      <c r="U104" s="139">
        <f>_xll.qlInterpolationInterpolate(B12MInterpolation,R104,TRUE)</f>
        <v>4.2066648231763801E-3</v>
      </c>
      <c r="V104" s="119">
        <f>_xll.qlYieldTSDiscount(Discounting,R104,,AllTriggers)</f>
        <v>0.99939692839252214</v>
      </c>
      <c r="W104" s="119">
        <f>_xll.qlYieldTSDiscount(Discounting,S104,,AllTriggers)</f>
        <v>0.99437441224721679</v>
      </c>
      <c r="X104" s="22">
        <f t="shared" si="10"/>
        <v>4.9681284576600501E-3</v>
      </c>
      <c r="Y104" s="139">
        <f t="shared" si="11"/>
        <v>4.2462546523167229E-3</v>
      </c>
    </row>
    <row r="105" spans="18:25" x14ac:dyDescent="0.2">
      <c r="R105" s="92">
        <f>_xll.qlCalendarAdvance(Calendar,R104,"1D","f")</f>
        <v>42270</v>
      </c>
      <c r="S105" s="146">
        <f>_xll.qlCalendarAdvance(Calendar,R105,$F$1,"mf",,Trigger)</f>
        <v>42636</v>
      </c>
      <c r="T105" s="147">
        <f>_xll.qlDayCounterYearFraction(DayCounter,R105,S105,,,Trigger)</f>
        <v>1.0166666666666666</v>
      </c>
      <c r="U105" s="139">
        <f>_xll.qlInterpolationInterpolate(B12MInterpolation,R105,TRUE)</f>
        <v>4.2075485969313691E-3</v>
      </c>
      <c r="V105" s="119">
        <f>_xll.qlYieldTSDiscount(Discounting,R105,,AllTriggers)</f>
        <v>0.99939139149592771</v>
      </c>
      <c r="W105" s="119">
        <f>_xll.qlYieldTSDiscount(Discounting,S105,,AllTriggers)</f>
        <v>0.99435183381356895</v>
      </c>
      <c r="X105" s="22">
        <f t="shared" si="10"/>
        <v>4.9850986482690898E-3</v>
      </c>
      <c r="Y105" s="139">
        <f t="shared" si="11"/>
        <v>4.2470720997152683E-3</v>
      </c>
    </row>
    <row r="106" spans="18:25" x14ac:dyDescent="0.2">
      <c r="R106" s="92">
        <f>_xll.qlCalendarAdvance(Calendar,R105,"1D","f")</f>
        <v>42271</v>
      </c>
      <c r="S106" s="146">
        <f>_xll.qlCalendarAdvance(Calendar,R106,$F$1,"mf",,Trigger)</f>
        <v>42639</v>
      </c>
      <c r="T106" s="147">
        <f>_xll.qlDayCounterYearFraction(DayCounter,R106,S106,,,Trigger)</f>
        <v>1.0222222222222221</v>
      </c>
      <c r="U106" s="139">
        <f>_xll.qlInterpolationInterpolate(B12MInterpolation,R106,TRUE)</f>
        <v>4.2084400832292854E-3</v>
      </c>
      <c r="V106" s="119">
        <f>_xll.qlYieldTSDiscount(Discounting,R106,,AllTriggers)</f>
        <v>0.99938580680685851</v>
      </c>
      <c r="W106" s="119">
        <f>_xll.qlYieldTSDiscount(Discounting,S106,,AllTriggers)</f>
        <v>0.994283797014056</v>
      </c>
      <c r="X106" s="22">
        <f t="shared" si="10"/>
        <v>5.0197906789047611E-3</v>
      </c>
      <c r="Y106" s="139">
        <f t="shared" si="11"/>
        <v>4.2708656935541191E-3</v>
      </c>
    </row>
    <row r="107" spans="18:25" x14ac:dyDescent="0.2">
      <c r="R107" s="92">
        <f>_xll.qlCalendarAdvance(Calendar,R106,"1D","f")</f>
        <v>42272</v>
      </c>
      <c r="S107" s="146">
        <f>_xll.qlCalendarAdvance(Calendar,R107,$F$1,"mf",,Trigger)</f>
        <v>42639</v>
      </c>
      <c r="T107" s="147">
        <f>_xll.qlDayCounterYearFraction(DayCounter,R107,S107,,,Trigger)</f>
        <v>1.0194444444444444</v>
      </c>
      <c r="U107" s="139">
        <f>_xll.qlInterpolationInterpolate(B12MInterpolation,R107,TRUE)</f>
        <v>4.2093404173358454E-3</v>
      </c>
      <c r="V107" s="119">
        <f>_xll.qlYieldTSDiscount(Discounting,R107,,AllTriggers)</f>
        <v>0.9993801730305536</v>
      </c>
      <c r="W107" s="119">
        <f>_xll.qlYieldTSDiscount(Discounting,S107,,AllTriggers)</f>
        <v>0.994283797014056</v>
      </c>
      <c r="X107" s="22">
        <f t="shared" si="10"/>
        <v>5.0279104914030389E-3</v>
      </c>
      <c r="Y107" s="139">
        <f t="shared" si="11"/>
        <v>4.260217999107991E-3</v>
      </c>
    </row>
    <row r="108" spans="18:25" x14ac:dyDescent="0.2">
      <c r="R108" s="92">
        <f>_xll.qlCalendarAdvance(Calendar,R107,"1D","f")</f>
        <v>42275</v>
      </c>
      <c r="S108" s="146">
        <f>_xll.qlCalendarAdvance(Calendar,R108,$F$1,"mf",,Trigger)</f>
        <v>42641</v>
      </c>
      <c r="T108" s="147">
        <f>_xll.qlDayCounterYearFraction(DayCounter,R108,S108,,,Trigger)</f>
        <v>1.0166666666666666</v>
      </c>
      <c r="U108" s="139">
        <f>_xll.qlInterpolationInterpolate(B12MInterpolation,R108,TRUE)</f>
        <v>4.2121058591645432E-3</v>
      </c>
      <c r="V108" s="119">
        <f>_xll.qlYieldTSDiscount(Discounting,R108,,AllTriggers)</f>
        <v>0.99936296423116355</v>
      </c>
      <c r="W108" s="119">
        <f>_xll.qlYieldTSDiscount(Discounting,S108,,AllTriggers)</f>
        <v>0.99423818815517928</v>
      </c>
      <c r="X108" s="22">
        <f t="shared" si="10"/>
        <v>5.0699755988858168E-3</v>
      </c>
      <c r="Y108" s="139">
        <f t="shared" si="11"/>
        <v>4.2512981788871643E-3</v>
      </c>
    </row>
    <row r="109" spans="18:25" x14ac:dyDescent="0.2">
      <c r="R109" s="92">
        <f>_xll.qlCalendarAdvance(Calendar,R108,"1D","f")</f>
        <v>42276</v>
      </c>
      <c r="S109" s="146">
        <f>_xll.qlCalendarAdvance(Calendar,R109,$F$1,"mf",,Trigger)</f>
        <v>42642</v>
      </c>
      <c r="T109" s="147">
        <f>_xll.qlDayCounterYearFraction(DayCounter,R109,S109,,,Trigger)</f>
        <v>1.0166666666666666</v>
      </c>
      <c r="U109" s="139">
        <f>_xll.qlInterpolationInterpolate(B12MInterpolation,R109,TRUE)</f>
        <v>4.2130529371628362E-3</v>
      </c>
      <c r="V109" s="119">
        <f>_xll.qlYieldTSDiscount(Discounting,R109,,AllTriggers)</f>
        <v>0.99935712115904241</v>
      </c>
      <c r="W109" s="119">
        <f>_xll.qlYieldTSDiscount(Discounting,S109,,AllTriggers)</f>
        <v>0.99421530850489181</v>
      </c>
      <c r="X109" s="22">
        <f t="shared" si="10"/>
        <v>5.0869470628371631E-3</v>
      </c>
      <c r="Y109" s="139">
        <f t="shared" si="11"/>
        <v>4.252179202422113E-3</v>
      </c>
    </row>
    <row r="110" spans="18:25" x14ac:dyDescent="0.2">
      <c r="R110" s="92">
        <f>_xll.qlCalendarAdvance(Calendar,R109,"1D","f")</f>
        <v>42277</v>
      </c>
      <c r="S110" s="146">
        <f>_xll.qlCalendarAdvance(Calendar,R110,$F$1,"mf",,Trigger)</f>
        <v>42643</v>
      </c>
      <c r="T110" s="147">
        <f>_xll.qlDayCounterYearFraction(DayCounter,R110,S110,,,Trigger)</f>
        <v>1.0166666666666666</v>
      </c>
      <c r="U110" s="139">
        <f>_xll.qlInterpolationInterpolate(B12MInterpolation,R110,TRUE)</f>
        <v>4.2140142759499663E-3</v>
      </c>
      <c r="V110" s="119">
        <f>_xll.qlYieldTSDiscount(Discounting,R110,,AllTriggers)</f>
        <v>0.99935122281002842</v>
      </c>
      <c r="W110" s="119">
        <f>_xll.qlYieldTSDiscount(Discounting,S110,,AllTriggers)</f>
        <v>0.9941923787415673</v>
      </c>
      <c r="X110" s="22">
        <f t="shared" si="10"/>
        <v>5.1039144563217037E-3</v>
      </c>
      <c r="Y110" s="139">
        <f t="shared" si="11"/>
        <v>4.2530745748179189E-3</v>
      </c>
    </row>
    <row r="111" spans="18:25" x14ac:dyDescent="0.2">
      <c r="R111" s="92">
        <f>_xll.qlCalendarAdvance(Calendar,R110,"1D","f")</f>
        <v>42278</v>
      </c>
      <c r="S111" s="146">
        <f>_xll.qlCalendarAdvance(Calendar,R111,$F$1,"mf",,Trigger)</f>
        <v>42646</v>
      </c>
      <c r="T111" s="147">
        <f>_xll.qlDayCounterYearFraction(DayCounter,R111,S111,,,Trigger)</f>
        <v>1.0222222222222221</v>
      </c>
      <c r="U111" s="139">
        <f>_xll.qlInterpolationInterpolate(B12MInterpolation,R111,TRUE)</f>
        <v>4.2149896940497159E-3</v>
      </c>
      <c r="V111" s="119">
        <f>_xll.qlYieldTSDiscount(Discounting,R111,,AllTriggers)</f>
        <v>0.99934526930752232</v>
      </c>
      <c r="W111" s="119">
        <f>_xll.qlYieldTSDiscount(Discounting,S111,,AllTriggers)</f>
        <v>0.99412328902993652</v>
      </c>
      <c r="X111" s="22">
        <f t="shared" si="10"/>
        <v>5.1386573713491819E-3</v>
      </c>
      <c r="Y111" s="139">
        <f t="shared" si="11"/>
        <v>4.2769823310558203E-3</v>
      </c>
    </row>
    <row r="112" spans="18:25" x14ac:dyDescent="0.2">
      <c r="R112" s="92">
        <f>_xll.qlCalendarAdvance(Calendar,R111,"1D","f")</f>
        <v>42279</v>
      </c>
      <c r="S112" s="146">
        <f>_xll.qlCalendarAdvance(Calendar,R112,$F$1,"mf",,Trigger)</f>
        <v>42646</v>
      </c>
      <c r="T112" s="147">
        <f>_xll.qlDayCounterYearFraction(DayCounter,R112,S112,,,Trigger)</f>
        <v>1.0194444444444444</v>
      </c>
      <c r="U112" s="139">
        <f>_xll.qlInterpolationInterpolate(B12MInterpolation,R112,TRUE)</f>
        <v>4.2159787466374832E-3</v>
      </c>
      <c r="V112" s="119">
        <f>_xll.qlYieldTSDiscount(Discounting,R112,,AllTriggers)</f>
        <v>0.99933926105851756</v>
      </c>
      <c r="W112" s="119">
        <f>_xll.qlYieldTSDiscount(Discounting,S112,,AllTriggers)</f>
        <v>0.99412328902993652</v>
      </c>
      <c r="X112" s="22">
        <f t="shared" si="10"/>
        <v>5.1467306722780288E-3</v>
      </c>
      <c r="Y112" s="139">
        <f t="shared" si="11"/>
        <v>4.2664091895055099E-3</v>
      </c>
    </row>
    <row r="113" spans="18:25" x14ac:dyDescent="0.2">
      <c r="R113" s="92">
        <f>_xll.qlCalendarAdvance(Calendar,R112,"1D","f")</f>
        <v>42282</v>
      </c>
      <c r="S113" s="146">
        <f>_xll.qlCalendarAdvance(Calendar,R113,$F$1,"mf",,Trigger)</f>
        <v>42648</v>
      </c>
      <c r="T113" s="147">
        <f>_xll.qlDayCounterYearFraction(DayCounter,R113,S113,,,Trigger)</f>
        <v>1.0166666666666666</v>
      </c>
      <c r="U113" s="139">
        <f>_xll.qlInterpolationInterpolate(B12MInterpolation,R113,TRUE)</f>
        <v>4.219023263082859E-3</v>
      </c>
      <c r="V113" s="119">
        <f>_xll.qlYieldTSDiscount(Discounting,R113,,AllTriggers)</f>
        <v>0.99932091190243189</v>
      </c>
      <c r="W113" s="119">
        <f>_xll.qlYieldTSDiscount(Discounting,S113,,AllTriggers)</f>
        <v>0.99407697912746285</v>
      </c>
      <c r="X113" s="22">
        <f t="shared" si="10"/>
        <v>5.1886994389823389E-3</v>
      </c>
      <c r="Y113" s="139">
        <f t="shared" si="11"/>
        <v>4.2577549035274324E-3</v>
      </c>
    </row>
    <row r="114" spans="18:25" x14ac:dyDescent="0.2">
      <c r="R114" s="92">
        <f>_xll.qlCalendarAdvance(Calendar,R113,"1D","f")</f>
        <v>42283</v>
      </c>
      <c r="S114" s="146">
        <f>_xll.qlCalendarAdvance(Calendar,R114,$F$1,"mf",,Trigger)</f>
        <v>42649</v>
      </c>
      <c r="T114" s="147">
        <f>_xll.qlDayCounterYearFraction(DayCounter,R114,S114,,,Trigger)</f>
        <v>1.0166666666666666</v>
      </c>
      <c r="U114" s="139">
        <f>_xll.qlInterpolationInterpolate(B12MInterpolation,R114,TRUE)</f>
        <v>4.2200624053766646E-3</v>
      </c>
      <c r="V114" s="119">
        <f>_xll.qlYieldTSDiscount(Discounting,R114,,AllTriggers)</f>
        <v>0.99931468873734741</v>
      </c>
      <c r="W114" s="119">
        <f>_xll.qlYieldTSDiscount(Discounting,S114,,AllTriggers)</f>
        <v>0.99405374922483736</v>
      </c>
      <c r="X114" s="22">
        <f t="shared" si="10"/>
        <v>5.2056486950570538E-3</v>
      </c>
      <c r="Y114" s="139">
        <f t="shared" si="11"/>
        <v>4.2587285104952613E-3</v>
      </c>
    </row>
    <row r="115" spans="18:25" x14ac:dyDescent="0.2">
      <c r="R115" s="92">
        <f>_xll.qlCalendarAdvance(Calendar,R114,"1D","f")</f>
        <v>42284</v>
      </c>
      <c r="S115" s="146">
        <f>_xll.qlCalendarAdvance(Calendar,R115,$F$1,"mf",,Trigger)</f>
        <v>42650</v>
      </c>
      <c r="T115" s="147">
        <f>_xll.qlDayCounterYearFraction(DayCounter,R115,S115,,,Trigger)</f>
        <v>1.0166666666666666</v>
      </c>
      <c r="U115" s="139">
        <f>_xll.qlInterpolationInterpolate(B12MInterpolation,R115,TRUE)</f>
        <v>4.2211129580354721E-3</v>
      </c>
      <c r="V115" s="119">
        <f>_xll.qlYieldTSDiscount(Discounting,R115,,AllTriggers)</f>
        <v>0.99930841286071537</v>
      </c>
      <c r="W115" s="119">
        <f>_xll.qlYieldTSDiscount(Discounting,S115,,AllTriggers)</f>
        <v>0.99403046938886641</v>
      </c>
      <c r="X115" s="22">
        <f t="shared" si="10"/>
        <v>5.2225962565993862E-3</v>
      </c>
      <c r="Y115" s="139">
        <f t="shared" si="11"/>
        <v>4.2597135806419165E-3</v>
      </c>
    </row>
    <row r="116" spans="18:25" x14ac:dyDescent="0.2">
      <c r="R116" s="92">
        <f>_xll.qlCalendarAdvance(Calendar,R115,"1D","f")</f>
        <v>42285</v>
      </c>
      <c r="S116" s="146">
        <f>_xll.qlCalendarAdvance(Calendar,R116,$F$1,"mf",,Trigger)</f>
        <v>42653</v>
      </c>
      <c r="T116" s="147">
        <f>_xll.qlDayCounterYearFraction(DayCounter,R116,S116,,,Trigger)</f>
        <v>1.0222222222222221</v>
      </c>
      <c r="U116" s="139">
        <f>_xll.qlInterpolationInterpolate(B12MInterpolation,R116,TRUE)</f>
        <v>4.222174476234678E-3</v>
      </c>
      <c r="V116" s="119">
        <f>_xll.qlYieldTSDiscount(Discounting,R116,,AllTriggers)</f>
        <v>0.99930208467952153</v>
      </c>
      <c r="W116" s="119">
        <f>_xll.qlYieldTSDiscount(Discounting,S116,,AllTriggers)</f>
        <v>0.99396033053783006</v>
      </c>
      <c r="X116" s="22">
        <f t="shared" si="10"/>
        <v>5.2573819005704526E-3</v>
      </c>
      <c r="Y116" s="139">
        <f t="shared" si="11"/>
        <v>4.2837411255912932E-3</v>
      </c>
    </row>
    <row r="117" spans="18:25" x14ac:dyDescent="0.2">
      <c r="R117" s="92">
        <f>_xll.qlCalendarAdvance(Calendar,R116,"1D","f")</f>
        <v>42286</v>
      </c>
      <c r="S117" s="146">
        <f>_xll.qlCalendarAdvance(Calendar,R117,$F$1,"mf",,Trigger)</f>
        <v>42653</v>
      </c>
      <c r="T117" s="147">
        <f>_xll.qlDayCounterYearFraction(DayCounter,R117,S117,,,Trigger)</f>
        <v>1.0194444444444444</v>
      </c>
      <c r="U117" s="139">
        <f>_xll.qlInterpolationInterpolate(B12MInterpolation,R117,TRUE)</f>
        <v>4.2232465151496798E-3</v>
      </c>
      <c r="V117" s="119">
        <f>_xll.qlYieldTSDiscount(Discounting,R117,,AllTriggers)</f>
        <v>0.99929570460074935</v>
      </c>
      <c r="W117" s="119">
        <f>_xll.qlYieldTSDiscount(Discounting,S117,,AllTriggers)</f>
        <v>0.99396033053783006</v>
      </c>
      <c r="X117" s="22">
        <f t="shared" si="10"/>
        <v>5.2654107756838296E-3</v>
      </c>
      <c r="Y117" s="139">
        <f t="shared" si="11"/>
        <v>4.2732349862086095E-3</v>
      </c>
    </row>
    <row r="118" spans="18:25" x14ac:dyDescent="0.2">
      <c r="R118" s="92">
        <f>_xll.qlCalendarAdvance(Calendar,R117,"1D","f")</f>
        <v>42289</v>
      </c>
      <c r="S118" s="146">
        <f>_xll.qlCalendarAdvance(Calendar,R118,$F$1,"mf",,Trigger)</f>
        <v>42655</v>
      </c>
      <c r="T118" s="147">
        <f>_xll.qlDayCounterYearFraction(DayCounter,R118,S118,,,Trigger)</f>
        <v>1.0166666666666666</v>
      </c>
      <c r="U118" s="139">
        <f>_xll.qlInterpolationInterpolate(B12MInterpolation,R118,TRUE)</f>
        <v>4.2265213079434281E-3</v>
      </c>
      <c r="V118" s="119">
        <f>_xll.qlYieldTSDiscount(Discounting,R118,,AllTriggers)</f>
        <v>0.99927625704876499</v>
      </c>
      <c r="W118" s="119">
        <f>_xll.qlYieldTSDiscount(Discounting,S118,,AllTriggers)</f>
        <v>0.99391332210824612</v>
      </c>
      <c r="X118" s="22">
        <f t="shared" si="10"/>
        <v>5.3073219333571002E-3</v>
      </c>
      <c r="Y118" s="139">
        <f t="shared" si="11"/>
        <v>4.2647951238338321E-3</v>
      </c>
    </row>
    <row r="119" spans="18:25" x14ac:dyDescent="0.2">
      <c r="R119" s="92">
        <f>_xll.qlCalendarAdvance(Calendar,R118,"1D","f")</f>
        <v>42290</v>
      </c>
      <c r="S119" s="146">
        <f>_xll.qlCalendarAdvance(Calendar,R119,$F$1,"mf",,Trigger)</f>
        <v>42656</v>
      </c>
      <c r="T119" s="147">
        <f>_xll.qlDayCounterYearFraction(DayCounter,R119,S119,,,Trigger)</f>
        <v>1.0166666666666666</v>
      </c>
      <c r="U119" s="139">
        <f>_xll.qlInterpolationInterpolate(B12MInterpolation,R119,TRUE)</f>
        <v>4.2276309814755818E-3</v>
      </c>
      <c r="V119" s="119">
        <f>_xll.qlYieldTSDiscount(Discounting,R119,,AllTriggers)</f>
        <v>0.99926967344946815</v>
      </c>
      <c r="W119" s="119">
        <f>_xll.qlYieldTSDiscount(Discounting,S119,,AllTriggers)</f>
        <v>0.9938897432119278</v>
      </c>
      <c r="X119" s="22">
        <f t="shared" si="10"/>
        <v>5.3242673002888187E-3</v>
      </c>
      <c r="Y119" s="139">
        <f t="shared" si="11"/>
        <v>4.2658395203499459E-3</v>
      </c>
    </row>
    <row r="120" spans="18:25" x14ac:dyDescent="0.2">
      <c r="R120" s="92">
        <f>_xll.qlCalendarAdvance(Calendar,R119,"1D","f")</f>
        <v>42291</v>
      </c>
      <c r="S120" s="146">
        <f>_xll.qlCalendarAdvance(Calendar,R120,$F$1,"mf",,Trigger)</f>
        <v>42657</v>
      </c>
      <c r="T120" s="147">
        <f>_xll.qlDayCounterYearFraction(DayCounter,R120,S120,,,Trigger)</f>
        <v>1.0166666666666666</v>
      </c>
      <c r="U120" s="139">
        <f>_xll.qlInterpolationInterpolate(B12MInterpolation,R120,TRUE)</f>
        <v>4.2287489516005155E-3</v>
      </c>
      <c r="V120" s="119">
        <f>_xll.qlYieldTSDiscount(Discounting,R120,,AllTriggers)</f>
        <v>0.99926303998747357</v>
      </c>
      <c r="W120" s="119">
        <f>_xll.qlYieldTSDiscount(Discounting,S120,,AllTriggers)</f>
        <v>0.99386611456222274</v>
      </c>
      <c r="X120" s="22">
        <f t="shared" si="10"/>
        <v>5.3412136304596437E-3</v>
      </c>
      <c r="Y120" s="139">
        <f t="shared" si="11"/>
        <v>4.2668922294307327E-3</v>
      </c>
    </row>
    <row r="121" spans="18:25" x14ac:dyDescent="0.2">
      <c r="R121" s="92">
        <f>_xll.qlCalendarAdvance(Calendar,R120,"1D","f")</f>
        <v>42292</v>
      </c>
      <c r="S121" s="146">
        <f>_xll.qlCalendarAdvance(Calendar,R121,$F$1,"mf",,Trigger)</f>
        <v>42660</v>
      </c>
      <c r="T121" s="147">
        <f>_xll.qlDayCounterYearFraction(DayCounter,R121,S121,,,Trigger)</f>
        <v>1.0222222222222221</v>
      </c>
      <c r="U121" s="139">
        <f>_xll.qlInterpolationInterpolate(B12MInterpolation,R121,TRUE)</f>
        <v>4.2298747734936257E-3</v>
      </c>
      <c r="V121" s="119">
        <f>_xll.qlYieldTSDiscount(Discounting,R121,,AllTriggers)</f>
        <v>0.99925635706974802</v>
      </c>
      <c r="W121" s="119">
        <f>_xll.qlYieldTSDiscount(Discounting,S121,,AllTriggers)</f>
        <v>0.99379493035011413</v>
      </c>
      <c r="X121" s="22">
        <f t="shared" si="10"/>
        <v>5.3760588715556779E-3</v>
      </c>
      <c r="Y121" s="139">
        <f t="shared" si="11"/>
        <v>4.2910202967734188E-3</v>
      </c>
    </row>
    <row r="122" spans="18:25" x14ac:dyDescent="0.2">
      <c r="R122" s="92">
        <f>_xll.qlCalendarAdvance(Calendar,R121,"1D","f")</f>
        <v>42293</v>
      </c>
      <c r="S122" s="146">
        <f>_xll.qlCalendarAdvance(Calendar,R122,$F$1,"mf",,Trigger)</f>
        <v>42660</v>
      </c>
      <c r="T122" s="147">
        <f>_xll.qlDayCounterYearFraction(DayCounter,R122,S122,,,Trigger)</f>
        <v>1.0194444444444444</v>
      </c>
      <c r="U122" s="139">
        <f>_xll.qlInterpolationInterpolate(B12MInterpolation,R122,TRUE)</f>
        <v>4.2310080023303101E-3</v>
      </c>
      <c r="V122" s="119">
        <f>_xll.qlYieldTSDiscount(Discounting,R122,,AllTriggers)</f>
        <v>0.99924962510325532</v>
      </c>
      <c r="W122" s="119">
        <f>_xll.qlYieldTSDiscount(Discounting,S122,,AllTriggers)</f>
        <v>0.99379493035011413</v>
      </c>
      <c r="X122" s="22">
        <f t="shared" si="10"/>
        <v>5.3840627380513581E-3</v>
      </c>
      <c r="Y122" s="139">
        <f t="shared" si="11"/>
        <v>4.2805576487546992E-3</v>
      </c>
    </row>
    <row r="123" spans="18:25" x14ac:dyDescent="0.2">
      <c r="R123" s="92">
        <f>_xll.qlCalendarAdvance(Calendar,R122,"1D","f")</f>
        <v>42296</v>
      </c>
      <c r="S123" s="146">
        <f>_xll.qlCalendarAdvance(Calendar,R123,$F$1,"mf",,Trigger)</f>
        <v>42662</v>
      </c>
      <c r="T123" s="147">
        <f>_xll.qlDayCounterYearFraction(DayCounter,R123,S123,,,Trigger)</f>
        <v>1.0166666666666666</v>
      </c>
      <c r="U123" s="139">
        <f>_xll.qlInterpolationInterpolate(B12MInterpolation,R123,TRUE)</f>
        <v>4.2344476822557759E-3</v>
      </c>
      <c r="V123" s="119">
        <f>_xll.qlYieldTSDiscount(Discounting,R123,,AllTriggers)</f>
        <v>0.9992291389807535</v>
      </c>
      <c r="W123" s="119">
        <f>_xll.qlYieldTSDiscount(Discounting,S123,,AllTriggers)</f>
        <v>0.99374722591363351</v>
      </c>
      <c r="X123" s="22">
        <f t="shared" si="10"/>
        <v>5.4259730233036738E-3</v>
      </c>
      <c r="Y123" s="139">
        <f t="shared" si="11"/>
        <v>4.2722647156141673E-3</v>
      </c>
    </row>
    <row r="124" spans="18:25" x14ac:dyDescent="0.2">
      <c r="R124" s="92">
        <f>_xll.qlCalendarAdvance(Calendar,R123,"1D","f")</f>
        <v>42297</v>
      </c>
      <c r="S124" s="146">
        <f>_xll.qlCalendarAdvance(Calendar,R124,$F$1,"mf",,Trigger)</f>
        <v>42663</v>
      </c>
      <c r="T124" s="147">
        <f>_xll.qlDayCounterYearFraction(DayCounter,R124,S124,,,Trigger)</f>
        <v>1.0166666666666666</v>
      </c>
      <c r="U124" s="139">
        <f>_xll.qlInterpolationInterpolate(B12MInterpolation,R124,TRUE)</f>
        <v>4.2356060906207247E-3</v>
      </c>
      <c r="V124" s="119">
        <f>_xll.qlYieldTSDiscount(Discounting,R124,,AllTriggers)</f>
        <v>0.99922221488875118</v>
      </c>
      <c r="W124" s="119">
        <f>_xll.qlYieldTSDiscount(Discounting,S124,,AllTriggers)</f>
        <v>0.99372329928412462</v>
      </c>
      <c r="X124" s="22">
        <f t="shared" si="10"/>
        <v>5.4429331093173022E-3</v>
      </c>
      <c r="Y124" s="139">
        <f t="shared" si="11"/>
        <v>4.2733578518995077E-3</v>
      </c>
    </row>
    <row r="125" spans="18:25" x14ac:dyDescent="0.2">
      <c r="R125" s="92">
        <f>_xll.qlCalendarAdvance(Calendar,R124,"1D","f")</f>
        <v>42298</v>
      </c>
      <c r="S125" s="146">
        <f>_xll.qlCalendarAdvance(Calendar,R125,$F$1,"mf",,Trigger)</f>
        <v>42664</v>
      </c>
      <c r="T125" s="147">
        <f>_xll.qlDayCounterYearFraction(DayCounter,R125,S125,,,Trigger)</f>
        <v>1.0166666666666666</v>
      </c>
      <c r="U125" s="139">
        <f>_xll.qlInterpolationInterpolate(B12MInterpolation,R125,TRUE)</f>
        <v>4.2367696818062317E-3</v>
      </c>
      <c r="V125" s="119">
        <f>_xll.qlYieldTSDiscount(Discounting,R125,,AllTriggers)</f>
        <v>0.99921524378274063</v>
      </c>
      <c r="W125" s="119">
        <f>_xll.qlYieldTSDiscount(Discounting,S125,,AllTriggers)</f>
        <v>0.99369932308145081</v>
      </c>
      <c r="X125" s="22">
        <f t="shared" si="10"/>
        <v>5.459896817616789E-3</v>
      </c>
      <c r="Y125" s="139">
        <f t="shared" si="11"/>
        <v>4.2744561516424844E-3</v>
      </c>
    </row>
    <row r="126" spans="18:25" x14ac:dyDescent="0.2">
      <c r="R126" s="92">
        <f>_xll.qlCalendarAdvance(Calendar,R125,"1D","f")</f>
        <v>42299</v>
      </c>
      <c r="S126" s="146">
        <f>_xll.qlCalendarAdvance(Calendar,R126,$F$1,"mf",,Trigger)</f>
        <v>42667</v>
      </c>
      <c r="T126" s="147">
        <f>_xll.qlDayCounterYearFraction(DayCounter,R126,S126,,,Trigger)</f>
        <v>1.0222222222222221</v>
      </c>
      <c r="U126" s="139">
        <f>_xll.qlInterpolationInterpolate(B12MInterpolation,R126,TRUE)</f>
        <v>4.2379380109876944E-3</v>
      </c>
      <c r="V126" s="119">
        <f>_xll.qlYieldTSDiscount(Discounting,R126,,AllTriggers)</f>
        <v>0.9992082260696602</v>
      </c>
      <c r="W126" s="119">
        <f>_xll.qlYieldTSDiscount(Discounting,S126,,AllTriggers)</f>
        <v>0.99362709729213772</v>
      </c>
      <c r="X126" s="22">
        <f t="shared" si="10"/>
        <v>5.4948178304858155E-3</v>
      </c>
      <c r="Y126" s="139">
        <f t="shared" si="11"/>
        <v>4.2986646521138705E-3</v>
      </c>
    </row>
    <row r="127" spans="18:25" x14ac:dyDescent="0.2">
      <c r="R127" s="92">
        <f>_xll.qlCalendarAdvance(Calendar,R126,"1D","f")</f>
        <v>42300</v>
      </c>
      <c r="S127" s="146">
        <f>_xll.qlCalendarAdvance(Calendar,R127,$F$1,"mf",,Trigger)</f>
        <v>42667</v>
      </c>
      <c r="T127" s="147">
        <f>_xll.qlDayCounterYearFraction(DayCounter,R127,S127,,,Trigger)</f>
        <v>1.0194444444444444</v>
      </c>
      <c r="U127" s="139">
        <f>_xll.qlInterpolationInterpolate(B12MInterpolation,R127,TRUE)</f>
        <v>4.2391106333405093E-3</v>
      </c>
      <c r="V127" s="119">
        <f>_xll.qlYieldTSDiscount(Discounting,R127,,AllTriggers)</f>
        <v>0.99920116215644361</v>
      </c>
      <c r="W127" s="119">
        <f>_xll.qlYieldTSDiscount(Discounting,S127,,AllTriggers)</f>
        <v>0.99362709729213772</v>
      </c>
      <c r="X127" s="22">
        <f t="shared" si="10"/>
        <v>5.5028164647668966E-3</v>
      </c>
      <c r="Y127" s="139">
        <f t="shared" si="11"/>
        <v>4.2882224119946627E-3</v>
      </c>
    </row>
    <row r="128" spans="18:25" x14ac:dyDescent="0.2">
      <c r="R128" s="92">
        <f>_xll.qlCalendarAdvance(Calendar,R127,"1D","f")</f>
        <v>42303</v>
      </c>
      <c r="S128" s="146">
        <f>_xll.qlCalendarAdvance(Calendar,R128,$F$1,"mf",,Trigger)</f>
        <v>42669</v>
      </c>
      <c r="T128" s="147">
        <f>_xll.qlDayCounterYearFraction(DayCounter,R128,S128,,,Trigger)</f>
        <v>1.0166666666666666</v>
      </c>
      <c r="U128" s="139">
        <f>_xll.qlInterpolationInterpolate(B12MInterpolation,R128,TRUE)</f>
        <v>4.2426498111810367E-3</v>
      </c>
      <c r="V128" s="119">
        <f>_xll.qlYieldTSDiscount(Discounting,R128,,AllTriggers)</f>
        <v>0.99917969728523826</v>
      </c>
      <c r="W128" s="119">
        <f>_xll.qlYieldTSDiscount(Discounting,S128,,AllTriggers)</f>
        <v>0.99357869937264298</v>
      </c>
      <c r="X128" s="22">
        <f t="shared" si="10"/>
        <v>5.5447829931966047E-3</v>
      </c>
      <c r="Y128" s="139">
        <f t="shared" si="11"/>
        <v>4.2800093620791553E-3</v>
      </c>
    </row>
    <row r="129" spans="18:25" x14ac:dyDescent="0.2">
      <c r="R129" s="92">
        <f>_xll.qlCalendarAdvance(Calendar,R128,"1D","f")</f>
        <v>42304</v>
      </c>
      <c r="S129" s="146">
        <f>_xll.qlCalendarAdvance(Calendar,R129,$F$1,"mf",,Trigger)</f>
        <v>42670</v>
      </c>
      <c r="T129" s="147">
        <f>_xll.qlDayCounterYearFraction(DayCounter,R129,S129,,,Trigger)</f>
        <v>1.0166666666666666</v>
      </c>
      <c r="U129" s="139">
        <f>_xll.qlInterpolationInterpolate(B12MInterpolation,R129,TRUE)</f>
        <v>4.2438351579732296E-3</v>
      </c>
      <c r="V129" s="119">
        <f>_xll.qlYieldTSDiscount(Discounting,R129,,AllTriggers)</f>
        <v>0.99917245264071131</v>
      </c>
      <c r="W129" s="119">
        <f>_xll.qlYieldTSDiscount(Discounting,S129,,AllTriggers)</f>
        <v>0.9935544262722743</v>
      </c>
      <c r="X129" s="22">
        <f t="shared" si="10"/>
        <v>5.5617764154548173E-3</v>
      </c>
      <c r="Y129" s="139">
        <f t="shared" si="11"/>
        <v>4.2811291989146363E-3</v>
      </c>
    </row>
    <row r="130" spans="18:25" x14ac:dyDescent="0.2">
      <c r="R130" s="92">
        <f>_xll.qlCalendarAdvance(Calendar,R129,"1D","f")</f>
        <v>42305</v>
      </c>
      <c r="S130" s="146">
        <f>_xll.qlCalendarAdvance(Calendar,R130,$F$1,"mf",,Trigger)</f>
        <v>42671</v>
      </c>
      <c r="T130" s="147">
        <f>_xll.qlDayCounterYearFraction(DayCounter,R130,S130,,,Trigger)</f>
        <v>1.0166666666666666</v>
      </c>
      <c r="U130" s="139">
        <f>_xll.qlInterpolationInterpolate(B12MInterpolation,R130,TRUE)</f>
        <v>4.2450225738137589E-3</v>
      </c>
      <c r="V130" s="119">
        <f>_xll.qlYieldTSDiscount(Discounting,R130,,AllTriggers)</f>
        <v>0.99916516383063769</v>
      </c>
      <c r="W130" s="119">
        <f>_xll.qlYieldTSDiscount(Discounting,S130,,AllTriggers)</f>
        <v>0.99353010377922124</v>
      </c>
      <c r="X130" s="22">
        <f t="shared" si="10"/>
        <v>5.5787761203241826E-3</v>
      </c>
      <c r="Y130" s="139">
        <f t="shared" si="11"/>
        <v>4.2822510516117634E-3</v>
      </c>
    </row>
    <row r="131" spans="18:25" x14ac:dyDescent="0.2">
      <c r="R131" s="92">
        <f>_xll.qlCalendarAdvance(Calendar,R130,"1D","f")</f>
        <v>42306</v>
      </c>
      <c r="S131" s="146">
        <f>_xll.qlCalendarAdvance(Calendar,R131,$F$1,"mf",,Trigger)</f>
        <v>42674</v>
      </c>
      <c r="T131" s="147">
        <f>_xll.qlDayCounterYearFraction(DayCounter,R131,S131,,,Trigger)</f>
        <v>1.0222222222222221</v>
      </c>
      <c r="U131" s="139">
        <f>_xll.qlInterpolationInterpolate(B12MInterpolation,R131,TRUE)</f>
        <v>4.2462116138780219E-3</v>
      </c>
      <c r="V131" s="119">
        <f>_xll.qlYieldTSDiscount(Discounting,R131,,AllTriggers)</f>
        <v>0.99915783126191815</v>
      </c>
      <c r="W131" s="119">
        <f>_xll.qlYieldTSDiscount(Discounting,S131,,AllTriggers)</f>
        <v>0.99345684020201985</v>
      </c>
      <c r="X131" s="22">
        <f t="shared" si="10"/>
        <v>5.6137883861219788E-3</v>
      </c>
      <c r="Y131" s="139">
        <f t="shared" si="11"/>
        <v>4.3065190738857256E-3</v>
      </c>
    </row>
    <row r="132" spans="18:25" x14ac:dyDescent="0.2">
      <c r="R132" s="92">
        <f>_xll.qlCalendarAdvance(Calendar,R131,"1D","f")</f>
        <v>42307</v>
      </c>
      <c r="S132" s="146">
        <f>_xll.qlCalendarAdvance(Calendar,R132,$F$1,"mf",,Trigger)</f>
        <v>42674</v>
      </c>
      <c r="T132" s="147">
        <f>_xll.qlDayCounterYearFraction(DayCounter,R132,S132,,,Trigger)</f>
        <v>1.0194444444444444</v>
      </c>
      <c r="U132" s="139">
        <f>_xll.qlInterpolationInterpolate(B12MInterpolation,R132,TRUE)</f>
        <v>4.2474018973575256E-3</v>
      </c>
      <c r="V132" s="119">
        <f>_xll.qlYieldTSDiscount(Discounting,R132,,AllTriggers)</f>
        <v>0.99915045544071901</v>
      </c>
      <c r="W132" s="119">
        <f>_xll.qlYieldTSDiscount(Discounting,S132,,AllTriggers)</f>
        <v>0.99345684020201985</v>
      </c>
      <c r="X132" s="22">
        <f t="shared" ref="X132:X195" si="12">(V132/W132-1)/T132</f>
        <v>5.6218020218198154E-3</v>
      </c>
      <c r="Y132" s="139">
        <f t="shared" ref="Y132:Y195" si="13">LN((1+(U132+X132)*T132)/(1+X132*T132))</f>
        <v>4.2960746493179193E-3</v>
      </c>
    </row>
    <row r="133" spans="18:25" x14ac:dyDescent="0.2">
      <c r="R133" s="92">
        <f>_xll.qlCalendarAdvance(Calendar,R132,"1D","f")</f>
        <v>42310</v>
      </c>
      <c r="S133" s="146">
        <f>_xll.qlCalendarAdvance(Calendar,R133,$F$1,"mf",,Trigger)</f>
        <v>42676</v>
      </c>
      <c r="T133" s="147">
        <f>_xll.qlDayCounterYearFraction(DayCounter,R133,S133,,,Trigger)</f>
        <v>1.0166666666666666</v>
      </c>
      <c r="U133" s="139">
        <f>_xll.qlInterpolationInterpolate(B12MInterpolation,R133,TRUE)</f>
        <v>4.2509792169113676E-3</v>
      </c>
      <c r="V133" s="119">
        <f>_xll.qlYieldTSDiscount(Discounting,R133,,AllTriggers)</f>
        <v>0.99912807789161684</v>
      </c>
      <c r="W133" s="119">
        <f>_xll.qlYieldTSDiscount(Discounting,S133,,AllTriggers)</f>
        <v>0.99340775138617654</v>
      </c>
      <c r="X133" s="22">
        <f t="shared" si="12"/>
        <v>5.6638884216854857E-3</v>
      </c>
      <c r="Y133" s="139">
        <f t="shared" si="13"/>
        <v>4.287878917254774E-3</v>
      </c>
    </row>
    <row r="134" spans="18:25" x14ac:dyDescent="0.2">
      <c r="R134" s="92">
        <f>_xll.qlCalendarAdvance(Calendar,R133,"1D","f")</f>
        <v>42311</v>
      </c>
      <c r="S134" s="146">
        <f>_xll.qlCalendarAdvance(Calendar,R134,$F$1,"mf",,Trigger)</f>
        <v>42677</v>
      </c>
      <c r="T134" s="147">
        <f>_xll.qlDayCounterYearFraction(DayCounter,R134,S134,,,Trigger)</f>
        <v>1.0166666666666666</v>
      </c>
      <c r="U134" s="139">
        <f>_xll.qlInterpolationInterpolate(B12MInterpolation,R134,TRUE)</f>
        <v>4.2521736107079423E-3</v>
      </c>
      <c r="V134" s="119">
        <f>_xll.qlYieldTSDiscount(Discounting,R134,,AllTriggers)</f>
        <v>0.99912053868829542</v>
      </c>
      <c r="W134" s="119">
        <f>_xll.qlYieldTSDiscount(Discounting,S134,,AllTriggers)</f>
        <v>0.99338313321960559</v>
      </c>
      <c r="X134" s="22">
        <f t="shared" si="12"/>
        <v>5.6809396622669421E-3</v>
      </c>
      <c r="Y134" s="139">
        <f t="shared" si="13"/>
        <v>4.2890073309777982E-3</v>
      </c>
    </row>
    <row r="135" spans="18:25" x14ac:dyDescent="0.2">
      <c r="R135" s="92">
        <f>_xll.qlCalendarAdvance(Calendar,R134,"1D","f")</f>
        <v>42312</v>
      </c>
      <c r="S135" s="146">
        <f>_xll.qlCalendarAdvance(Calendar,R135,$F$1,"mf",,Trigger)</f>
        <v>42678</v>
      </c>
      <c r="T135" s="147">
        <f>_xll.qlDayCounterYearFraction(DayCounter,R135,S135,,,Trigger)</f>
        <v>1.0166666666666666</v>
      </c>
      <c r="U135" s="139">
        <f>_xll.qlInterpolationInterpolate(B12MInterpolation,R135,TRUE)</f>
        <v>4.2533688802639221E-3</v>
      </c>
      <c r="V135" s="119">
        <f>_xll.qlYieldTSDiscount(Discounting,R135,,AllTriggers)</f>
        <v>0.99911296114554116</v>
      </c>
      <c r="W135" s="119">
        <f>_xll.qlYieldTSDiscount(Discounting,S135,,AllTriggers)</f>
        <v>0.99335846597420752</v>
      </c>
      <c r="X135" s="22">
        <f t="shared" si="12"/>
        <v>5.6980026634869821E-3</v>
      </c>
      <c r="Y135" s="139">
        <f t="shared" si="13"/>
        <v>4.2901365350763981E-3</v>
      </c>
    </row>
    <row r="136" spans="18:25" x14ac:dyDescent="0.2">
      <c r="R136" s="92">
        <f>_xll.qlCalendarAdvance(Calendar,R135,"1D","f")</f>
        <v>42313</v>
      </c>
      <c r="S136" s="146">
        <f>_xll.qlCalendarAdvance(Calendar,R136,$F$1,"mf",,Trigger)</f>
        <v>42681</v>
      </c>
      <c r="T136" s="147">
        <f>_xll.qlDayCounterYearFraction(DayCounter,R136,S136,,,Trigger)</f>
        <v>1.0222222222222221</v>
      </c>
      <c r="U136" s="139">
        <f>_xll.qlInterpolationInterpolate(B12MInterpolation,R136,TRUE)</f>
        <v>4.2545649648513626E-3</v>
      </c>
      <c r="V136" s="119">
        <f>_xll.qlYieldTSDiscount(Discounting,R136,,AllTriggers)</f>
        <v>0.99910534626574177</v>
      </c>
      <c r="W136" s="119">
        <f>_xll.qlYieldTSDiscount(Discounting,S136,,AllTriggers)</f>
        <v>0.9932841704671056</v>
      </c>
      <c r="X136" s="22">
        <f t="shared" si="12"/>
        <v>5.7331312307008601E-3</v>
      </c>
      <c r="Y136" s="139">
        <f t="shared" si="13"/>
        <v>4.3144506022789377E-3</v>
      </c>
    </row>
    <row r="137" spans="18:25" x14ac:dyDescent="0.2">
      <c r="R137" s="92">
        <f>_xll.qlCalendarAdvance(Calendar,R136,"1D","f")</f>
        <v>42314</v>
      </c>
      <c r="S137" s="146">
        <f>_xll.qlCalendarAdvance(Calendar,R137,$F$1,"mf",,Trigger)</f>
        <v>42681</v>
      </c>
      <c r="T137" s="147">
        <f>_xll.qlDayCounterYearFraction(DayCounter,R137,S137,,,Trigger)</f>
        <v>1.0194444444444444</v>
      </c>
      <c r="U137" s="139">
        <f>_xll.qlInterpolationInterpolate(B12MInterpolation,R137,TRUE)</f>
        <v>4.2557618037423178E-3</v>
      </c>
      <c r="V137" s="119">
        <f>_xll.qlYieldTSDiscount(Discounting,R137,,AllTriggers)</f>
        <v>0.99909769505125912</v>
      </c>
      <c r="W137" s="119">
        <f>_xll.qlYieldTSDiscount(Discounting,S137,,AllTriggers)</f>
        <v>0.9932841704671056</v>
      </c>
      <c r="X137" s="22">
        <f t="shared" si="12"/>
        <v>5.7411968182065985E-3</v>
      </c>
      <c r="Y137" s="139">
        <f t="shared" si="13"/>
        <v>4.3039924209676847E-3</v>
      </c>
    </row>
    <row r="138" spans="18:25" x14ac:dyDescent="0.2">
      <c r="R138" s="92">
        <f>_xll.qlCalendarAdvance(Calendar,R137,"1D","f")</f>
        <v>42317</v>
      </c>
      <c r="S138" s="146">
        <f>_xll.qlCalendarAdvance(Calendar,R138,$F$1,"mf",,Trigger)</f>
        <v>42683</v>
      </c>
      <c r="T138" s="147">
        <f>_xll.qlDayCounterYearFraction(DayCounter,R138,S138,,,Trigger)</f>
        <v>1.0166666666666666</v>
      </c>
      <c r="U138" s="139">
        <f>_xll.qlInterpolationInterpolate(B12MInterpolation,R138,TRUE)</f>
        <v>4.2593562389568237E-3</v>
      </c>
      <c r="V138" s="119">
        <f>_xll.qlYieldTSDiscount(Discounting,R138,,AllTriggers)</f>
        <v>0.99907453342292518</v>
      </c>
      <c r="W138" s="119">
        <f>_xll.qlYieldTSDiscount(Discounting,S138,,AllTriggers)</f>
        <v>0.99323439602201302</v>
      </c>
      <c r="X138" s="22">
        <f t="shared" si="12"/>
        <v>5.7835264933705829E-3</v>
      </c>
      <c r="Y138" s="139">
        <f t="shared" si="13"/>
        <v>4.2957921287685111E-3</v>
      </c>
    </row>
    <row r="139" spans="18:25" x14ac:dyDescent="0.2">
      <c r="R139" s="92">
        <f>_xll.qlCalendarAdvance(Calendar,R138,"1D","f")</f>
        <v>42318</v>
      </c>
      <c r="S139" s="146">
        <f>_xll.qlCalendarAdvance(Calendar,R139,$F$1,"mf",,Trigger)</f>
        <v>42684</v>
      </c>
      <c r="T139" s="147">
        <f>_xll.qlDayCounterYearFraction(DayCounter,R139,S139,,,Trigger)</f>
        <v>1.0166666666666666</v>
      </c>
      <c r="U139" s="139">
        <f>_xll.qlInterpolationInterpolate(B12MInterpolation,R139,TRUE)</f>
        <v>4.2605554877823883E-3</v>
      </c>
      <c r="V139" s="119">
        <f>_xll.qlYieldTSDiscount(Discounting,R139,,AllTriggers)</f>
        <v>0.99906674689278685</v>
      </c>
      <c r="W139" s="119">
        <f>_xll.qlYieldTSDiscount(Discounting,S139,,AllTriggers)</f>
        <v>0.99320943577798182</v>
      </c>
      <c r="X139" s="22">
        <f t="shared" si="12"/>
        <v>5.8006795078491087E-3</v>
      </c>
      <c r="Y139" s="139">
        <f t="shared" si="13"/>
        <v>4.2969247056625082E-3</v>
      </c>
    </row>
    <row r="140" spans="18:25" x14ac:dyDescent="0.2">
      <c r="R140" s="92">
        <f>_xll.qlCalendarAdvance(Calendar,R139,"1D","f")</f>
        <v>42319</v>
      </c>
      <c r="S140" s="146">
        <f>_xll.qlCalendarAdvance(Calendar,R140,$F$1,"mf",,Trigger)</f>
        <v>42685</v>
      </c>
      <c r="T140" s="147">
        <f>_xll.qlDayCounterYearFraction(DayCounter,R140,S140,,,Trigger)</f>
        <v>1.0166666666666666</v>
      </c>
      <c r="U140" s="139">
        <f>_xll.qlInterpolationInterpolate(B12MInterpolation,R140,TRUE)</f>
        <v>4.261755187271744E-3</v>
      </c>
      <c r="V140" s="119">
        <f>_xll.qlYieldTSDiscount(Discounting,R140,,AllTriggers)</f>
        <v>0.99905892903936666</v>
      </c>
      <c r="W140" s="119">
        <f>_xll.qlYieldTSDiscount(Discounting,S140,,AllTriggers)</f>
        <v>0.99318442694657183</v>
      </c>
      <c r="X140" s="22">
        <f t="shared" si="12"/>
        <v>5.8178507667126546E-3</v>
      </c>
      <c r="Y140" s="139">
        <f t="shared" si="13"/>
        <v>4.2980576164479223E-3</v>
      </c>
    </row>
    <row r="141" spans="18:25" x14ac:dyDescent="0.2">
      <c r="R141" s="92">
        <f>_xll.qlCalendarAdvance(Calendar,R140,"1D","f")</f>
        <v>42320</v>
      </c>
      <c r="S141" s="146">
        <f>_xll.qlCalendarAdvance(Calendar,R141,$F$1,"mf",,Trigger)</f>
        <v>42688</v>
      </c>
      <c r="T141" s="147">
        <f>_xll.qlDayCounterYearFraction(DayCounter,R141,S141,,,Trigger)</f>
        <v>1.0222222222222221</v>
      </c>
      <c r="U141" s="139">
        <f>_xll.qlInterpolationInterpolate(B12MInterpolation,R141,TRUE)</f>
        <v>4.2629552766969437E-3</v>
      </c>
      <c r="V141" s="119">
        <f>_xll.qlYieldTSDiscount(Discounting,R141,,AllTriggers)</f>
        <v>0.99905108086486094</v>
      </c>
      <c r="W141" s="119">
        <f>_xll.qlYieldTSDiscount(Discounting,S141,,AllTriggers)</f>
        <v>0.99310910963016041</v>
      </c>
      <c r="X141" s="22">
        <f t="shared" si="12"/>
        <v>5.8531312326339261E-3</v>
      </c>
      <c r="Y141" s="139">
        <f t="shared" si="13"/>
        <v>4.322414659498083E-3</v>
      </c>
    </row>
    <row r="142" spans="18:25" x14ac:dyDescent="0.2">
      <c r="R142" s="92">
        <f>_xll.qlCalendarAdvance(Calendar,R141,"1D","f")</f>
        <v>42321</v>
      </c>
      <c r="S142" s="146">
        <f>_xll.qlCalendarAdvance(Calendar,R142,$F$1,"mf",,Trigger)</f>
        <v>42688</v>
      </c>
      <c r="T142" s="147">
        <f>_xll.qlDayCounterYearFraction(DayCounter,R142,S142,,,Trigger)</f>
        <v>1.0194444444444444</v>
      </c>
      <c r="U142" s="139">
        <f>_xll.qlInterpolationInterpolate(B12MInterpolation,R142,TRUE)</f>
        <v>4.2641556953300431E-3</v>
      </c>
      <c r="V142" s="119">
        <f>_xll.qlYieldTSDiscount(Discounting,R142,,AllTriggers)</f>
        <v>0.99904320337143782</v>
      </c>
      <c r="W142" s="119">
        <f>_xll.qlYieldTSDiscount(Discounting,S142,,AllTriggers)</f>
        <v>0.99310910963016041</v>
      </c>
      <c r="X142" s="22">
        <f t="shared" si="12"/>
        <v>5.8612989605506659E-3</v>
      </c>
      <c r="Y142" s="139">
        <f t="shared" si="13"/>
        <v>4.3119394218111822E-3</v>
      </c>
    </row>
    <row r="143" spans="18:25" x14ac:dyDescent="0.2">
      <c r="R143" s="92">
        <f>_xll.qlCalendarAdvance(Calendar,R142,"1D","f")</f>
        <v>42324</v>
      </c>
      <c r="S143" s="146">
        <f>_xll.qlCalendarAdvance(Calendar,R143,$F$1,"mf",,Trigger)</f>
        <v>42690</v>
      </c>
      <c r="T143" s="147">
        <f>_xll.qlDayCounterYearFraction(DayCounter,R143,S143,,,Trigger)</f>
        <v>1.0166666666666666</v>
      </c>
      <c r="U143" s="139">
        <f>_xll.qlInterpolationInterpolate(B12MInterpolation,R143,TRUE)</f>
        <v>4.2677583191972892E-3</v>
      </c>
      <c r="V143" s="119">
        <f>_xll.qlYieldTSDiscount(Discounting,R143,,AllTriggers)</f>
        <v>0.99901940499890696</v>
      </c>
      <c r="W143" s="119">
        <f>_xll.qlYieldTSDiscount(Discounting,S143,,AllTriggers)</f>
        <v>0.99305865643616587</v>
      </c>
      <c r="X143" s="22">
        <f t="shared" si="12"/>
        <v>5.9040131569154117E-3</v>
      </c>
      <c r="Y143" s="139">
        <f t="shared" si="13"/>
        <v>4.3037248963739543E-3</v>
      </c>
    </row>
    <row r="144" spans="18:25" x14ac:dyDescent="0.2">
      <c r="R144" s="92">
        <f>_xll.qlCalendarAdvance(Calendar,R143,"1D","f")</f>
        <v>42325</v>
      </c>
      <c r="S144" s="146">
        <f>_xll.qlCalendarAdvance(Calendar,R144,$F$1,"mf",,Trigger)</f>
        <v>42691</v>
      </c>
      <c r="T144" s="147">
        <f>_xll.qlDayCounterYearFraction(DayCounter,R144,S144,,,Trigger)</f>
        <v>1.0166666666666666</v>
      </c>
      <c r="U144" s="139">
        <f>_xll.qlInterpolationInterpolate(B12MInterpolation,R144,TRUE)</f>
        <v>4.2689594473825374E-3</v>
      </c>
      <c r="V144" s="119">
        <f>_xll.qlYieldTSDiscount(Discounting,R144,,AllTriggers)</f>
        <v>0.99901142025090994</v>
      </c>
      <c r="W144" s="119">
        <f>_xll.qlYieldTSDiscount(Discounting,S144,,AllTriggers)</f>
        <v>0.99303335755488353</v>
      </c>
      <c r="X144" s="22">
        <f t="shared" si="12"/>
        <v>5.9213133410754067E-3</v>
      </c>
      <c r="Y144" s="139">
        <f t="shared" si="13"/>
        <v>4.3048584410873905E-3</v>
      </c>
    </row>
    <row r="145" spans="18:25" x14ac:dyDescent="0.2">
      <c r="R145" s="92">
        <f>_xll.qlCalendarAdvance(Calendar,R144,"1D","f")</f>
        <v>42326</v>
      </c>
      <c r="S145" s="146">
        <f>_xll.qlCalendarAdvance(Calendar,R145,$F$1,"mf",,Trigger)</f>
        <v>42692</v>
      </c>
      <c r="T145" s="147">
        <f>_xll.qlDayCounterYearFraction(DayCounter,R145,S145,,,Trigger)</f>
        <v>1.0166666666666666</v>
      </c>
      <c r="U145" s="139">
        <f>_xll.qlInterpolationInterpolate(B12MInterpolation,R145,TRUE)</f>
        <v>4.2701606011359599E-3</v>
      </c>
      <c r="V145" s="119">
        <f>_xll.qlYieldTSDiscount(Discounting,R145,,AllTriggers)</f>
        <v>0.9990034111943954</v>
      </c>
      <c r="W145" s="119">
        <f>_xll.qlYieldTSDiscount(Discounting,S145,,AllTriggers)</f>
        <v>0.99300801057769217</v>
      </c>
      <c r="X145" s="22">
        <f t="shared" si="12"/>
        <v>5.9386382565645175E-3</v>
      </c>
      <c r="Y145" s="139">
        <f t="shared" si="13"/>
        <v>4.3059918632209915E-3</v>
      </c>
    </row>
    <row r="146" spans="18:25" x14ac:dyDescent="0.2">
      <c r="R146" s="92">
        <f>_xll.qlCalendarAdvance(Calendar,R145,"1D","f")</f>
        <v>42327</v>
      </c>
      <c r="S146" s="146">
        <f>_xll.qlCalendarAdvance(Calendar,R146,$F$1,"mf",,Trigger)</f>
        <v>42695</v>
      </c>
      <c r="T146" s="147">
        <f>_xll.qlDayCounterYearFraction(DayCounter,R146,S146,,,Trigger)</f>
        <v>1.0222222222222221</v>
      </c>
      <c r="U146" s="139">
        <f>_xll.qlInterpolationInterpolate(B12MInterpolation,R146,TRUE)</f>
        <v>4.2713617197296114E-3</v>
      </c>
      <c r="V146" s="119">
        <f>_xll.qlYieldTSDiscount(Discounting,R146,,AllTriggers)</f>
        <v>0.99899537883135336</v>
      </c>
      <c r="W146" s="119">
        <f>_xll.qlYieldTSDiscount(Discounting,S146,,AllTriggers)</f>
        <v>0.99293168177277524</v>
      </c>
      <c r="X146" s="22">
        <f t="shared" si="12"/>
        <v>5.9741044285282806E-3</v>
      </c>
      <c r="Y146" s="139">
        <f t="shared" si="13"/>
        <v>4.3303887575315602E-3</v>
      </c>
    </row>
    <row r="147" spans="18:25" x14ac:dyDescent="0.2">
      <c r="R147" s="92">
        <f>_xll.qlCalendarAdvance(Calendar,R146,"1D","f")</f>
        <v>42328</v>
      </c>
      <c r="S147" s="146">
        <f>_xll.qlCalendarAdvance(Calendar,R147,$F$1,"mf",,Trigger)</f>
        <v>42695</v>
      </c>
      <c r="T147" s="147">
        <f>_xll.qlDayCounterYearFraction(DayCounter,R147,S147,,,Trigger)</f>
        <v>1.0194444444444444</v>
      </c>
      <c r="U147" s="139">
        <f>_xll.qlInterpolationInterpolate(B12MInterpolation,R147,TRUE)</f>
        <v>4.2725627424355477E-3</v>
      </c>
      <c r="V147" s="119">
        <f>_xll.qlYieldTSDiscount(Discounting,R147,,AllTriggers)</f>
        <v>0.99898732416374336</v>
      </c>
      <c r="W147" s="119">
        <f>_xll.qlYieldTSDiscount(Discounting,S147,,AllTriggers)</f>
        <v>0.99293168177277524</v>
      </c>
      <c r="X147" s="22">
        <f t="shared" si="12"/>
        <v>5.9824253612883642E-3</v>
      </c>
      <c r="Y147" s="139">
        <f t="shared" si="13"/>
        <v>4.3198932241589371E-3</v>
      </c>
    </row>
    <row r="148" spans="18:25" x14ac:dyDescent="0.2">
      <c r="R148" s="92">
        <f>_xll.qlCalendarAdvance(Calendar,R147,"1D","f")</f>
        <v>42331</v>
      </c>
      <c r="S148" s="146">
        <f>_xll.qlCalendarAdvance(Calendar,R148,$F$1,"mf",,Trigger)</f>
        <v>42697</v>
      </c>
      <c r="T148" s="147">
        <f>_xll.qlDayCounterYearFraction(DayCounter,R148,S148,,,Trigger)</f>
        <v>1.0166666666666666</v>
      </c>
      <c r="U148" s="139">
        <f>_xll.qlInterpolationInterpolate(B12MInterpolation,R148,TRUE)</f>
        <v>4.2761646279476113E-3</v>
      </c>
      <c r="V148" s="119">
        <f>_xll.qlYieldTSDiscount(Discounting,R148,,AllTriggers)</f>
        <v>0.99896303635263928</v>
      </c>
      <c r="W148" s="119">
        <f>_xll.qlYieldTSDiscount(Discounting,S148,,AllTriggers)</f>
        <v>0.99288055671049202</v>
      </c>
      <c r="X148" s="22">
        <f t="shared" si="12"/>
        <v>6.0256662502787672E-3</v>
      </c>
      <c r="Y148" s="139">
        <f t="shared" si="13"/>
        <v>4.3116548528942472E-3</v>
      </c>
    </row>
    <row r="149" spans="18:25" x14ac:dyDescent="0.2">
      <c r="R149" s="92">
        <f>_xll.qlCalendarAdvance(Calendar,R148,"1D","f")</f>
        <v>42332</v>
      </c>
      <c r="S149" s="146">
        <f>_xll.qlCalendarAdvance(Calendar,R149,$F$1,"mf",,Trigger)</f>
        <v>42698</v>
      </c>
      <c r="T149" s="147">
        <f>_xll.qlDayCounterYearFraction(DayCounter,R149,S149,,,Trigger)</f>
        <v>1.0166666666666666</v>
      </c>
      <c r="U149" s="139">
        <f>_xll.qlInterpolationInterpolate(B12MInterpolation,R149,TRUE)</f>
        <v>4.2773646598232339E-3</v>
      </c>
      <c r="V149" s="119">
        <f>_xll.qlYieldTSDiscount(Discounting,R149,,AllTriggers)</f>
        <v>0.99895490248573537</v>
      </c>
      <c r="W149" s="119">
        <f>_xll.qlYieldTSDiscount(Discounting,S149,,AllTriggers)</f>
        <v>0.99285492263228337</v>
      </c>
      <c r="X149" s="22">
        <f t="shared" si="12"/>
        <v>6.0431590224843817E-3</v>
      </c>
      <c r="Y149" s="139">
        <f t="shared" si="13"/>
        <v>4.3127861701753407E-3</v>
      </c>
    </row>
    <row r="150" spans="18:25" x14ac:dyDescent="0.2">
      <c r="R150" s="92">
        <f>_xll.qlCalendarAdvance(Calendar,R149,"1D","f")</f>
        <v>42333</v>
      </c>
      <c r="S150" s="146">
        <f>_xll.qlCalendarAdvance(Calendar,R150,$F$1,"mf",,Trigger)</f>
        <v>42699</v>
      </c>
      <c r="T150" s="147">
        <f>_xll.qlDayCounterYearFraction(DayCounter,R150,S150,,,Trigger)</f>
        <v>1.0166666666666666</v>
      </c>
      <c r="U150" s="139">
        <f>_xll.qlInterpolationInterpolate(B12MInterpolation,R150,TRUE)</f>
        <v>4.2785642921714159E-3</v>
      </c>
      <c r="V150" s="119">
        <f>_xll.qlYieldTSDiscount(Discounting,R150,,AllTriggers)</f>
        <v>0.99894675132359589</v>
      </c>
      <c r="W150" s="119">
        <f>_xll.qlYieldTSDiscount(Discounting,S150,,AllTriggers)</f>
        <v>0.99282924094964553</v>
      </c>
      <c r="X150" s="22">
        <f t="shared" si="12"/>
        <v>6.0606830162296677E-3</v>
      </c>
      <c r="Y150" s="139">
        <f t="shared" si="13"/>
        <v>4.3139169084224771E-3</v>
      </c>
    </row>
    <row r="151" spans="18:25" x14ac:dyDescent="0.2">
      <c r="R151" s="92">
        <f>_xll.qlCalendarAdvance(Calendar,R150,"1D","f")</f>
        <v>42334</v>
      </c>
      <c r="S151" s="146">
        <f>_xll.qlCalendarAdvance(Calendar,R151,$F$1,"mf",,Trigger)</f>
        <v>42702</v>
      </c>
      <c r="T151" s="147">
        <f>_xll.qlDayCounterYearFraction(DayCounter,R151,S151,,,Trigger)</f>
        <v>1.0222222222222221</v>
      </c>
      <c r="U151" s="139">
        <f>_xll.qlInterpolationInterpolate(B12MInterpolation,R151,TRUE)</f>
        <v>4.2797634642642119E-3</v>
      </c>
      <c r="V151" s="119">
        <f>_xll.qlYieldTSDiscount(Discounting,R151,,AllTriggers)</f>
        <v>0.99893858386799295</v>
      </c>
      <c r="W151" s="119">
        <f>_xll.qlYieldTSDiscount(Discounting,S151,,AllTriggers)</f>
        <v>0.992751910977272</v>
      </c>
      <c r="X151" s="22">
        <f t="shared" si="12"/>
        <v>6.096367012614937E-3</v>
      </c>
      <c r="Y151" s="139">
        <f t="shared" si="13"/>
        <v>4.3383504091200368E-3</v>
      </c>
    </row>
    <row r="152" spans="18:25" x14ac:dyDescent="0.2">
      <c r="R152" s="92">
        <f>_xll.qlCalendarAdvance(Calendar,R151,"1D","f")</f>
        <v>42335</v>
      </c>
      <c r="S152" s="146">
        <f>_xll.qlCalendarAdvance(Calendar,R152,$F$1,"mf",,Trigger)</f>
        <v>42702</v>
      </c>
      <c r="T152" s="147">
        <f>_xll.qlDayCounterYearFraction(DayCounter,R152,S152,,,Trigger)</f>
        <v>1.0194444444444444</v>
      </c>
      <c r="U152" s="139">
        <f>_xll.qlInterpolationInterpolate(B12MInterpolation,R152,TRUE)</f>
        <v>4.280962115373676E-3</v>
      </c>
      <c r="V152" s="119">
        <f>_xll.qlYieldTSDiscount(Discounting,R152,,AllTriggers)</f>
        <v>0.99893040112066644</v>
      </c>
      <c r="W152" s="119">
        <f>_xll.qlYieldTSDiscount(Discounting,S152,,AllTriggers)</f>
        <v>0.992751910977272</v>
      </c>
      <c r="X152" s="22">
        <f t="shared" si="12"/>
        <v>6.1048930909462593E-3</v>
      </c>
      <c r="Y152" s="139">
        <f t="shared" si="13"/>
        <v>4.3278314010661133E-3</v>
      </c>
    </row>
    <row r="153" spans="18:25" x14ac:dyDescent="0.2">
      <c r="R153" s="92">
        <f>_xll.qlCalendarAdvance(Calendar,R152,"1D","f")</f>
        <v>42338</v>
      </c>
      <c r="S153" s="146">
        <f>_xll.qlCalendarAdvance(Calendar,R153,$F$1,"mf",,Trigger)</f>
        <v>42704</v>
      </c>
      <c r="T153" s="147">
        <f>_xll.qlDayCounterYearFraction(DayCounter,R153,S153,,,Trigger)</f>
        <v>1.0166666666666666</v>
      </c>
      <c r="U153" s="139">
        <f>_xll.qlInterpolationInterpolate(B12MInterpolation,R153,TRUE)</f>
        <v>4.2845543355226343E-3</v>
      </c>
      <c r="V153" s="119">
        <f>_xll.qlYieldTSDiscount(Discounting,R153,,AllTriggers)</f>
        <v>0.99890577114526524</v>
      </c>
      <c r="W153" s="119">
        <f>_xll.qlYieldTSDiscount(Discounting,S153,,AllTriggers)</f>
        <v>0.99270012092741977</v>
      </c>
      <c r="X153" s="22">
        <f t="shared" si="12"/>
        <v>6.1488037710305627E-3</v>
      </c>
      <c r="Y153" s="139">
        <f t="shared" si="13"/>
        <v>4.3195596319555701E-3</v>
      </c>
    </row>
    <row r="154" spans="18:25" x14ac:dyDescent="0.2">
      <c r="R154" s="92">
        <f>_xll.qlCalendarAdvance(Calendar,R153,"1D","f")</f>
        <v>42339</v>
      </c>
      <c r="S154" s="146">
        <f>_xll.qlCalendarAdvance(Calendar,R154,$F$1,"mf",,Trigger)</f>
        <v>42705</v>
      </c>
      <c r="T154" s="147">
        <f>_xll.qlDayCounterYearFraction(DayCounter,R154,S154,,,Trigger)</f>
        <v>1.0166666666666666</v>
      </c>
      <c r="U154" s="139">
        <f>_xll.qlInterpolationInterpolate(B12MInterpolation,R154,TRUE)</f>
        <v>4.285750295419324E-3</v>
      </c>
      <c r="V154" s="119">
        <f>_xll.qlYieldTSDiscount(Discounting,R154,,AllTriggers)</f>
        <v>0.99889753666634296</v>
      </c>
      <c r="W154" s="119">
        <f>_xll.qlYieldTSDiscount(Discounting,S154,,AllTriggers)</f>
        <v>0.99267415509264612</v>
      </c>
      <c r="X154" s="22">
        <f t="shared" si="12"/>
        <v>6.1665339966229674E-3</v>
      </c>
      <c r="Y154" s="139">
        <f t="shared" si="13"/>
        <v>4.3206855292001779E-3</v>
      </c>
    </row>
    <row r="155" spans="18:25" x14ac:dyDescent="0.2">
      <c r="R155" s="92">
        <f>_xll.qlCalendarAdvance(Calendar,R154,"1D","f")</f>
        <v>42340</v>
      </c>
      <c r="S155" s="146">
        <f>_xll.qlCalendarAdvance(Calendar,R155,$F$1,"mf",,Trigger)</f>
        <v>42706</v>
      </c>
      <c r="T155" s="147">
        <f>_xll.qlDayCounterYearFraction(DayCounter,R155,S155,,,Trigger)</f>
        <v>1.0166666666666666</v>
      </c>
      <c r="U155" s="139">
        <f>_xll.qlInterpolationInterpolate(B12MInterpolation,R155,TRUE)</f>
        <v>4.2869454306929573E-3</v>
      </c>
      <c r="V155" s="119">
        <f>_xll.qlYieldTSDiscount(Discounting,R155,,AllTriggers)</f>
        <v>0.99888928841519742</v>
      </c>
      <c r="W155" s="119">
        <f>_xll.qlYieldTSDiscount(Discounting,S155,,AllTriggers)</f>
        <v>0.9926481421449217</v>
      </c>
      <c r="X155" s="22">
        <f t="shared" si="12"/>
        <v>6.1842984803535559E-3</v>
      </c>
      <c r="Y155" s="139">
        <f t="shared" si="13"/>
        <v>4.3218104060434867E-3</v>
      </c>
    </row>
    <row r="156" spans="18:25" x14ac:dyDescent="0.2">
      <c r="R156" s="92">
        <f>_xll.qlCalendarAdvance(Calendar,R155,"1D","f")</f>
        <v>42341</v>
      </c>
      <c r="S156" s="146">
        <f>_xll.qlCalendarAdvance(Calendar,R156,$F$1,"mf",,Trigger)</f>
        <v>42709</v>
      </c>
      <c r="T156" s="147">
        <f>_xll.qlDayCounterYearFraction(DayCounter,R156,S156,,,Trigger)</f>
        <v>1.0222222222222221</v>
      </c>
      <c r="U156" s="139">
        <f>_xll.qlInterpolationInterpolate(B12MInterpolation,R156,TRUE)</f>
        <v>4.2881396806155898E-3</v>
      </c>
      <c r="V156" s="119">
        <f>_xll.qlYieldTSDiscount(Discounting,R156,,AllTriggers)</f>
        <v>0.99888102390476419</v>
      </c>
      <c r="W156" s="119">
        <f>_xll.qlYieldTSDiscount(Discounting,S156,,AllTriggers)</f>
        <v>0.99256982132614746</v>
      </c>
      <c r="X156" s="22">
        <f t="shared" si="12"/>
        <v>6.2202198675665871E-3</v>
      </c>
      <c r="Y156" s="139">
        <f t="shared" si="13"/>
        <v>4.3462771961583768E-3</v>
      </c>
    </row>
    <row r="157" spans="18:25" x14ac:dyDescent="0.2">
      <c r="R157" s="92">
        <f>_xll.qlCalendarAdvance(Calendar,R156,"1D","f")</f>
        <v>42342</v>
      </c>
      <c r="S157" s="146">
        <f>_xll.qlCalendarAdvance(Calendar,R157,$F$1,"mf",,Trigger)</f>
        <v>42709</v>
      </c>
      <c r="T157" s="147">
        <f>_xll.qlDayCounterYearFraction(DayCounter,R157,S157,,,Trigger)</f>
        <v>1.0194444444444444</v>
      </c>
      <c r="U157" s="139">
        <f>_xll.qlInterpolationInterpolate(B12MInterpolation,R157,TRUE)</f>
        <v>4.2893329844592761E-3</v>
      </c>
      <c r="V157" s="119">
        <f>_xll.qlYieldTSDiscount(Discounting,R157,,AllTriggers)</f>
        <v>0.99887274064806131</v>
      </c>
      <c r="W157" s="119">
        <f>_xll.qlYieldTSDiscount(Discounting,S157,,AllTriggers)</f>
        <v>0.99256982132614746</v>
      </c>
      <c r="X157" s="22">
        <f t="shared" si="12"/>
        <v>6.2289826060050605E-3</v>
      </c>
      <c r="Y157" s="139">
        <f t="shared" si="13"/>
        <v>4.3357316877663558E-3</v>
      </c>
    </row>
    <row r="158" spans="18:25" x14ac:dyDescent="0.2">
      <c r="R158" s="92">
        <f>_xll.qlCalendarAdvance(Calendar,R157,"1D","f")</f>
        <v>42345</v>
      </c>
      <c r="S158" s="146">
        <f>_xll.qlCalendarAdvance(Calendar,R158,$F$1,"mf",,Trigger)</f>
        <v>42711</v>
      </c>
      <c r="T158" s="147">
        <f>_xll.qlDayCounterYearFraction(DayCounter,R158,S158,,,Trigger)</f>
        <v>1.0166666666666666</v>
      </c>
      <c r="U158" s="139">
        <f>_xll.qlInterpolationInterpolate(B12MInterpolation,R158,TRUE)</f>
        <v>4.2929066122372045E-3</v>
      </c>
      <c r="V158" s="119">
        <f>_xll.qlYieldTSDiscount(Discounting,R158,,AllTriggers)</f>
        <v>0.99884775353177424</v>
      </c>
      <c r="W158" s="119">
        <f>_xll.qlYieldTSDiscount(Discounting,S158,,AllTriggers)</f>
        <v>0.99251737316939459</v>
      </c>
      <c r="X158" s="22">
        <f t="shared" si="12"/>
        <v>6.2735462405501246E-3</v>
      </c>
      <c r="Y158" s="139">
        <f t="shared" si="13"/>
        <v>4.3274177304516402E-3</v>
      </c>
    </row>
    <row r="159" spans="18:25" x14ac:dyDescent="0.2">
      <c r="R159" s="92">
        <f>_xll.qlCalendarAdvance(Calendar,R158,"1D","f")</f>
        <v>42346</v>
      </c>
      <c r="S159" s="146">
        <f>_xll.qlCalendarAdvance(Calendar,R159,$F$1,"mf",,Trigger)</f>
        <v>42712</v>
      </c>
      <c r="T159" s="147">
        <f>_xll.qlDayCounterYearFraction(DayCounter,R159,S159,,,Trigger)</f>
        <v>1.0166666666666666</v>
      </c>
      <c r="U159" s="139">
        <f>_xll.qlInterpolationInterpolate(B12MInterpolation,R159,TRUE)</f>
        <v>4.2940955244856541E-3</v>
      </c>
      <c r="V159" s="119">
        <f>_xll.qlYieldTSDiscount(Discounting,R159,,AllTriggers)</f>
        <v>0.99883937042185411</v>
      </c>
      <c r="W159" s="119">
        <f>_xll.qlYieldTSDiscount(Discounting,S159,,AllTriggers)</f>
        <v>0.99249107901837441</v>
      </c>
      <c r="X159" s="22">
        <f t="shared" si="12"/>
        <v>6.2914631522722536E-3</v>
      </c>
      <c r="Y159" s="139">
        <f t="shared" si="13"/>
        <v>4.3285354328421064E-3</v>
      </c>
    </row>
    <row r="160" spans="18:25" x14ac:dyDescent="0.2">
      <c r="R160" s="92">
        <f>_xll.qlCalendarAdvance(Calendar,R159,"1D","f")</f>
        <v>42347</v>
      </c>
      <c r="S160" s="146">
        <f>_xll.qlCalendarAdvance(Calendar,R160,$F$1,"mf",,Trigger)</f>
        <v>42713</v>
      </c>
      <c r="T160" s="147">
        <f>_xll.qlDayCounterYearFraction(DayCounter,R160,S160,,,Trigger)</f>
        <v>1.0166666666666666</v>
      </c>
      <c r="U160" s="139">
        <f>_xll.qlInterpolationInterpolate(B12MInterpolation,R160,TRUE)</f>
        <v>4.2952831870154314E-3</v>
      </c>
      <c r="V160" s="119">
        <f>_xll.qlYieldTSDiscount(Discounting,R160,,AllTriggers)</f>
        <v>0.99883095613201922</v>
      </c>
      <c r="W160" s="119">
        <f>_xll.qlYieldTSDiscount(Discounting,S160,,AllTriggers)</f>
        <v>0.99246473824586967</v>
      </c>
      <c r="X160" s="22">
        <f t="shared" si="12"/>
        <v>6.3093966135010652E-3</v>
      </c>
      <c r="Y160" s="139">
        <f t="shared" si="13"/>
        <v>4.3296517643019129E-3</v>
      </c>
    </row>
    <row r="161" spans="18:25" x14ac:dyDescent="0.2">
      <c r="R161" s="92">
        <f>_xll.qlCalendarAdvance(Calendar,R160,"1D","f")</f>
        <v>42348</v>
      </c>
      <c r="S161" s="146">
        <f>_xll.qlCalendarAdvance(Calendar,R161,$F$1,"mf",,Trigger)</f>
        <v>42716</v>
      </c>
      <c r="T161" s="147">
        <f>_xll.qlDayCounterYearFraction(DayCounter,R161,S161,,,Trigger)</f>
        <v>1.0222222222222221</v>
      </c>
      <c r="U161" s="139">
        <f>_xll.qlInterpolationInterpolate(B12MInterpolation,R161,TRUE)</f>
        <v>4.2964695390985928E-3</v>
      </c>
      <c r="V161" s="119">
        <f>_xll.qlYieldTSDiscount(Discounting,R161,,AllTriggers)</f>
        <v>0.99882250817579743</v>
      </c>
      <c r="W161" s="119">
        <f>_xll.qlYieldTSDiscount(Discounting,S161,,AllTriggers)</f>
        <v>0.99238543690152259</v>
      </c>
      <c r="X161" s="22">
        <f t="shared" si="12"/>
        <v>6.3454527929053366E-3</v>
      </c>
      <c r="Y161" s="139">
        <f t="shared" si="13"/>
        <v>4.3541489583066844E-3</v>
      </c>
    </row>
    <row r="162" spans="18:25" x14ac:dyDescent="0.2">
      <c r="R162" s="92">
        <f>_xll.qlCalendarAdvance(Calendar,R161,"1D","f")</f>
        <v>42349</v>
      </c>
      <c r="S162" s="146">
        <f>_xll.qlCalendarAdvance(Calendar,R162,$F$1,"mf",,Trigger)</f>
        <v>42716</v>
      </c>
      <c r="T162" s="147">
        <f>_xll.qlDayCounterYearFraction(DayCounter,R162,S162,,,Trigger)</f>
        <v>1.0194444444444444</v>
      </c>
      <c r="U162" s="139">
        <f>_xll.qlInterpolationInterpolate(B12MInterpolation,R162,TRUE)</f>
        <v>4.2976545200071915E-3</v>
      </c>
      <c r="V162" s="119">
        <f>_xll.qlYieldTSDiscount(Discounting,R162,,AllTriggers)</f>
        <v>0.99881402406680408</v>
      </c>
      <c r="W162" s="119">
        <f>_xll.qlYieldTSDiscount(Discounting,S162,,AllTriggers)</f>
        <v>0.99238543690152259</v>
      </c>
      <c r="X162" s="22">
        <f t="shared" si="12"/>
        <v>6.3543567114410383E-3</v>
      </c>
      <c r="Y162" s="139">
        <f t="shared" si="13"/>
        <v>4.3435745341848676E-3</v>
      </c>
    </row>
    <row r="163" spans="18:25" x14ac:dyDescent="0.2">
      <c r="R163" s="92">
        <f>_xll.qlCalendarAdvance(Calendar,R162,"1D","f")</f>
        <v>42352</v>
      </c>
      <c r="S163" s="146">
        <f>_xll.qlCalendarAdvance(Calendar,R163,$F$1,"mf",,Trigger)</f>
        <v>42718</v>
      </c>
      <c r="T163" s="147">
        <f>_xll.qlDayCounterYearFraction(DayCounter,R163,S163,,,Trigger)</f>
        <v>1.0166666666666666</v>
      </c>
      <c r="U163" s="139">
        <f>_xll.qlInterpolationInterpolate(B12MInterpolation,R163,TRUE)</f>
        <v>4.3012006284061681E-3</v>
      </c>
      <c r="V163" s="119">
        <f>_xll.qlYieldTSDiscount(Discounting,R163,,AllTriggers)</f>
        <v>0.99878832996067701</v>
      </c>
      <c r="W163" s="119">
        <f>_xll.qlYieldTSDiscount(Discounting,S163,,AllTriggers)</f>
        <v>0.99233233751832961</v>
      </c>
      <c r="X163" s="22">
        <f t="shared" si="12"/>
        <v>6.3992235872816147E-3</v>
      </c>
      <c r="Y163" s="139">
        <f t="shared" si="13"/>
        <v>4.3352111078277253E-3</v>
      </c>
    </row>
    <row r="164" spans="18:25" x14ac:dyDescent="0.2">
      <c r="R164" s="92">
        <f>_xll.qlCalendarAdvance(Calendar,R163,"1D","f")</f>
        <v>42353</v>
      </c>
      <c r="S164" s="146">
        <f>_xll.qlCalendarAdvance(Calendar,R164,$F$1,"mf",,Trigger)</f>
        <v>42719</v>
      </c>
      <c r="T164" s="147">
        <f>_xll.qlDayCounterYearFraction(DayCounter,R164,S164,,,Trigger)</f>
        <v>1.0166666666666666</v>
      </c>
      <c r="U164" s="139">
        <f>_xll.qlInterpolationInterpolate(B12MInterpolation,R164,TRUE)</f>
        <v>4.3023795173370693E-3</v>
      </c>
      <c r="V164" s="119">
        <f>_xll.qlYieldTSDiscount(Discounting,R164,,AllTriggers)</f>
        <v>0.99877967637852982</v>
      </c>
      <c r="W164" s="119">
        <f>_xll.qlYieldTSDiscount(Discounting,S164,,AllTriggers)</f>
        <v>0.99230571849126115</v>
      </c>
      <c r="X164" s="22">
        <f t="shared" si="12"/>
        <v>6.4172031980044893E-3</v>
      </c>
      <c r="Y164" s="139">
        <f t="shared" si="13"/>
        <v>4.3363181640423817E-3</v>
      </c>
    </row>
    <row r="165" spans="18:25" x14ac:dyDescent="0.2">
      <c r="R165" s="92">
        <f>_xll.qlCalendarAdvance(Calendar,R164,"1D","f")</f>
        <v>42354</v>
      </c>
      <c r="S165" s="146">
        <f>_xll.qlCalendarAdvance(Calendar,R165,$F$1,"mf",,Trigger)</f>
        <v>42720</v>
      </c>
      <c r="T165" s="147">
        <f>_xll.qlDayCounterYearFraction(DayCounter,R165,S165,,,Trigger)</f>
        <v>1.0166666666666666</v>
      </c>
      <c r="U165" s="139">
        <f>_xll.qlInterpolationInterpolate(B12MInterpolation,R165,TRUE)</f>
        <v>4.3035567314536833E-3</v>
      </c>
      <c r="V165" s="119">
        <f>_xll.qlYieldTSDiscount(Discounting,R165,,AllTriggers)</f>
        <v>0.99877097421303096</v>
      </c>
      <c r="W165" s="119">
        <f>_xll.qlYieldTSDiscount(Discounting,S165,,AllTriggers)</f>
        <v>0.99227905333415056</v>
      </c>
      <c r="X165" s="22">
        <f t="shared" si="12"/>
        <v>6.4351816406724213E-3</v>
      </c>
      <c r="Y165" s="139">
        <f t="shared" si="13"/>
        <v>4.3374234995896682E-3</v>
      </c>
    </row>
    <row r="166" spans="18:25" x14ac:dyDescent="0.2">
      <c r="R166" s="92">
        <f>_xll.qlCalendarAdvance(Calendar,R165,"1D","f")</f>
        <v>42355</v>
      </c>
      <c r="S166" s="146">
        <f>_xll.qlCalendarAdvance(Calendar,R166,$F$1,"mf",,Trigger)</f>
        <v>42723</v>
      </c>
      <c r="T166" s="147">
        <f>_xll.qlDayCounterYearFraction(DayCounter,R166,S166,,,Trigger)</f>
        <v>1.0222222222222221</v>
      </c>
      <c r="U166" s="139">
        <f>_xll.qlInterpolationInterpolate(B12MInterpolation,R166,TRUE)</f>
        <v>4.3047322100280647E-3</v>
      </c>
      <c r="V166" s="119">
        <f>_xll.qlYieldTSDiscount(Discounting,R166,,AllTriggers)</f>
        <v>0.99876222097834044</v>
      </c>
      <c r="W166" s="119">
        <f>_xll.qlYieldTSDiscount(Discounting,S166,,AllTriggers)</f>
        <v>0.99219878178459775</v>
      </c>
      <c r="X166" s="22">
        <f t="shared" si="12"/>
        <v>6.4712392827782975E-3</v>
      </c>
      <c r="Y166" s="139">
        <f t="shared" si="13"/>
        <v>4.3619482772758143E-3</v>
      </c>
    </row>
    <row r="167" spans="18:25" x14ac:dyDescent="0.2">
      <c r="R167" s="92">
        <f>_xll.qlCalendarAdvance(Calendar,R166,"1D","f")</f>
        <v>42356</v>
      </c>
      <c r="S167" s="146">
        <f>_xll.qlCalendarAdvance(Calendar,R167,$F$1,"mf",,Trigger)</f>
        <v>42723</v>
      </c>
      <c r="T167" s="147">
        <f>_xll.qlDayCounterYearFraction(DayCounter,R167,S167,,,Trigger)</f>
        <v>1.0194444444444444</v>
      </c>
      <c r="U167" s="139">
        <f>_xll.qlInterpolationInterpolate(B12MInterpolation,R167,TRUE)</f>
        <v>4.3059058923322702E-3</v>
      </c>
      <c r="V167" s="119">
        <f>_xll.qlYieldTSDiscount(Discounting,R167,,AllTriggers)</f>
        <v>0.99875341418871322</v>
      </c>
      <c r="W167" s="119">
        <f>_xll.qlYieldTSDiscount(Discounting,S167,,AllTriggers)</f>
        <v>0.99219878178459775</v>
      </c>
      <c r="X167" s="22">
        <f t="shared" si="12"/>
        <v>6.4801653515037163E-3</v>
      </c>
      <c r="Y167" s="139">
        <f t="shared" si="13"/>
        <v>4.3513426671010743E-3</v>
      </c>
    </row>
    <row r="168" spans="18:25" x14ac:dyDescent="0.2">
      <c r="R168" s="92">
        <f>_xll.qlCalendarAdvance(Calendar,R167,"1D","f")</f>
        <v>42359</v>
      </c>
      <c r="S168" s="146">
        <f>_xll.qlCalendarAdvance(Calendar,R168,$F$1,"mf",,Trigger)</f>
        <v>42725</v>
      </c>
      <c r="T168" s="147">
        <f>_xll.qlDayCounterYearFraction(DayCounter,R168,S168,,,Trigger)</f>
        <v>1.0166666666666666</v>
      </c>
      <c r="U168" s="139">
        <f>_xll.qlInterpolationInterpolate(B12MInterpolation,R168,TRUE)</f>
        <v>4.3094155543443704E-3</v>
      </c>
      <c r="V168" s="119">
        <f>_xll.qlYieldTSDiscount(Discounting,R168,,AllTriggers)</f>
        <v>0.99872664763420871</v>
      </c>
      <c r="W168" s="119">
        <f>_xll.qlYieldTSDiscount(Discounting,S168,,AllTriggers)</f>
        <v>0.99214503805506282</v>
      </c>
      <c r="X168" s="22">
        <f t="shared" si="12"/>
        <v>6.5249677132228076E-3</v>
      </c>
      <c r="Y168" s="139">
        <f t="shared" si="13"/>
        <v>4.342922621434174E-3</v>
      </c>
    </row>
    <row r="169" spans="18:25" x14ac:dyDescent="0.2">
      <c r="R169" s="92">
        <f>_xll.qlCalendarAdvance(Calendar,R168,"1D","f")</f>
        <v>42360</v>
      </c>
      <c r="S169" s="146">
        <f>_xll.qlCalendarAdvance(Calendar,R169,$F$1,"mf",,Trigger)</f>
        <v>42726</v>
      </c>
      <c r="T169" s="147">
        <f>_xll.qlDayCounterYearFraction(DayCounter,R169,S169,,,Trigger)</f>
        <v>1.0166666666666666</v>
      </c>
      <c r="U169" s="139">
        <f>_xll.qlInterpolationInterpolate(B12MInterpolation,R169,TRUE)</f>
        <v>4.310581444288415E-3</v>
      </c>
      <c r="V169" s="119">
        <f>_xll.qlYieldTSDiscount(Discounting,R169,,AllTriggers)</f>
        <v>0.99871760176932511</v>
      </c>
      <c r="W169" s="119">
        <f>_xll.qlYieldTSDiscount(Discounting,S169,,AllTriggers)</f>
        <v>0.99211809759194658</v>
      </c>
      <c r="X169" s="22">
        <f t="shared" si="12"/>
        <v>6.5428859730130426E-3</v>
      </c>
      <c r="Y169" s="139">
        <f t="shared" si="13"/>
        <v>4.344016585669643E-3</v>
      </c>
    </row>
    <row r="170" spans="18:25" x14ac:dyDescent="0.2">
      <c r="R170" s="92">
        <f>_xll.qlCalendarAdvance(Calendar,R169,"1D","f")</f>
        <v>42361</v>
      </c>
      <c r="S170" s="146">
        <f>_xll.qlCalendarAdvance(Calendar,R170,$F$1,"mf",,Trigger)</f>
        <v>42727</v>
      </c>
      <c r="T170" s="147">
        <f>_xll.qlDayCounterYearFraction(DayCounter,R170,S170,,,Trigger)</f>
        <v>1.0166666666666666</v>
      </c>
      <c r="U170" s="139">
        <f>_xll.qlInterpolationInterpolate(B12MInterpolation,R170,TRUE)</f>
        <v>4.3117452343225584E-3</v>
      </c>
      <c r="V170" s="119">
        <f>_xll.qlYieldTSDiscount(Discounting,R170,,AllTriggers)</f>
        <v>0.99870848992224837</v>
      </c>
      <c r="W170" s="119">
        <f>_xll.qlYieldTSDiscount(Discounting,S170,,AllTriggers)</f>
        <v>0.99209111149019624</v>
      </c>
      <c r="X170" s="22">
        <f t="shared" si="12"/>
        <v>6.5607853381884421E-3</v>
      </c>
      <c r="Y170" s="139">
        <f t="shared" si="13"/>
        <v>4.345108480281891E-3</v>
      </c>
    </row>
    <row r="171" spans="18:25" x14ac:dyDescent="0.2">
      <c r="R171" s="92">
        <f>_xll.qlCalendarAdvance(Calendar,R170,"1D","f")</f>
        <v>42362</v>
      </c>
      <c r="S171" s="146">
        <f>_xll.qlCalendarAdvance(Calendar,R171,$F$1,"mf",,Trigger)</f>
        <v>42732</v>
      </c>
      <c r="T171" s="147">
        <f>_xll.qlDayCounterYearFraction(DayCounter,R171,S171,,,Trigger)</f>
        <v>1.0277777777777777</v>
      </c>
      <c r="U171" s="139">
        <f>_xll.qlInterpolationInterpolate(B12MInterpolation,R171,TRUE)</f>
        <v>4.3129068637188534E-3</v>
      </c>
      <c r="V171" s="119">
        <f>_xll.qlYieldTSDiscount(Discounting,R171,,AllTriggers)</f>
        <v>0.99869930960783126</v>
      </c>
      <c r="W171" s="119">
        <f>_xll.qlYieldTSDiscount(Discounting,S171,,AllTriggers)</f>
        <v>0.9919554988588194</v>
      </c>
      <c r="X171" s="22">
        <f t="shared" si="12"/>
        <v>6.6147580220904728E-3</v>
      </c>
      <c r="Y171" s="139">
        <f t="shared" si="13"/>
        <v>4.3931136731179352E-3</v>
      </c>
    </row>
    <row r="172" spans="18:25" x14ac:dyDescent="0.2">
      <c r="R172" s="92">
        <f>_xll.qlCalendarAdvance(Calendar,R171,"1D","f")</f>
        <v>42367</v>
      </c>
      <c r="S172" s="146">
        <f>_xll.qlCalendarAdvance(Calendar,R172,$F$1,"mf",,Trigger)</f>
        <v>42733</v>
      </c>
      <c r="T172" s="147">
        <f>_xll.qlDayCounterYearFraction(DayCounter,R172,S172,,,Trigger)</f>
        <v>1.0166666666666666</v>
      </c>
      <c r="U172" s="139">
        <f>_xll.qlInterpolationInterpolate(B12MInterpolation,R172,TRUE)</f>
        <v>4.3186804756545393E-3</v>
      </c>
      <c r="V172" s="119">
        <f>_xll.qlYieldTSDiscount(Discounting,R172,,AllTriggers)</f>
        <v>0.9986522940529593</v>
      </c>
      <c r="W172" s="119">
        <f>_xll.qlYieldTSDiscount(Discounting,S172,,AllTriggers)</f>
        <v>0.99192824039938188</v>
      </c>
      <c r="X172" s="22">
        <f t="shared" si="12"/>
        <v>6.6676428762135207E-3</v>
      </c>
      <c r="Y172" s="139">
        <f t="shared" si="13"/>
        <v>4.3516135988187505E-3</v>
      </c>
    </row>
    <row r="173" spans="18:25" x14ac:dyDescent="0.2">
      <c r="R173" s="92">
        <f>_xll.qlCalendarAdvance(Calendar,R172,"1D","f")</f>
        <v>42368</v>
      </c>
      <c r="S173" s="146">
        <f>_xll.qlCalendarAdvance(Calendar,R173,$F$1,"mf",,Trigger)</f>
        <v>42734</v>
      </c>
      <c r="T173" s="147">
        <f>_xll.qlDayCounterYearFraction(DayCounter,R173,S173,,,Trigger)</f>
        <v>1.0166666666666666</v>
      </c>
      <c r="U173" s="139">
        <f>_xll.qlInterpolationInterpolate(B12MInterpolation,R173,TRUE)</f>
        <v>4.319827865936903E-3</v>
      </c>
      <c r="V173" s="119">
        <f>_xll.qlYieldTSDiscount(Discounting,R173,,AllTriggers)</f>
        <v>0.998642651485528</v>
      </c>
      <c r="W173" s="119">
        <f>_xll.qlYieldTSDiscount(Discounting,S173,,AllTriggers)</f>
        <v>0.99190093679267299</v>
      </c>
      <c r="X173" s="22">
        <f t="shared" si="12"/>
        <v>6.6853397692106624E-3</v>
      </c>
      <c r="Y173" s="139">
        <f t="shared" si="13"/>
        <v>4.3526896096766901E-3</v>
      </c>
    </row>
    <row r="174" spans="18:25" x14ac:dyDescent="0.2">
      <c r="R174" s="92">
        <f>_xll.qlCalendarAdvance(Calendar,R173,"1D","f")</f>
        <v>42369</v>
      </c>
      <c r="S174" s="146">
        <f>_xll.qlCalendarAdvance(Calendar,R174,$F$1,"mf",,Trigger)</f>
        <v>42734</v>
      </c>
      <c r="T174" s="147">
        <f>_xll.qlDayCounterYearFraction(DayCounter,R174,S174,,,Trigger)</f>
        <v>1.0138888888888888</v>
      </c>
      <c r="U174" s="139">
        <f>_xll.qlInterpolationInterpolate(B12MInterpolation,R174,TRUE)</f>
        <v>4.3209726704858033E-3</v>
      </c>
      <c r="V174" s="119">
        <f>_xll.qlYieldTSDiscount(Discounting,R174,,AllTriggers)</f>
        <v>0.99863292745631005</v>
      </c>
      <c r="W174" s="119">
        <f>_xll.qlYieldTSDiscount(Discounting,S174,,AllTriggers)</f>
        <v>0.99190093679267299</v>
      </c>
      <c r="X174" s="22">
        <f t="shared" si="12"/>
        <v>6.6939866343105336E-3</v>
      </c>
      <c r="Y174" s="139">
        <f t="shared" si="13"/>
        <v>4.3420128517962266E-3</v>
      </c>
    </row>
    <row r="175" spans="18:25" x14ac:dyDescent="0.2">
      <c r="R175" s="92">
        <f>_xll.qlCalendarAdvance(Calendar,R174,"1D","f")</f>
        <v>42373</v>
      </c>
      <c r="S175" s="146">
        <f>_xll.qlCalendarAdvance(Calendar,R175,$F$1,"mf",,Trigger)</f>
        <v>42739</v>
      </c>
      <c r="T175" s="147">
        <f>_xll.qlDayCounterYearFraction(DayCounter,R175,S175,,,Trigger)</f>
        <v>1.0166666666666666</v>
      </c>
      <c r="U175" s="139">
        <f>_xll.qlInterpolationInterpolate(B12MInterpolation,R175,TRUE)</f>
        <v>4.325524816787875E-3</v>
      </c>
      <c r="V175" s="119">
        <f>_xll.qlYieldTSDiscount(Discounting,R175,,AllTriggers)</f>
        <v>0.99859325500319585</v>
      </c>
      <c r="W175" s="119">
        <f>_xll.qlYieldTSDiscount(Discounting,S175,,AllTriggers)</f>
        <v>0.99176374400667944</v>
      </c>
      <c r="X175" s="22">
        <f t="shared" si="12"/>
        <v>6.7733387517410386E-3</v>
      </c>
      <c r="Y175" s="139">
        <f t="shared" si="13"/>
        <v>4.3580309879891433E-3</v>
      </c>
    </row>
    <row r="176" spans="18:25" x14ac:dyDescent="0.2">
      <c r="R176" s="92">
        <f>_xll.qlCalendarAdvance(Calendar,R175,"1D","f")</f>
        <v>42374</v>
      </c>
      <c r="S176" s="146">
        <f>_xll.qlCalendarAdvance(Calendar,R176,$F$1,"mf",,Trigger)</f>
        <v>42740</v>
      </c>
      <c r="T176" s="147">
        <f>_xll.qlDayCounterYearFraction(DayCounter,R176,S176,,,Trigger)</f>
        <v>1.0166666666666666</v>
      </c>
      <c r="U176" s="139">
        <f>_xll.qlInterpolationInterpolate(B12MInterpolation,R176,TRUE)</f>
        <v>4.3266557817502856E-3</v>
      </c>
      <c r="V176" s="119">
        <f>_xll.qlYieldTSDiscount(Discounting,R176,,AllTriggers)</f>
        <v>0.99858315237575968</v>
      </c>
      <c r="W176" s="119">
        <f>_xll.qlYieldTSDiscount(Discounting,S176,,AllTriggers)</f>
        <v>0.99173617099029776</v>
      </c>
      <c r="X176" s="22">
        <f t="shared" si="12"/>
        <v>6.7908542473084253E-3</v>
      </c>
      <c r="Y176" s="139">
        <f t="shared" si="13"/>
        <v>4.3590910466630942E-3</v>
      </c>
    </row>
    <row r="177" spans="18:25" x14ac:dyDescent="0.2">
      <c r="R177" s="92">
        <f>_xll.qlCalendarAdvance(Calendar,R176,"1D","f")</f>
        <v>42375</v>
      </c>
      <c r="S177" s="146">
        <f>_xll.qlCalendarAdvance(Calendar,R177,$F$1,"mf",,Trigger)</f>
        <v>42741</v>
      </c>
      <c r="T177" s="147">
        <f>_xll.qlDayCounterYearFraction(DayCounter,R177,S177,,,Trigger)</f>
        <v>1.0166666666666666</v>
      </c>
      <c r="U177" s="139">
        <f>_xll.qlInterpolationInterpolate(B12MInterpolation,R177,TRUE)</f>
        <v>4.3277837966115623E-3</v>
      </c>
      <c r="V177" s="119">
        <f>_xll.qlYieldTSDiscount(Discounting,R177,,AllTriggers)</f>
        <v>0.99857297977041215</v>
      </c>
      <c r="W177" s="119">
        <f>_xll.qlYieldTSDiscount(Discounting,S177,,AllTriggers)</f>
        <v>0.99170855331795138</v>
      </c>
      <c r="X177" s="22">
        <f t="shared" si="12"/>
        <v>6.8083459083650537E-3</v>
      </c>
      <c r="Y177" s="139">
        <f t="shared" si="13"/>
        <v>4.3601482057260988E-3</v>
      </c>
    </row>
    <row r="178" spans="18:25" x14ac:dyDescent="0.2">
      <c r="R178" s="92">
        <f>_xll.qlCalendarAdvance(Calendar,R177,"1D","f")</f>
        <v>42376</v>
      </c>
      <c r="S178" s="146">
        <f>_xll.qlCalendarAdvance(Calendar,R178,$F$1,"mf",,Trigger)</f>
        <v>42744</v>
      </c>
      <c r="T178" s="147">
        <f>_xll.qlDayCounterYearFraction(DayCounter,R178,S178,,,Trigger)</f>
        <v>1.0222222222222221</v>
      </c>
      <c r="U178" s="139">
        <f>_xll.qlInterpolationInterpolate(B12MInterpolation,R178,TRUE)</f>
        <v>4.3289088006437607E-3</v>
      </c>
      <c r="V178" s="119">
        <f>_xll.qlYieldTSDiscount(Discounting,R178,,AllTriggers)</f>
        <v>0.9985627391009203</v>
      </c>
      <c r="W178" s="119">
        <f>_xll.qlYieldTSDiscount(Discounting,S178,,AllTriggers)</f>
        <v>0.99162543306693207</v>
      </c>
      <c r="X178" s="22">
        <f t="shared" si="12"/>
        <v>6.8438089695418381E-3</v>
      </c>
      <c r="Y178" s="139">
        <f t="shared" si="13"/>
        <v>4.384737243203961E-3</v>
      </c>
    </row>
    <row r="179" spans="18:25" x14ac:dyDescent="0.2">
      <c r="R179" s="92">
        <f>_xll.qlCalendarAdvance(Calendar,R178,"1D","f")</f>
        <v>42377</v>
      </c>
      <c r="S179" s="146">
        <f>_xll.qlCalendarAdvance(Calendar,R179,$F$1,"mf",,Trigger)</f>
        <v>42744</v>
      </c>
      <c r="T179" s="147">
        <f>_xll.qlDayCounterYearFraction(DayCounter,R179,S179,,,Trigger)</f>
        <v>1.0194444444444444</v>
      </c>
      <c r="U179" s="139">
        <f>_xll.qlInterpolationInterpolate(B12MInterpolation,R179,TRUE)</f>
        <v>4.3300307331189357E-3</v>
      </c>
      <c r="V179" s="119">
        <f>_xll.qlYieldTSDiscount(Discounting,R179,,AllTriggers)</f>
        <v>0.99855243228098722</v>
      </c>
      <c r="W179" s="119">
        <f>_xll.qlYieldTSDiscount(Discounting,S179,,AllTriggers)</f>
        <v>0.99162543306693207</v>
      </c>
      <c r="X179" s="22">
        <f t="shared" si="12"/>
        <v>6.8522613344300706E-3</v>
      </c>
      <c r="Y179" s="139">
        <f t="shared" si="13"/>
        <v>4.3740241036794095E-3</v>
      </c>
    </row>
    <row r="180" spans="18:25" x14ac:dyDescent="0.2">
      <c r="R180" s="92">
        <f>_xll.qlCalendarAdvance(Calendar,R179,"1D","f")</f>
        <v>42380</v>
      </c>
      <c r="S180" s="146">
        <f>_xll.qlCalendarAdvance(Calendar,R180,$F$1,"mf",,Trigger)</f>
        <v>42746</v>
      </c>
      <c r="T180" s="147">
        <f>_xll.qlDayCounterYearFraction(DayCounter,R180,S180,,,Trigger)</f>
        <v>1.0166666666666666</v>
      </c>
      <c r="U180" s="139">
        <f>_xll.qlInterpolationInterpolate(B12MInterpolation,R180,TRUE)</f>
        <v>4.3333774939228699E-3</v>
      </c>
      <c r="V180" s="119">
        <f>_xll.qlYieldTSDiscount(Discounting,R180,,AllTriggers)</f>
        <v>0.9985211340545791</v>
      </c>
      <c r="W180" s="119">
        <f>_xll.qlYieldTSDiscount(Discounting,S180,,AllTriggers)</f>
        <v>0.99156979757305197</v>
      </c>
      <c r="X180" s="22">
        <f t="shared" si="12"/>
        <v>6.8955106967753107E-3</v>
      </c>
      <c r="Y180" s="139">
        <f t="shared" si="13"/>
        <v>4.365388097258267E-3</v>
      </c>
    </row>
    <row r="181" spans="18:25" x14ac:dyDescent="0.2">
      <c r="R181" s="92">
        <f>_xll.qlCalendarAdvance(Calendar,R180,"1D","f")</f>
        <v>42381</v>
      </c>
      <c r="S181" s="146">
        <f>_xll.qlCalendarAdvance(Calendar,R181,$F$1,"mf",,Trigger)</f>
        <v>42747</v>
      </c>
      <c r="T181" s="147">
        <f>_xll.qlDayCounterYearFraction(DayCounter,R181,S181,,,Trigger)</f>
        <v>1.0166666666666666</v>
      </c>
      <c r="U181" s="139">
        <f>_xll.qlInterpolationInterpolate(B12MInterpolation,R181,TRUE)</f>
        <v>4.3344865328905011E-3</v>
      </c>
      <c r="V181" s="119">
        <f>_xll.qlYieldTSDiscount(Discounting,R181,,AllTriggers)</f>
        <v>0.9985105817685811</v>
      </c>
      <c r="W181" s="119">
        <f>_xll.qlYieldTSDiscount(Discounting,S181,,AllTriggers)</f>
        <v>0.99154191343867881</v>
      </c>
      <c r="X181" s="22">
        <f t="shared" si="12"/>
        <v>6.912897753062721E-3</v>
      </c>
      <c r="Y181" s="139">
        <f t="shared" si="13"/>
        <v>4.366426412835786E-3</v>
      </c>
    </row>
    <row r="182" spans="18:25" x14ac:dyDescent="0.2">
      <c r="R182" s="92">
        <f>_xll.qlCalendarAdvance(Calendar,R181,"1D","f")</f>
        <v>42382</v>
      </c>
      <c r="S182" s="146">
        <f>_xll.qlCalendarAdvance(Calendar,R182,$F$1,"mf",,Trigger)</f>
        <v>42748</v>
      </c>
      <c r="T182" s="147">
        <f>_xll.qlDayCounterYearFraction(DayCounter,R182,S182,,,Trigger)</f>
        <v>1.0166666666666666</v>
      </c>
      <c r="U182" s="139">
        <f>_xll.qlInterpolationInterpolate(B12MInterpolation,R182,TRUE)</f>
        <v>4.3355921966613826E-3</v>
      </c>
      <c r="V182" s="119">
        <f>_xll.qlYieldTSDiscount(Discounting,R182,,AllTriggers)</f>
        <v>0.99849997289964931</v>
      </c>
      <c r="W182" s="119">
        <f>_xll.qlYieldTSDiscount(Discounting,S182,,AllTriggers)</f>
        <v>0.99151398513958111</v>
      </c>
      <c r="X182" s="22">
        <f t="shared" si="12"/>
        <v>6.9302737768156819E-3</v>
      </c>
      <c r="Y182" s="139">
        <f t="shared" si="13"/>
        <v>4.3674613468294675E-3</v>
      </c>
    </row>
    <row r="183" spans="18:25" x14ac:dyDescent="0.2">
      <c r="R183" s="92">
        <f>_xll.qlCalendarAdvance(Calendar,R182,"1D","f")</f>
        <v>42383</v>
      </c>
      <c r="S183" s="146">
        <f>_xll.qlCalendarAdvance(Calendar,R183,$F$1,"mf",,Trigger)</f>
        <v>42751</v>
      </c>
      <c r="T183" s="147">
        <f>_xll.qlDayCounterYearFraction(DayCounter,R183,S183,,,Trigger)</f>
        <v>1.0222222222222221</v>
      </c>
      <c r="U183" s="139">
        <f>_xll.qlInterpolationInterpolate(B12MInterpolation,R183,TRUE)</f>
        <v>4.3366944245075709E-3</v>
      </c>
      <c r="V183" s="119">
        <f>_xll.qlYieldTSDiscount(Discounting,R183,,AllTriggers)</f>
        <v>0.99848930936107538</v>
      </c>
      <c r="W183" s="119">
        <f>_xll.qlYieldTSDiscount(Discounting,S183,,AllTriggers)</f>
        <v>0.99142993595564288</v>
      </c>
      <c r="X183" s="22">
        <f t="shared" si="12"/>
        <v>6.9656044423627404E-3</v>
      </c>
      <c r="Y183" s="139">
        <f t="shared" si="13"/>
        <v>4.3920641496439554E-3</v>
      </c>
    </row>
    <row r="184" spans="18:25" x14ac:dyDescent="0.2">
      <c r="R184" s="92">
        <f>_xll.qlCalendarAdvance(Calendar,R183,"1D","f")</f>
        <v>42384</v>
      </c>
      <c r="S184" s="146">
        <f>_xll.qlCalendarAdvance(Calendar,R184,$F$1,"mf",,Trigger)</f>
        <v>42751</v>
      </c>
      <c r="T184" s="147">
        <f>_xll.qlDayCounterYearFraction(DayCounter,R184,S184,,,Trigger)</f>
        <v>1.0194444444444444</v>
      </c>
      <c r="U184" s="139">
        <f>_xll.qlInterpolationInterpolate(B12MInterpolation,R184,TRUE)</f>
        <v>4.3377931557011208E-3</v>
      </c>
      <c r="V184" s="119">
        <f>_xll.qlYieldTSDiscount(Discounting,R184,,AllTriggers)</f>
        <v>0.99847859306607867</v>
      </c>
      <c r="W184" s="119">
        <f>_xll.qlYieldTSDiscount(Discounting,S184,,AllTriggers)</f>
        <v>0.99142993595564288</v>
      </c>
      <c r="X184" s="22">
        <f t="shared" si="12"/>
        <v>6.9739815276188373E-3</v>
      </c>
      <c r="Y184" s="139">
        <f t="shared" si="13"/>
        <v>4.3813095274193433E-3</v>
      </c>
    </row>
    <row r="185" spans="18:25" x14ac:dyDescent="0.2">
      <c r="R185" s="92">
        <f>_xll.qlCalendarAdvance(Calendar,R184,"1D","f")</f>
        <v>42387</v>
      </c>
      <c r="S185" s="146">
        <f>_xll.qlCalendarAdvance(Calendar,R185,$F$1,"mf",,Trigger)</f>
        <v>42753</v>
      </c>
      <c r="T185" s="147">
        <f>_xll.qlDayCounterYearFraction(DayCounter,R185,S185,,,Trigger)</f>
        <v>1.0166666666666666</v>
      </c>
      <c r="U185" s="139">
        <f>_xll.qlInterpolationInterpolate(B12MInterpolation,R185,TRUE)</f>
        <v>4.3410677620864865E-3</v>
      </c>
      <c r="V185" s="119">
        <f>_xll.qlYieldTSDiscount(Discounting,R185,,AllTriggers)</f>
        <v>0.99844614677363719</v>
      </c>
      <c r="W185" s="119">
        <f>_xll.qlYieldTSDiscount(Discounting,S185,,AllTriggers)</f>
        <v>0.99137368362915412</v>
      </c>
      <c r="X185" s="22">
        <f t="shared" si="12"/>
        <v>7.0170524400597813E-3</v>
      </c>
      <c r="Y185" s="139">
        <f t="shared" si="13"/>
        <v>4.3725828825844941E-3</v>
      </c>
    </row>
    <row r="186" spans="18:25" x14ac:dyDescent="0.2">
      <c r="R186" s="92">
        <f>_xll.qlCalendarAdvance(Calendar,R185,"1D","f")</f>
        <v>42388</v>
      </c>
      <c r="S186" s="146">
        <f>_xll.qlCalendarAdvance(Calendar,R186,$F$1,"mf",,Trigger)</f>
        <v>42754</v>
      </c>
      <c r="T186" s="147">
        <f>_xll.qlDayCounterYearFraction(DayCounter,R186,S186,,,Trigger)</f>
        <v>1.0166666666666666</v>
      </c>
      <c r="U186" s="139">
        <f>_xll.qlInterpolationInterpolate(B12MInterpolation,R186,TRUE)</f>
        <v>4.3421518993900302E-3</v>
      </c>
      <c r="V186" s="119">
        <f>_xll.qlYieldTSDiscount(Discounting,R186,,AllTriggers)</f>
        <v>0.99843523858365846</v>
      </c>
      <c r="W186" s="119">
        <f>_xll.qlYieldTSDiscount(Discounting,S186,,AllTriggers)</f>
        <v>0.99134549181524423</v>
      </c>
      <c r="X186" s="22">
        <f t="shared" si="12"/>
        <v>7.0344006899006103E-3</v>
      </c>
      <c r="Y186" s="139">
        <f t="shared" si="13"/>
        <v>4.3735960807552605E-3</v>
      </c>
    </row>
    <row r="187" spans="18:25" x14ac:dyDescent="0.2">
      <c r="R187" s="92">
        <f>_xll.qlCalendarAdvance(Calendar,R186,"1D","f")</f>
        <v>42389</v>
      </c>
      <c r="S187" s="146">
        <f>_xll.qlCalendarAdvance(Calendar,R187,$F$1,"mf",,Trigger)</f>
        <v>42755</v>
      </c>
      <c r="T187" s="147">
        <f>_xll.qlDayCounterYearFraction(DayCounter,R187,S187,,,Trigger)</f>
        <v>1.0166666666666666</v>
      </c>
      <c r="U187" s="139">
        <f>_xll.qlInterpolationInterpolate(B12MInterpolation,R187,TRUE)</f>
        <v>4.3432322364012101E-3</v>
      </c>
      <c r="V187" s="119">
        <f>_xll.qlYieldTSDiscount(Discounting,R187,,AllTriggers)</f>
        <v>0.99842428720223197</v>
      </c>
      <c r="W187" s="119">
        <f>_xll.qlYieldTSDiscount(Discounting,S187,,AllTriggers)</f>
        <v>0.99131725632777257</v>
      </c>
      <c r="X187" s="22">
        <f t="shared" si="12"/>
        <v>7.0517507155026171E-3</v>
      </c>
      <c r="Y187" s="139">
        <f t="shared" si="13"/>
        <v>4.3746054152062853E-3</v>
      </c>
    </row>
    <row r="188" spans="18:25" x14ac:dyDescent="0.2">
      <c r="R188" s="92">
        <f>_xll.qlCalendarAdvance(Calendar,R187,"1D","f")</f>
        <v>42390</v>
      </c>
      <c r="S188" s="146">
        <f>_xll.qlCalendarAdvance(Calendar,R188,$F$1,"mf",,Trigger)</f>
        <v>42758</v>
      </c>
      <c r="T188" s="147">
        <f>_xll.qlDayCounterYearFraction(DayCounter,R188,S188,,,Trigger)</f>
        <v>1.0222222222222221</v>
      </c>
      <c r="U188" s="139">
        <f>_xll.qlInterpolationInterpolate(B12MInterpolation,R188,TRUE)</f>
        <v>4.3443087123920809E-3</v>
      </c>
      <c r="V188" s="119">
        <f>_xll.qlYieldTSDiscount(Discounting,R188,,AllTriggers)</f>
        <v>0.99841329454212213</v>
      </c>
      <c r="W188" s="119">
        <f>_xll.qlYieldTSDiscount(Discounting,S188,,AllTriggers)</f>
        <v>0.99123228852556999</v>
      </c>
      <c r="X188" s="22">
        <f t="shared" si="12"/>
        <v>7.0870342617215696E-3</v>
      </c>
      <c r="Y188" s="139">
        <f t="shared" si="13"/>
        <v>4.3992176996471297E-3</v>
      </c>
    </row>
    <row r="189" spans="18:25" x14ac:dyDescent="0.2">
      <c r="R189" s="92">
        <f>_xll.qlCalendarAdvance(Calendar,R188,"1D","f")</f>
        <v>42391</v>
      </c>
      <c r="S189" s="146">
        <f>_xll.qlCalendarAdvance(Calendar,R189,$F$1,"mf",,Trigger)</f>
        <v>42758</v>
      </c>
      <c r="T189" s="147">
        <f>_xll.qlDayCounterYearFraction(DayCounter,R189,S189,,,Trigger)</f>
        <v>1.0194444444444444</v>
      </c>
      <c r="U189" s="139">
        <f>_xll.qlInterpolationInterpolate(B12MInterpolation,R189,TRUE)</f>
        <v>4.3453812666346976E-3</v>
      </c>
      <c r="V189" s="119">
        <f>_xll.qlYieldTSDiscount(Discounting,R189,,AllTriggers)</f>
        <v>0.99840226251601405</v>
      </c>
      <c r="W189" s="119">
        <f>_xll.qlYieldTSDiscount(Discounting,S189,,AllTriggers)</f>
        <v>0.99123228852556999</v>
      </c>
      <c r="X189" s="22">
        <f t="shared" si="12"/>
        <v>7.0954276558250146E-3</v>
      </c>
      <c r="Y189" s="139">
        <f t="shared" si="13"/>
        <v>4.3884186653625314E-3</v>
      </c>
    </row>
    <row r="190" spans="18:25" x14ac:dyDescent="0.2">
      <c r="R190" s="92">
        <f>_xll.qlCalendarAdvance(Calendar,R189,"1D","f")</f>
        <v>42394</v>
      </c>
      <c r="S190" s="146">
        <f>_xll.qlCalendarAdvance(Calendar,R190,$F$1,"mf",,Trigger)</f>
        <v>42760</v>
      </c>
      <c r="T190" s="147">
        <f>_xll.qlDayCounterYearFraction(DayCounter,R190,S190,,,Trigger)</f>
        <v>1.0166666666666666</v>
      </c>
      <c r="U190" s="139">
        <f>_xll.qlInterpolationInterpolate(B12MInterpolation,R190,TRUE)</f>
        <v>4.3485747915935711E-3</v>
      </c>
      <c r="V190" s="119">
        <f>_xll.qlYieldTSDiscount(Discounting,R190,,AllTriggers)</f>
        <v>0.99836894936735521</v>
      </c>
      <c r="W190" s="119">
        <f>_xll.qlYieldTSDiscount(Discounting,S190,,AllTriggers)</f>
        <v>0.9911754262424961</v>
      </c>
      <c r="X190" s="22">
        <f t="shared" si="12"/>
        <v>7.1385915438582446E-3</v>
      </c>
      <c r="Y190" s="139">
        <f t="shared" si="13"/>
        <v>4.379591720445399E-3</v>
      </c>
    </row>
    <row r="191" spans="18:25" x14ac:dyDescent="0.2">
      <c r="R191" s="92">
        <f>_xll.qlCalendarAdvance(Calendar,R190,"1D","f")</f>
        <v>42395</v>
      </c>
      <c r="S191" s="146">
        <f>_xll.qlCalendarAdvance(Calendar,R191,$F$1,"mf",,Trigger)</f>
        <v>42761</v>
      </c>
      <c r="T191" s="147">
        <f>_xll.qlDayCounterYearFraction(DayCounter,R191,S191,,,Trigger)</f>
        <v>1.0166666666666666</v>
      </c>
      <c r="U191" s="139">
        <f>_xll.qlInterpolationInterpolate(B12MInterpolation,R191,TRUE)</f>
        <v>4.3496310515637208E-3</v>
      </c>
      <c r="V191" s="119">
        <f>_xll.qlYieldTSDiscount(Discounting,R191,,AllTriggers)</f>
        <v>0.998357779002504</v>
      </c>
      <c r="W191" s="119">
        <f>_xll.qlYieldTSDiscount(Discounting,S191,,AllTriggers)</f>
        <v>0.99114693018693278</v>
      </c>
      <c r="X191" s="22">
        <f t="shared" si="12"/>
        <v>7.1559906641819821E-3</v>
      </c>
      <c r="Y191" s="139">
        <f t="shared" si="13"/>
        <v>4.3805764258094664E-3</v>
      </c>
    </row>
    <row r="192" spans="18:25" x14ac:dyDescent="0.2">
      <c r="R192" s="92">
        <f>_xll.qlCalendarAdvance(Calendar,R191,"1D","f")</f>
        <v>42396</v>
      </c>
      <c r="S192" s="146">
        <f>_xll.qlCalendarAdvance(Calendar,R192,$F$1,"mf",,Trigger)</f>
        <v>42762</v>
      </c>
      <c r="T192" s="147">
        <f>_xll.qlDayCounterYearFraction(DayCounter,R192,S192,,,Trigger)</f>
        <v>1.0166666666666666</v>
      </c>
      <c r="U192" s="139">
        <f>_xll.qlInterpolationInterpolate(B12MInterpolation,R192,TRUE)</f>
        <v>4.3506830861458901E-3</v>
      </c>
      <c r="V192" s="119">
        <f>_xll.qlYieldTSDiscount(Discounting,R192,,AllTriggers)</f>
        <v>0.99834657883387223</v>
      </c>
      <c r="W192" s="119">
        <f>_xll.qlYieldTSDiscount(Discounting,S192,,AllTriggers)</f>
        <v>0.99111839094888299</v>
      </c>
      <c r="X192" s="22">
        <f t="shared" si="12"/>
        <v>7.1734043748516996E-3</v>
      </c>
      <c r="Y192" s="139">
        <f t="shared" si="13"/>
        <v>4.3815567851732615E-3</v>
      </c>
    </row>
    <row r="193" spans="18:25" x14ac:dyDescent="0.2">
      <c r="R193" s="92">
        <f>_xll.qlCalendarAdvance(Calendar,R192,"1D","f")</f>
        <v>42397</v>
      </c>
      <c r="S193" s="146">
        <f>_xll.qlCalendarAdvance(Calendar,R193,$F$1,"mf",,Trigger)</f>
        <v>42765</v>
      </c>
      <c r="T193" s="147">
        <f>_xll.qlDayCounterYearFraction(DayCounter,R193,S193,,,Trigger)</f>
        <v>1.0222222222222221</v>
      </c>
      <c r="U193" s="139">
        <f>_xll.qlInterpolationInterpolate(B12MInterpolation,R193,TRUE)</f>
        <v>4.3517308346121353E-3</v>
      </c>
      <c r="V193" s="119">
        <f>_xll.qlYieldTSDiscount(Discounting,R193,,AllTriggers)</f>
        <v>0.99833535077365698</v>
      </c>
      <c r="W193" s="119">
        <f>_xll.qlYieldTSDiscount(Discounting,S193,,AllTriggers)</f>
        <v>0.99103251484126376</v>
      </c>
      <c r="X193" s="22">
        <f t="shared" si="12"/>
        <v>7.2087227437329995E-3</v>
      </c>
      <c r="Y193" s="139">
        <f t="shared" si="13"/>
        <v>4.4061741397950754E-3</v>
      </c>
    </row>
    <row r="194" spans="18:25" x14ac:dyDescent="0.2">
      <c r="R194" s="92">
        <f>_xll.qlCalendarAdvance(Calendar,R193,"1D","f")</f>
        <v>42398</v>
      </c>
      <c r="S194" s="146">
        <f>_xll.qlCalendarAdvance(Calendar,R194,$F$1,"mf",,Trigger)</f>
        <v>42765</v>
      </c>
      <c r="T194" s="147">
        <f>_xll.qlDayCounterYearFraction(DayCounter,R194,S194,,,Trigger)</f>
        <v>1.0194444444444444</v>
      </c>
      <c r="U194" s="139">
        <f>_xll.qlInterpolationInterpolate(B12MInterpolation,R194,TRUE)</f>
        <v>4.3527742362345113E-3</v>
      </c>
      <c r="V194" s="119">
        <f>_xll.qlYieldTSDiscount(Discounting,R194,,AllTriggers)</f>
        <v>0.99832409673397171</v>
      </c>
      <c r="W194" s="119">
        <f>_xll.qlYieldTSDiscount(Discounting,S194,,AllTriggers)</f>
        <v>0.99103251484126376</v>
      </c>
      <c r="X194" s="22">
        <f t="shared" si="12"/>
        <v>7.2172257637654891E-3</v>
      </c>
      <c r="Y194" s="139">
        <f t="shared" si="13"/>
        <v>4.3953278264063419E-3</v>
      </c>
    </row>
    <row r="195" spans="18:25" x14ac:dyDescent="0.2">
      <c r="R195" s="92">
        <f>_xll.qlCalendarAdvance(Calendar,R194,"1D","f")</f>
        <v>42401</v>
      </c>
      <c r="S195" s="146">
        <f>_xll.qlCalendarAdvance(Calendar,R195,$F$1,"mf",,Trigger)</f>
        <v>42767</v>
      </c>
      <c r="T195" s="147">
        <f>_xll.qlDayCounterYearFraction(DayCounter,R195,S195,,,Trigger)</f>
        <v>1.0166666666666666</v>
      </c>
      <c r="U195" s="139">
        <f>_xll.qlInterpolationInterpolate(B12MInterpolation,R195,TRUE)</f>
        <v>4.3558782439915714E-3</v>
      </c>
      <c r="V195" s="119">
        <f>_xll.qlYieldTSDiscount(Discounting,R195,,AllTriggers)</f>
        <v>0.99829018611200493</v>
      </c>
      <c r="W195" s="119">
        <f>_xll.qlYieldTSDiscount(Discounting,S195,,AllTriggers)</f>
        <v>0.99097504937328074</v>
      </c>
      <c r="X195" s="22">
        <f t="shared" si="12"/>
        <v>7.2607443233503582E-3</v>
      </c>
      <c r="Y195" s="139">
        <f t="shared" si="13"/>
        <v>4.3863915247840356E-3</v>
      </c>
    </row>
    <row r="196" spans="18:25" x14ac:dyDescent="0.2">
      <c r="R196" s="92">
        <f>_xll.qlCalendarAdvance(Calendar,R195,"1D","f")</f>
        <v>42402</v>
      </c>
      <c r="S196" s="146">
        <f>_xll.qlCalendarAdvance(Calendar,R196,$F$1,"mf",,Trigger)</f>
        <v>42768</v>
      </c>
      <c r="T196" s="147">
        <f>_xll.qlDayCounterYearFraction(DayCounter,R196,S196,,,Trigger)</f>
        <v>1.0166666666666666</v>
      </c>
      <c r="U196" s="139">
        <f>_xll.qlInterpolationInterpolate(B12MInterpolation,R196,TRUE)</f>
        <v>4.356904324129619E-3</v>
      </c>
      <c r="V196" s="119">
        <f>_xll.qlYieldTSDiscount(Discounting,R196,,AllTriggers)</f>
        <v>0.9982788311778843</v>
      </c>
      <c r="W196" s="119">
        <f>_xll.qlYieldTSDiscount(Discounting,S196,,AllTriggers)</f>
        <v>0.99094625226847244</v>
      </c>
      <c r="X196" s="22">
        <f t="shared" ref="X196:X259" si="14">(V196/W196-1)/T196</f>
        <v>7.2782683029192245E-3</v>
      </c>
      <c r="Y196" s="139">
        <f t="shared" ref="Y196:Y259" si="15">LN((1+(U196+X196)*T196)/(1+X196*T196))</f>
        <v>4.3873451069091768E-3</v>
      </c>
    </row>
    <row r="197" spans="18:25" x14ac:dyDescent="0.2">
      <c r="R197" s="92">
        <f>_xll.qlCalendarAdvance(Calendar,R196,"1D","f")</f>
        <v>42403</v>
      </c>
      <c r="S197" s="146">
        <f>_xll.qlCalendarAdvance(Calendar,R197,$F$1,"mf",,Trigger)</f>
        <v>42769</v>
      </c>
      <c r="T197" s="147">
        <f>_xll.qlDayCounterYearFraction(DayCounter,R197,S197,,,Trigger)</f>
        <v>1.0166666666666666</v>
      </c>
      <c r="U197" s="139">
        <f>_xll.qlInterpolationInterpolate(B12MInterpolation,R197,TRUE)</f>
        <v>4.3579261904352724E-3</v>
      </c>
      <c r="V197" s="119">
        <f>_xll.qlYieldTSDiscount(Discounting,R197,,AllTriggers)</f>
        <v>0.99826744938334022</v>
      </c>
      <c r="W197" s="119">
        <f>_xll.qlYieldTSDiscount(Discounting,S197,,AllTriggers)</f>
        <v>0.990917412240228</v>
      </c>
      <c r="X197" s="22">
        <f t="shared" si="14"/>
        <v>7.2958095615515165E-3</v>
      </c>
      <c r="Y197" s="139">
        <f t="shared" si="15"/>
        <v>4.3882943441430101E-3</v>
      </c>
    </row>
    <row r="198" spans="18:25" x14ac:dyDescent="0.2">
      <c r="R198" s="92">
        <f>_xll.qlCalendarAdvance(Calendar,R197,"1D","f")</f>
        <v>42404</v>
      </c>
      <c r="S198" s="146">
        <f>_xll.qlCalendarAdvance(Calendar,R198,$F$1,"mf",,Trigger)</f>
        <v>42772</v>
      </c>
      <c r="T198" s="147">
        <f>_xll.qlDayCounterYearFraction(DayCounter,R198,S198,,,Trigger)</f>
        <v>1.0222222222222221</v>
      </c>
      <c r="U198" s="139">
        <f>_xll.qlInterpolationInterpolate(B12MInterpolation,R198,TRUE)</f>
        <v>4.3589438913433868E-3</v>
      </c>
      <c r="V198" s="119">
        <f>_xll.qlYieldTSDiscount(Discounting,R198,,AllTriggers)</f>
        <v>0.9982560400302094</v>
      </c>
      <c r="W198" s="119">
        <f>_xll.qlYieldTSDiscount(Discounting,S198,,AllTriggers)</f>
        <v>0.99083063454330933</v>
      </c>
      <c r="X198" s="22">
        <f t="shared" si="14"/>
        <v>7.3312061367957594E-3</v>
      </c>
      <c r="Y198" s="139">
        <f t="shared" si="15"/>
        <v>4.4129140746079782E-3</v>
      </c>
    </row>
    <row r="199" spans="18:25" x14ac:dyDescent="0.2">
      <c r="R199" s="92">
        <f>_xll.qlCalendarAdvance(Calendar,R198,"1D","f")</f>
        <v>42405</v>
      </c>
      <c r="S199" s="146">
        <f>_xll.qlCalendarAdvance(Calendar,R199,$F$1,"mf",,Trigger)</f>
        <v>42772</v>
      </c>
      <c r="T199" s="147">
        <f>_xll.qlDayCounterYearFraction(DayCounter,R199,S199,,,Trigger)</f>
        <v>1.0194444444444444</v>
      </c>
      <c r="U199" s="139">
        <f>_xll.qlInterpolationInterpolate(B12MInterpolation,R199,TRUE)</f>
        <v>4.3599574752888172E-3</v>
      </c>
      <c r="V199" s="119">
        <f>_xll.qlYieldTSDiscount(Discounting,R199,,AllTriggers)</f>
        <v>0.99824460242036217</v>
      </c>
      <c r="W199" s="119">
        <f>_xll.qlYieldTSDiscount(Discounting,S199,,AllTriggers)</f>
        <v>0.99083063454330933</v>
      </c>
      <c r="X199" s="22">
        <f t="shared" si="14"/>
        <v>7.3398588942120355E-3</v>
      </c>
      <c r="Y199" s="139">
        <f t="shared" si="15"/>
        <v>4.4020202367542598E-3</v>
      </c>
    </row>
    <row r="200" spans="18:25" x14ac:dyDescent="0.2">
      <c r="R200" s="92">
        <f>_xll.qlCalendarAdvance(Calendar,R199,"1D","f")</f>
        <v>42408</v>
      </c>
      <c r="S200" s="146">
        <f>_xll.qlCalendarAdvance(Calendar,R200,$F$1,"mf",,Trigger)</f>
        <v>42774</v>
      </c>
      <c r="T200" s="147">
        <f>_xll.qlDayCounterYearFraction(DayCounter,R200,S200,,,Trigger)</f>
        <v>1.0166666666666666</v>
      </c>
      <c r="U200" s="139">
        <f>_xll.qlInterpolationInterpolate(B12MInterpolation,R200,TRUE)</f>
        <v>4.3629740096975556E-3</v>
      </c>
      <c r="V200" s="119">
        <f>_xll.qlYieldTSDiscount(Discounting,R200,,AllTriggers)</f>
        <v>0.99821011306974627</v>
      </c>
      <c r="W200" s="119">
        <f>_xll.qlYieldTSDiscount(Discounting,S200,,AllTriggers)</f>
        <v>0.99077256799709468</v>
      </c>
      <c r="X200" s="22">
        <f t="shared" si="14"/>
        <v>7.3837511660586859E-3</v>
      </c>
      <c r="Y200" s="139">
        <f t="shared" si="15"/>
        <v>4.3929771724618843E-3</v>
      </c>
    </row>
    <row r="201" spans="18:25" x14ac:dyDescent="0.2">
      <c r="R201" s="92">
        <f>_xll.qlCalendarAdvance(Calendar,R200,"1D","f")</f>
        <v>42409</v>
      </c>
      <c r="S201" s="146">
        <f>_xll.qlCalendarAdvance(Calendar,R201,$F$1,"mf",,Trigger)</f>
        <v>42775</v>
      </c>
      <c r="T201" s="147">
        <f>_xll.qlDayCounterYearFraction(DayCounter,R201,S201,,,Trigger)</f>
        <v>1.0166666666666666</v>
      </c>
      <c r="U201" s="139">
        <f>_xll.qlInterpolationInterpolate(B12MInterpolation,R201,TRUE)</f>
        <v>4.3639716101408019E-3</v>
      </c>
      <c r="V201" s="119">
        <f>_xll.qlYieldTSDiscount(Discounting,R201,,AllTriggers)</f>
        <v>0.99819855545243119</v>
      </c>
      <c r="W201" s="119">
        <f>_xll.qlYieldTSDiscount(Discounting,S201,,AllTriggers)</f>
        <v>0.99074347027810838</v>
      </c>
      <c r="X201" s="22">
        <f t="shared" si="14"/>
        <v>7.4013817736391088E-3</v>
      </c>
      <c r="Y201" s="139">
        <f t="shared" si="15"/>
        <v>4.3939014296489158E-3</v>
      </c>
    </row>
    <row r="202" spans="18:25" x14ac:dyDescent="0.2">
      <c r="R202" s="92">
        <f>_xll.qlCalendarAdvance(Calendar,R201,"1D","f")</f>
        <v>42410</v>
      </c>
      <c r="S202" s="146">
        <f>_xll.qlCalendarAdvance(Calendar,R202,$F$1,"mf",,Trigger)</f>
        <v>42776</v>
      </c>
      <c r="T202" s="147">
        <f>_xll.qlDayCounterYearFraction(DayCounter,R202,S202,,,Trigger)</f>
        <v>1.0166666666666666</v>
      </c>
      <c r="U202" s="139">
        <f>_xll.qlInterpolationInterpolate(B12MInterpolation,R202,TRUE)</f>
        <v>4.3649653357956389E-3</v>
      </c>
      <c r="V202" s="119">
        <f>_xll.qlYieldTSDiscount(Discounting,R202,,AllTriggers)</f>
        <v>0.99818696608827295</v>
      </c>
      <c r="W202" s="119">
        <f>_xll.qlYieldTSDiscount(Discounting,S202,,AllTriggers)</f>
        <v>0.99071432958570849</v>
      </c>
      <c r="X202" s="22">
        <f t="shared" si="14"/>
        <v>7.4190248846921058E-3</v>
      </c>
      <c r="Y202" s="139">
        <f t="shared" si="15"/>
        <v>4.3948217050381938E-3</v>
      </c>
    </row>
    <row r="203" spans="18:25" x14ac:dyDescent="0.2">
      <c r="R203" s="92">
        <f>_xll.qlCalendarAdvance(Calendar,R202,"1D","f")</f>
        <v>42411</v>
      </c>
      <c r="S203" s="146">
        <f>_xll.qlCalendarAdvance(Calendar,R203,$F$1,"mf",,Trigger)</f>
        <v>42779</v>
      </c>
      <c r="T203" s="147">
        <f>_xll.qlDayCounterYearFraction(DayCounter,R203,S203,,,Trigger)</f>
        <v>1.0222222222222221</v>
      </c>
      <c r="U203" s="139">
        <f>_xll.qlInterpolationInterpolate(B12MInterpolation,R203,TRUE)</f>
        <v>4.3659552350969223E-3</v>
      </c>
      <c r="V203" s="119">
        <f>_xll.qlYieldTSDiscount(Discounting,R203,,AllTriggers)</f>
        <v>0.99817534427935184</v>
      </c>
      <c r="W203" s="119">
        <f>_xll.qlYieldTSDiscount(Discounting,S203,,AllTriggers)</f>
        <v>0.99062664959693958</v>
      </c>
      <c r="X203" s="22">
        <f t="shared" si="14"/>
        <v>7.4544659454735809E-3</v>
      </c>
      <c r="Y203" s="139">
        <f t="shared" si="15"/>
        <v>4.4194450817569945E-3</v>
      </c>
    </row>
    <row r="204" spans="18:25" x14ac:dyDescent="0.2">
      <c r="R204" s="92">
        <f>_xll.qlCalendarAdvance(Calendar,R203,"1D","f")</f>
        <v>42412</v>
      </c>
      <c r="S204" s="146">
        <f>_xll.qlCalendarAdvance(Calendar,R204,$F$1,"mf",,Trigger)</f>
        <v>42779</v>
      </c>
      <c r="T204" s="147">
        <f>_xll.qlDayCounterYearFraction(DayCounter,R204,S204,,,Trigger)</f>
        <v>1.0194444444444444</v>
      </c>
      <c r="U204" s="139">
        <f>_xll.qlInterpolationInterpolate(B12MInterpolation,R204,TRUE)</f>
        <v>4.3669413564795083E-3</v>
      </c>
      <c r="V204" s="119">
        <f>_xll.qlYieldTSDiscount(Discounting,R204,,AllTriggers)</f>
        <v>0.99816368932778354</v>
      </c>
      <c r="W204" s="119">
        <f>_xll.qlYieldTSDiscount(Discounting,S204,,AllTriggers)</f>
        <v>0.99062664959693958</v>
      </c>
      <c r="X204" s="22">
        <f t="shared" si="14"/>
        <v>7.463237015534546E-3</v>
      </c>
      <c r="Y204" s="139">
        <f t="shared" si="15"/>
        <v>4.408506813502782E-3</v>
      </c>
    </row>
    <row r="205" spans="18:25" x14ac:dyDescent="0.2">
      <c r="R205" s="92">
        <f>_xll.qlCalendarAdvance(Calendar,R204,"1D","f")</f>
        <v>42415</v>
      </c>
      <c r="S205" s="146">
        <f>_xll.qlCalendarAdvance(Calendar,R205,$F$1,"mf",,Trigger)</f>
        <v>42781</v>
      </c>
      <c r="T205" s="147">
        <f>_xll.qlDayCounterYearFraction(DayCounter,R205,S205,,,Trigger)</f>
        <v>1.0166666666666666</v>
      </c>
      <c r="U205" s="139">
        <f>_xll.qlInterpolationInterpolate(B12MInterpolation,R205,TRUE)</f>
        <v>4.369877537463626E-3</v>
      </c>
      <c r="V205" s="119">
        <f>_xll.qlYieldTSDiscount(Discounting,R205,,AllTriggers)</f>
        <v>0.9981285186388934</v>
      </c>
      <c r="W205" s="119">
        <f>_xll.qlYieldTSDiscount(Discounting,S205,,AllTriggers)</f>
        <v>0.99056798127381962</v>
      </c>
      <c r="X205" s="22">
        <f t="shared" si="14"/>
        <v>7.5074041056907353E-3</v>
      </c>
      <c r="Y205" s="139">
        <f t="shared" si="15"/>
        <v>4.3993651703327918E-3</v>
      </c>
    </row>
    <row r="206" spans="18:25" x14ac:dyDescent="0.2">
      <c r="R206" s="92">
        <f>_xll.qlCalendarAdvance(Calendar,R205,"1D","f")</f>
        <v>42416</v>
      </c>
      <c r="S206" s="146">
        <f>_xll.qlCalendarAdvance(Calendar,R206,$F$1,"mf",,Trigger)</f>
        <v>42782</v>
      </c>
      <c r="T206" s="147">
        <f>_xll.qlDayCounterYearFraction(DayCounter,R206,S206,,,Trigger)</f>
        <v>1.0166666666666666</v>
      </c>
      <c r="U206" s="139">
        <f>_xll.qlInterpolationInterpolate(B12MInterpolation,R206,TRUE)</f>
        <v>4.3708490315199694E-3</v>
      </c>
      <c r="V206" s="119">
        <f>_xll.qlYieldTSDiscount(Discounting,R206,,AllTriggers)</f>
        <v>0.99811672413861596</v>
      </c>
      <c r="W206" s="119">
        <f>_xll.qlYieldTSDiscount(Discounting,S206,,AllTriggers)</f>
        <v>0.99053858259182348</v>
      </c>
      <c r="X206" s="22">
        <f t="shared" si="14"/>
        <v>7.5251079050881369E-3</v>
      </c>
      <c r="Y206" s="139">
        <f t="shared" si="15"/>
        <v>4.4002626441124078E-3</v>
      </c>
    </row>
    <row r="207" spans="18:25" x14ac:dyDescent="0.2">
      <c r="R207" s="92">
        <f>_xll.qlCalendarAdvance(Calendar,R206,"1D","f")</f>
        <v>42417</v>
      </c>
      <c r="S207" s="146">
        <f>_xll.qlCalendarAdvance(Calendar,R207,$F$1,"mf",,Trigger)</f>
        <v>42783</v>
      </c>
      <c r="T207" s="147">
        <f>_xll.qlDayCounterYearFraction(DayCounter,R207,S207,,,Trigger)</f>
        <v>1.0166666666666666</v>
      </c>
      <c r="U207" s="139">
        <f>_xll.qlInterpolationInterpolate(B12MInterpolation,R207,TRUE)</f>
        <v>4.3718169898318898E-3</v>
      </c>
      <c r="V207" s="119">
        <f>_xll.qlYieldTSDiscount(Discounting,R207,,AllTriggers)</f>
        <v>0.99810489300681371</v>
      </c>
      <c r="W207" s="119">
        <f>_xll.qlYieldTSDiscount(Discounting,S207,,AllTriggers)</f>
        <v>0.99050914088677344</v>
      </c>
      <c r="X207" s="22">
        <f t="shared" si="14"/>
        <v>7.5428194300089287E-3</v>
      </c>
      <c r="Y207" s="139">
        <f t="shared" si="15"/>
        <v>4.4011564991440584E-3</v>
      </c>
    </row>
    <row r="208" spans="18:25" x14ac:dyDescent="0.2">
      <c r="R208" s="92">
        <f>_xll.qlCalendarAdvance(Calendar,R207,"1D","f")</f>
        <v>42418</v>
      </c>
      <c r="S208" s="146">
        <f>_xll.qlCalendarAdvance(Calendar,R208,$F$1,"mf",,Trigger)</f>
        <v>42786</v>
      </c>
      <c r="T208" s="147">
        <f>_xll.qlDayCounterYearFraction(DayCounter,R208,S208,,,Trigger)</f>
        <v>1.0222222222222221</v>
      </c>
      <c r="U208" s="139">
        <f>_xll.qlInterpolationInterpolate(B12MInterpolation,R208,TRUE)</f>
        <v>4.3727814608342432E-3</v>
      </c>
      <c r="V208" s="119">
        <f>_xll.qlYieldTSDiscount(Discounting,R208,,AllTriggers)</f>
        <v>0.99809302454582138</v>
      </c>
      <c r="W208" s="119">
        <f>_xll.qlYieldTSDiscount(Discounting,S208,,AllTriggers)</f>
        <v>0.99042055756269431</v>
      </c>
      <c r="X208" s="22">
        <f t="shared" si="14"/>
        <v>7.5782698221600912E-3</v>
      </c>
      <c r="Y208" s="139">
        <f t="shared" si="15"/>
        <v>4.4257850280364193E-3</v>
      </c>
    </row>
    <row r="209" spans="18:25" x14ac:dyDescent="0.2">
      <c r="R209" s="92">
        <f>_xll.qlCalendarAdvance(Calendar,R208,"1D","f")</f>
        <v>42419</v>
      </c>
      <c r="S209" s="146">
        <f>_xll.qlCalendarAdvance(Calendar,R209,$F$1,"mf",,Trigger)</f>
        <v>42786</v>
      </c>
      <c r="T209" s="147">
        <f>_xll.qlDayCounterYearFraction(DayCounter,R209,S209,,,Trigger)</f>
        <v>1.0194444444444444</v>
      </c>
      <c r="U209" s="139">
        <f>_xll.qlInterpolationInterpolate(B12MInterpolation,R209,TRUE)</f>
        <v>4.3737424929618839E-3</v>
      </c>
      <c r="V209" s="119">
        <f>_xll.qlYieldTSDiscount(Discounting,R209,,AllTriggers)</f>
        <v>0.99808111805801125</v>
      </c>
      <c r="W209" s="119">
        <f>_xll.qlYieldTSDiscount(Discounting,S209,,AllTriggers)</f>
        <v>0.99042055756269431</v>
      </c>
      <c r="X209" s="22">
        <f t="shared" si="14"/>
        <v>7.5871267059806867E-3</v>
      </c>
      <c r="Y209" s="139">
        <f t="shared" si="15"/>
        <v>4.4148053953957178E-3</v>
      </c>
    </row>
    <row r="210" spans="18:25" x14ac:dyDescent="0.2">
      <c r="R210" s="92">
        <f>_xll.qlCalendarAdvance(Calendar,R209,"1D","f")</f>
        <v>42422</v>
      </c>
      <c r="S210" s="146">
        <f>_xll.qlCalendarAdvance(Calendar,R210,$F$1,"mf",,Trigger)</f>
        <v>42788</v>
      </c>
      <c r="T210" s="147">
        <f>_xll.qlDayCounterYearFraction(DayCounter,R210,S210,,,Trigger)</f>
        <v>1.0166666666666666</v>
      </c>
      <c r="U210" s="139">
        <f>_xll.qlInterpolationInterpolate(B12MInterpolation,R210,TRUE)</f>
        <v>4.3766054404450819E-3</v>
      </c>
      <c r="V210" s="119">
        <f>_xll.qlYieldTSDiscount(Discounting,R210,,AllTriggers)</f>
        <v>0.99804516345796224</v>
      </c>
      <c r="W210" s="119">
        <f>_xll.qlYieldTSDiscount(Discounting,S210,,AllTriggers)</f>
        <v>0.9903612867687176</v>
      </c>
      <c r="X210" s="22">
        <f t="shared" si="14"/>
        <v>7.6314690392201429E-3</v>
      </c>
      <c r="Y210" s="139">
        <f t="shared" si="15"/>
        <v>4.4055733081579864E-3</v>
      </c>
    </row>
    <row r="211" spans="18:25" x14ac:dyDescent="0.2">
      <c r="R211" s="92">
        <f>_xll.qlCalendarAdvance(Calendar,R210,"1D","f")</f>
        <v>42423</v>
      </c>
      <c r="S211" s="146">
        <f>_xll.qlCalendarAdvance(Calendar,R211,$F$1,"mf",,Trigger)</f>
        <v>42789</v>
      </c>
      <c r="T211" s="147">
        <f>_xll.qlDayCounterYearFraction(DayCounter,R211,S211,,,Trigger)</f>
        <v>1.0166666666666666</v>
      </c>
      <c r="U211" s="139">
        <f>_xll.qlInterpolationInterpolate(B12MInterpolation,R211,TRUE)</f>
        <v>4.3775532014224241E-3</v>
      </c>
      <c r="V211" s="119">
        <f>_xll.qlYieldTSDiscount(Discounting,R211,,AllTriggers)</f>
        <v>0.99803309788735994</v>
      </c>
      <c r="W211" s="119">
        <f>_xll.qlYieldTSDiscount(Discounting,S211,,AllTriggers)</f>
        <v>0.99033158677724331</v>
      </c>
      <c r="X211" s="22">
        <f t="shared" si="14"/>
        <v>7.6492125776523399E-3</v>
      </c>
      <c r="Y211" s="139">
        <f t="shared" si="15"/>
        <v>4.4064465397298377E-3</v>
      </c>
    </row>
    <row r="212" spans="18:25" x14ac:dyDescent="0.2">
      <c r="R212" s="92">
        <f>_xll.qlCalendarAdvance(Calendar,R211,"1D","f")</f>
        <v>42424</v>
      </c>
      <c r="S212" s="146">
        <f>_xll.qlCalendarAdvance(Calendar,R212,$F$1,"mf",,Trigger)</f>
        <v>42790</v>
      </c>
      <c r="T212" s="147">
        <f>_xll.qlDayCounterYearFraction(DayCounter,R212,S212,,,Trigger)</f>
        <v>1.0166666666666666</v>
      </c>
      <c r="U212" s="139">
        <f>_xll.qlInterpolationInterpolate(B12MInterpolation,R212,TRUE)</f>
        <v>4.378497765699328E-3</v>
      </c>
      <c r="V212" s="119">
        <f>_xll.qlYieldTSDiscount(Discounting,R212,,AllTriggers)</f>
        <v>0.99802099080237094</v>
      </c>
      <c r="W212" s="119">
        <f>_xll.qlYieldTSDiscount(Discounting,S212,,AllTriggers)</f>
        <v>0.9903018437134129</v>
      </c>
      <c r="X212" s="22">
        <f t="shared" si="14"/>
        <v>7.6669590612761683E-3</v>
      </c>
      <c r="Y212" s="139">
        <f t="shared" si="15"/>
        <v>4.4073165155515803E-3</v>
      </c>
    </row>
    <row r="213" spans="18:25" x14ac:dyDescent="0.2">
      <c r="R213" s="92">
        <f>_xll.qlCalendarAdvance(Calendar,R212,"1D","f")</f>
        <v>42425</v>
      </c>
      <c r="S213" s="146">
        <f>_xll.qlCalendarAdvance(Calendar,R213,$F$1,"mf",,Trigger)</f>
        <v>42793</v>
      </c>
      <c r="T213" s="147">
        <f>_xll.qlDayCounterYearFraction(DayCounter,R213,S213,,,Trigger)</f>
        <v>1.0222222222222221</v>
      </c>
      <c r="U213" s="139">
        <f>_xll.qlInterpolationInterpolate(B12MInterpolation,R213,TRUE)</f>
        <v>4.3794391817106515E-3</v>
      </c>
      <c r="V213" s="119">
        <f>_xll.qlYieldTSDiscount(Discounting,R213,,AllTriggers)</f>
        <v>0.99800884150559765</v>
      </c>
      <c r="W213" s="119">
        <f>_xll.qlYieldTSDiscount(Discounting,S213,,AllTriggers)</f>
        <v>0.99021235601766555</v>
      </c>
      <c r="X213" s="22">
        <f t="shared" si="14"/>
        <v>7.7023848739381654E-3</v>
      </c>
      <c r="Y213" s="139">
        <f t="shared" si="15"/>
        <v>4.4319517982436482E-3</v>
      </c>
    </row>
    <row r="214" spans="18:25" x14ac:dyDescent="0.2">
      <c r="R214" s="92">
        <f>_xll.qlCalendarAdvance(Calendar,R213,"1D","f")</f>
        <v>42426</v>
      </c>
      <c r="S214" s="146">
        <f>_xll.qlCalendarAdvance(Calendar,R214,$F$1,"mf",,Trigger)</f>
        <v>42793</v>
      </c>
      <c r="T214" s="147">
        <f>_xll.qlDayCounterYearFraction(DayCounter,R214,S214,,,Trigger)</f>
        <v>1.0194444444444444</v>
      </c>
      <c r="U214" s="139">
        <f>_xll.qlInterpolationInterpolate(B12MInterpolation,R214,TRUE)</f>
        <v>4.3803774978912469E-3</v>
      </c>
      <c r="V214" s="119">
        <f>_xll.qlYieldTSDiscount(Discounting,R214,,AllTriggers)</f>
        <v>0.99799664929968146</v>
      </c>
      <c r="W214" s="119">
        <f>_xll.qlYieldTSDiscount(Discounting,S214,,AllTriggers)</f>
        <v>0.99021235601766555</v>
      </c>
      <c r="X214" s="22">
        <f t="shared" si="14"/>
        <v>7.7112944277324888E-3</v>
      </c>
      <c r="Y214" s="139">
        <f t="shared" si="15"/>
        <v>4.420933818840833E-3</v>
      </c>
    </row>
    <row r="215" spans="18:25" x14ac:dyDescent="0.2">
      <c r="R215" s="92">
        <f>_xll.qlCalendarAdvance(Calendar,R214,"1D","f")</f>
        <v>42429</v>
      </c>
      <c r="S215" s="146">
        <f>_xll.qlCalendarAdvance(Calendar,R215,$F$1,"mf",,Trigger)</f>
        <v>42794</v>
      </c>
      <c r="T215" s="147">
        <f>_xll.qlDayCounterYearFraction(DayCounter,R215,S215,,,Trigger)</f>
        <v>1.0138888888888888</v>
      </c>
      <c r="U215" s="139">
        <f>_xll.qlInterpolationInterpolate(B12MInterpolation,R215,TRUE)</f>
        <v>4.3831743317972252E-3</v>
      </c>
      <c r="V215" s="119">
        <f>_xll.qlYieldTSDiscount(Discounting,R215,,AllTriggers)</f>
        <v>0.99795980825408759</v>
      </c>
      <c r="W215" s="119">
        <f>_xll.qlYieldTSDiscount(Discounting,S215,,AllTriggers)</f>
        <v>0.99018244059432581</v>
      </c>
      <c r="X215" s="22">
        <f t="shared" si="14"/>
        <v>7.7468838693474356E-3</v>
      </c>
      <c r="Y215" s="139">
        <f t="shared" si="15"/>
        <v>4.3997250686947983E-3</v>
      </c>
    </row>
    <row r="216" spans="18:25" x14ac:dyDescent="0.2">
      <c r="R216" s="92">
        <f>_xll.qlCalendarAdvance(Calendar,R215,"1D","f")</f>
        <v>42430</v>
      </c>
      <c r="S216" s="146">
        <f>_xll.qlCalendarAdvance(Calendar,R216,$F$1,"mf",,Trigger)</f>
        <v>42795</v>
      </c>
      <c r="T216" s="147">
        <f>_xll.qlDayCounterYearFraction(DayCounter,R216,S216,,,Trigger)</f>
        <v>1.0138888888888888</v>
      </c>
      <c r="U216" s="139">
        <f>_xll.qlInterpolationInterpolate(B12MInterpolation,R216,TRUE)</f>
        <v>4.3841007330034654E-3</v>
      </c>
      <c r="V216" s="119">
        <f>_xll.qlYieldTSDiscount(Discounting,R216,,AllTriggers)</f>
        <v>0.99794743750998449</v>
      </c>
      <c r="W216" s="119">
        <f>_xll.qlYieldTSDiscount(Discounting,S216,,AllTriggers)</f>
        <v>0.99015248206362205</v>
      </c>
      <c r="X216" s="22">
        <f t="shared" si="14"/>
        <v>7.7646376432296922E-3</v>
      </c>
      <c r="Y216" s="139">
        <f t="shared" si="15"/>
        <v>4.4005745029809581E-3</v>
      </c>
    </row>
    <row r="217" spans="18:25" x14ac:dyDescent="0.2">
      <c r="R217" s="92">
        <f>_xll.qlCalendarAdvance(Calendar,R216,"1D","f")</f>
        <v>42431</v>
      </c>
      <c r="S217" s="146">
        <f>_xll.qlCalendarAdvance(Calendar,R217,$F$1,"mf",,Trigger)</f>
        <v>42796</v>
      </c>
      <c r="T217" s="147">
        <f>_xll.qlDayCounterYearFraction(DayCounter,R217,S217,,,Trigger)</f>
        <v>1.0138888888888888</v>
      </c>
      <c r="U217" s="139">
        <f>_xll.qlInterpolationInterpolate(B12MInterpolation,R217,TRUE)</f>
        <v>4.3850242765532546E-3</v>
      </c>
      <c r="V217" s="119">
        <f>_xll.qlYieldTSDiscount(Discounting,R217,,AllTriggers)</f>
        <v>0.99793502079757102</v>
      </c>
      <c r="W217" s="119">
        <f>_xll.qlYieldTSDiscount(Discounting,S217,,AllTriggers)</f>
        <v>0.99012248041857376</v>
      </c>
      <c r="X217" s="22">
        <f t="shared" si="14"/>
        <v>7.7823899874060595E-3</v>
      </c>
      <c r="Y217" s="139">
        <f t="shared" si="15"/>
        <v>4.4014210504824871E-3</v>
      </c>
    </row>
    <row r="218" spans="18:25" x14ac:dyDescent="0.2">
      <c r="R218" s="92">
        <f>_xll.qlCalendarAdvance(Calendar,R217,"1D","f")</f>
        <v>42432</v>
      </c>
      <c r="S218" s="146">
        <f>_xll.qlCalendarAdvance(Calendar,R218,$F$1,"mf",,Trigger)</f>
        <v>42797</v>
      </c>
      <c r="T218" s="147">
        <f>_xll.qlDayCounterYearFraction(DayCounter,R218,S218,,,Trigger)</f>
        <v>1.0138888888888888</v>
      </c>
      <c r="U218" s="139">
        <f>_xll.qlInterpolationInterpolate(B12MInterpolation,R218,TRUE)</f>
        <v>4.3859450108814473E-3</v>
      </c>
      <c r="V218" s="119">
        <f>_xll.qlYieldTSDiscount(Discounting,R218,,AllTriggers)</f>
        <v>0.99792255784673578</v>
      </c>
      <c r="W218" s="119">
        <f>_xll.qlYieldTSDiscount(Discounting,S218,,AllTriggers)</f>
        <v>0.99009243565220706</v>
      </c>
      <c r="X218" s="22">
        <f t="shared" si="14"/>
        <v>7.8001406419908378E-3</v>
      </c>
      <c r="Y218" s="139">
        <f t="shared" si="15"/>
        <v>4.4022647610211371E-3</v>
      </c>
    </row>
    <row r="219" spans="18:25" x14ac:dyDescent="0.2">
      <c r="R219" s="92">
        <f>_xll.qlCalendarAdvance(Calendar,R218,"1D","f")</f>
        <v>42433</v>
      </c>
      <c r="S219" s="146">
        <f>_xll.qlCalendarAdvance(Calendar,R219,$F$1,"mf",,Trigger)</f>
        <v>42800</v>
      </c>
      <c r="T219" s="147">
        <f>_xll.qlDayCounterYearFraction(DayCounter,R219,S219,,,Trigger)</f>
        <v>1.0194444444444444</v>
      </c>
      <c r="U219" s="139">
        <f>_xll.qlInterpolationInterpolate(B12MInterpolation,R219,TRUE)</f>
        <v>4.3868629844228983E-3</v>
      </c>
      <c r="V219" s="119">
        <f>_xll.qlYieldTSDiscount(Discounting,R219,,AllTriggers)</f>
        <v>0.99791004838738717</v>
      </c>
      <c r="W219" s="119">
        <f>_xll.qlYieldTSDiscount(Discounting,S219,,AllTriggers)</f>
        <v>0.99000204255556334</v>
      </c>
      <c r="X219" s="22">
        <f t="shared" si="14"/>
        <v>7.8355110390480789E-3</v>
      </c>
      <c r="Y219" s="139">
        <f t="shared" si="15"/>
        <v>4.4269098972945014E-3</v>
      </c>
    </row>
    <row r="220" spans="18:25" x14ac:dyDescent="0.2">
      <c r="R220" s="92">
        <f>_xll.qlCalendarAdvance(Calendar,R219,"1D","f")</f>
        <v>42436</v>
      </c>
      <c r="S220" s="146">
        <f>_xll.qlCalendarAdvance(Calendar,R220,$F$1,"mf",,Trigger)</f>
        <v>42801</v>
      </c>
      <c r="T220" s="147">
        <f>_xll.qlDayCounterYearFraction(DayCounter,R220,S220,,,Trigger)</f>
        <v>1.0138888888888888</v>
      </c>
      <c r="U220" s="139">
        <f>_xll.qlInterpolationInterpolate(B12MInterpolation,R220,TRUE)</f>
        <v>4.389600824675358E-3</v>
      </c>
      <c r="V220" s="119">
        <f>_xll.qlYieldTSDiscount(Discounting,R220,,AllTriggers)</f>
        <v>0.99787223825764959</v>
      </c>
      <c r="W220" s="119">
        <f>_xll.qlYieldTSDiscount(Discounting,S220,,AllTriggers)</f>
        <v>0.9899718252343247</v>
      </c>
      <c r="X220" s="22">
        <f t="shared" si="14"/>
        <v>7.8711211660438783E-3</v>
      </c>
      <c r="Y220" s="139">
        <f t="shared" si="15"/>
        <v>4.4056122298934287E-3</v>
      </c>
    </row>
    <row r="221" spans="18:25" x14ac:dyDescent="0.2">
      <c r="R221" s="92">
        <f>_xll.qlCalendarAdvance(Calendar,R220,"1D","f")</f>
        <v>42437</v>
      </c>
      <c r="S221" s="146">
        <f>_xll.qlCalendarAdvance(Calendar,R221,$F$1,"mf",,Trigger)</f>
        <v>42802</v>
      </c>
      <c r="T221" s="147">
        <f>_xll.qlDayCounterYearFraction(DayCounter,R221,S221,,,Trigger)</f>
        <v>1.0138888888888888</v>
      </c>
      <c r="U221" s="139">
        <f>_xll.qlInterpolationInterpolate(B12MInterpolation,R221,TRUE)</f>
        <v>4.3905082394183961E-3</v>
      </c>
      <c r="V221" s="119">
        <f>_xll.qlYieldTSDiscount(Discounting,R221,,AllTriggers)</f>
        <v>0.99785954006373734</v>
      </c>
      <c r="W221" s="119">
        <f>_xll.qlYieldTSDiscount(Discounting,S221,,AllTriggers)</f>
        <v>0.98994156475700323</v>
      </c>
      <c r="X221" s="22">
        <f t="shared" si="14"/>
        <v>7.888859473731016E-3</v>
      </c>
      <c r="Y221" s="139">
        <f t="shared" si="15"/>
        <v>4.4064425028523474E-3</v>
      </c>
    </row>
    <row r="222" spans="18:25" x14ac:dyDescent="0.2">
      <c r="R222" s="92">
        <f>_xll.qlCalendarAdvance(Calendar,R221,"1D","f")</f>
        <v>42438</v>
      </c>
      <c r="S222" s="146">
        <f>_xll.qlCalendarAdvance(Calendar,R222,$F$1,"mf",,Trigger)</f>
        <v>42803</v>
      </c>
      <c r="T222" s="147">
        <f>_xll.qlDayCounterYearFraction(DayCounter,R222,S222,,,Trigger)</f>
        <v>1.0138888888888888</v>
      </c>
      <c r="U222" s="139">
        <f>_xll.qlInterpolationInterpolate(B12MInterpolation,R222,TRUE)</f>
        <v>4.3914131355489699E-3</v>
      </c>
      <c r="V222" s="119">
        <f>_xll.qlYieldTSDiscount(Discounting,R222,,AllTriggers)</f>
        <v>0.99784679401115872</v>
      </c>
      <c r="W222" s="119">
        <f>_xll.qlYieldTSDiscount(Discounting,S222,,AllTriggers)</f>
        <v>0.98991126111666716</v>
      </c>
      <c r="X222" s="22">
        <f t="shared" si="14"/>
        <v>7.9065945321209925E-3</v>
      </c>
      <c r="Y222" s="139">
        <f t="shared" si="15"/>
        <v>4.4072702377222764E-3</v>
      </c>
    </row>
    <row r="223" spans="18:25" x14ac:dyDescent="0.2">
      <c r="R223" s="92">
        <f>_xll.qlCalendarAdvance(Calendar,R222,"1D","f")</f>
        <v>42439</v>
      </c>
      <c r="S223" s="146">
        <f>_xll.qlCalendarAdvance(Calendar,R223,$F$1,"mf",,Trigger)</f>
        <v>42804</v>
      </c>
      <c r="T223" s="147">
        <f>_xll.qlDayCounterYearFraction(DayCounter,R223,S223,,,Trigger)</f>
        <v>1.0138888888888888</v>
      </c>
      <c r="U223" s="139">
        <f>_xll.qlInterpolationInterpolate(B12MInterpolation,R223,TRUE)</f>
        <v>4.3923155615019317E-3</v>
      </c>
      <c r="V223" s="119">
        <f>_xll.qlYieldTSDiscount(Discounting,R223,,AllTriggers)</f>
        <v>0.9978339998299447</v>
      </c>
      <c r="W223" s="119">
        <f>_xll.qlYieldTSDiscount(Discounting,S223,,AllTriggers)</f>
        <v>0.98988091430639136</v>
      </c>
      <c r="X223" s="22">
        <f t="shared" si="14"/>
        <v>7.9243260811980194E-3</v>
      </c>
      <c r="Y223" s="139">
        <f t="shared" si="15"/>
        <v>4.4080954843057412E-3</v>
      </c>
    </row>
    <row r="224" spans="18:25" x14ac:dyDescent="0.2">
      <c r="R224" s="92">
        <f>_xll.qlCalendarAdvance(Calendar,R223,"1D","f")</f>
        <v>42440</v>
      </c>
      <c r="S224" s="146">
        <f>_xll.qlCalendarAdvance(Calendar,R224,$F$1,"mf",,Trigger)</f>
        <v>42807</v>
      </c>
      <c r="T224" s="147">
        <f>_xll.qlDayCounterYearFraction(DayCounter,R224,S224,,,Trigger)</f>
        <v>1.0194444444444444</v>
      </c>
      <c r="U224" s="139">
        <f>_xll.qlInterpolationInterpolate(B12MInterpolation,R224,TRUE)</f>
        <v>4.3932155657121393E-3</v>
      </c>
      <c r="V224" s="119">
        <f>_xll.qlYieldTSDiscount(Discounting,R224,,AllTriggers)</f>
        <v>0.99782115725014742</v>
      </c>
      <c r="W224" s="119">
        <f>_xll.qlYieldTSDiscount(Discounting,S224,,AllTriggers)</f>
        <v>0.98978961478678129</v>
      </c>
      <c r="X224" s="22">
        <f t="shared" si="14"/>
        <v>7.9596230981249759E-3</v>
      </c>
      <c r="Y224" s="139">
        <f t="shared" si="15"/>
        <v>4.4327511018480512E-3</v>
      </c>
    </row>
    <row r="225" spans="18:25" x14ac:dyDescent="0.2">
      <c r="R225" s="92">
        <f>_xll.qlCalendarAdvance(Calendar,R224,"1D","f")</f>
        <v>42443</v>
      </c>
      <c r="S225" s="146">
        <f>_xll.qlCalendarAdvance(Calendar,R225,$F$1,"mf",,Trigger)</f>
        <v>42808</v>
      </c>
      <c r="T225" s="147">
        <f>_xll.qlDayCounterYearFraction(DayCounter,R225,S225,,,Trigger)</f>
        <v>1.0138888888888888</v>
      </c>
      <c r="U225" s="139">
        <f>_xll.qlInterpolationInterpolate(B12MInterpolation,R225,TRUE)</f>
        <v>4.3959015322347804E-3</v>
      </c>
      <c r="V225" s="119">
        <f>_xll.qlYieldTSDiscount(Discounting,R225,,AllTriggers)</f>
        <v>0.99778233642009106</v>
      </c>
      <c r="W225" s="119">
        <f>_xll.qlYieldTSDiscount(Discounting,S225,,AllTriggers)</f>
        <v>0.98975909522763716</v>
      </c>
      <c r="X225" s="22">
        <f t="shared" si="14"/>
        <v>7.9952119834156513E-3</v>
      </c>
      <c r="Y225" s="139">
        <f t="shared" si="15"/>
        <v>4.4113725837220058E-3</v>
      </c>
    </row>
    <row r="226" spans="18:25" x14ac:dyDescent="0.2">
      <c r="R226" s="92">
        <f>_xll.qlCalendarAdvance(Calendar,R225,"1D","f")</f>
        <v>42444</v>
      </c>
      <c r="S226" s="146">
        <f>_xll.qlCalendarAdvance(Calendar,R226,$F$1,"mf",,Trigger)</f>
        <v>42809</v>
      </c>
      <c r="T226" s="147">
        <f>_xll.qlDayCounterYearFraction(DayCounter,R226,S226,,,Trigger)</f>
        <v>1.0138888888888888</v>
      </c>
      <c r="U226" s="139">
        <f>_xll.qlInterpolationInterpolate(B12MInterpolation,R226,TRUE)</f>
        <v>4.3967923338225174E-3</v>
      </c>
      <c r="V226" s="119">
        <f>_xll.qlYieldTSDiscount(Discounting,R226,,AllTriggers)</f>
        <v>0.99776929754690236</v>
      </c>
      <c r="W226" s="119">
        <f>_xll.qlYieldTSDiscount(Discounting,S226,,AllTriggers)</f>
        <v>0.98972853246403336</v>
      </c>
      <c r="X226" s="22">
        <f t="shared" si="14"/>
        <v>8.0129220850452439E-3</v>
      </c>
      <c r="Y226" s="139">
        <f t="shared" si="15"/>
        <v>4.4121861358084784E-3</v>
      </c>
    </row>
    <row r="227" spans="18:25" x14ac:dyDescent="0.2">
      <c r="R227" s="92">
        <f>_xll.qlCalendarAdvance(Calendar,R226,"1D","f")</f>
        <v>42445</v>
      </c>
      <c r="S227" s="146">
        <f>_xll.qlCalendarAdvance(Calendar,R227,$F$1,"mf",,Trigger)</f>
        <v>42810</v>
      </c>
      <c r="T227" s="147">
        <f>_xll.qlDayCounterYearFraction(DayCounter,R227,S227,,,Trigger)</f>
        <v>1.0138888888888888</v>
      </c>
      <c r="U227" s="139">
        <f>_xll.qlInterpolationInterpolate(B12MInterpolation,R227,TRUE)</f>
        <v>4.3976809558417748E-3</v>
      </c>
      <c r="V227" s="119">
        <f>_xll.qlYieldTSDiscount(Discounting,R227,,AllTriggers)</f>
        <v>0.99775620892570804</v>
      </c>
      <c r="W227" s="119">
        <f>_xll.qlYieldTSDiscount(Discounting,S227,,AllTriggers)</f>
        <v>0.98969792648908694</v>
      </c>
      <c r="X227" s="22">
        <f t="shared" si="14"/>
        <v>8.030627116879293E-3</v>
      </c>
      <c r="Y227" s="139">
        <f t="shared" si="15"/>
        <v>4.4129974983630133E-3</v>
      </c>
    </row>
    <row r="228" spans="18:25" x14ac:dyDescent="0.2">
      <c r="R228" s="92">
        <f>_xll.qlCalendarAdvance(Calendar,R227,"1D","f")</f>
        <v>42446</v>
      </c>
      <c r="S228" s="146">
        <f>_xll.qlCalendarAdvance(Calendar,R228,$F$1,"mf",,Trigger)</f>
        <v>42811</v>
      </c>
      <c r="T228" s="147">
        <f>_xll.qlDayCounterYearFraction(DayCounter,R228,S228,,,Trigger)</f>
        <v>1.0138888888888888</v>
      </c>
      <c r="U228" s="139">
        <f>_xll.qlInterpolationInterpolate(B12MInterpolation,R228,TRUE)</f>
        <v>4.3985674467274076E-3</v>
      </c>
      <c r="V228" s="119">
        <f>_xll.qlYieldTSDiscount(Discounting,R228,,AllTriggers)</f>
        <v>0.99774307028668796</v>
      </c>
      <c r="W228" s="119">
        <f>_xll.qlYieldTSDiscount(Discounting,S228,,AllTriggers)</f>
        <v>0.98966727729592208</v>
      </c>
      <c r="X228" s="22">
        <f t="shared" si="14"/>
        <v>8.0483268187725807E-3</v>
      </c>
      <c r="Y228" s="139">
        <f t="shared" si="15"/>
        <v>4.4138067211683084E-3</v>
      </c>
    </row>
    <row r="229" spans="18:25" x14ac:dyDescent="0.2">
      <c r="R229" s="92">
        <f>_xll.qlCalendarAdvance(Calendar,R228,"1D","f")</f>
        <v>42447</v>
      </c>
      <c r="S229" s="146">
        <f>_xll.qlCalendarAdvance(Calendar,R229,$F$1,"mf",,Trigger)</f>
        <v>42814</v>
      </c>
      <c r="T229" s="147">
        <f>_xll.qlDayCounterYearFraction(DayCounter,R229,S229,,,Trigger)</f>
        <v>1.0194444444444444</v>
      </c>
      <c r="U229" s="139">
        <f>_xll.qlInterpolationInterpolate(B12MInterpolation,R229,TRUE)</f>
        <v>4.3994518549142709E-3</v>
      </c>
      <c r="V229" s="119">
        <f>_xll.qlYieldTSDiscount(Discounting,R229,,AllTriggers)</f>
        <v>0.99772988136004415</v>
      </c>
      <c r="W229" s="119">
        <f>_xll.qlYieldTSDiscount(Discounting,S229,,AllTriggers)</f>
        <v>0.98957507033846193</v>
      </c>
      <c r="X229" s="22">
        <f t="shared" si="14"/>
        <v>8.0835400028934652E-3</v>
      </c>
      <c r="Y229" s="139">
        <f t="shared" si="15"/>
        <v>4.438474616553399E-3</v>
      </c>
    </row>
    <row r="230" spans="18:25" x14ac:dyDescent="0.2">
      <c r="R230" s="92">
        <f>_xll.qlCalendarAdvance(Calendar,R229,"1D","f")</f>
        <v>42450</v>
      </c>
      <c r="S230" s="146">
        <f>_xll.qlCalendarAdvance(Calendar,R230,$F$1,"mf",,Trigger)</f>
        <v>42815</v>
      </c>
      <c r="T230" s="147">
        <f>_xll.qlDayCounterYearFraction(DayCounter,R230,S230,,,Trigger)</f>
        <v>1.0138888888888888</v>
      </c>
      <c r="U230" s="139">
        <f>_xll.qlInterpolationInterpolate(B12MInterpolation,R230,TRUE)</f>
        <v>4.4020930676307943E-3</v>
      </c>
      <c r="V230" s="119">
        <f>_xll.qlYieldTSDiscount(Discounting,R230,,AllTriggers)</f>
        <v>0.99769001015671821</v>
      </c>
      <c r="W230" s="119">
        <f>_xll.qlYieldTSDiscount(Discounting,S230,,AllTriggers)</f>
        <v>0.9895442482038036</v>
      </c>
      <c r="X230" s="22">
        <f t="shared" si="14"/>
        <v>8.1190671233966148E-3</v>
      </c>
      <c r="Y230" s="139">
        <f t="shared" si="15"/>
        <v>4.4170232104405807E-3</v>
      </c>
    </row>
    <row r="231" spans="18:25" x14ac:dyDescent="0.2">
      <c r="R231" s="92">
        <f>_xll.qlCalendarAdvance(Calendar,R230,"1D","f")</f>
        <v>42451</v>
      </c>
      <c r="S231" s="146">
        <f>_xll.qlCalendarAdvance(Calendar,R231,$F$1,"mf",,Trigger)</f>
        <v>42816</v>
      </c>
      <c r="T231" s="147">
        <f>_xll.qlDayCounterYearFraction(DayCounter,R231,S231,,,Trigger)</f>
        <v>1.0138888888888888</v>
      </c>
      <c r="U231" s="139">
        <f>_xll.qlInterpolationInterpolate(B12MInterpolation,R231,TRUE)</f>
        <v>4.4029696293711304E-3</v>
      </c>
      <c r="V231" s="119">
        <f>_xll.qlYieldTSDiscount(Discounting,R231,,AllTriggers)</f>
        <v>0.99767661738203861</v>
      </c>
      <c r="W231" s="119">
        <f>_xll.qlYieldTSDiscount(Discounting,S231,,AllTriggers)</f>
        <v>0.98951338281665213</v>
      </c>
      <c r="X231" s="22">
        <f t="shared" si="14"/>
        <v>8.1367362727680758E-3</v>
      </c>
      <c r="Y231" s="139">
        <f t="shared" si="15"/>
        <v>4.4178224811336781E-3</v>
      </c>
    </row>
    <row r="232" spans="18:25" x14ac:dyDescent="0.2">
      <c r="R232" s="92">
        <f>_xll.qlCalendarAdvance(Calendar,R231,"1D","f")</f>
        <v>42452</v>
      </c>
      <c r="S232" s="146">
        <f>_xll.qlCalendarAdvance(Calendar,R232,$F$1,"mf",,Trigger)</f>
        <v>42817</v>
      </c>
      <c r="T232" s="147">
        <f>_xll.qlDayCounterYearFraction(DayCounter,R232,S232,,,Trigger)</f>
        <v>1.0138888888888888</v>
      </c>
      <c r="U232" s="139">
        <f>_xll.qlInterpolationInterpolate(B12MInterpolation,R232,TRUE)</f>
        <v>4.4038443505869723E-3</v>
      </c>
      <c r="V232" s="119">
        <f>_xll.qlYieldTSDiscount(Discounting,R232,,AllTriggers)</f>
        <v>0.99766317297107621</v>
      </c>
      <c r="W232" s="119">
        <f>_xll.qlYieldTSDiscount(Discounting,S232,,AllTriggers)</f>
        <v>0.98948247417017388</v>
      </c>
      <c r="X232" s="22">
        <f t="shared" si="14"/>
        <v>8.1543985309426616E-3</v>
      </c>
      <c r="Y232" s="139">
        <f t="shared" si="15"/>
        <v>4.4186199107119377E-3</v>
      </c>
    </row>
    <row r="233" spans="18:25" x14ac:dyDescent="0.2">
      <c r="R233" s="92">
        <f>_xll.qlCalendarAdvance(Calendar,R232,"1D","f")</f>
        <v>42453</v>
      </c>
      <c r="S233" s="146">
        <f>_xll.qlCalendarAdvance(Calendar,R233,$F$1,"mf",,Trigger)</f>
        <v>42818</v>
      </c>
      <c r="T233" s="147">
        <f>_xll.qlDayCounterYearFraction(DayCounter,R233,S233,,,Trigger)</f>
        <v>1.0138888888888888</v>
      </c>
      <c r="U233" s="139">
        <f>_xll.qlInterpolationInterpolate(B12MInterpolation,R233,TRUE)</f>
        <v>4.4047172797131761E-3</v>
      </c>
      <c r="V233" s="119">
        <f>_xll.qlYieldTSDiscount(Discounting,R233,,AllTriggers)</f>
        <v>0.99764967665416671</v>
      </c>
      <c r="W233" s="119">
        <f>_xll.qlYieldTSDiscount(Discounting,S233,,AllTriggers)</f>
        <v>0.98945152225754185</v>
      </c>
      <c r="X233" s="22">
        <f t="shared" si="14"/>
        <v>8.1720536376463804E-3</v>
      </c>
      <c r="Y233" s="139">
        <f t="shared" si="15"/>
        <v>4.419415548937179E-3</v>
      </c>
    </row>
    <row r="234" spans="18:25" x14ac:dyDescent="0.2">
      <c r="R234" s="92">
        <f>_xll.qlCalendarAdvance(Calendar,R233,"1D","f")</f>
        <v>42458</v>
      </c>
      <c r="S234" s="146">
        <f>_xll.qlCalendarAdvance(Calendar,R234,$F$1,"mf",,Trigger)</f>
        <v>42823</v>
      </c>
      <c r="T234" s="147">
        <f>_xll.qlDayCounterYearFraction(DayCounter,R234,S234,,,Trigger)</f>
        <v>1.0138888888888888</v>
      </c>
      <c r="U234" s="139">
        <f>_xll.qlInterpolationInterpolate(B12MInterpolation,R234,TRUE)</f>
        <v>4.409056739219536E-3</v>
      </c>
      <c r="V234" s="119">
        <f>_xll.qlYieldTSDiscount(Discounting,R234,,AllTriggers)</f>
        <v>0.99758140704376108</v>
      </c>
      <c r="W234" s="119">
        <f>_xll.qlYieldTSDiscount(Discounting,S234,,AllTriggers)</f>
        <v>0.98929611346363222</v>
      </c>
      <c r="X234" s="22">
        <f t="shared" si="14"/>
        <v>8.2602127882500532E-3</v>
      </c>
      <c r="Y234" s="139">
        <f t="shared" si="15"/>
        <v>4.4233686112564322E-3</v>
      </c>
    </row>
    <row r="235" spans="18:25" x14ac:dyDescent="0.2">
      <c r="R235" s="92">
        <f>_xll.qlCalendarAdvance(Calendar,R234,"1D","f")</f>
        <v>42459</v>
      </c>
      <c r="S235" s="146">
        <f>_xll.qlCalendarAdvance(Calendar,R235,$F$1,"mf",,Trigger)</f>
        <v>42824</v>
      </c>
      <c r="T235" s="147">
        <f>_xll.qlDayCounterYearFraction(DayCounter,R235,S235,,,Trigger)</f>
        <v>1.0138888888888888</v>
      </c>
      <c r="U235" s="139">
        <f>_xll.qlInterpolationInterpolate(B12MInterpolation,R235,TRUE)</f>
        <v>4.4099199329398634E-3</v>
      </c>
      <c r="V235" s="119">
        <f>_xll.qlYieldTSDiscount(Discounting,R235,,AllTriggers)</f>
        <v>0.99756759371720638</v>
      </c>
      <c r="W235" s="119">
        <f>_xll.qlYieldTSDiscount(Discounting,S235,,AllTriggers)</f>
        <v>0.98926490181111015</v>
      </c>
      <c r="X235" s="22">
        <f t="shared" si="14"/>
        <v>8.2778196068022131E-3</v>
      </c>
      <c r="Y235" s="139">
        <f t="shared" si="15"/>
        <v>4.4241545458273595E-3</v>
      </c>
    </row>
    <row r="236" spans="18:25" x14ac:dyDescent="0.2">
      <c r="R236" s="92">
        <f>_xll.qlCalendarAdvance(Calendar,R235,"1D","f")</f>
        <v>42460</v>
      </c>
      <c r="S236" s="146">
        <f>_xll.qlCalendarAdvance(Calendar,R236,$F$1,"mf",,Trigger)</f>
        <v>42825</v>
      </c>
      <c r="T236" s="147">
        <f>_xll.qlDayCounterYearFraction(DayCounter,R236,S236,,,Trigger)</f>
        <v>1.0138888888888888</v>
      </c>
      <c r="U236" s="139">
        <f>_xll.qlInterpolationInterpolate(B12MInterpolation,R236,TRUE)</f>
        <v>4.4107816736145364E-3</v>
      </c>
      <c r="V236" s="119">
        <f>_xll.qlYieldTSDiscount(Discounting,R236,,AllTriggers)</f>
        <v>0.99755372712391666</v>
      </c>
      <c r="W236" s="119">
        <f>_xll.qlYieldTSDiscount(Discounting,S236,,AllTriggers)</f>
        <v>0.98923364684484438</v>
      </c>
      <c r="X236" s="22">
        <f t="shared" si="14"/>
        <v>8.2954179761198545E-3</v>
      </c>
      <c r="Y236" s="139">
        <f t="shared" si="15"/>
        <v>4.4249390349728E-3</v>
      </c>
    </row>
    <row r="237" spans="18:25" x14ac:dyDescent="0.2">
      <c r="R237" s="92">
        <f>_xll.qlCalendarAdvance(Calendar,R236,"1D","f")</f>
        <v>42461</v>
      </c>
      <c r="S237" s="146">
        <f>_xll.qlCalendarAdvance(Calendar,R237,$F$1,"mf",,Trigger)</f>
        <v>42828</v>
      </c>
      <c r="T237" s="147">
        <f>_xll.qlDayCounterYearFraction(DayCounter,R237,S237,,,Trigger)</f>
        <v>1.0194444444444444</v>
      </c>
      <c r="U237" s="139">
        <f>_xll.qlInterpolationInterpolate(B12MInterpolation,R237,TRUE)</f>
        <v>4.4116420096784121E-3</v>
      </c>
      <c r="V237" s="119">
        <f>_xll.qlYieldTSDiscount(Discounting,R237,,AllTriggers)</f>
        <v>0.997539807520604</v>
      </c>
      <c r="W237" s="119">
        <f>_xll.qlYieldTSDiscount(Discounting,S237,,AllTriggers)</f>
        <v>0.98913962199591599</v>
      </c>
      <c r="X237" s="22">
        <f t="shared" si="14"/>
        <v>8.3304356828734077E-3</v>
      </c>
      <c r="Y237" s="139">
        <f t="shared" si="15"/>
        <v>4.4496372335022776E-3</v>
      </c>
    </row>
    <row r="238" spans="18:25" x14ac:dyDescent="0.2">
      <c r="R238" s="92">
        <f>_xll.qlCalendarAdvance(Calendar,R237,"1D","f")</f>
        <v>42464</v>
      </c>
      <c r="S238" s="146">
        <f>_xll.qlCalendarAdvance(Calendar,R238,$F$1,"mf",,Trigger)</f>
        <v>42829</v>
      </c>
      <c r="T238" s="147">
        <f>_xll.qlDayCounterYearFraction(DayCounter,R238,S238,,,Trigger)</f>
        <v>1.0138888888888888</v>
      </c>
      <c r="U238" s="139">
        <f>_xll.qlInterpolationInterpolate(B12MInterpolation,R238,TRUE)</f>
        <v>4.4142150745538023E-3</v>
      </c>
      <c r="V238" s="119">
        <f>_xll.qlYieldTSDiscount(Discounting,R238,,AllTriggers)</f>
        <v>0.99749773321756174</v>
      </c>
      <c r="W238" s="119">
        <f>_xll.qlYieldTSDiscount(Discounting,S238,,AllTriggers)</f>
        <v>0.98910819370704228</v>
      </c>
      <c r="X238" s="22">
        <f t="shared" si="14"/>
        <v>8.3657322468768548E-3</v>
      </c>
      <c r="Y238" s="139">
        <f t="shared" si="15"/>
        <v>4.4280634854099278E-3</v>
      </c>
    </row>
    <row r="239" spans="18:25" x14ac:dyDescent="0.2">
      <c r="R239" s="92">
        <f>_xll.qlCalendarAdvance(Calendar,R238,"1D","f")</f>
        <v>42465</v>
      </c>
      <c r="S239" s="146">
        <f>_xll.qlCalendarAdvance(Calendar,R239,$F$1,"mf",,Trigger)</f>
        <v>42830</v>
      </c>
      <c r="T239" s="147">
        <f>_xll.qlDayCounterYearFraction(DayCounter,R239,S239,,,Trigger)</f>
        <v>1.0138888888888888</v>
      </c>
      <c r="U239" s="139">
        <f>_xll.qlInterpolationInterpolate(B12MInterpolation,R239,TRUE)</f>
        <v>4.4150702765230363E-3</v>
      </c>
      <c r="V239" s="119">
        <f>_xll.qlYieldTSDiscount(Discounting,R239,,AllTriggers)</f>
        <v>0.99748360414116122</v>
      </c>
      <c r="W239" s="119">
        <f>_xll.qlYieldTSDiscount(Discounting,S239,,AllTriggers)</f>
        <v>0.98907672207064379</v>
      </c>
      <c r="X239" s="22">
        <f t="shared" si="14"/>
        <v>8.383292334561511E-3</v>
      </c>
      <c r="Y239" s="139">
        <f t="shared" si="15"/>
        <v>4.4288414584709689E-3</v>
      </c>
    </row>
    <row r="240" spans="18:25" x14ac:dyDescent="0.2">
      <c r="R240" s="92">
        <f>_xll.qlCalendarAdvance(Calendar,R239,"1D","f")</f>
        <v>42466</v>
      </c>
      <c r="S240" s="146">
        <f>_xll.qlCalendarAdvance(Calendar,R240,$F$1,"mf",,Trigger)</f>
        <v>42831</v>
      </c>
      <c r="T240" s="147">
        <f>_xll.qlDayCounterYearFraction(DayCounter,R240,S240,,,Trigger)</f>
        <v>1.0138888888888888</v>
      </c>
      <c r="U240" s="139">
        <f>_xll.qlInterpolationInterpolate(B12MInterpolation,R240,TRUE)</f>
        <v>4.4159243160557483E-3</v>
      </c>
      <c r="V240" s="119">
        <f>_xll.qlYieldTSDiscount(Discounting,R240,,AllTriggers)</f>
        <v>0.99746942333820932</v>
      </c>
      <c r="W240" s="119">
        <f>_xll.qlYieldTSDiscount(Discounting,S240,,AllTriggers)</f>
        <v>0.98904520707998567</v>
      </c>
      <c r="X240" s="22">
        <f t="shared" si="14"/>
        <v>8.4008455589596777E-3</v>
      </c>
      <c r="Y240" s="139">
        <f t="shared" si="15"/>
        <v>4.4296182704923791E-3</v>
      </c>
    </row>
    <row r="241" spans="18:25" x14ac:dyDescent="0.2">
      <c r="R241" s="92">
        <f>_xll.qlCalendarAdvance(Calendar,R240,"1D","f")</f>
        <v>42467</v>
      </c>
      <c r="S241" s="146">
        <f>_xll.qlCalendarAdvance(Calendar,R241,$F$1,"mf",,Trigger)</f>
        <v>42832</v>
      </c>
      <c r="T241" s="147">
        <f>_xll.qlDayCounterYearFraction(DayCounter,R241,S241,,,Trigger)</f>
        <v>1.0138888888888888</v>
      </c>
      <c r="U241" s="139">
        <f>_xll.qlInterpolationInterpolate(B12MInterpolation,R241,TRUE)</f>
        <v>4.4167772415867924E-3</v>
      </c>
      <c r="V241" s="119">
        <f>_xll.qlYieldTSDiscount(Discounting,R241,,AllTriggers)</f>
        <v>0.99745519106538172</v>
      </c>
      <c r="W241" s="119">
        <f>_xll.qlYieldTSDiscount(Discounting,S241,,AllTriggers)</f>
        <v>0.98901364872833997</v>
      </c>
      <c r="X241" s="22">
        <f t="shared" si="14"/>
        <v>8.4183921844619512E-3</v>
      </c>
      <c r="Y241" s="139">
        <f t="shared" si="15"/>
        <v>4.4303939688559793E-3</v>
      </c>
    </row>
    <row r="242" spans="18:25" x14ac:dyDescent="0.2">
      <c r="R242" s="92">
        <f>_xll.qlCalendarAdvance(Calendar,R241,"1D","f")</f>
        <v>42468</v>
      </c>
      <c r="S242" s="146">
        <f>_xll.qlCalendarAdvance(Calendar,R242,$F$1,"mf",,Trigger)</f>
        <v>42835</v>
      </c>
      <c r="T242" s="147">
        <f>_xll.qlDayCounterYearFraction(DayCounter,R242,S242,,,Trigger)</f>
        <v>1.0194444444444444</v>
      </c>
      <c r="U242" s="139">
        <f>_xll.qlInterpolationInterpolate(B12MInterpolation,R242,TRUE)</f>
        <v>4.4176291015510247E-3</v>
      </c>
      <c r="V242" s="119">
        <f>_xll.qlYieldTSDiscount(Discounting,R242,,AllTriggers)</f>
        <v>0.99744090757934778</v>
      </c>
      <c r="W242" s="119">
        <f>_xll.qlYieldTSDiscount(Discounting,S242,,AllTriggers)</f>
        <v>0.98891871344030546</v>
      </c>
      <c r="X242" s="22">
        <f t="shared" si="14"/>
        <v>8.4533191286345882E-3</v>
      </c>
      <c r="Y242" s="139">
        <f t="shared" si="15"/>
        <v>4.4551102824455981E-3</v>
      </c>
    </row>
    <row r="243" spans="18:25" x14ac:dyDescent="0.2">
      <c r="R243" s="92">
        <f>_xll.qlCalendarAdvance(Calendar,R242,"1D","f")</f>
        <v>42471</v>
      </c>
      <c r="S243" s="146">
        <f>_xll.qlCalendarAdvance(Calendar,R243,$F$1,"mf",,Trigger)</f>
        <v>42836</v>
      </c>
      <c r="T243" s="147">
        <f>_xll.qlDayCounterYearFraction(DayCounter,R243,S243,,,Trigger)</f>
        <v>1.0138888888888888</v>
      </c>
      <c r="U243" s="139">
        <f>_xll.qlInterpolationInterpolate(B12MInterpolation,R243,TRUE)</f>
        <v>4.4201787723913977E-3</v>
      </c>
      <c r="V243" s="119">
        <f>_xll.qlYieldTSDiscount(Discounting,R243,,AllTriggers)</f>
        <v>0.99739775240859785</v>
      </c>
      <c r="W243" s="119">
        <f>_xll.qlYieldTSDiscount(Discounting,S243,,AllTriggers)</f>
        <v>0.98888698157757293</v>
      </c>
      <c r="X243" s="22">
        <f t="shared" si="14"/>
        <v>8.4885179859874958E-3</v>
      </c>
      <c r="Y243" s="139">
        <f t="shared" si="15"/>
        <v>4.4334865732166048E-3</v>
      </c>
    </row>
    <row r="244" spans="18:25" x14ac:dyDescent="0.2">
      <c r="R244" s="92">
        <f>_xll.qlCalendarAdvance(Calendar,R243,"1D","f")</f>
        <v>42472</v>
      </c>
      <c r="S244" s="146">
        <f>_xll.qlCalendarAdvance(Calendar,R244,$F$1,"mf",,Trigger)</f>
        <v>42837</v>
      </c>
      <c r="T244" s="147">
        <f>_xll.qlDayCounterYearFraction(DayCounter,R244,S244,,,Trigger)</f>
        <v>1.0138888888888888</v>
      </c>
      <c r="U244" s="139">
        <f>_xll.qlInterpolationInterpolate(B12MInterpolation,R244,TRUE)</f>
        <v>4.4210268544369316E-3</v>
      </c>
      <c r="V244" s="119">
        <f>_xll.qlYieldTSDiscount(Discounting,R244,,AllTriggers)</f>
        <v>0.9973832666362944</v>
      </c>
      <c r="W244" s="119">
        <f>_xll.qlYieldTSDiscount(Discounting,S244,,AllTriggers)</f>
        <v>0.9888552063203202</v>
      </c>
      <c r="X244" s="22">
        <f t="shared" si="14"/>
        <v>8.5060355835301169E-3</v>
      </c>
      <c r="Y244" s="139">
        <f t="shared" si="15"/>
        <v>4.4342574138652889E-3</v>
      </c>
    </row>
    <row r="245" spans="18:25" x14ac:dyDescent="0.2">
      <c r="R245" s="92">
        <f>_xll.qlCalendarAdvance(Calendar,R244,"1D","f")</f>
        <v>42473</v>
      </c>
      <c r="S245" s="146">
        <f>_xll.qlCalendarAdvance(Calendar,R245,$F$1,"mf",,Trigger)</f>
        <v>42838</v>
      </c>
      <c r="T245" s="147">
        <f>_xll.qlDayCounterYearFraction(DayCounter,R245,S245,,,Trigger)</f>
        <v>1.0138888888888888</v>
      </c>
      <c r="U245" s="139">
        <f>_xll.qlInterpolationInterpolate(B12MInterpolation,R245,TRUE)</f>
        <v>4.421874113089929E-3</v>
      </c>
      <c r="V245" s="119">
        <f>_xll.qlYieldTSDiscount(Discounting,R245,,AllTriggers)</f>
        <v>0.99736873093402767</v>
      </c>
      <c r="W245" s="119">
        <f>_xll.qlYieldTSDiscount(Discounting,S245,,AllTriggers)</f>
        <v>0.98882338766186206</v>
      </c>
      <c r="X245" s="22">
        <f t="shared" si="14"/>
        <v>8.5235481689161299E-3</v>
      </c>
      <c r="Y245" s="139">
        <f t="shared" si="15"/>
        <v>4.4350274250548405E-3</v>
      </c>
    </row>
    <row r="246" spans="18:25" x14ac:dyDescent="0.2">
      <c r="R246" s="92">
        <f>_xll.qlCalendarAdvance(Calendar,R245,"1D","f")</f>
        <v>42474</v>
      </c>
      <c r="S246" s="146">
        <f>_xll.qlCalendarAdvance(Calendar,R246,$F$1,"mf",,Trigger)</f>
        <v>42843</v>
      </c>
      <c r="T246" s="147">
        <f>_xll.qlDayCounterYearFraction(DayCounter,R246,S246,,,Trigger)</f>
        <v>1.0249999999999999</v>
      </c>
      <c r="U246" s="139">
        <f>_xll.qlInterpolationInterpolate(B12MInterpolation,R246,TRUE)</f>
        <v>4.4227205967852443E-3</v>
      </c>
      <c r="V246" s="119">
        <f>_xll.qlYieldTSDiscount(Discounting,R246,,AllTriggers)</f>
        <v>0.99735414555842494</v>
      </c>
      <c r="W246" s="119">
        <f>_xll.qlYieldTSDiscount(Discounting,S246,,AllTriggers)</f>
        <v>0.98866364311800425</v>
      </c>
      <c r="X246" s="22">
        <f t="shared" si="14"/>
        <v>8.575756805949606E-3</v>
      </c>
      <c r="Y246" s="139">
        <f t="shared" si="15"/>
        <v>4.4837206264306791E-3</v>
      </c>
    </row>
    <row r="247" spans="18:25" x14ac:dyDescent="0.2">
      <c r="R247" s="92">
        <f>_xll.qlCalendarAdvance(Calendar,R246,"1D","f")</f>
        <v>42475</v>
      </c>
      <c r="S247" s="146">
        <f>_xll.qlCalendarAdvance(Calendar,R247,$F$1,"mf",,Trigger)</f>
        <v>42843</v>
      </c>
      <c r="T247" s="147">
        <f>_xll.qlDayCounterYearFraction(DayCounter,R247,S247,,,Trigger)</f>
        <v>1.0222222222222221</v>
      </c>
      <c r="U247" s="139">
        <f>_xll.qlInterpolationInterpolate(B12MInterpolation,R247,TRUE)</f>
        <v>4.4235663539577332E-3</v>
      </c>
      <c r="V247" s="119">
        <f>_xll.qlYieldTSDiscount(Discounting,R247,,AllTriggers)</f>
        <v>0.99733951076610605</v>
      </c>
      <c r="W247" s="119">
        <f>_xll.qlYieldTSDiscount(Discounting,S247,,AllTriggers)</f>
        <v>0.98866364311800425</v>
      </c>
      <c r="X247" s="22">
        <f t="shared" si="14"/>
        <v>8.5845796886978732E-3</v>
      </c>
      <c r="Y247" s="139">
        <f t="shared" si="15"/>
        <v>4.4725154245573917E-3</v>
      </c>
    </row>
    <row r="248" spans="18:25" x14ac:dyDescent="0.2">
      <c r="R248" s="92">
        <f>_xll.qlCalendarAdvance(Calendar,R247,"1D","f")</f>
        <v>42478</v>
      </c>
      <c r="S248" s="146">
        <f>_xll.qlCalendarAdvance(Calendar,R248,$F$1,"mf",,Trigger)</f>
        <v>42843</v>
      </c>
      <c r="T248" s="147">
        <f>_xll.qlDayCounterYearFraction(DayCounter,R248,S248,,,Trigger)</f>
        <v>1.0138888888888888</v>
      </c>
      <c r="U248" s="139">
        <f>_xll.qlInterpolationInterpolate(B12MInterpolation,R248,TRUE)</f>
        <v>4.4260997506867907E-3</v>
      </c>
      <c r="V248" s="119">
        <f>_xll.qlYieldTSDiscount(Discounting,R248,,AllTriggers)</f>
        <v>0.99729531245493586</v>
      </c>
      <c r="W248" s="119">
        <f>_xll.qlYieldTSDiscount(Discounting,S248,,AllTriggers)</f>
        <v>0.98866364311800425</v>
      </c>
      <c r="X248" s="22">
        <f t="shared" si="14"/>
        <v>8.6110451724216632E-3</v>
      </c>
      <c r="Y248" s="139">
        <f t="shared" si="15"/>
        <v>4.4388666962442364E-3</v>
      </c>
    </row>
    <row r="249" spans="18:25" x14ac:dyDescent="0.2">
      <c r="R249" s="92">
        <f>_xll.qlCalendarAdvance(Calendar,R248,"1D","f")</f>
        <v>42479</v>
      </c>
      <c r="S249" s="146">
        <f>_xll.qlCalendarAdvance(Calendar,R249,$F$1,"mf",,Trigger)</f>
        <v>42844</v>
      </c>
      <c r="T249" s="147">
        <f>_xll.qlDayCounterYearFraction(DayCounter,R249,S249,,,Trigger)</f>
        <v>1.0138888888888888</v>
      </c>
      <c r="U249" s="139">
        <f>_xll.qlInterpolationInterpolate(B12MInterpolation,R249,TRUE)</f>
        <v>4.4269430861165245E-3</v>
      </c>
      <c r="V249" s="119">
        <f>_xll.qlYieldTSDiscount(Discounting,R249,,AllTriggers)</f>
        <v>0.99728048256179702</v>
      </c>
      <c r="W249" s="119">
        <f>_xll.qlYieldTSDiscount(Discounting,S249,,AllTriggers)</f>
        <v>0.98863156391232243</v>
      </c>
      <c r="X249" s="22">
        <f t="shared" si="14"/>
        <v>8.6285332404853667E-3</v>
      </c>
      <c r="Y249" s="139">
        <f t="shared" si="15"/>
        <v>4.4396327248950431E-3</v>
      </c>
    </row>
    <row r="250" spans="18:25" x14ac:dyDescent="0.2">
      <c r="R250" s="92">
        <f>_xll.qlCalendarAdvance(Calendar,R249,"1D","f")</f>
        <v>42480</v>
      </c>
      <c r="S250" s="146">
        <f>_xll.qlCalendarAdvance(Calendar,R250,$F$1,"mf",,Trigger)</f>
        <v>42845</v>
      </c>
      <c r="T250" s="147">
        <f>_xll.qlDayCounterYearFraction(DayCounter,R250,S250,,,Trigger)</f>
        <v>1.0138888888888888</v>
      </c>
      <c r="U250" s="139">
        <f>_xll.qlInterpolationInterpolate(B12MInterpolation,R250,TRUE)</f>
        <v>4.4277859371977066E-3</v>
      </c>
      <c r="V250" s="119">
        <f>_xll.qlYieldTSDiscount(Discounting,R250,,AllTriggers)</f>
        <v>0.99726560453492497</v>
      </c>
      <c r="W250" s="119">
        <f>_xll.qlYieldTSDiscount(Discounting,S250,,AllTriggers)</f>
        <v>0.98859944125883814</v>
      </c>
      <c r="X250" s="22">
        <f t="shared" si="14"/>
        <v>8.6460181484393078E-3</v>
      </c>
      <c r="Y250" s="139">
        <f t="shared" si="15"/>
        <v>4.440398255450834E-3</v>
      </c>
    </row>
    <row r="251" spans="18:25" x14ac:dyDescent="0.2">
      <c r="R251" s="92">
        <f>_xll.qlCalendarAdvance(Calendar,R250,"1D","f")</f>
        <v>42481</v>
      </c>
      <c r="S251" s="146">
        <f>_xll.qlCalendarAdvance(Calendar,R251,$F$1,"mf",,Trigger)</f>
        <v>42846</v>
      </c>
      <c r="T251" s="147">
        <f>_xll.qlDayCounterYearFraction(DayCounter,R251,S251,,,Trigger)</f>
        <v>1.0138888888888888</v>
      </c>
      <c r="U251" s="139">
        <f>_xll.qlInterpolationInterpolate(B12MInterpolation,R251,TRUE)</f>
        <v>4.428628352365193E-3</v>
      </c>
      <c r="V251" s="119">
        <f>_xll.qlYieldTSDiscount(Discounting,R251,,AllTriggers)</f>
        <v>0.99725067863089223</v>
      </c>
      <c r="W251" s="119">
        <f>_xll.qlYieldTSDiscount(Discounting,S251,,AllTriggers)</f>
        <v>0.98856727515092313</v>
      </c>
      <c r="X251" s="22">
        <f t="shared" si="14"/>
        <v>8.6635001609366609E-3</v>
      </c>
      <c r="Y251" s="139">
        <f t="shared" si="15"/>
        <v>4.4411633352323329E-3</v>
      </c>
    </row>
    <row r="252" spans="18:25" x14ac:dyDescent="0.2">
      <c r="R252" s="92">
        <f>_xll.qlCalendarAdvance(Calendar,R251,"1D","f")</f>
        <v>42482</v>
      </c>
      <c r="S252" s="146">
        <f>_xll.qlCalendarAdvance(Calendar,R252,$F$1,"mf",,Trigger)</f>
        <v>42849</v>
      </c>
      <c r="T252" s="147">
        <f>_xll.qlDayCounterYearFraction(DayCounter,R252,S252,,,Trigger)</f>
        <v>1.0194444444444444</v>
      </c>
      <c r="U252" s="139">
        <f>_xll.qlInterpolationInterpolate(B12MInterpolation,R252,TRUE)</f>
        <v>4.4294703800538387E-3</v>
      </c>
      <c r="V252" s="119">
        <f>_xll.qlYieldTSDiscount(Discounting,R252,,AllTriggers)</f>
        <v>0.99723570510626314</v>
      </c>
      <c r="W252" s="119">
        <f>_xll.qlYieldTSDiscount(Discounting,S252,,AllTriggers)</f>
        <v>0.98847051603442015</v>
      </c>
      <c r="X252" s="22">
        <f t="shared" si="14"/>
        <v>8.6982924524137695E-3</v>
      </c>
      <c r="Y252" s="139">
        <f t="shared" si="15"/>
        <v>4.4659220860375458E-3</v>
      </c>
    </row>
    <row r="253" spans="18:25" x14ac:dyDescent="0.2">
      <c r="R253" s="92">
        <f>_xll.qlCalendarAdvance(Calendar,R252,"1D","f")</f>
        <v>42485</v>
      </c>
      <c r="S253" s="146">
        <f>_xll.qlCalendarAdvance(Calendar,R253,$F$1,"mf",,Trigger)</f>
        <v>42850</v>
      </c>
      <c r="T253" s="147">
        <f>_xll.qlDayCounterYearFraction(DayCounter,R253,S253,,,Trigger)</f>
        <v>1.0138888888888888</v>
      </c>
      <c r="U253" s="139">
        <f>_xll.qlInterpolationInterpolate(B12MInterpolation,R253,TRUE)</f>
        <v>4.4319946225952816E-3</v>
      </c>
      <c r="V253" s="119">
        <f>_xll.qlYieldTSDiscount(Discounting,R253,,AllTriggers)</f>
        <v>0.9971905013743122</v>
      </c>
      <c r="W253" s="119">
        <f>_xll.qlYieldTSDiscount(Discounting,S253,,AllTriggers)</f>
        <v>0.98843817604264406</v>
      </c>
      <c r="X253" s="22">
        <f t="shared" si="14"/>
        <v>8.7334045500673772E-3</v>
      </c>
      <c r="Y253" s="139">
        <f t="shared" si="15"/>
        <v>4.4442200928632063E-3</v>
      </c>
    </row>
    <row r="254" spans="18:25" x14ac:dyDescent="0.2">
      <c r="R254" s="92">
        <f>_xll.qlCalendarAdvance(Calendar,R253,"1D","f")</f>
        <v>42486</v>
      </c>
      <c r="S254" s="146">
        <f>_xll.qlCalendarAdvance(Calendar,R254,$F$1,"mf",,Trigger)</f>
        <v>42851</v>
      </c>
      <c r="T254" s="147">
        <f>_xll.qlDayCounterYearFraction(DayCounter,R254,S254,,,Trigger)</f>
        <v>1.0138888888888888</v>
      </c>
      <c r="U254" s="139">
        <f>_xll.qlInterpolationInterpolate(B12MInterpolation,R254,TRUE)</f>
        <v>4.4328355847171146E-3</v>
      </c>
      <c r="V254" s="119">
        <f>_xll.qlYieldTSDiscount(Discounting,R254,,AllTriggers)</f>
        <v>0.99717533993276919</v>
      </c>
      <c r="W254" s="119">
        <f>_xll.qlYieldTSDiscount(Discounting,S254,,AllTriggers)</f>
        <v>0.98840579256340388</v>
      </c>
      <c r="X254" s="22">
        <f t="shared" si="14"/>
        <v>8.7508760557257152E-3</v>
      </c>
      <c r="Y254" s="139">
        <f t="shared" si="15"/>
        <v>4.4449836284218471E-3</v>
      </c>
    </row>
    <row r="255" spans="18:25" x14ac:dyDescent="0.2">
      <c r="R255" s="92">
        <f>_xll.qlCalendarAdvance(Calendar,R254,"1D","f")</f>
        <v>42487</v>
      </c>
      <c r="S255" s="146">
        <f>_xll.qlCalendarAdvance(Calendar,R255,$F$1,"mf",,Trigger)</f>
        <v>42852</v>
      </c>
      <c r="T255" s="147">
        <f>_xll.qlDayCounterYearFraction(DayCounter,R255,S255,,,Trigger)</f>
        <v>1.0138888888888888</v>
      </c>
      <c r="U255" s="139">
        <f>_xll.qlInterpolationInterpolate(B12MInterpolation,R255,TRUE)</f>
        <v>4.4336764015343831E-3</v>
      </c>
      <c r="V255" s="119">
        <f>_xll.qlYieldTSDiscount(Discounting,R255,,AllTriggers)</f>
        <v>0.99716013215332189</v>
      </c>
      <c r="W255" s="119">
        <f>_xll.qlYieldTSDiscount(Discounting,S255,,AllTriggers)</f>
        <v>0.98837336559011446</v>
      </c>
      <c r="X255" s="22">
        <f t="shared" si="14"/>
        <v>8.7683462542352542E-3</v>
      </c>
      <c r="Y255" s="139">
        <f t="shared" si="15"/>
        <v>4.4457469970353115E-3</v>
      </c>
    </row>
    <row r="256" spans="18:25" x14ac:dyDescent="0.2">
      <c r="R256" s="92">
        <f>_xll.qlCalendarAdvance(Calendar,R255,"1D","f")</f>
        <v>42488</v>
      </c>
      <c r="S256" s="146">
        <f>_xll.qlCalendarAdvance(Calendar,R256,$F$1,"mf",,Trigger)</f>
        <v>42853</v>
      </c>
      <c r="T256" s="147">
        <f>_xll.qlDayCounterYearFraction(DayCounter,R256,S256,,,Trigger)</f>
        <v>1.0138888888888888</v>
      </c>
      <c r="U256" s="139">
        <f>_xll.qlInterpolationInterpolate(B12MInterpolation,R256,TRUE)</f>
        <v>4.4345171214819406E-3</v>
      </c>
      <c r="V256" s="119">
        <f>_xll.qlYieldTSDiscount(Discounting,R256,,AllTriggers)</f>
        <v>0.99714487829248222</v>
      </c>
      <c r="W256" s="119">
        <f>_xll.qlYieldTSDiscount(Discounting,S256,,AllTriggers)</f>
        <v>0.98834089511619772</v>
      </c>
      <c r="X256" s="22">
        <f t="shared" si="14"/>
        <v>8.7858154103796927E-3</v>
      </c>
      <c r="Y256" s="139">
        <f t="shared" si="15"/>
        <v>4.4465102459936854E-3</v>
      </c>
    </row>
    <row r="257" spans="18:25" x14ac:dyDescent="0.2">
      <c r="R257" s="92">
        <f>_xll.qlCalendarAdvance(Calendar,R256,"1D","f")</f>
        <v>42489</v>
      </c>
      <c r="S257" s="146">
        <f>_xll.qlCalendarAdvance(Calendar,R257,$F$1,"mf",,Trigger)</f>
        <v>42853</v>
      </c>
      <c r="T257" s="147">
        <f>_xll.qlDayCounterYearFraction(DayCounter,R257,S257,,,Trigger)</f>
        <v>1.0111111111111111</v>
      </c>
      <c r="U257" s="139">
        <f>_xll.qlInterpolationInterpolate(B12MInterpolation,R257,TRUE)</f>
        <v>4.4353577929946431E-3</v>
      </c>
      <c r="V257" s="119">
        <f>_xll.qlYieldTSDiscount(Discounting,R257,,AllTriggers)</f>
        <v>0.99712957860675278</v>
      </c>
      <c r="W257" s="119">
        <f>_xll.qlYieldTSDiscount(Discounting,S257,,AllTriggers)</f>
        <v>0.98834089511619772</v>
      </c>
      <c r="X257" s="22">
        <f t="shared" si="14"/>
        <v>8.7946422070053556E-3</v>
      </c>
      <c r="Y257" s="139">
        <f t="shared" si="15"/>
        <v>4.4352616773968888E-3</v>
      </c>
    </row>
    <row r="258" spans="18:25" x14ac:dyDescent="0.2">
      <c r="R258" s="92">
        <f>_xll.qlCalendarAdvance(Calendar,R257,"1D","f")</f>
        <v>42493</v>
      </c>
      <c r="S258" s="146">
        <f>_xll.qlCalendarAdvance(Calendar,R258,$F$1,"mf",,Trigger)</f>
        <v>42858</v>
      </c>
      <c r="T258" s="147">
        <f>_xll.qlDayCounterYearFraction(DayCounter,R258,S258,,,Trigger)</f>
        <v>1.0138888888888888</v>
      </c>
      <c r="U258" s="139">
        <f>_xll.qlInterpolationInterpolate(B12MInterpolation,R258,TRUE)</f>
        <v>4.4387209633940045E-3</v>
      </c>
      <c r="V258" s="119">
        <f>_xll.qlYieldTSDiscount(Discounting,R258,,AllTriggers)</f>
        <v>0.99706792328558402</v>
      </c>
      <c r="W258" s="119">
        <f>_xll.qlYieldTSDiscount(Discounting,S258,,AllTriggers)</f>
        <v>0.98817789202043704</v>
      </c>
      <c r="X258" s="22">
        <f t="shared" si="14"/>
        <v>8.8731493446103232E-3</v>
      </c>
      <c r="Y258" s="139">
        <f t="shared" si="15"/>
        <v>4.4503263752360151E-3</v>
      </c>
    </row>
    <row r="259" spans="18:25" x14ac:dyDescent="0.2">
      <c r="R259" s="92">
        <f>_xll.qlCalendarAdvance(Calendar,R258,"1D","f")</f>
        <v>42494</v>
      </c>
      <c r="S259" s="146">
        <f>_xll.qlCalendarAdvance(Calendar,R259,$F$1,"mf",,Trigger)</f>
        <v>42859</v>
      </c>
      <c r="T259" s="147">
        <f>_xll.qlDayCounterYearFraction(DayCounter,R259,S259,,,Trigger)</f>
        <v>1.0138888888888888</v>
      </c>
      <c r="U259" s="139">
        <f>_xll.qlInterpolationInterpolate(B12MInterpolation,R259,TRUE)</f>
        <v>4.4395621192552586E-3</v>
      </c>
      <c r="V259" s="119">
        <f>_xll.qlYieldTSDiscount(Discounting,R259,,AllTriggers)</f>
        <v>0.99705239502578691</v>
      </c>
      <c r="W259" s="119">
        <f>_xll.qlYieldTSDiscount(Discounting,S259,,AllTriggers)</f>
        <v>0.98814516187034063</v>
      </c>
      <c r="X259" s="22">
        <f t="shared" si="14"/>
        <v>8.8906130413850381E-3</v>
      </c>
      <c r="Y259" s="139">
        <f t="shared" si="15"/>
        <v>4.4510899203757687E-3</v>
      </c>
    </row>
    <row r="260" spans="18:25" x14ac:dyDescent="0.2">
      <c r="R260" s="92">
        <f>_xll.qlCalendarAdvance(Calendar,R259,"1D","f")</f>
        <v>42495</v>
      </c>
      <c r="S260" s="146">
        <f>_xll.qlCalendarAdvance(Calendar,R260,$F$1,"mf",,Trigger)</f>
        <v>42860</v>
      </c>
      <c r="T260" s="147">
        <f>_xll.qlDayCounterYearFraction(DayCounter,R260,S260,,,Trigger)</f>
        <v>1.0138888888888888</v>
      </c>
      <c r="U260" s="139">
        <f>_xll.qlInterpolationInterpolate(B12MInterpolation,R260,TRUE)</f>
        <v>4.4404035172907873E-3</v>
      </c>
      <c r="V260" s="119">
        <f>_xll.qlYieldTSDiscount(Discounting,R260,,AllTriggers)</f>
        <v>0.99703682085862733</v>
      </c>
      <c r="W260" s="119">
        <f>_xll.qlYieldTSDiscount(Discounting,S260,,AllTriggers)</f>
        <v>0.98811238875336915</v>
      </c>
      <c r="X260" s="22">
        <f t="shared" ref="X260:X262" si="16">(V260/W260-1)/T260</f>
        <v>8.9080753473505334E-3</v>
      </c>
      <c r="Y260" s="139">
        <f t="shared" ref="Y260:Y262" si="17">LN((1+(U260+X260)*T260)/(1+X260*T260))</f>
        <v>4.4518536866020395E-3</v>
      </c>
    </row>
    <row r="261" spans="18:25" x14ac:dyDescent="0.2">
      <c r="R261" s="92">
        <f>_xll.qlCalendarAdvance(Calendar,R260,"1D","f")</f>
        <v>42496</v>
      </c>
      <c r="S261" s="146">
        <f>_xll.qlCalendarAdvance(Calendar,R261,$F$1,"mf",,Trigger)</f>
        <v>42863</v>
      </c>
      <c r="T261" s="147">
        <f>_xll.qlDayCounterYearFraction(DayCounter,R261,S261,,,Trigger)</f>
        <v>1.0194444444444444</v>
      </c>
      <c r="U261" s="139">
        <f>_xll.qlInterpolationInterpolate(B12MInterpolation,R261,TRUE)</f>
        <v>4.4412452059354474E-3</v>
      </c>
      <c r="V261" s="119">
        <f>_xll.qlYieldTSDiscount(Discounting,R261,,AllTriggers)</f>
        <v>0.9970212007163437</v>
      </c>
      <c r="W261" s="119">
        <f>_xll.qlYieldTSDiscount(Discounting,S261,,AllTriggers)</f>
        <v>0.98801381250151554</v>
      </c>
      <c r="X261" s="22">
        <f t="shared" si="16"/>
        <v>8.9427749471318492E-3</v>
      </c>
      <c r="Y261" s="139">
        <f t="shared" si="17"/>
        <v>4.4766638033717481E-3</v>
      </c>
    </row>
    <row r="262" spans="18:25" x14ac:dyDescent="0.2">
      <c r="R262" s="142">
        <f>_xll.qlCalendarAdvance(Calendar,R261,"1D","f")</f>
        <v>42499</v>
      </c>
      <c r="S262" s="429">
        <f>_xll.qlCalendarAdvance(Calendar,R262,$F$1,"mf",,Trigger)</f>
        <v>42864</v>
      </c>
      <c r="T262" s="430">
        <f>_xll.qlDayCounterYearFraction(DayCounter,R262,S262,,,Trigger)</f>
        <v>1.0138888888888888</v>
      </c>
      <c r="U262" s="408">
        <f>_xll.qlInterpolationInterpolate(B12MInterpolation,R262,TRUE)</f>
        <v>4.4437724998727616E-3</v>
      </c>
      <c r="V262" s="131">
        <f>_xll.qlYieldTSDiscount(Discounting,R262,,AllTriggers)</f>
        <v>0.99697406376129394</v>
      </c>
      <c r="W262" s="131">
        <f>_xll.qlYieldTSDiscount(Discounting,S262,,AllTriggers)</f>
        <v>0.98798086841732602</v>
      </c>
      <c r="X262" s="130">
        <f t="shared" si="16"/>
        <v>8.9779075392526723E-3</v>
      </c>
      <c r="Y262" s="408">
        <f t="shared" si="17"/>
        <v>4.4549119451131351E-3</v>
      </c>
    </row>
    <row r="263" spans="18:25" x14ac:dyDescent="0.2">
      <c r="R263" s="330"/>
      <c r="S263" s="330"/>
      <c r="T263" s="330"/>
      <c r="U263" s="333"/>
      <c r="V263" s="333"/>
      <c r="W263" s="333"/>
      <c r="X263" s="207"/>
      <c r="Y263" s="207"/>
    </row>
    <row r="264" spans="18:25" x14ac:dyDescent="0.2">
      <c r="R264" s="330"/>
      <c r="S264" s="330"/>
      <c r="T264" s="330"/>
      <c r="U264" s="333"/>
      <c r="V264" s="333"/>
      <c r="W264" s="333"/>
      <c r="X264" s="207"/>
      <c r="Y264" s="207"/>
    </row>
    <row r="265" spans="18:25" x14ac:dyDescent="0.2">
      <c r="R265" s="330"/>
      <c r="S265" s="330"/>
      <c r="T265" s="330"/>
      <c r="U265" s="333"/>
      <c r="V265" s="333"/>
      <c r="W265" s="333"/>
      <c r="X265" s="207"/>
      <c r="Y265" s="207"/>
    </row>
    <row r="266" spans="18:25" x14ac:dyDescent="0.2">
      <c r="R266" s="330"/>
      <c r="S266" s="330"/>
      <c r="T266" s="330"/>
      <c r="U266" s="333"/>
      <c r="V266" s="333"/>
      <c r="W266" s="333"/>
      <c r="X266" s="207"/>
      <c r="Y266" s="207"/>
    </row>
    <row r="267" spans="18:25" x14ac:dyDescent="0.2">
      <c r="R267" s="330"/>
      <c r="S267" s="330"/>
      <c r="T267" s="330"/>
      <c r="U267" s="333"/>
      <c r="V267" s="333"/>
      <c r="W267" s="333"/>
      <c r="X267" s="207"/>
      <c r="Y267" s="207"/>
    </row>
    <row r="268" spans="18:25" x14ac:dyDescent="0.2">
      <c r="R268" s="330"/>
      <c r="S268" s="330"/>
      <c r="T268" s="330"/>
      <c r="U268" s="333"/>
      <c r="V268" s="333"/>
      <c r="W268" s="333"/>
      <c r="X268" s="207"/>
      <c r="Y268" s="207"/>
    </row>
    <row r="269" spans="18:25" x14ac:dyDescent="0.2">
      <c r="R269" s="330"/>
      <c r="S269" s="330"/>
      <c r="T269" s="330"/>
      <c r="U269" s="333"/>
      <c r="V269" s="333"/>
      <c r="W269" s="333"/>
      <c r="X269" s="207"/>
      <c r="Y269" s="207"/>
    </row>
    <row r="270" spans="18:25" x14ac:dyDescent="0.2">
      <c r="R270" s="330"/>
      <c r="S270" s="330"/>
      <c r="T270" s="330"/>
      <c r="U270" s="333"/>
      <c r="V270" s="333"/>
      <c r="W270" s="333"/>
      <c r="X270" s="207"/>
      <c r="Y270" s="207"/>
    </row>
    <row r="271" spans="18:25" x14ac:dyDescent="0.2">
      <c r="R271" s="330"/>
      <c r="S271" s="330"/>
      <c r="T271" s="330"/>
      <c r="U271" s="333"/>
      <c r="V271" s="333"/>
      <c r="W271" s="333"/>
      <c r="X271" s="207"/>
      <c r="Y271" s="207"/>
    </row>
    <row r="272" spans="18:25" x14ac:dyDescent="0.2">
      <c r="R272" s="330"/>
      <c r="S272" s="330"/>
      <c r="T272" s="330"/>
      <c r="U272" s="333"/>
      <c r="V272" s="333"/>
      <c r="W272" s="333"/>
      <c r="X272" s="207"/>
      <c r="Y272" s="207"/>
    </row>
    <row r="273" spans="18:25" x14ac:dyDescent="0.2">
      <c r="R273" s="330"/>
      <c r="S273" s="330"/>
      <c r="T273" s="330"/>
      <c r="U273" s="333"/>
      <c r="V273" s="333"/>
      <c r="W273" s="333"/>
      <c r="X273" s="207"/>
      <c r="Y273" s="207"/>
    </row>
    <row r="274" spans="18:25" x14ac:dyDescent="0.2">
      <c r="R274" s="330"/>
      <c r="S274" s="330"/>
      <c r="T274" s="330"/>
      <c r="U274" s="333"/>
      <c r="V274" s="333"/>
      <c r="W274" s="333"/>
      <c r="X274" s="207"/>
      <c r="Y274" s="207"/>
    </row>
    <row r="275" spans="18:25" x14ac:dyDescent="0.2">
      <c r="R275" s="330"/>
      <c r="S275" s="330"/>
      <c r="T275" s="330"/>
      <c r="U275" s="333"/>
      <c r="V275" s="333"/>
      <c r="W275" s="333"/>
      <c r="X275" s="207"/>
      <c r="Y275" s="207"/>
    </row>
    <row r="276" spans="18:25" x14ac:dyDescent="0.2">
      <c r="R276" s="330"/>
      <c r="S276" s="330"/>
      <c r="T276" s="330"/>
      <c r="U276" s="333"/>
      <c r="V276" s="333"/>
      <c r="W276" s="333"/>
      <c r="X276" s="207"/>
      <c r="Y276" s="207"/>
    </row>
    <row r="277" spans="18:25" x14ac:dyDescent="0.2">
      <c r="R277" s="330"/>
      <c r="S277" s="330"/>
      <c r="T277" s="330"/>
      <c r="U277" s="333"/>
      <c r="V277" s="333"/>
      <c r="W277" s="333"/>
      <c r="X277" s="207"/>
      <c r="Y277" s="207"/>
    </row>
    <row r="278" spans="18:25" x14ac:dyDescent="0.2">
      <c r="R278" s="330"/>
      <c r="S278" s="330"/>
      <c r="T278" s="330"/>
      <c r="U278" s="333"/>
      <c r="V278" s="333"/>
      <c r="W278" s="333"/>
      <c r="X278" s="207"/>
      <c r="Y278" s="207"/>
    </row>
    <row r="279" spans="18:25" x14ac:dyDescent="0.2">
      <c r="R279" s="330"/>
      <c r="S279" s="330"/>
      <c r="T279" s="330"/>
      <c r="U279" s="333"/>
      <c r="V279" s="333"/>
      <c r="W279" s="333"/>
      <c r="X279" s="207"/>
      <c r="Y279" s="207"/>
    </row>
    <row r="280" spans="18:25" x14ac:dyDescent="0.2">
      <c r="R280" s="330"/>
      <c r="S280" s="330"/>
      <c r="T280" s="330"/>
      <c r="U280" s="333"/>
      <c r="V280" s="333"/>
      <c r="W280" s="333"/>
      <c r="X280" s="207"/>
      <c r="Y280" s="207"/>
    </row>
    <row r="281" spans="18:25" x14ac:dyDescent="0.2">
      <c r="R281" s="330"/>
      <c r="S281" s="330"/>
      <c r="T281" s="330"/>
      <c r="U281" s="333"/>
      <c r="V281" s="333"/>
      <c r="W281" s="333"/>
      <c r="X281" s="207"/>
      <c r="Y281" s="207"/>
    </row>
    <row r="282" spans="18:25" x14ac:dyDescent="0.2">
      <c r="R282" s="330"/>
      <c r="S282" s="330"/>
      <c r="T282" s="330"/>
      <c r="U282" s="333"/>
      <c r="V282" s="333"/>
      <c r="W282" s="333"/>
      <c r="X282" s="207"/>
      <c r="Y282" s="207"/>
    </row>
    <row r="283" spans="18:25" x14ac:dyDescent="0.2">
      <c r="R283" s="330"/>
      <c r="S283" s="330"/>
      <c r="T283" s="330"/>
      <c r="U283" s="333"/>
      <c r="V283" s="333"/>
      <c r="W283" s="333"/>
      <c r="X283" s="207"/>
      <c r="Y283" s="207"/>
    </row>
    <row r="284" spans="18:25" x14ac:dyDescent="0.2">
      <c r="R284" s="330"/>
      <c r="S284" s="330"/>
      <c r="T284" s="330"/>
      <c r="U284" s="333"/>
      <c r="V284" s="333"/>
      <c r="W284" s="333"/>
      <c r="X284" s="207"/>
      <c r="Y284" s="207"/>
    </row>
    <row r="285" spans="18:25" x14ac:dyDescent="0.2">
      <c r="R285" s="330"/>
      <c r="S285" s="330"/>
      <c r="T285" s="330"/>
      <c r="U285" s="333"/>
      <c r="V285" s="333"/>
      <c r="W285" s="333"/>
      <c r="X285" s="207"/>
      <c r="Y285" s="207"/>
    </row>
    <row r="286" spans="18:25" x14ac:dyDescent="0.2">
      <c r="R286" s="330"/>
      <c r="S286" s="330"/>
      <c r="T286" s="330"/>
      <c r="U286" s="333"/>
      <c r="V286" s="333"/>
      <c r="W286" s="333"/>
      <c r="X286" s="207"/>
      <c r="Y286" s="207"/>
    </row>
    <row r="287" spans="18:25" x14ac:dyDescent="0.2">
      <c r="R287" s="330"/>
      <c r="S287" s="330"/>
      <c r="T287" s="330"/>
      <c r="U287" s="333"/>
      <c r="V287" s="333"/>
      <c r="W287" s="333"/>
      <c r="X287" s="207"/>
      <c r="Y287" s="207"/>
    </row>
    <row r="288" spans="18:25" x14ac:dyDescent="0.2">
      <c r="R288" s="330"/>
      <c r="S288" s="330"/>
      <c r="T288" s="330"/>
      <c r="U288" s="333"/>
      <c r="V288" s="333"/>
      <c r="W288" s="333"/>
      <c r="X288" s="207"/>
      <c r="Y288" s="207"/>
    </row>
    <row r="289" spans="18:25" x14ac:dyDescent="0.2">
      <c r="R289" s="330"/>
      <c r="S289" s="330"/>
      <c r="T289" s="330"/>
      <c r="U289" s="333"/>
      <c r="V289" s="333"/>
      <c r="W289" s="333"/>
      <c r="X289" s="207"/>
      <c r="Y289" s="207"/>
    </row>
    <row r="290" spans="18:25" x14ac:dyDescent="0.2">
      <c r="R290" s="330"/>
      <c r="S290" s="330"/>
      <c r="T290" s="330"/>
      <c r="U290" s="333"/>
      <c r="V290" s="333"/>
      <c r="W290" s="333"/>
      <c r="X290" s="207"/>
      <c r="Y290" s="207"/>
    </row>
    <row r="291" spans="18:25" x14ac:dyDescent="0.2">
      <c r="R291" s="330"/>
      <c r="S291" s="330"/>
      <c r="T291" s="330"/>
      <c r="U291" s="333"/>
      <c r="V291" s="333"/>
      <c r="W291" s="333"/>
      <c r="X291" s="207"/>
      <c r="Y291" s="207"/>
    </row>
    <row r="292" spans="18:25" x14ac:dyDescent="0.2">
      <c r="R292" s="330"/>
      <c r="S292" s="330"/>
      <c r="T292" s="330"/>
      <c r="U292" s="333"/>
      <c r="V292" s="333"/>
      <c r="W292" s="333"/>
      <c r="X292" s="207"/>
      <c r="Y292" s="207"/>
    </row>
    <row r="293" spans="18:25" x14ac:dyDescent="0.2">
      <c r="R293" s="330"/>
      <c r="S293" s="330"/>
      <c r="T293" s="330"/>
      <c r="U293" s="333"/>
      <c r="V293" s="333"/>
      <c r="W293" s="333"/>
      <c r="X293" s="207"/>
      <c r="Y293" s="207"/>
    </row>
    <row r="294" spans="18:25" x14ac:dyDescent="0.2">
      <c r="R294" s="330"/>
      <c r="S294" s="330"/>
      <c r="T294" s="330"/>
      <c r="U294" s="333"/>
      <c r="V294" s="333"/>
      <c r="W294" s="333"/>
      <c r="X294" s="207"/>
      <c r="Y294" s="207"/>
    </row>
    <row r="295" spans="18:25" x14ac:dyDescent="0.2">
      <c r="R295" s="330"/>
      <c r="S295" s="330"/>
      <c r="T295" s="330"/>
      <c r="U295" s="333"/>
      <c r="V295" s="333"/>
      <c r="W295" s="333"/>
      <c r="X295" s="207"/>
      <c r="Y295" s="207"/>
    </row>
    <row r="296" spans="18:25" x14ac:dyDescent="0.2">
      <c r="R296" s="330"/>
      <c r="S296" s="330"/>
      <c r="T296" s="330"/>
      <c r="U296" s="333"/>
      <c r="V296" s="333"/>
      <c r="W296" s="333"/>
      <c r="X296" s="207"/>
      <c r="Y296" s="207"/>
    </row>
    <row r="297" spans="18:25" x14ac:dyDescent="0.2">
      <c r="R297" s="330"/>
      <c r="S297" s="330"/>
      <c r="T297" s="330"/>
      <c r="U297" s="333"/>
      <c r="V297" s="333"/>
      <c r="W297" s="333"/>
      <c r="X297" s="207"/>
      <c r="Y297" s="207"/>
    </row>
    <row r="298" spans="18:25" x14ac:dyDescent="0.2">
      <c r="R298" s="330"/>
      <c r="S298" s="330"/>
      <c r="T298" s="330"/>
      <c r="U298" s="333"/>
      <c r="V298" s="333"/>
      <c r="W298" s="333"/>
      <c r="X298" s="207"/>
      <c r="Y298" s="207"/>
    </row>
    <row r="299" spans="18:25" x14ac:dyDescent="0.2">
      <c r="R299" s="330"/>
      <c r="S299" s="330"/>
      <c r="T299" s="330"/>
      <c r="U299" s="333"/>
      <c r="V299" s="333"/>
      <c r="W299" s="333"/>
      <c r="X299" s="207"/>
      <c r="Y299" s="207"/>
    </row>
    <row r="300" spans="18:25" x14ac:dyDescent="0.2">
      <c r="R300" s="330"/>
      <c r="S300" s="330"/>
      <c r="T300" s="330"/>
      <c r="U300" s="333"/>
      <c r="V300" s="333"/>
      <c r="W300" s="333"/>
      <c r="X300" s="207"/>
      <c r="Y300" s="207"/>
    </row>
    <row r="301" spans="18:25" x14ac:dyDescent="0.2">
      <c r="R301" s="330"/>
      <c r="S301" s="330"/>
      <c r="T301" s="330"/>
      <c r="U301" s="333"/>
      <c r="V301" s="333"/>
      <c r="W301" s="333"/>
      <c r="X301" s="207"/>
      <c r="Y301" s="207"/>
    </row>
    <row r="302" spans="18:25" x14ac:dyDescent="0.2">
      <c r="R302" s="330"/>
      <c r="S302" s="330"/>
      <c r="T302" s="330"/>
      <c r="U302" s="333"/>
      <c r="V302" s="333"/>
      <c r="W302" s="333"/>
      <c r="X302" s="207"/>
      <c r="Y302" s="207"/>
    </row>
    <row r="303" spans="18:25" x14ac:dyDescent="0.2">
      <c r="R303" s="330"/>
      <c r="S303" s="330"/>
      <c r="T303" s="330"/>
      <c r="U303" s="333"/>
      <c r="V303" s="333"/>
      <c r="W303" s="333"/>
      <c r="X303" s="207"/>
      <c r="Y303" s="207"/>
    </row>
    <row r="304" spans="18:25" x14ac:dyDescent="0.2">
      <c r="R304" s="330"/>
      <c r="S304" s="330"/>
      <c r="T304" s="330"/>
      <c r="U304" s="333"/>
      <c r="V304" s="333"/>
      <c r="W304" s="333"/>
      <c r="X304" s="207"/>
      <c r="Y304" s="207"/>
    </row>
    <row r="305" spans="18:25" x14ac:dyDescent="0.2">
      <c r="R305" s="330"/>
      <c r="S305" s="330"/>
      <c r="T305" s="330"/>
      <c r="U305" s="333"/>
      <c r="V305" s="333"/>
      <c r="W305" s="333"/>
      <c r="X305" s="207"/>
      <c r="Y305" s="207"/>
    </row>
    <row r="306" spans="18:25" x14ac:dyDescent="0.2">
      <c r="R306" s="330"/>
      <c r="S306" s="330"/>
      <c r="T306" s="330"/>
      <c r="U306" s="333"/>
      <c r="V306" s="333"/>
      <c r="W306" s="333"/>
      <c r="X306" s="207"/>
      <c r="Y306" s="207"/>
    </row>
    <row r="307" spans="18:25" x14ac:dyDescent="0.2">
      <c r="R307" s="330"/>
      <c r="S307" s="330"/>
      <c r="T307" s="330"/>
      <c r="U307" s="333"/>
      <c r="V307" s="333"/>
      <c r="W307" s="333"/>
      <c r="X307" s="207"/>
      <c r="Y307" s="207"/>
    </row>
    <row r="308" spans="18:25" x14ac:dyDescent="0.2">
      <c r="R308" s="330"/>
      <c r="S308" s="330"/>
      <c r="T308" s="330"/>
      <c r="U308" s="333"/>
      <c r="V308" s="333"/>
      <c r="W308" s="333"/>
      <c r="X308" s="207"/>
      <c r="Y308" s="207"/>
    </row>
    <row r="309" spans="18:25" x14ac:dyDescent="0.2">
      <c r="R309" s="330"/>
      <c r="S309" s="330"/>
      <c r="T309" s="330"/>
      <c r="U309" s="333"/>
      <c r="V309" s="333"/>
      <c r="W309" s="333"/>
      <c r="X309" s="207"/>
      <c r="Y309" s="207"/>
    </row>
    <row r="310" spans="18:25" x14ac:dyDescent="0.2">
      <c r="R310" s="330"/>
      <c r="S310" s="330"/>
      <c r="T310" s="330"/>
      <c r="U310" s="333"/>
      <c r="V310" s="333"/>
      <c r="W310" s="333"/>
      <c r="X310" s="207"/>
      <c r="Y310" s="207"/>
    </row>
    <row r="311" spans="18:25" x14ac:dyDescent="0.2">
      <c r="R311" s="330"/>
      <c r="S311" s="330"/>
      <c r="T311" s="330"/>
      <c r="U311" s="333"/>
      <c r="V311" s="333"/>
      <c r="W311" s="333"/>
      <c r="X311" s="207"/>
      <c r="Y311" s="207"/>
    </row>
    <row r="312" spans="18:25" x14ac:dyDescent="0.2">
      <c r="R312" s="330"/>
      <c r="S312" s="330"/>
      <c r="T312" s="330"/>
      <c r="U312" s="333"/>
      <c r="V312" s="333"/>
      <c r="W312" s="333"/>
      <c r="X312" s="207"/>
      <c r="Y312" s="207"/>
    </row>
    <row r="313" spans="18:25" x14ac:dyDescent="0.2">
      <c r="R313" s="330"/>
      <c r="S313" s="330"/>
      <c r="T313" s="330"/>
      <c r="U313" s="333"/>
      <c r="V313" s="333"/>
      <c r="W313" s="333"/>
      <c r="X313" s="207"/>
      <c r="Y313" s="207"/>
    </row>
    <row r="314" spans="18:25" x14ac:dyDescent="0.2">
      <c r="R314" s="330"/>
      <c r="S314" s="330"/>
      <c r="T314" s="330"/>
      <c r="U314" s="333"/>
      <c r="V314" s="333"/>
      <c r="W314" s="333"/>
      <c r="X314" s="207"/>
      <c r="Y314" s="207"/>
    </row>
    <row r="315" spans="18:25" x14ac:dyDescent="0.2">
      <c r="R315" s="330"/>
      <c r="S315" s="330"/>
      <c r="T315" s="330"/>
      <c r="U315" s="333"/>
      <c r="V315" s="333"/>
      <c r="W315" s="333"/>
      <c r="X315" s="207"/>
      <c r="Y315" s="207"/>
    </row>
    <row r="316" spans="18:25" x14ac:dyDescent="0.2">
      <c r="R316" s="330"/>
      <c r="S316" s="330"/>
      <c r="T316" s="330"/>
      <c r="U316" s="333"/>
      <c r="V316" s="333"/>
      <c r="W316" s="333"/>
      <c r="X316" s="207"/>
      <c r="Y316" s="207"/>
    </row>
    <row r="317" spans="18:25" x14ac:dyDescent="0.2">
      <c r="R317" s="330"/>
      <c r="S317" s="330"/>
      <c r="T317" s="330"/>
      <c r="U317" s="333"/>
      <c r="V317" s="333"/>
      <c r="W317" s="333"/>
      <c r="X317" s="207"/>
      <c r="Y317" s="207"/>
    </row>
    <row r="318" spans="18:25" x14ac:dyDescent="0.2">
      <c r="R318" s="330"/>
      <c r="S318" s="330"/>
      <c r="T318" s="330"/>
      <c r="U318" s="333"/>
      <c r="V318" s="333"/>
      <c r="W318" s="333"/>
      <c r="X318" s="207"/>
      <c r="Y318" s="207"/>
    </row>
    <row r="319" spans="18:25" x14ac:dyDescent="0.2">
      <c r="R319" s="330"/>
      <c r="S319" s="330"/>
      <c r="T319" s="330"/>
      <c r="U319" s="333"/>
      <c r="V319" s="333"/>
      <c r="W319" s="333"/>
      <c r="X319" s="207"/>
      <c r="Y319" s="207"/>
    </row>
    <row r="320" spans="18:25" x14ac:dyDescent="0.2">
      <c r="R320" s="330"/>
      <c r="S320" s="330"/>
      <c r="T320" s="330"/>
      <c r="U320" s="333"/>
      <c r="V320" s="333"/>
      <c r="W320" s="333"/>
      <c r="X320" s="207"/>
      <c r="Y320" s="207"/>
    </row>
    <row r="321" spans="18:25" x14ac:dyDescent="0.2">
      <c r="R321" s="330"/>
      <c r="S321" s="330"/>
      <c r="T321" s="330"/>
      <c r="U321" s="333"/>
      <c r="V321" s="333"/>
      <c r="W321" s="333"/>
      <c r="X321" s="207"/>
      <c r="Y321" s="207"/>
    </row>
    <row r="322" spans="18:25" x14ac:dyDescent="0.2">
      <c r="R322" s="330"/>
      <c r="S322" s="330"/>
      <c r="T322" s="330"/>
      <c r="U322" s="333"/>
      <c r="V322" s="333"/>
      <c r="W322" s="333"/>
      <c r="X322" s="207"/>
      <c r="Y322" s="207"/>
    </row>
    <row r="323" spans="18:25" x14ac:dyDescent="0.2">
      <c r="R323" s="330"/>
      <c r="S323" s="330"/>
      <c r="T323" s="330"/>
      <c r="U323" s="333"/>
      <c r="V323" s="333"/>
      <c r="W323" s="333"/>
      <c r="X323" s="207"/>
      <c r="Y323" s="207"/>
    </row>
    <row r="324" spans="18:25" x14ac:dyDescent="0.2">
      <c r="R324" s="330"/>
      <c r="S324" s="330"/>
      <c r="T324" s="330"/>
      <c r="U324" s="333"/>
      <c r="V324" s="333"/>
      <c r="W324" s="333"/>
      <c r="X324" s="207"/>
      <c r="Y324" s="207"/>
    </row>
    <row r="325" spans="18:25" x14ac:dyDescent="0.2">
      <c r="R325" s="330"/>
      <c r="S325" s="330"/>
      <c r="T325" s="330"/>
      <c r="U325" s="333"/>
      <c r="V325" s="333"/>
      <c r="W325" s="333"/>
      <c r="X325" s="207"/>
      <c r="Y325" s="207"/>
    </row>
    <row r="326" spans="18:25" x14ac:dyDescent="0.2">
      <c r="R326" s="330"/>
      <c r="S326" s="330"/>
      <c r="T326" s="330"/>
      <c r="U326" s="333"/>
      <c r="V326" s="333"/>
      <c r="W326" s="333"/>
      <c r="X326" s="207"/>
      <c r="Y326" s="207"/>
    </row>
    <row r="327" spans="18:25" x14ac:dyDescent="0.2">
      <c r="R327" s="330"/>
      <c r="S327" s="330"/>
      <c r="T327" s="330"/>
      <c r="U327" s="333"/>
      <c r="V327" s="333"/>
      <c r="W327" s="333"/>
      <c r="X327" s="207"/>
      <c r="Y327" s="207"/>
    </row>
    <row r="328" spans="18:25" x14ac:dyDescent="0.2">
      <c r="R328" s="330"/>
      <c r="S328" s="330"/>
      <c r="T328" s="330"/>
      <c r="U328" s="333"/>
      <c r="V328" s="333"/>
      <c r="W328" s="333"/>
      <c r="X328" s="207"/>
      <c r="Y328" s="207"/>
    </row>
    <row r="329" spans="18:25" x14ac:dyDescent="0.2">
      <c r="R329" s="330"/>
      <c r="S329" s="330"/>
      <c r="T329" s="330"/>
      <c r="U329" s="333"/>
      <c r="V329" s="333"/>
      <c r="W329" s="333"/>
      <c r="X329" s="207"/>
      <c r="Y329" s="207"/>
    </row>
    <row r="330" spans="18:25" x14ac:dyDescent="0.2">
      <c r="R330" s="330"/>
      <c r="S330" s="330"/>
      <c r="T330" s="330"/>
      <c r="U330" s="333"/>
      <c r="V330" s="333"/>
      <c r="W330" s="333"/>
      <c r="X330" s="207"/>
      <c r="Y330" s="207"/>
    </row>
    <row r="331" spans="18:25" x14ac:dyDescent="0.2">
      <c r="R331" s="330"/>
      <c r="S331" s="330"/>
      <c r="T331" s="330"/>
      <c r="U331" s="333"/>
      <c r="V331" s="333"/>
      <c r="W331" s="333"/>
      <c r="X331" s="207"/>
      <c r="Y331" s="207"/>
    </row>
    <row r="332" spans="18:25" x14ac:dyDescent="0.2">
      <c r="R332" s="330"/>
      <c r="S332" s="330"/>
      <c r="T332" s="330"/>
      <c r="U332" s="333"/>
      <c r="V332" s="333"/>
      <c r="W332" s="333"/>
      <c r="X332" s="207"/>
      <c r="Y332" s="207"/>
    </row>
    <row r="333" spans="18:25" x14ac:dyDescent="0.2">
      <c r="R333" s="330"/>
      <c r="S333" s="330"/>
      <c r="T333" s="330"/>
      <c r="U333" s="333"/>
      <c r="V333" s="333"/>
      <c r="W333" s="333"/>
      <c r="X333" s="207"/>
      <c r="Y333" s="207"/>
    </row>
    <row r="334" spans="18:25" x14ac:dyDescent="0.2">
      <c r="R334" s="330"/>
      <c r="S334" s="330"/>
      <c r="T334" s="330"/>
      <c r="U334" s="333"/>
      <c r="V334" s="333"/>
      <c r="W334" s="333"/>
      <c r="X334" s="207"/>
      <c r="Y334" s="207"/>
    </row>
    <row r="335" spans="18:25" x14ac:dyDescent="0.2">
      <c r="R335" s="330"/>
      <c r="S335" s="330"/>
      <c r="T335" s="330"/>
      <c r="U335" s="333"/>
      <c r="V335" s="333"/>
      <c r="W335" s="333"/>
      <c r="X335" s="207"/>
      <c r="Y335" s="207"/>
    </row>
    <row r="336" spans="18:25" x14ac:dyDescent="0.2">
      <c r="R336" s="330"/>
      <c r="S336" s="330"/>
      <c r="T336" s="330"/>
      <c r="U336" s="333"/>
      <c r="V336" s="333"/>
      <c r="W336" s="333"/>
      <c r="X336" s="207"/>
      <c r="Y336" s="207"/>
    </row>
    <row r="337" spans="18:25" x14ac:dyDescent="0.2">
      <c r="R337" s="330"/>
      <c r="S337" s="330"/>
      <c r="T337" s="330"/>
      <c r="U337" s="333"/>
      <c r="V337" s="333"/>
      <c r="W337" s="333"/>
      <c r="X337" s="207"/>
      <c r="Y337" s="207"/>
    </row>
    <row r="338" spans="18:25" x14ac:dyDescent="0.2">
      <c r="R338" s="330"/>
      <c r="S338" s="330"/>
      <c r="T338" s="330"/>
      <c r="U338" s="333"/>
      <c r="V338" s="333"/>
      <c r="W338" s="333"/>
      <c r="X338" s="207"/>
      <c r="Y338" s="207"/>
    </row>
    <row r="339" spans="18:25" x14ac:dyDescent="0.2">
      <c r="R339" s="330"/>
      <c r="S339" s="330"/>
      <c r="T339" s="330"/>
      <c r="U339" s="333"/>
      <c r="V339" s="333"/>
      <c r="W339" s="333"/>
      <c r="X339" s="207"/>
      <c r="Y339" s="207"/>
    </row>
    <row r="340" spans="18:25" x14ac:dyDescent="0.2">
      <c r="R340" s="330"/>
      <c r="S340" s="330"/>
      <c r="T340" s="330"/>
      <c r="U340" s="333"/>
      <c r="V340" s="333"/>
      <c r="W340" s="333"/>
      <c r="X340" s="207"/>
      <c r="Y340" s="207"/>
    </row>
    <row r="341" spans="18:25" x14ac:dyDescent="0.2">
      <c r="R341" s="330"/>
      <c r="S341" s="330"/>
      <c r="T341" s="330"/>
      <c r="U341" s="333"/>
      <c r="V341" s="333"/>
      <c r="W341" s="333"/>
      <c r="X341" s="207"/>
      <c r="Y341" s="207"/>
    </row>
    <row r="342" spans="18:25" x14ac:dyDescent="0.2">
      <c r="R342" s="330"/>
      <c r="S342" s="330"/>
      <c r="T342" s="330"/>
      <c r="U342" s="333"/>
      <c r="V342" s="333"/>
      <c r="W342" s="333"/>
      <c r="X342" s="207"/>
      <c r="Y342" s="207"/>
    </row>
    <row r="343" spans="18:25" x14ac:dyDescent="0.2">
      <c r="R343" s="330"/>
      <c r="S343" s="330"/>
      <c r="T343" s="330"/>
      <c r="U343" s="333"/>
      <c r="V343" s="333"/>
      <c r="W343" s="333"/>
      <c r="X343" s="207"/>
      <c r="Y343" s="207"/>
    </row>
    <row r="344" spans="18:25" x14ac:dyDescent="0.2">
      <c r="R344" s="330"/>
      <c r="S344" s="330"/>
      <c r="T344" s="330"/>
      <c r="U344" s="333"/>
      <c r="V344" s="333"/>
      <c r="W344" s="333"/>
      <c r="X344" s="207"/>
      <c r="Y344" s="207"/>
    </row>
    <row r="345" spans="18:25" x14ac:dyDescent="0.2">
      <c r="R345" s="330"/>
      <c r="S345" s="330"/>
      <c r="T345" s="330"/>
      <c r="U345" s="333"/>
      <c r="V345" s="333"/>
      <c r="W345" s="333"/>
      <c r="X345" s="207"/>
      <c r="Y345" s="207"/>
    </row>
    <row r="346" spans="18:25" x14ac:dyDescent="0.2">
      <c r="R346" s="330"/>
      <c r="S346" s="330"/>
      <c r="T346" s="330"/>
      <c r="U346" s="333"/>
      <c r="V346" s="333"/>
      <c r="W346" s="333"/>
      <c r="X346" s="207"/>
      <c r="Y346" s="207"/>
    </row>
    <row r="347" spans="18:25" x14ac:dyDescent="0.2">
      <c r="R347" s="330"/>
      <c r="S347" s="330"/>
      <c r="T347" s="330"/>
      <c r="U347" s="333"/>
      <c r="V347" s="333"/>
      <c r="W347" s="333"/>
      <c r="X347" s="207"/>
      <c r="Y347" s="207"/>
    </row>
    <row r="348" spans="18:25" x14ac:dyDescent="0.2">
      <c r="R348" s="330"/>
      <c r="S348" s="330"/>
      <c r="T348" s="330"/>
      <c r="U348" s="333"/>
      <c r="V348" s="333"/>
      <c r="W348" s="333"/>
      <c r="X348" s="207"/>
      <c r="Y348" s="207"/>
    </row>
    <row r="349" spans="18:25" x14ac:dyDescent="0.2">
      <c r="R349" s="330"/>
      <c r="S349" s="330"/>
      <c r="T349" s="330"/>
      <c r="U349" s="333"/>
      <c r="V349" s="333"/>
      <c r="W349" s="333"/>
      <c r="X349" s="207"/>
      <c r="Y349" s="207"/>
    </row>
    <row r="350" spans="18:25" x14ac:dyDescent="0.2">
      <c r="R350" s="330"/>
      <c r="S350" s="330"/>
      <c r="T350" s="330"/>
      <c r="U350" s="333"/>
      <c r="V350" s="333"/>
      <c r="W350" s="333"/>
      <c r="X350" s="207"/>
      <c r="Y350" s="207"/>
    </row>
    <row r="351" spans="18:25" x14ac:dyDescent="0.2">
      <c r="R351" s="330"/>
      <c r="S351" s="330"/>
      <c r="T351" s="330"/>
      <c r="U351" s="333"/>
      <c r="V351" s="333"/>
      <c r="W351" s="333"/>
      <c r="X351" s="207"/>
      <c r="Y351" s="207"/>
    </row>
    <row r="352" spans="18:25" x14ac:dyDescent="0.2">
      <c r="R352" s="330"/>
      <c r="S352" s="330"/>
      <c r="T352" s="330"/>
      <c r="U352" s="333"/>
      <c r="V352" s="333"/>
      <c r="W352" s="333"/>
      <c r="X352" s="207"/>
      <c r="Y352" s="207"/>
    </row>
    <row r="353" spans="18:25" x14ac:dyDescent="0.2">
      <c r="R353" s="330"/>
      <c r="S353" s="330"/>
      <c r="T353" s="330"/>
      <c r="U353" s="333"/>
      <c r="V353" s="333"/>
      <c r="W353" s="333"/>
      <c r="X353" s="207"/>
      <c r="Y353" s="207"/>
    </row>
    <row r="354" spans="18:25" x14ac:dyDescent="0.2">
      <c r="R354" s="330"/>
      <c r="S354" s="330"/>
      <c r="T354" s="330"/>
      <c r="U354" s="333"/>
      <c r="V354" s="333"/>
      <c r="W354" s="333"/>
      <c r="X354" s="207"/>
      <c r="Y354" s="207"/>
    </row>
    <row r="355" spans="18:25" x14ac:dyDescent="0.2">
      <c r="R355" s="330"/>
      <c r="S355" s="330"/>
      <c r="T355" s="330"/>
      <c r="U355" s="333"/>
      <c r="V355" s="333"/>
      <c r="W355" s="333"/>
      <c r="X355" s="207"/>
      <c r="Y355" s="207"/>
    </row>
    <row r="356" spans="18:25" x14ac:dyDescent="0.2">
      <c r="R356" s="330"/>
      <c r="S356" s="330"/>
      <c r="T356" s="330"/>
      <c r="U356" s="333"/>
      <c r="V356" s="333"/>
      <c r="W356" s="333"/>
      <c r="X356" s="207"/>
      <c r="Y356" s="207"/>
    </row>
    <row r="357" spans="18:25" x14ac:dyDescent="0.2">
      <c r="R357" s="330"/>
      <c r="S357" s="330"/>
      <c r="T357" s="330"/>
      <c r="U357" s="333"/>
      <c r="V357" s="333"/>
      <c r="W357" s="333"/>
      <c r="X357" s="207"/>
      <c r="Y357" s="207"/>
    </row>
    <row r="358" spans="18:25" x14ac:dyDescent="0.2">
      <c r="R358" s="330"/>
      <c r="S358" s="330"/>
      <c r="T358" s="330"/>
      <c r="U358" s="333"/>
      <c r="V358" s="333"/>
      <c r="W358" s="333"/>
      <c r="X358" s="207"/>
      <c r="Y358" s="207"/>
    </row>
    <row r="359" spans="18:25" x14ac:dyDescent="0.2">
      <c r="R359" s="330"/>
      <c r="S359" s="330"/>
      <c r="T359" s="330"/>
      <c r="U359" s="333"/>
      <c r="V359" s="333"/>
      <c r="W359" s="333"/>
      <c r="X359" s="207"/>
      <c r="Y359" s="207"/>
    </row>
    <row r="360" spans="18:25" x14ac:dyDescent="0.2">
      <c r="R360" s="330"/>
      <c r="S360" s="330"/>
      <c r="T360" s="330"/>
      <c r="U360" s="333"/>
      <c r="V360" s="333"/>
      <c r="W360" s="333"/>
      <c r="X360" s="207"/>
      <c r="Y360" s="207"/>
    </row>
    <row r="361" spans="18:25" x14ac:dyDescent="0.2">
      <c r="R361" s="330"/>
      <c r="S361" s="330"/>
      <c r="T361" s="330"/>
      <c r="U361" s="333"/>
      <c r="V361" s="333"/>
      <c r="W361" s="333"/>
      <c r="X361" s="207"/>
      <c r="Y361" s="207"/>
    </row>
    <row r="362" spans="18:25" x14ac:dyDescent="0.2">
      <c r="R362" s="330"/>
      <c r="S362" s="330"/>
      <c r="T362" s="330"/>
      <c r="U362" s="333"/>
      <c r="V362" s="333"/>
      <c r="W362" s="333"/>
      <c r="X362" s="207"/>
      <c r="Y362" s="207"/>
    </row>
    <row r="363" spans="18:25" x14ac:dyDescent="0.2">
      <c r="R363" s="330"/>
      <c r="S363" s="330"/>
      <c r="T363" s="330"/>
      <c r="U363" s="333"/>
      <c r="V363" s="333"/>
      <c r="W363" s="333"/>
      <c r="X363" s="207"/>
      <c r="Y363" s="207"/>
    </row>
    <row r="364" spans="18:25" x14ac:dyDescent="0.2">
      <c r="R364" s="330"/>
      <c r="S364" s="330"/>
      <c r="T364" s="330"/>
      <c r="U364" s="333"/>
      <c r="V364" s="333"/>
      <c r="W364" s="333"/>
      <c r="X364" s="207"/>
      <c r="Y364" s="207"/>
    </row>
    <row r="365" spans="18:25" x14ac:dyDescent="0.2">
      <c r="R365" s="330"/>
      <c r="S365" s="330"/>
      <c r="T365" s="330"/>
      <c r="U365" s="333"/>
      <c r="V365" s="333"/>
      <c r="W365" s="333"/>
      <c r="X365" s="207"/>
      <c r="Y365" s="207"/>
    </row>
    <row r="366" spans="18:25" x14ac:dyDescent="0.2">
      <c r="R366" s="330"/>
      <c r="S366" s="330"/>
      <c r="T366" s="330"/>
      <c r="U366" s="333"/>
      <c r="V366" s="333"/>
      <c r="W366" s="333"/>
      <c r="X366" s="207"/>
      <c r="Y366" s="207"/>
    </row>
    <row r="367" spans="18:25" x14ac:dyDescent="0.2">
      <c r="R367" s="330"/>
      <c r="S367" s="330"/>
      <c r="T367" s="330"/>
      <c r="U367" s="333"/>
      <c r="V367" s="333"/>
      <c r="W367" s="333"/>
      <c r="X367" s="207"/>
      <c r="Y367" s="207"/>
    </row>
    <row r="368" spans="18:25" x14ac:dyDescent="0.2">
      <c r="R368" s="330"/>
      <c r="S368" s="330"/>
      <c r="T368" s="330"/>
      <c r="U368" s="333"/>
      <c r="V368" s="333"/>
      <c r="W368" s="333"/>
      <c r="X368" s="207"/>
      <c r="Y368" s="207"/>
    </row>
    <row r="369" spans="18:25" x14ac:dyDescent="0.2">
      <c r="R369" s="330"/>
      <c r="S369" s="330"/>
      <c r="T369" s="330"/>
      <c r="U369" s="333"/>
      <c r="V369" s="333"/>
      <c r="W369" s="333"/>
      <c r="X369" s="207"/>
      <c r="Y369" s="207"/>
    </row>
    <row r="370" spans="18:25" x14ac:dyDescent="0.2">
      <c r="R370" s="330"/>
      <c r="S370" s="330"/>
      <c r="T370" s="330"/>
      <c r="U370" s="333"/>
      <c r="V370" s="333"/>
      <c r="W370" s="333"/>
      <c r="X370" s="207"/>
      <c r="Y370" s="207"/>
    </row>
    <row r="371" spans="18:25" x14ac:dyDescent="0.2">
      <c r="R371" s="330"/>
      <c r="S371" s="330"/>
      <c r="T371" s="330"/>
      <c r="U371" s="333"/>
      <c r="V371" s="333"/>
      <c r="W371" s="333"/>
      <c r="X371" s="207"/>
      <c r="Y371" s="207"/>
    </row>
    <row r="372" spans="18:25" x14ac:dyDescent="0.2">
      <c r="R372" s="330"/>
      <c r="S372" s="330"/>
      <c r="T372" s="330"/>
      <c r="U372" s="333"/>
      <c r="V372" s="333"/>
      <c r="W372" s="333"/>
      <c r="X372" s="207"/>
      <c r="Y372" s="207"/>
    </row>
    <row r="373" spans="18:25" x14ac:dyDescent="0.2">
      <c r="R373" s="330"/>
      <c r="S373" s="330"/>
      <c r="T373" s="330"/>
      <c r="U373" s="333"/>
      <c r="V373" s="333"/>
      <c r="W373" s="333"/>
      <c r="X373" s="207"/>
      <c r="Y373" s="207"/>
    </row>
    <row r="374" spans="18:25" x14ac:dyDescent="0.2">
      <c r="R374" s="330"/>
      <c r="S374" s="330"/>
      <c r="T374" s="330"/>
      <c r="U374" s="333"/>
      <c r="V374" s="333"/>
      <c r="W374" s="333"/>
      <c r="X374" s="207"/>
      <c r="Y374" s="207"/>
    </row>
    <row r="375" spans="18:25" x14ac:dyDescent="0.2">
      <c r="R375" s="330"/>
      <c r="S375" s="330"/>
      <c r="T375" s="330"/>
      <c r="U375" s="333"/>
      <c r="V375" s="333"/>
      <c r="W375" s="333"/>
      <c r="X375" s="207"/>
      <c r="Y375" s="207"/>
    </row>
    <row r="376" spans="18:25" x14ac:dyDescent="0.2">
      <c r="R376" s="330"/>
      <c r="S376" s="330"/>
      <c r="T376" s="330"/>
      <c r="U376" s="333"/>
      <c r="V376" s="333"/>
      <c r="W376" s="333"/>
      <c r="X376" s="207"/>
      <c r="Y376" s="207"/>
    </row>
    <row r="377" spans="18:25" x14ac:dyDescent="0.2">
      <c r="R377" s="330"/>
      <c r="S377" s="330"/>
      <c r="T377" s="330"/>
      <c r="U377" s="333"/>
      <c r="V377" s="333"/>
      <c r="W377" s="333"/>
      <c r="X377" s="207"/>
      <c r="Y377" s="207"/>
    </row>
    <row r="378" spans="18:25" x14ac:dyDescent="0.2">
      <c r="R378" s="330"/>
      <c r="S378" s="330"/>
      <c r="T378" s="330"/>
      <c r="U378" s="333"/>
      <c r="V378" s="333"/>
      <c r="W378" s="333"/>
      <c r="X378" s="207"/>
      <c r="Y378" s="207"/>
    </row>
    <row r="379" spans="18:25" x14ac:dyDescent="0.2">
      <c r="R379" s="330"/>
      <c r="S379" s="330"/>
      <c r="T379" s="330"/>
      <c r="U379" s="333"/>
      <c r="V379" s="333"/>
      <c r="W379" s="333"/>
      <c r="X379" s="207"/>
      <c r="Y379" s="207"/>
    </row>
    <row r="380" spans="18:25" x14ac:dyDescent="0.2">
      <c r="R380" s="330"/>
      <c r="S380" s="330"/>
      <c r="T380" s="330"/>
      <c r="U380" s="333"/>
      <c r="V380" s="333"/>
      <c r="W380" s="333"/>
      <c r="X380" s="207"/>
      <c r="Y380" s="207"/>
    </row>
    <row r="381" spans="18:25" x14ac:dyDescent="0.2">
      <c r="R381" s="330"/>
      <c r="S381" s="330"/>
      <c r="T381" s="330"/>
      <c r="U381" s="333"/>
      <c r="V381" s="333"/>
      <c r="W381" s="333"/>
      <c r="X381" s="207"/>
      <c r="Y381" s="207"/>
    </row>
    <row r="382" spans="18:25" x14ac:dyDescent="0.2">
      <c r="R382" s="330"/>
      <c r="S382" s="330"/>
      <c r="T382" s="330"/>
      <c r="U382" s="333"/>
      <c r="V382" s="333"/>
      <c r="W382" s="333"/>
      <c r="X382" s="207"/>
      <c r="Y382" s="207"/>
    </row>
    <row r="383" spans="18:25" x14ac:dyDescent="0.2">
      <c r="R383" s="330"/>
      <c r="S383" s="330"/>
      <c r="T383" s="330"/>
      <c r="U383" s="333"/>
      <c r="V383" s="333"/>
      <c r="W383" s="333"/>
      <c r="X383" s="207"/>
      <c r="Y383" s="207"/>
    </row>
    <row r="384" spans="18:25" x14ac:dyDescent="0.2">
      <c r="R384" s="330"/>
      <c r="S384" s="330"/>
      <c r="T384" s="330"/>
      <c r="U384" s="333"/>
      <c r="V384" s="333"/>
      <c r="W384" s="333"/>
      <c r="X384" s="207"/>
      <c r="Y384" s="207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5"/>
      <c r="C2" s="335"/>
      <c r="D2" s="335"/>
      <c r="E2" s="335" t="s">
        <v>108</v>
      </c>
      <c r="F2" s="335"/>
      <c r="G2" s="335"/>
      <c r="H2" s="335" t="s">
        <v>112</v>
      </c>
      <c r="I2" s="335" t="s">
        <v>145</v>
      </c>
      <c r="J2" s="336" t="str">
        <f>Currency&amp;"_020_Sw"&amp;$C$3&amp;$D$3&amp;IF(H3=0,,"_Spr"&amp;$F3&amp;$G3)&amp;".xml"</f>
        <v>USD_020_SwAM3L_Spr6L3L.xml</v>
      </c>
      <c r="K2" s="337" t="str">
        <f>IF(Serialize,_xll.ohObjectSave(K3:K36,SerializationPath&amp;J2,FileOverwrite,Serialize),"---")</f>
        <v>---</v>
      </c>
      <c r="L2" s="337" t="s">
        <v>198</v>
      </c>
      <c r="M2" s="159"/>
      <c r="O2" s="431"/>
      <c r="P2" s="432"/>
      <c r="Q2" s="432"/>
      <c r="R2" s="432"/>
      <c r="S2" s="432"/>
      <c r="T2" s="433"/>
    </row>
    <row r="3" spans="1:20" x14ac:dyDescent="0.2">
      <c r="A3" s="158"/>
      <c r="B3" s="338" t="s">
        <v>23</v>
      </c>
      <c r="C3" s="339" t="str">
        <f t="shared" ref="C3:C36" si="0">VLOOKUP(Currency,$O$3:$T$7,2)</f>
        <v>AM</v>
      </c>
      <c r="D3" s="339" t="str">
        <f t="shared" ref="D3:D36" si="1">VLOOKUP(Currency,$O$3:$T$7,3)</f>
        <v>3L</v>
      </c>
      <c r="E3" s="339" t="s">
        <v>116</v>
      </c>
      <c r="F3" s="339" t="str">
        <f t="shared" ref="F3:F36" si="2">VLOOKUP(Currency,$O$3:$T$7,5)</f>
        <v>6L</v>
      </c>
      <c r="G3" s="339" t="str">
        <f t="shared" ref="G3:G36" si="3">VLOOKUP(Currency,$O$3:$T$7,6)</f>
        <v>3L</v>
      </c>
      <c r="H3" s="340" t="str">
        <f t="shared" ref="H3:H36" si="4">IF(F3=0,0,Currency&amp;$F3&amp;$G3&amp;$B3&amp;QuoteSuffix)</f>
        <v>USD6L3L1Y_Quote</v>
      </c>
      <c r="I3" s="341" t="str">
        <f t="shared" ref="I3:I36" si="5">PROPER(Currency)&amp;IborType&amp;"SwapForBasisCalc"&amp;$B3</f>
        <v>UsdLiborSwapForBasisCalc1Y</v>
      </c>
      <c r="J3" s="342" t="str">
        <f t="shared" ref="J3:J36" si="6">Currency&amp;$C3&amp;$D3&amp;$B3&amp;IF(H3=0,,"_S"&amp;$F3&amp;$G3)&amp;QuoteSuffix</f>
        <v>USDAM3L1Y_S6L3L_Quote</v>
      </c>
      <c r="K3" s="342" t="str">
        <f>_xll.qlForwardSwapQuote(J3,I3,H3,E3,Permanent,Trigger,ObjectOverwrite)</f>
        <v>USDAM3L1Y_S6L3L_Quote#0000</v>
      </c>
      <c r="L3" s="343" t="str">
        <f>_xll.ohRangeRetrieveError(K3)</f>
        <v/>
      </c>
      <c r="M3" s="159"/>
      <c r="O3" s="434" t="s">
        <v>183</v>
      </c>
      <c r="P3" s="334" t="s">
        <v>184</v>
      </c>
      <c r="Q3" s="334" t="s">
        <v>185</v>
      </c>
      <c r="R3" s="334" t="s">
        <v>186</v>
      </c>
      <c r="S3" s="334"/>
      <c r="T3" s="435"/>
    </row>
    <row r="4" spans="1:20" x14ac:dyDescent="0.2">
      <c r="A4" s="158"/>
      <c r="B4" s="344" t="s">
        <v>149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6L</v>
      </c>
      <c r="G4" s="312" t="str">
        <f t="shared" si="3"/>
        <v>3L</v>
      </c>
      <c r="H4" s="345" t="str">
        <f t="shared" si="4"/>
        <v>USD6L3L2Y_Quote</v>
      </c>
      <c r="I4" s="346" t="str">
        <f t="shared" si="5"/>
        <v>UsdLiborSwapForBasisCalc2Y</v>
      </c>
      <c r="J4" s="347" t="str">
        <f t="shared" si="6"/>
        <v>USDAM3L2Y_S6L3L_Quote</v>
      </c>
      <c r="K4" s="347" t="str">
        <f>_xll.qlForwardSwapQuote(J4,I4,H4,E4,Permanent,Trigger,ObjectOverwrite)</f>
        <v>USDAM3L2Y_S6L3L_Quote#0000</v>
      </c>
      <c r="L4" s="348" t="str">
        <f>_xll.ohRangeRetrieveError(K4)</f>
        <v/>
      </c>
      <c r="M4" s="159"/>
      <c r="O4" s="434" t="s">
        <v>187</v>
      </c>
      <c r="P4" s="334" t="s">
        <v>184</v>
      </c>
      <c r="Q4" s="334" t="s">
        <v>188</v>
      </c>
      <c r="R4" s="334" t="s">
        <v>186</v>
      </c>
      <c r="S4" s="334" t="s">
        <v>188</v>
      </c>
      <c r="T4" s="435" t="s">
        <v>189</v>
      </c>
    </row>
    <row r="5" spans="1:20" x14ac:dyDescent="0.2">
      <c r="A5" s="158"/>
      <c r="B5" s="344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6L</v>
      </c>
      <c r="G5" s="312" t="str">
        <f t="shared" si="3"/>
        <v>3L</v>
      </c>
      <c r="H5" s="345" t="str">
        <f t="shared" si="4"/>
        <v>USD6L3L3Y_Quote</v>
      </c>
      <c r="I5" s="346" t="str">
        <f t="shared" si="5"/>
        <v>UsdLiborSwapForBasisCalc3Y</v>
      </c>
      <c r="J5" s="347" t="str">
        <f t="shared" si="6"/>
        <v>USDAM3L3Y_S6L3L_Quote</v>
      </c>
      <c r="K5" s="347" t="str">
        <f>_xll.qlForwardSwapQuote(J5,I5,H5,E5,Permanent,Trigger,ObjectOverwrite)</f>
        <v>USDAM3L3Y_S6L3L_Quote#0000</v>
      </c>
      <c r="L5" s="348" t="str">
        <f>_xll.ohRangeRetrieveError(K5)</f>
        <v/>
      </c>
      <c r="M5" s="159"/>
      <c r="O5" s="434" t="s">
        <v>143</v>
      </c>
      <c r="P5" s="334" t="s">
        <v>146</v>
      </c>
      <c r="Q5" s="334" t="s">
        <v>185</v>
      </c>
      <c r="R5" s="334" t="s">
        <v>186</v>
      </c>
      <c r="S5" s="334"/>
      <c r="T5" s="435"/>
    </row>
    <row r="6" spans="1:20" x14ac:dyDescent="0.2">
      <c r="A6" s="158"/>
      <c r="B6" s="344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6L</v>
      </c>
      <c r="G6" s="312" t="str">
        <f t="shared" si="3"/>
        <v>3L</v>
      </c>
      <c r="H6" s="345" t="str">
        <f t="shared" si="4"/>
        <v>USD6L3L4Y_Quote</v>
      </c>
      <c r="I6" s="346" t="str">
        <f t="shared" si="5"/>
        <v>UsdLiborSwapForBasisCalc4Y</v>
      </c>
      <c r="J6" s="347" t="str">
        <f t="shared" si="6"/>
        <v>USDAM3L4Y_S6L3L_Quote</v>
      </c>
      <c r="K6" s="347" t="str">
        <f>_xll.qlForwardSwapQuote(J6,I6,H6,E6,Permanent,Trigger,ObjectOverwrite)</f>
        <v>USDAM3L4Y_S6L3L_Quote#0000</v>
      </c>
      <c r="L6" s="348" t="str">
        <f>_xll.ohRangeRetrieveError(K6)</f>
        <v/>
      </c>
      <c r="M6" s="159"/>
      <c r="O6" s="434" t="s">
        <v>190</v>
      </c>
      <c r="P6" s="334" t="s">
        <v>146</v>
      </c>
      <c r="Q6" s="334" t="s">
        <v>185</v>
      </c>
      <c r="R6" s="334" t="s">
        <v>186</v>
      </c>
      <c r="S6" s="334"/>
      <c r="T6" s="435"/>
    </row>
    <row r="7" spans="1:20" x14ac:dyDescent="0.2">
      <c r="A7" s="158"/>
      <c r="B7" s="344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6L</v>
      </c>
      <c r="G7" s="312" t="str">
        <f t="shared" si="3"/>
        <v>3L</v>
      </c>
      <c r="H7" s="345" t="str">
        <f t="shared" si="4"/>
        <v>USD6L3L5Y_Quote</v>
      </c>
      <c r="I7" s="346" t="str">
        <f t="shared" si="5"/>
        <v>UsdLiborSwapForBasisCalc5Y</v>
      </c>
      <c r="J7" s="347" t="str">
        <f t="shared" si="6"/>
        <v>USDAM3L5Y_S6L3L_Quote</v>
      </c>
      <c r="K7" s="347" t="str">
        <f>_xll.qlForwardSwapQuote(J7,I7,H7,E7,Permanent,Trigger,ObjectOverwrite)</f>
        <v>USDAM3L5Y_S6L3L_Quote#0000</v>
      </c>
      <c r="L7" s="348" t="str">
        <f>_xll.ohRangeRetrieveError(K7)</f>
        <v/>
      </c>
      <c r="M7" s="159"/>
      <c r="O7" s="436" t="s">
        <v>176</v>
      </c>
      <c r="P7" s="437" t="s">
        <v>191</v>
      </c>
      <c r="Q7" s="437" t="s">
        <v>185</v>
      </c>
      <c r="R7" s="437" t="s">
        <v>186</v>
      </c>
      <c r="S7" s="437" t="s">
        <v>147</v>
      </c>
      <c r="T7" s="438" t="s">
        <v>185</v>
      </c>
    </row>
    <row r="8" spans="1:20" x14ac:dyDescent="0.2">
      <c r="A8" s="158"/>
      <c r="B8" s="344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6L</v>
      </c>
      <c r="G8" s="312" t="str">
        <f t="shared" si="3"/>
        <v>3L</v>
      </c>
      <c r="H8" s="345" t="str">
        <f t="shared" si="4"/>
        <v>USD6L3L6Y_Quote</v>
      </c>
      <c r="I8" s="346" t="str">
        <f t="shared" si="5"/>
        <v>UsdLiborSwapForBasisCalc6Y</v>
      </c>
      <c r="J8" s="347" t="str">
        <f t="shared" si="6"/>
        <v>USDAM3L6Y_S6L3L_Quote</v>
      </c>
      <c r="K8" s="347" t="str">
        <f>_xll.qlForwardSwapQuote(J8,I8,H8,E8,Permanent,Trigger,ObjectOverwrite)</f>
        <v>USDAM3L6Y_S6L3L_Quote#0000</v>
      </c>
      <c r="L8" s="348" t="str">
        <f>_xll.ohRangeRetrieveError(K8)</f>
        <v/>
      </c>
      <c r="M8" s="159"/>
    </row>
    <row r="9" spans="1:20" x14ac:dyDescent="0.2">
      <c r="A9" s="158"/>
      <c r="B9" s="344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6L</v>
      </c>
      <c r="G9" s="312" t="str">
        <f t="shared" si="3"/>
        <v>3L</v>
      </c>
      <c r="H9" s="345" t="str">
        <f t="shared" si="4"/>
        <v>USD6L3L7Y_Quote</v>
      </c>
      <c r="I9" s="346" t="str">
        <f t="shared" si="5"/>
        <v>UsdLiborSwapForBasisCalc7Y</v>
      </c>
      <c r="J9" s="347" t="str">
        <f t="shared" si="6"/>
        <v>USDAM3L7Y_S6L3L_Quote</v>
      </c>
      <c r="K9" s="347" t="str">
        <f>_xll.qlForwardSwapQuote(J9,I9,H9,E9,Permanent,Trigger,ObjectOverwrite)</f>
        <v>USDAM3L7Y_S6L3L_Quote#0000</v>
      </c>
      <c r="L9" s="348" t="str">
        <f>_xll.ohRangeRetrieveError(K9)</f>
        <v/>
      </c>
      <c r="M9" s="159"/>
    </row>
    <row r="10" spans="1:20" x14ac:dyDescent="0.2">
      <c r="A10" s="158"/>
      <c r="B10" s="344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6L</v>
      </c>
      <c r="G10" s="312" t="str">
        <f t="shared" si="3"/>
        <v>3L</v>
      </c>
      <c r="H10" s="345" t="str">
        <f t="shared" si="4"/>
        <v>USD6L3L8Y_Quote</v>
      </c>
      <c r="I10" s="346" t="str">
        <f t="shared" si="5"/>
        <v>UsdLiborSwapForBasisCalc8Y</v>
      </c>
      <c r="J10" s="347" t="str">
        <f t="shared" si="6"/>
        <v>USDAM3L8Y_S6L3L_Quote</v>
      </c>
      <c r="K10" s="347" t="str">
        <f>_xll.qlForwardSwapQuote(J10,I10,H10,E10,Permanent,Trigger,ObjectOverwrite)</f>
        <v>USDAM3L8Y_S6L3L_Quote#0000</v>
      </c>
      <c r="L10" s="348" t="str">
        <f>_xll.ohRangeRetrieveError(K10)</f>
        <v/>
      </c>
      <c r="M10" s="159"/>
    </row>
    <row r="11" spans="1:20" x14ac:dyDescent="0.2">
      <c r="A11" s="158"/>
      <c r="B11" s="344" t="s">
        <v>150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6L</v>
      </c>
      <c r="G11" s="312" t="str">
        <f t="shared" si="3"/>
        <v>3L</v>
      </c>
      <c r="H11" s="345" t="str">
        <f t="shared" si="4"/>
        <v>USD6L3L9Y_Quote</v>
      </c>
      <c r="I11" s="346" t="str">
        <f t="shared" si="5"/>
        <v>UsdLiborSwapForBasisCalc9Y</v>
      </c>
      <c r="J11" s="347" t="str">
        <f t="shared" si="6"/>
        <v>USDAM3L9Y_S6L3L_Quote</v>
      </c>
      <c r="K11" s="347" t="str">
        <f>_xll.qlForwardSwapQuote(J11,I11,H11,E11,Permanent,Trigger,ObjectOverwrite)</f>
        <v>USDAM3L9Y_S6L3L_Quote#0000</v>
      </c>
      <c r="L11" s="348" t="str">
        <f>_xll.ohRangeRetrieveError(K11)</f>
        <v/>
      </c>
      <c r="M11" s="159"/>
    </row>
    <row r="12" spans="1:20" x14ac:dyDescent="0.2">
      <c r="A12" s="158"/>
      <c r="B12" s="344" t="s">
        <v>151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6L</v>
      </c>
      <c r="G12" s="312" t="str">
        <f t="shared" si="3"/>
        <v>3L</v>
      </c>
      <c r="H12" s="345" t="str">
        <f t="shared" si="4"/>
        <v>USD6L3L10Y_Quote</v>
      </c>
      <c r="I12" s="346" t="str">
        <f t="shared" si="5"/>
        <v>UsdLiborSwapForBasisCalc10Y</v>
      </c>
      <c r="J12" s="347" t="str">
        <f t="shared" si="6"/>
        <v>USDAM3L10Y_S6L3L_Quote</v>
      </c>
      <c r="K12" s="347" t="str">
        <f>_xll.qlForwardSwapQuote(J12,I12,H12,E12,Permanent,Trigger,ObjectOverwrite)</f>
        <v>USDAM3L10Y_S6L3L_Quote#0000</v>
      </c>
      <c r="L12" s="348" t="str">
        <f>_xll.ohRangeRetrieveError(K12)</f>
        <v/>
      </c>
      <c r="M12" s="159"/>
    </row>
    <row r="13" spans="1:20" x14ac:dyDescent="0.2">
      <c r="A13" s="158"/>
      <c r="B13" s="344" t="s">
        <v>152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6L</v>
      </c>
      <c r="G13" s="312" t="str">
        <f t="shared" si="3"/>
        <v>3L</v>
      </c>
      <c r="H13" s="345" t="str">
        <f t="shared" si="4"/>
        <v>USD6L3L11Y_Quote</v>
      </c>
      <c r="I13" s="346" t="str">
        <f t="shared" si="5"/>
        <v>UsdLiborSwapForBasisCalc11Y</v>
      </c>
      <c r="J13" s="347" t="str">
        <f t="shared" si="6"/>
        <v>USDAM3L11Y_S6L3L_Quote</v>
      </c>
      <c r="K13" s="347" t="str">
        <f>_xll.qlForwardSwapQuote(J13,I13,H13,E13,Permanent,Trigger,ObjectOverwrite)</f>
        <v>USDAM3L11Y_S6L3L_Quote#0000</v>
      </c>
      <c r="L13" s="348" t="str">
        <f>_xll.ohRangeRetrieveError(K13)</f>
        <v/>
      </c>
      <c r="M13" s="159"/>
    </row>
    <row r="14" spans="1:20" x14ac:dyDescent="0.2">
      <c r="A14" s="158"/>
      <c r="B14" s="344" t="s">
        <v>153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6L</v>
      </c>
      <c r="G14" s="312" t="str">
        <f t="shared" si="3"/>
        <v>3L</v>
      </c>
      <c r="H14" s="345" t="str">
        <f t="shared" si="4"/>
        <v>USD6L3L12Y_Quote</v>
      </c>
      <c r="I14" s="346" t="str">
        <f t="shared" si="5"/>
        <v>UsdLiborSwapForBasisCalc12Y</v>
      </c>
      <c r="J14" s="347" t="str">
        <f t="shared" si="6"/>
        <v>USDAM3L12Y_S6L3L_Quote</v>
      </c>
      <c r="K14" s="347" t="str">
        <f>_xll.qlForwardSwapQuote(J14,I14,H14,E14,Permanent,Trigger,ObjectOverwrite)</f>
        <v>USDAM3L12Y_S6L3L_Quote#0000</v>
      </c>
      <c r="L14" s="348" t="str">
        <f>_xll.ohRangeRetrieveError(K14)</f>
        <v/>
      </c>
      <c r="M14" s="159"/>
    </row>
    <row r="15" spans="1:20" x14ac:dyDescent="0.2">
      <c r="A15" s="158"/>
      <c r="B15" s="344" t="s">
        <v>154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6L</v>
      </c>
      <c r="G15" s="312" t="str">
        <f t="shared" si="3"/>
        <v>3L</v>
      </c>
      <c r="H15" s="345" t="str">
        <f t="shared" si="4"/>
        <v>USD6L3L13Y_Quote</v>
      </c>
      <c r="I15" s="346" t="str">
        <f t="shared" si="5"/>
        <v>UsdLiborSwapForBasisCalc13Y</v>
      </c>
      <c r="J15" s="347" t="str">
        <f t="shared" si="6"/>
        <v>USDAM3L13Y_S6L3L_Quote</v>
      </c>
      <c r="K15" s="347" t="str">
        <f>_xll.qlForwardSwapQuote(J15,I15,H15,E15,Permanent,Trigger,ObjectOverwrite)</f>
        <v>USDAM3L13Y_S6L3L_Quote#0000</v>
      </c>
      <c r="L15" s="348" t="str">
        <f>_xll.ohRangeRetrieveError(K15)</f>
        <v/>
      </c>
      <c r="M15" s="159"/>
    </row>
    <row r="16" spans="1:20" x14ac:dyDescent="0.2">
      <c r="A16" s="158"/>
      <c r="B16" s="344" t="s">
        <v>155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6L</v>
      </c>
      <c r="G16" s="312" t="str">
        <f t="shared" si="3"/>
        <v>3L</v>
      </c>
      <c r="H16" s="345" t="str">
        <f t="shared" si="4"/>
        <v>USD6L3L14Y_Quote</v>
      </c>
      <c r="I16" s="346" t="str">
        <f t="shared" si="5"/>
        <v>UsdLiborSwapForBasisCalc14Y</v>
      </c>
      <c r="J16" s="347" t="str">
        <f t="shared" si="6"/>
        <v>USDAM3L14Y_S6L3L_Quote</v>
      </c>
      <c r="K16" s="347" t="str">
        <f>_xll.qlForwardSwapQuote(J16,I16,H16,E16,Permanent,Trigger,ObjectOverwrite)</f>
        <v>USDAM3L14Y_S6L3L_Quote#0000</v>
      </c>
      <c r="L16" s="348" t="str">
        <f>_xll.ohRangeRetrieveError(K16)</f>
        <v/>
      </c>
      <c r="M16" s="159"/>
    </row>
    <row r="17" spans="1:13" x14ac:dyDescent="0.2">
      <c r="A17" s="158"/>
      <c r="B17" s="344" t="s">
        <v>156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6L</v>
      </c>
      <c r="G17" s="312" t="str">
        <f t="shared" si="3"/>
        <v>3L</v>
      </c>
      <c r="H17" s="345" t="str">
        <f t="shared" si="4"/>
        <v>USD6L3L15Y_Quote</v>
      </c>
      <c r="I17" s="346" t="str">
        <f t="shared" si="5"/>
        <v>UsdLiborSwapForBasisCalc15Y</v>
      </c>
      <c r="J17" s="347" t="str">
        <f t="shared" si="6"/>
        <v>USDAM3L15Y_S6L3L_Quote</v>
      </c>
      <c r="K17" s="347" t="str">
        <f>_xll.qlForwardSwapQuote(J17,I17,H17,E17,Permanent,Trigger,ObjectOverwrite)</f>
        <v>USDAM3L15Y_S6L3L_Quote#0000</v>
      </c>
      <c r="L17" s="348" t="str">
        <f>_xll.ohRangeRetrieveError(K17)</f>
        <v/>
      </c>
      <c r="M17" s="159"/>
    </row>
    <row r="18" spans="1:13" x14ac:dyDescent="0.2">
      <c r="A18" s="158"/>
      <c r="B18" s="344" t="s">
        <v>157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6L</v>
      </c>
      <c r="G18" s="312" t="str">
        <f t="shared" si="3"/>
        <v>3L</v>
      </c>
      <c r="H18" s="345" t="str">
        <f t="shared" si="4"/>
        <v>USD6L3L16Y_Quote</v>
      </c>
      <c r="I18" s="346" t="str">
        <f t="shared" si="5"/>
        <v>UsdLiborSwapForBasisCalc16Y</v>
      </c>
      <c r="J18" s="347" t="str">
        <f t="shared" si="6"/>
        <v>USDAM3L16Y_S6L3L_Quote</v>
      </c>
      <c r="K18" s="347" t="str">
        <f>_xll.qlForwardSwapQuote(J18,I18,H18,E18,Permanent,Trigger,ObjectOverwrite)</f>
        <v>USDAM3L16Y_S6L3L_Quote#0000</v>
      </c>
      <c r="L18" s="348" t="str">
        <f>_xll.ohRangeRetrieveError(K18)</f>
        <v/>
      </c>
      <c r="M18" s="159"/>
    </row>
    <row r="19" spans="1:13" x14ac:dyDescent="0.2">
      <c r="A19" s="158"/>
      <c r="B19" s="344" t="s">
        <v>158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6L</v>
      </c>
      <c r="G19" s="312" t="str">
        <f t="shared" si="3"/>
        <v>3L</v>
      </c>
      <c r="H19" s="345" t="str">
        <f t="shared" si="4"/>
        <v>USD6L3L17Y_Quote</v>
      </c>
      <c r="I19" s="346" t="str">
        <f t="shared" si="5"/>
        <v>UsdLiborSwapForBasisCalc17Y</v>
      </c>
      <c r="J19" s="347" t="str">
        <f t="shared" si="6"/>
        <v>USDAM3L17Y_S6L3L_Quote</v>
      </c>
      <c r="K19" s="347" t="str">
        <f>_xll.qlForwardSwapQuote(J19,I19,H19,E19,Permanent,Trigger,ObjectOverwrite)</f>
        <v>USDAM3L17Y_S6L3L_Quote#0000</v>
      </c>
      <c r="L19" s="348" t="str">
        <f>_xll.ohRangeRetrieveError(K19)</f>
        <v/>
      </c>
      <c r="M19" s="159"/>
    </row>
    <row r="20" spans="1:13" x14ac:dyDescent="0.2">
      <c r="A20" s="158"/>
      <c r="B20" s="344" t="s">
        <v>159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6L</v>
      </c>
      <c r="G20" s="312" t="str">
        <f t="shared" si="3"/>
        <v>3L</v>
      </c>
      <c r="H20" s="345" t="str">
        <f t="shared" si="4"/>
        <v>USD6L3L18Y_Quote</v>
      </c>
      <c r="I20" s="346" t="str">
        <f t="shared" si="5"/>
        <v>UsdLiborSwapForBasisCalc18Y</v>
      </c>
      <c r="J20" s="347" t="str">
        <f t="shared" si="6"/>
        <v>USDAM3L18Y_S6L3L_Quote</v>
      </c>
      <c r="K20" s="347" t="str">
        <f>_xll.qlForwardSwapQuote(J20,I20,H20,E20,Permanent,Trigger,ObjectOverwrite)</f>
        <v>USDAM3L18Y_S6L3L_Quote#0000</v>
      </c>
      <c r="L20" s="348" t="str">
        <f>_xll.ohRangeRetrieveError(K20)</f>
        <v/>
      </c>
      <c r="M20" s="159"/>
    </row>
    <row r="21" spans="1:13" x14ac:dyDescent="0.2">
      <c r="A21" s="158"/>
      <c r="B21" s="344" t="s">
        <v>160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6L</v>
      </c>
      <c r="G21" s="312" t="str">
        <f t="shared" si="3"/>
        <v>3L</v>
      </c>
      <c r="H21" s="345" t="str">
        <f t="shared" si="4"/>
        <v>USD6L3L19Y_Quote</v>
      </c>
      <c r="I21" s="346" t="str">
        <f t="shared" si="5"/>
        <v>UsdLiborSwapForBasisCalc19Y</v>
      </c>
      <c r="J21" s="347" t="str">
        <f t="shared" si="6"/>
        <v>USDAM3L19Y_S6L3L_Quote</v>
      </c>
      <c r="K21" s="347" t="str">
        <f>_xll.qlForwardSwapQuote(J21,I21,H21,E21,Permanent,Trigger,ObjectOverwrite)</f>
        <v>USDAM3L19Y_S6L3L_Quote#0000</v>
      </c>
      <c r="L21" s="348" t="str">
        <f>_xll.ohRangeRetrieveError(K21)</f>
        <v/>
      </c>
      <c r="M21" s="159"/>
    </row>
    <row r="22" spans="1:13" x14ac:dyDescent="0.2">
      <c r="A22" s="158"/>
      <c r="B22" s="344" t="s">
        <v>161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6L</v>
      </c>
      <c r="G22" s="312" t="str">
        <f t="shared" si="3"/>
        <v>3L</v>
      </c>
      <c r="H22" s="345" t="str">
        <f t="shared" si="4"/>
        <v>USD6L3L20Y_Quote</v>
      </c>
      <c r="I22" s="346" t="str">
        <f t="shared" si="5"/>
        <v>UsdLiborSwapForBasisCalc20Y</v>
      </c>
      <c r="J22" s="347" t="str">
        <f t="shared" si="6"/>
        <v>USDAM3L20Y_S6L3L_Quote</v>
      </c>
      <c r="K22" s="347" t="str">
        <f>_xll.qlForwardSwapQuote(J22,I22,H22,E22,Permanent,Trigger,ObjectOverwrite)</f>
        <v>USDAM3L20Y_S6L3L_Quote#0000</v>
      </c>
      <c r="L22" s="348" t="str">
        <f>_xll.ohRangeRetrieveError(K22)</f>
        <v/>
      </c>
      <c r="M22" s="159"/>
    </row>
    <row r="23" spans="1:13" x14ac:dyDescent="0.2">
      <c r="A23" s="158"/>
      <c r="B23" s="344" t="s">
        <v>162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6L</v>
      </c>
      <c r="G23" s="312" t="str">
        <f t="shared" si="3"/>
        <v>3L</v>
      </c>
      <c r="H23" s="345" t="str">
        <f t="shared" si="4"/>
        <v>USD6L3L21Y_Quote</v>
      </c>
      <c r="I23" s="346" t="str">
        <f t="shared" si="5"/>
        <v>UsdLiborSwapForBasisCalc21Y</v>
      </c>
      <c r="J23" s="347" t="str">
        <f t="shared" si="6"/>
        <v>USDAM3L21Y_S6L3L_Quote</v>
      </c>
      <c r="K23" s="347" t="str">
        <f>_xll.qlForwardSwapQuote(J23,I23,H23,E23,Permanent,Trigger,ObjectOverwrite)</f>
        <v>USDAM3L21Y_S6L3L_Quote#0000</v>
      </c>
      <c r="L23" s="348" t="str">
        <f>_xll.ohRangeRetrieveError(K23)</f>
        <v/>
      </c>
      <c r="M23" s="159"/>
    </row>
    <row r="24" spans="1:13" x14ac:dyDescent="0.2">
      <c r="A24" s="158"/>
      <c r="B24" s="344" t="s">
        <v>163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6L</v>
      </c>
      <c r="G24" s="312" t="str">
        <f t="shared" si="3"/>
        <v>3L</v>
      </c>
      <c r="H24" s="345" t="str">
        <f t="shared" si="4"/>
        <v>USD6L3L22Y_Quote</v>
      </c>
      <c r="I24" s="346" t="str">
        <f t="shared" si="5"/>
        <v>UsdLiborSwapForBasisCalc22Y</v>
      </c>
      <c r="J24" s="347" t="str">
        <f t="shared" si="6"/>
        <v>USDAM3L22Y_S6L3L_Quote</v>
      </c>
      <c r="K24" s="347" t="str">
        <f>_xll.qlForwardSwapQuote(J24,I24,H24,E24,Permanent,Trigger,ObjectOverwrite)</f>
        <v>USDAM3L22Y_S6L3L_Quote#0000</v>
      </c>
      <c r="L24" s="348" t="str">
        <f>_xll.ohRangeRetrieveError(K24)</f>
        <v/>
      </c>
      <c r="M24" s="159"/>
    </row>
    <row r="25" spans="1:13" x14ac:dyDescent="0.2">
      <c r="A25" s="158"/>
      <c r="B25" s="344" t="s">
        <v>164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6L</v>
      </c>
      <c r="G25" s="312" t="str">
        <f t="shared" si="3"/>
        <v>3L</v>
      </c>
      <c r="H25" s="345" t="str">
        <f t="shared" si="4"/>
        <v>USD6L3L23Y_Quote</v>
      </c>
      <c r="I25" s="346" t="str">
        <f t="shared" si="5"/>
        <v>UsdLiborSwapForBasisCalc23Y</v>
      </c>
      <c r="J25" s="347" t="str">
        <f t="shared" si="6"/>
        <v>USDAM3L23Y_S6L3L_Quote</v>
      </c>
      <c r="K25" s="347" t="str">
        <f>_xll.qlForwardSwapQuote(J25,I25,H25,E25,Permanent,Trigger,ObjectOverwrite)</f>
        <v>USDAM3L23Y_S6L3L_Quote#0000</v>
      </c>
      <c r="L25" s="348" t="str">
        <f>_xll.ohRangeRetrieveError(K25)</f>
        <v/>
      </c>
      <c r="M25" s="159"/>
    </row>
    <row r="26" spans="1:13" x14ac:dyDescent="0.2">
      <c r="A26" s="158"/>
      <c r="B26" s="344" t="s">
        <v>165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6L</v>
      </c>
      <c r="G26" s="312" t="str">
        <f t="shared" si="3"/>
        <v>3L</v>
      </c>
      <c r="H26" s="345" t="str">
        <f t="shared" si="4"/>
        <v>USD6L3L24Y_Quote</v>
      </c>
      <c r="I26" s="346" t="str">
        <f t="shared" si="5"/>
        <v>UsdLiborSwapForBasisCalc24Y</v>
      </c>
      <c r="J26" s="347" t="str">
        <f t="shared" si="6"/>
        <v>USDAM3L24Y_S6L3L_Quote</v>
      </c>
      <c r="K26" s="347" t="str">
        <f>_xll.qlForwardSwapQuote(J26,I26,H26,E26,Permanent,Trigger,ObjectOverwrite)</f>
        <v>USDAM3L24Y_S6L3L_Quote#0000</v>
      </c>
      <c r="L26" s="348" t="str">
        <f>_xll.ohRangeRetrieveError(K26)</f>
        <v/>
      </c>
      <c r="M26" s="159"/>
    </row>
    <row r="27" spans="1:13" x14ac:dyDescent="0.2">
      <c r="A27" s="158"/>
      <c r="B27" s="344" t="s">
        <v>166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6L</v>
      </c>
      <c r="G27" s="312" t="str">
        <f t="shared" si="3"/>
        <v>3L</v>
      </c>
      <c r="H27" s="345" t="str">
        <f t="shared" si="4"/>
        <v>USD6L3L25Y_Quote</v>
      </c>
      <c r="I27" s="346" t="str">
        <f t="shared" si="5"/>
        <v>UsdLiborSwapForBasisCalc25Y</v>
      </c>
      <c r="J27" s="347" t="str">
        <f t="shared" si="6"/>
        <v>USDAM3L25Y_S6L3L_Quote</v>
      </c>
      <c r="K27" s="347" t="str">
        <f>_xll.qlForwardSwapQuote(J27,I27,H27,E27,Permanent,Trigger,ObjectOverwrite)</f>
        <v>USDAM3L25Y_S6L3L_Quote#0000</v>
      </c>
      <c r="L27" s="348" t="str">
        <f>_xll.ohRangeRetrieveError(K27)</f>
        <v/>
      </c>
      <c r="M27" s="159"/>
    </row>
    <row r="28" spans="1:13" x14ac:dyDescent="0.2">
      <c r="A28" s="158"/>
      <c r="B28" s="344" t="s">
        <v>167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6L</v>
      </c>
      <c r="G28" s="312" t="str">
        <f t="shared" si="3"/>
        <v>3L</v>
      </c>
      <c r="H28" s="345" t="str">
        <f t="shared" si="4"/>
        <v>USD6L3L26Y_Quote</v>
      </c>
      <c r="I28" s="346" t="str">
        <f t="shared" si="5"/>
        <v>UsdLiborSwapForBasisCalc26Y</v>
      </c>
      <c r="J28" s="347" t="str">
        <f t="shared" si="6"/>
        <v>USDAM3L26Y_S6L3L_Quote</v>
      </c>
      <c r="K28" s="347" t="str">
        <f>_xll.qlForwardSwapQuote(J28,I28,H28,E28,Permanent,Trigger,ObjectOverwrite)</f>
        <v>USDAM3L26Y_S6L3L_Quote#0000</v>
      </c>
      <c r="L28" s="348" t="str">
        <f>_xll.ohRangeRetrieveError(K28)</f>
        <v/>
      </c>
      <c r="M28" s="159"/>
    </row>
    <row r="29" spans="1:13" x14ac:dyDescent="0.2">
      <c r="A29" s="158"/>
      <c r="B29" s="344" t="s">
        <v>168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6L</v>
      </c>
      <c r="G29" s="312" t="str">
        <f t="shared" si="3"/>
        <v>3L</v>
      </c>
      <c r="H29" s="345" t="str">
        <f t="shared" si="4"/>
        <v>USD6L3L27Y_Quote</v>
      </c>
      <c r="I29" s="346" t="str">
        <f t="shared" si="5"/>
        <v>UsdLiborSwapForBasisCalc27Y</v>
      </c>
      <c r="J29" s="347" t="str">
        <f t="shared" si="6"/>
        <v>USDAM3L27Y_S6L3L_Quote</v>
      </c>
      <c r="K29" s="347" t="str">
        <f>_xll.qlForwardSwapQuote(J29,I29,H29,E29,Permanent,Trigger,ObjectOverwrite)</f>
        <v>USDAM3L27Y_S6L3L_Quote#0000</v>
      </c>
      <c r="L29" s="348" t="str">
        <f>_xll.ohRangeRetrieveError(K29)</f>
        <v/>
      </c>
      <c r="M29" s="159"/>
    </row>
    <row r="30" spans="1:13" x14ac:dyDescent="0.2">
      <c r="A30" s="158"/>
      <c r="B30" s="344" t="s">
        <v>169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6L</v>
      </c>
      <c r="G30" s="312" t="str">
        <f t="shared" si="3"/>
        <v>3L</v>
      </c>
      <c r="H30" s="345" t="str">
        <f t="shared" si="4"/>
        <v>USD6L3L28Y_Quote</v>
      </c>
      <c r="I30" s="346" t="str">
        <f t="shared" si="5"/>
        <v>UsdLiborSwapForBasisCalc28Y</v>
      </c>
      <c r="J30" s="347" t="str">
        <f t="shared" si="6"/>
        <v>USDAM3L28Y_S6L3L_Quote</v>
      </c>
      <c r="K30" s="347" t="str">
        <f>_xll.qlForwardSwapQuote(J30,I30,H30,E30,Permanent,Trigger,ObjectOverwrite)</f>
        <v>USDAM3L28Y_S6L3L_Quote#0000</v>
      </c>
      <c r="L30" s="348" t="str">
        <f>_xll.ohRangeRetrieveError(K30)</f>
        <v/>
      </c>
      <c r="M30" s="159"/>
    </row>
    <row r="31" spans="1:13" x14ac:dyDescent="0.2">
      <c r="A31" s="158"/>
      <c r="B31" s="344" t="s">
        <v>170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6L</v>
      </c>
      <c r="G31" s="312" t="str">
        <f t="shared" si="3"/>
        <v>3L</v>
      </c>
      <c r="H31" s="345" t="str">
        <f t="shared" si="4"/>
        <v>USD6L3L29Y_Quote</v>
      </c>
      <c r="I31" s="346" t="str">
        <f t="shared" si="5"/>
        <v>UsdLiborSwapForBasisCalc29Y</v>
      </c>
      <c r="J31" s="347" t="str">
        <f t="shared" si="6"/>
        <v>USDAM3L29Y_S6L3L_Quote</v>
      </c>
      <c r="K31" s="347" t="str">
        <f>_xll.qlForwardSwapQuote(J31,I31,H31,E31,Permanent,Trigger,ObjectOverwrite)</f>
        <v>USDAM3L29Y_S6L3L_Quote#0000</v>
      </c>
      <c r="L31" s="348" t="str">
        <f>_xll.ohRangeRetrieveError(K31)</f>
        <v/>
      </c>
      <c r="M31" s="159"/>
    </row>
    <row r="32" spans="1:13" x14ac:dyDescent="0.2">
      <c r="A32" s="158"/>
      <c r="B32" s="344" t="s">
        <v>171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6L</v>
      </c>
      <c r="G32" s="312" t="str">
        <f t="shared" si="3"/>
        <v>3L</v>
      </c>
      <c r="H32" s="345" t="str">
        <f t="shared" si="4"/>
        <v>USD6L3L30Y_Quote</v>
      </c>
      <c r="I32" s="346" t="str">
        <f t="shared" si="5"/>
        <v>UsdLiborSwapForBasisCalc30Y</v>
      </c>
      <c r="J32" s="347" t="str">
        <f t="shared" si="6"/>
        <v>USDAM3L30Y_S6L3L_Quote</v>
      </c>
      <c r="K32" s="347" t="str">
        <f>_xll.qlForwardSwapQuote(J32,I32,H32,E32,Permanent,Trigger,ObjectOverwrite)</f>
        <v>USDAM3L30Y_S6L3L_Quote#0000</v>
      </c>
      <c r="L32" s="348" t="str">
        <f>_xll.ohRangeRetrieveError(K32)</f>
        <v/>
      </c>
      <c r="M32" s="159"/>
    </row>
    <row r="33" spans="1:13" x14ac:dyDescent="0.2">
      <c r="A33" s="158"/>
      <c r="B33" s="344" t="s">
        <v>172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6L</v>
      </c>
      <c r="G33" s="312" t="str">
        <f t="shared" si="3"/>
        <v>3L</v>
      </c>
      <c r="H33" s="345" t="str">
        <f t="shared" si="4"/>
        <v>USD6L3L35Y_Quote</v>
      </c>
      <c r="I33" s="346" t="str">
        <f t="shared" si="5"/>
        <v>UsdLiborSwapForBasisCalc35Y</v>
      </c>
      <c r="J33" s="347" t="str">
        <f t="shared" si="6"/>
        <v>USDAM3L35Y_S6L3L_Quote</v>
      </c>
      <c r="K33" s="347" t="str">
        <f>_xll.qlForwardSwapQuote(J33,I33,H33,E33,Permanent,Trigger,ObjectOverwrite)</f>
        <v>USDAM3L35Y_S6L3L_Quote#0000</v>
      </c>
      <c r="L33" s="348" t="str">
        <f>_xll.ohRangeRetrieveError(K33)</f>
        <v/>
      </c>
      <c r="M33" s="159"/>
    </row>
    <row r="34" spans="1:13" x14ac:dyDescent="0.2">
      <c r="A34" s="158"/>
      <c r="B34" s="344" t="s">
        <v>173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6L</v>
      </c>
      <c r="G34" s="312" t="str">
        <f t="shared" si="3"/>
        <v>3L</v>
      </c>
      <c r="H34" s="345" t="str">
        <f t="shared" si="4"/>
        <v>USD6L3L40Y_Quote</v>
      </c>
      <c r="I34" s="346" t="str">
        <f t="shared" si="5"/>
        <v>UsdLiborSwapForBasisCalc40Y</v>
      </c>
      <c r="J34" s="347" t="str">
        <f t="shared" si="6"/>
        <v>USDAM3L40Y_S6L3L_Quote</v>
      </c>
      <c r="K34" s="347" t="str">
        <f>_xll.qlForwardSwapQuote(J34,I34,H34,E34,Permanent,Trigger,ObjectOverwrite)</f>
        <v>USDAM3L40Y_S6L3L_Quote#0000</v>
      </c>
      <c r="L34" s="348" t="str">
        <f>_xll.ohRangeRetrieveError(K34)</f>
        <v/>
      </c>
      <c r="M34" s="159"/>
    </row>
    <row r="35" spans="1:13" x14ac:dyDescent="0.2">
      <c r="A35" s="158"/>
      <c r="B35" s="344" t="s">
        <v>174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6L</v>
      </c>
      <c r="G35" s="312" t="str">
        <f t="shared" si="3"/>
        <v>3L</v>
      </c>
      <c r="H35" s="345" t="str">
        <f t="shared" si="4"/>
        <v>USD6L3L50Y_Quote</v>
      </c>
      <c r="I35" s="346" t="str">
        <f t="shared" si="5"/>
        <v>UsdLiborSwapForBasisCalc50Y</v>
      </c>
      <c r="J35" s="347" t="str">
        <f t="shared" si="6"/>
        <v>USDAM3L50Y_S6L3L_Quote</v>
      </c>
      <c r="K35" s="347" t="str">
        <f>_xll.qlForwardSwapQuote(J35,I35,H35,E35,Permanent,Trigger,ObjectOverwrite)</f>
        <v>USDAM3L50Y_S6L3L_Quote#0000</v>
      </c>
      <c r="L35" s="348" t="str">
        <f>_xll.ohRangeRetrieveError(K35)</f>
        <v/>
      </c>
      <c r="M35" s="159"/>
    </row>
    <row r="36" spans="1:13" x14ac:dyDescent="0.2">
      <c r="A36" s="158"/>
      <c r="B36" s="349" t="s">
        <v>175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6L</v>
      </c>
      <c r="G36" s="317" t="str">
        <f t="shared" si="3"/>
        <v>3L</v>
      </c>
      <c r="H36" s="350" t="str">
        <f t="shared" si="4"/>
        <v>USD6L3L60Y_Quote</v>
      </c>
      <c r="I36" s="351" t="str">
        <f t="shared" si="5"/>
        <v>UsdLiborSwapForBasisCalc60Y</v>
      </c>
      <c r="J36" s="352" t="str">
        <f t="shared" si="6"/>
        <v>USDAM3L60Y_S6L3L_Quote</v>
      </c>
      <c r="K36" s="352" t="str">
        <f>_xll.qlForwardSwapQuote(J36,I36,H36,E36,Permanent,Trigger,ObjectOverwrite)</f>
        <v>USDAM3L60Y_S6L3L_Quote#0000</v>
      </c>
      <c r="L36" s="353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5"/>
      <c r="C2" s="335"/>
      <c r="D2" s="335"/>
      <c r="E2" s="335" t="s">
        <v>108</v>
      </c>
      <c r="F2" s="335"/>
      <c r="G2" s="335"/>
      <c r="H2" s="335" t="s">
        <v>112</v>
      </c>
      <c r="I2" s="335" t="s">
        <v>145</v>
      </c>
      <c r="J2" s="336" t="str">
        <f>Currency&amp;"_020_Sw"&amp;$C$3&amp;$D$3&amp;IF(H3=0,,"_Spr"&amp;$F3&amp;$G3)&amp;".xml"</f>
        <v>USD_020_SwAM3L_Spr12L3L.xml</v>
      </c>
      <c r="K2" s="337" t="str">
        <f>IF(Serialize,_xll.ohObjectSave(K3:K36,SerializationPath&amp;J2,FileOverwrite,Serialize),"---")</f>
        <v>---</v>
      </c>
      <c r="L2" s="337" t="s">
        <v>198</v>
      </c>
      <c r="M2" s="159"/>
      <c r="O2" s="431"/>
      <c r="P2" s="432"/>
      <c r="Q2" s="432"/>
      <c r="R2" s="432"/>
      <c r="S2" s="432"/>
      <c r="T2" s="433"/>
    </row>
    <row r="3" spans="1:20" x14ac:dyDescent="0.2">
      <c r="A3" s="158"/>
      <c r="B3" s="354" t="s">
        <v>23</v>
      </c>
      <c r="C3" s="339" t="str">
        <f t="shared" ref="C3:C36" si="0">VLOOKUP(Currency,$O$3:$T$7,2)</f>
        <v>AM</v>
      </c>
      <c r="D3" s="339" t="str">
        <f t="shared" ref="D3:D36" si="1">VLOOKUP(Currency,$O$3:$T$7,3)</f>
        <v>3L</v>
      </c>
      <c r="E3" s="339" t="s">
        <v>116</v>
      </c>
      <c r="F3" s="339" t="str">
        <f t="shared" ref="F3:F36" si="2">VLOOKUP(Currency,$O$3:$T$7,5)</f>
        <v>12L</v>
      </c>
      <c r="G3" s="339" t="str">
        <f t="shared" ref="G3:G36" si="3">VLOOKUP(Currency,$O$3:$T$7,6)</f>
        <v>3L</v>
      </c>
      <c r="H3" s="355" t="str">
        <f t="shared" ref="H3:H36" si="4">IF(F3=0,0,Currency&amp;$F3&amp;$G3&amp;$B3&amp;QuoteSuffix)</f>
        <v>USD12L3L1Y_Quote</v>
      </c>
      <c r="I3" s="341" t="str">
        <f t="shared" ref="I3:I36" si="5">Currency&amp;IborType&amp;"SwapForBasisCalc"&amp;$B3</f>
        <v>USDLiborSwapForBasisCalc1Y</v>
      </c>
      <c r="J3" s="342" t="str">
        <f t="shared" ref="J3:J36" si="6">Currency&amp;$C3&amp;$D3&amp;$B3&amp;IF(H3=0,,"_S"&amp;$F3&amp;$G3)&amp;QuoteSuffix</f>
        <v>USDAM3L1Y_S12L3L_Quote</v>
      </c>
      <c r="K3" s="342" t="str">
        <f>_xll.qlForwardSwapQuote(J3,I3,H3,E3,Permanent,Trigger,ObjectOverwrite)</f>
        <v>USDAM3L1Y_S12L3L_Quote#0000</v>
      </c>
      <c r="L3" s="343" t="str">
        <f>_xll.ohRangeRetrieveError(K3)</f>
        <v/>
      </c>
      <c r="M3" s="159"/>
      <c r="O3" s="434" t="s">
        <v>183</v>
      </c>
      <c r="P3" s="334" t="s">
        <v>184</v>
      </c>
      <c r="Q3" s="334" t="s">
        <v>147</v>
      </c>
      <c r="R3" s="334" t="s">
        <v>186</v>
      </c>
      <c r="S3" s="334" t="s">
        <v>147</v>
      </c>
      <c r="T3" s="435" t="s">
        <v>148</v>
      </c>
    </row>
    <row r="4" spans="1:20" x14ac:dyDescent="0.2">
      <c r="A4" s="158"/>
      <c r="B4" s="356" t="s">
        <v>149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12L</v>
      </c>
      <c r="G4" s="312" t="str">
        <f t="shared" si="3"/>
        <v>3L</v>
      </c>
      <c r="H4" s="357" t="str">
        <f t="shared" si="4"/>
        <v>USD12L3L2Y_Quote</v>
      </c>
      <c r="I4" s="346" t="str">
        <f t="shared" si="5"/>
        <v>USDLiborSwapForBasisCalc2Y</v>
      </c>
      <c r="J4" s="347" t="str">
        <f t="shared" si="6"/>
        <v>USDAM3L2Y_S12L3L_Quote</v>
      </c>
      <c r="K4" s="347" t="str">
        <f>_xll.qlForwardSwapQuote(J4,I4,H4,E4,Permanent,Trigger,ObjectOverwrite)</f>
        <v>USDAM3L2Y_S12L3L_Quote#0000</v>
      </c>
      <c r="L4" s="348" t="str">
        <f>_xll.ohRangeRetrieveError(K4)</f>
        <v/>
      </c>
      <c r="M4" s="159"/>
      <c r="O4" s="434" t="s">
        <v>187</v>
      </c>
      <c r="P4" s="334" t="s">
        <v>184</v>
      </c>
      <c r="Q4" s="334" t="s">
        <v>189</v>
      </c>
      <c r="R4" s="334" t="s">
        <v>186</v>
      </c>
      <c r="S4" s="334" t="s">
        <v>189</v>
      </c>
      <c r="T4" s="435" t="s">
        <v>192</v>
      </c>
    </row>
    <row r="5" spans="1:20" x14ac:dyDescent="0.2">
      <c r="A5" s="158"/>
      <c r="B5" s="356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12L</v>
      </c>
      <c r="G5" s="312" t="str">
        <f t="shared" si="3"/>
        <v>3L</v>
      </c>
      <c r="H5" s="357" t="str">
        <f t="shared" si="4"/>
        <v>USD12L3L3Y_Quote</v>
      </c>
      <c r="I5" s="346" t="str">
        <f t="shared" si="5"/>
        <v>USDLiborSwapForBasisCalc3Y</v>
      </c>
      <c r="J5" s="347" t="str">
        <f t="shared" si="6"/>
        <v>USDAM3L3Y_S12L3L_Quote</v>
      </c>
      <c r="K5" s="347" t="str">
        <f>_xll.qlForwardSwapQuote(J5,I5,H5,E5,Permanent,Trigger,ObjectOverwrite)</f>
        <v>USDAM3L3Y_S12L3L_Quote#0000</v>
      </c>
      <c r="L5" s="348" t="str">
        <f>_xll.ohRangeRetrieveError(K5)</f>
        <v/>
      </c>
      <c r="M5" s="159"/>
      <c r="O5" s="434" t="s">
        <v>143</v>
      </c>
      <c r="P5" s="334" t="s">
        <v>146</v>
      </c>
      <c r="Q5" s="334" t="s">
        <v>147</v>
      </c>
      <c r="R5" s="334" t="s">
        <v>186</v>
      </c>
      <c r="S5" s="334" t="s">
        <v>147</v>
      </c>
      <c r="T5" s="435" t="s">
        <v>148</v>
      </c>
    </row>
    <row r="6" spans="1:20" x14ac:dyDescent="0.2">
      <c r="A6" s="158"/>
      <c r="B6" s="356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12L</v>
      </c>
      <c r="G6" s="312" t="str">
        <f t="shared" si="3"/>
        <v>3L</v>
      </c>
      <c r="H6" s="357" t="str">
        <f t="shared" si="4"/>
        <v>USD12L3L4Y_Quote</v>
      </c>
      <c r="I6" s="346" t="str">
        <f t="shared" si="5"/>
        <v>USDLiborSwapForBasisCalc4Y</v>
      </c>
      <c r="J6" s="347" t="str">
        <f t="shared" si="6"/>
        <v>USDAM3L4Y_S12L3L_Quote</v>
      </c>
      <c r="K6" s="347" t="str">
        <f>_xll.qlForwardSwapQuote(J6,I6,H6,E6,Permanent,Trigger,ObjectOverwrite)</f>
        <v>USDAM3L4Y_S12L3L_Quote#0000</v>
      </c>
      <c r="L6" s="348" t="str">
        <f>_xll.ohRangeRetrieveError(K6)</f>
        <v/>
      </c>
      <c r="M6" s="159"/>
      <c r="O6" s="434" t="s">
        <v>190</v>
      </c>
      <c r="P6" s="334" t="s">
        <v>146</v>
      </c>
      <c r="Q6" s="334" t="s">
        <v>147</v>
      </c>
      <c r="R6" s="334" t="s">
        <v>186</v>
      </c>
      <c r="S6" s="334" t="s">
        <v>147</v>
      </c>
      <c r="T6" s="435" t="s">
        <v>148</v>
      </c>
    </row>
    <row r="7" spans="1:20" x14ac:dyDescent="0.2">
      <c r="A7" s="158"/>
      <c r="B7" s="356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12L</v>
      </c>
      <c r="G7" s="312" t="str">
        <f t="shared" si="3"/>
        <v>3L</v>
      </c>
      <c r="H7" s="357" t="str">
        <f t="shared" si="4"/>
        <v>USD12L3L5Y_Quote</v>
      </c>
      <c r="I7" s="346" t="str">
        <f t="shared" si="5"/>
        <v>USDLiborSwapForBasisCalc5Y</v>
      </c>
      <c r="J7" s="347" t="str">
        <f t="shared" si="6"/>
        <v>USDAM3L5Y_S12L3L_Quote</v>
      </c>
      <c r="K7" s="347" t="str">
        <f>_xll.qlForwardSwapQuote(J7,I7,H7,E7,Permanent,Trigger,ObjectOverwrite)</f>
        <v>USDAM3L5Y_S12L3L_Quote#0000</v>
      </c>
      <c r="L7" s="348" t="str">
        <f>_xll.ohRangeRetrieveError(K7)</f>
        <v/>
      </c>
      <c r="M7" s="159"/>
      <c r="O7" s="436" t="s">
        <v>176</v>
      </c>
      <c r="P7" s="437" t="s">
        <v>191</v>
      </c>
      <c r="Q7" s="437" t="s">
        <v>185</v>
      </c>
      <c r="R7" s="437" t="s">
        <v>186</v>
      </c>
      <c r="S7" s="437" t="s">
        <v>148</v>
      </c>
      <c r="T7" s="438" t="s">
        <v>185</v>
      </c>
    </row>
    <row r="8" spans="1:20" x14ac:dyDescent="0.2">
      <c r="A8" s="158"/>
      <c r="B8" s="356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12L</v>
      </c>
      <c r="G8" s="312" t="str">
        <f t="shared" si="3"/>
        <v>3L</v>
      </c>
      <c r="H8" s="357" t="str">
        <f t="shared" si="4"/>
        <v>USD12L3L6Y_Quote</v>
      </c>
      <c r="I8" s="346" t="str">
        <f t="shared" si="5"/>
        <v>USDLiborSwapForBasisCalc6Y</v>
      </c>
      <c r="J8" s="347" t="str">
        <f t="shared" si="6"/>
        <v>USDAM3L6Y_S12L3L_Quote</v>
      </c>
      <c r="K8" s="347" t="str">
        <f>_xll.qlForwardSwapQuote(J8,I8,H8,E8,Permanent,Trigger,ObjectOverwrite)</f>
        <v>USDAM3L6Y_S12L3L_Quote#0000</v>
      </c>
      <c r="L8" s="348" t="str">
        <f>_xll.ohRangeRetrieveError(K8)</f>
        <v/>
      </c>
      <c r="M8" s="159"/>
    </row>
    <row r="9" spans="1:20" x14ac:dyDescent="0.2">
      <c r="A9" s="158"/>
      <c r="B9" s="356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12L</v>
      </c>
      <c r="G9" s="312" t="str">
        <f t="shared" si="3"/>
        <v>3L</v>
      </c>
      <c r="H9" s="357" t="str">
        <f t="shared" si="4"/>
        <v>USD12L3L7Y_Quote</v>
      </c>
      <c r="I9" s="346" t="str">
        <f t="shared" si="5"/>
        <v>USDLiborSwapForBasisCalc7Y</v>
      </c>
      <c r="J9" s="347" t="str">
        <f t="shared" si="6"/>
        <v>USDAM3L7Y_S12L3L_Quote</v>
      </c>
      <c r="K9" s="347" t="str">
        <f>_xll.qlForwardSwapQuote(J9,I9,H9,E9,Permanent,Trigger,ObjectOverwrite)</f>
        <v>USDAM3L7Y_S12L3L_Quote#0000</v>
      </c>
      <c r="L9" s="348" t="str">
        <f>_xll.ohRangeRetrieveError(K9)</f>
        <v/>
      </c>
      <c r="M9" s="159"/>
    </row>
    <row r="10" spans="1:20" x14ac:dyDescent="0.2">
      <c r="A10" s="158"/>
      <c r="B10" s="356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12L</v>
      </c>
      <c r="G10" s="312" t="str">
        <f t="shared" si="3"/>
        <v>3L</v>
      </c>
      <c r="H10" s="357" t="str">
        <f t="shared" si="4"/>
        <v>USD12L3L8Y_Quote</v>
      </c>
      <c r="I10" s="346" t="str">
        <f t="shared" si="5"/>
        <v>USDLiborSwapForBasisCalc8Y</v>
      </c>
      <c r="J10" s="347" t="str">
        <f t="shared" si="6"/>
        <v>USDAM3L8Y_S12L3L_Quote</v>
      </c>
      <c r="K10" s="347" t="str">
        <f>_xll.qlForwardSwapQuote(J10,I10,H10,E10,Permanent,Trigger,ObjectOverwrite)</f>
        <v>USDAM3L8Y_S12L3L_Quote#0000</v>
      </c>
      <c r="L10" s="348" t="str">
        <f>_xll.ohRangeRetrieveError(K10)</f>
        <v/>
      </c>
      <c r="M10" s="159"/>
    </row>
    <row r="11" spans="1:20" x14ac:dyDescent="0.2">
      <c r="A11" s="158"/>
      <c r="B11" s="356" t="s">
        <v>150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12L</v>
      </c>
      <c r="G11" s="312" t="str">
        <f t="shared" si="3"/>
        <v>3L</v>
      </c>
      <c r="H11" s="357" t="str">
        <f t="shared" si="4"/>
        <v>USD12L3L9Y_Quote</v>
      </c>
      <c r="I11" s="346" t="str">
        <f t="shared" si="5"/>
        <v>USDLiborSwapForBasisCalc9Y</v>
      </c>
      <c r="J11" s="347" t="str">
        <f t="shared" si="6"/>
        <v>USDAM3L9Y_S12L3L_Quote</v>
      </c>
      <c r="K11" s="347" t="str">
        <f>_xll.qlForwardSwapQuote(J11,I11,H11,E11,Permanent,Trigger,ObjectOverwrite)</f>
        <v>USDAM3L9Y_S12L3L_Quote#0000</v>
      </c>
      <c r="L11" s="348" t="str">
        <f>_xll.ohRangeRetrieveError(K11)</f>
        <v/>
      </c>
      <c r="M11" s="159"/>
    </row>
    <row r="12" spans="1:20" x14ac:dyDescent="0.2">
      <c r="A12" s="158"/>
      <c r="B12" s="356" t="s">
        <v>151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12L</v>
      </c>
      <c r="G12" s="312" t="str">
        <f t="shared" si="3"/>
        <v>3L</v>
      </c>
      <c r="H12" s="357" t="str">
        <f t="shared" si="4"/>
        <v>USD12L3L10Y_Quote</v>
      </c>
      <c r="I12" s="346" t="str">
        <f t="shared" si="5"/>
        <v>USDLiborSwapForBasisCalc10Y</v>
      </c>
      <c r="J12" s="347" t="str">
        <f t="shared" si="6"/>
        <v>USDAM3L10Y_S12L3L_Quote</v>
      </c>
      <c r="K12" s="347" t="str">
        <f>_xll.qlForwardSwapQuote(J12,I12,H12,E12,Permanent,Trigger,ObjectOverwrite)</f>
        <v>USDAM3L10Y_S12L3L_Quote#0000</v>
      </c>
      <c r="L12" s="348" t="str">
        <f>_xll.ohRangeRetrieveError(K12)</f>
        <v/>
      </c>
      <c r="M12" s="159"/>
    </row>
    <row r="13" spans="1:20" x14ac:dyDescent="0.2">
      <c r="A13" s="158"/>
      <c r="B13" s="356" t="s">
        <v>152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12L</v>
      </c>
      <c r="G13" s="312" t="str">
        <f t="shared" si="3"/>
        <v>3L</v>
      </c>
      <c r="H13" s="357" t="str">
        <f t="shared" si="4"/>
        <v>USD12L3L11Y_Quote</v>
      </c>
      <c r="I13" s="346" t="str">
        <f t="shared" si="5"/>
        <v>USDLiborSwapForBasisCalc11Y</v>
      </c>
      <c r="J13" s="347" t="str">
        <f t="shared" si="6"/>
        <v>USDAM3L11Y_S12L3L_Quote</v>
      </c>
      <c r="K13" s="347" t="str">
        <f>_xll.qlForwardSwapQuote(J13,I13,H13,E13,Permanent,Trigger,ObjectOverwrite)</f>
        <v>USDAM3L11Y_S12L3L_Quote#0000</v>
      </c>
      <c r="L13" s="348" t="str">
        <f>_xll.ohRangeRetrieveError(K13)</f>
        <v/>
      </c>
      <c r="M13" s="159"/>
    </row>
    <row r="14" spans="1:20" x14ac:dyDescent="0.2">
      <c r="A14" s="158"/>
      <c r="B14" s="356" t="s">
        <v>153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12L</v>
      </c>
      <c r="G14" s="312" t="str">
        <f t="shared" si="3"/>
        <v>3L</v>
      </c>
      <c r="H14" s="357" t="str">
        <f t="shared" si="4"/>
        <v>USD12L3L12Y_Quote</v>
      </c>
      <c r="I14" s="346" t="str">
        <f t="shared" si="5"/>
        <v>USDLiborSwapForBasisCalc12Y</v>
      </c>
      <c r="J14" s="347" t="str">
        <f t="shared" si="6"/>
        <v>USDAM3L12Y_S12L3L_Quote</v>
      </c>
      <c r="K14" s="347" t="str">
        <f>_xll.qlForwardSwapQuote(J14,I14,H14,E14,Permanent,Trigger,ObjectOverwrite)</f>
        <v>USDAM3L12Y_S12L3L_Quote#0000</v>
      </c>
      <c r="L14" s="348" t="str">
        <f>_xll.ohRangeRetrieveError(K14)</f>
        <v/>
      </c>
      <c r="M14" s="159"/>
    </row>
    <row r="15" spans="1:20" x14ac:dyDescent="0.2">
      <c r="A15" s="158"/>
      <c r="B15" s="356" t="s">
        <v>154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12L</v>
      </c>
      <c r="G15" s="312" t="str">
        <f t="shared" si="3"/>
        <v>3L</v>
      </c>
      <c r="H15" s="357" t="str">
        <f t="shared" si="4"/>
        <v>USD12L3L13Y_Quote</v>
      </c>
      <c r="I15" s="346" t="str">
        <f t="shared" si="5"/>
        <v>USDLiborSwapForBasisCalc13Y</v>
      </c>
      <c r="J15" s="347" t="str">
        <f t="shared" si="6"/>
        <v>USDAM3L13Y_S12L3L_Quote</v>
      </c>
      <c r="K15" s="347" t="str">
        <f>_xll.qlForwardSwapQuote(J15,I15,H15,E15,Permanent,Trigger,ObjectOverwrite)</f>
        <v>USDAM3L13Y_S12L3L_Quote#0000</v>
      </c>
      <c r="L15" s="348" t="str">
        <f>_xll.ohRangeRetrieveError(K15)</f>
        <v/>
      </c>
      <c r="M15" s="159"/>
    </row>
    <row r="16" spans="1:20" x14ac:dyDescent="0.2">
      <c r="A16" s="158"/>
      <c r="B16" s="356" t="s">
        <v>155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12L</v>
      </c>
      <c r="G16" s="312" t="str">
        <f t="shared" si="3"/>
        <v>3L</v>
      </c>
      <c r="H16" s="357" t="str">
        <f t="shared" si="4"/>
        <v>USD12L3L14Y_Quote</v>
      </c>
      <c r="I16" s="346" t="str">
        <f t="shared" si="5"/>
        <v>USDLiborSwapForBasisCalc14Y</v>
      </c>
      <c r="J16" s="347" t="str">
        <f t="shared" si="6"/>
        <v>USDAM3L14Y_S12L3L_Quote</v>
      </c>
      <c r="K16" s="347" t="str">
        <f>_xll.qlForwardSwapQuote(J16,I16,H16,E16,Permanent,Trigger,ObjectOverwrite)</f>
        <v>USDAM3L14Y_S12L3L_Quote#0000</v>
      </c>
      <c r="L16" s="348" t="str">
        <f>_xll.ohRangeRetrieveError(K16)</f>
        <v/>
      </c>
      <c r="M16" s="159"/>
    </row>
    <row r="17" spans="1:13" x14ac:dyDescent="0.2">
      <c r="A17" s="158"/>
      <c r="B17" s="356" t="s">
        <v>156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12L</v>
      </c>
      <c r="G17" s="312" t="str">
        <f t="shared" si="3"/>
        <v>3L</v>
      </c>
      <c r="H17" s="357" t="str">
        <f t="shared" si="4"/>
        <v>USD12L3L15Y_Quote</v>
      </c>
      <c r="I17" s="346" t="str">
        <f t="shared" si="5"/>
        <v>USDLiborSwapForBasisCalc15Y</v>
      </c>
      <c r="J17" s="347" t="str">
        <f t="shared" si="6"/>
        <v>USDAM3L15Y_S12L3L_Quote</v>
      </c>
      <c r="K17" s="347" t="str">
        <f>_xll.qlForwardSwapQuote(J17,I17,H17,E17,Permanent,Trigger,ObjectOverwrite)</f>
        <v>USDAM3L15Y_S12L3L_Quote#0000</v>
      </c>
      <c r="L17" s="348" t="str">
        <f>_xll.ohRangeRetrieveError(K17)</f>
        <v/>
      </c>
      <c r="M17" s="159"/>
    </row>
    <row r="18" spans="1:13" x14ac:dyDescent="0.2">
      <c r="A18" s="158"/>
      <c r="B18" s="356" t="s">
        <v>157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12L</v>
      </c>
      <c r="G18" s="312" t="str">
        <f t="shared" si="3"/>
        <v>3L</v>
      </c>
      <c r="H18" s="357" t="str">
        <f t="shared" si="4"/>
        <v>USD12L3L16Y_Quote</v>
      </c>
      <c r="I18" s="346" t="str">
        <f t="shared" si="5"/>
        <v>USDLiborSwapForBasisCalc16Y</v>
      </c>
      <c r="J18" s="347" t="str">
        <f t="shared" si="6"/>
        <v>USDAM3L16Y_S12L3L_Quote</v>
      </c>
      <c r="K18" s="347" t="str">
        <f>_xll.qlForwardSwapQuote(J18,I18,H18,E18,Permanent,Trigger,ObjectOverwrite)</f>
        <v>USDAM3L16Y_S12L3L_Quote#0000</v>
      </c>
      <c r="L18" s="348" t="str">
        <f>_xll.ohRangeRetrieveError(K18)</f>
        <v/>
      </c>
      <c r="M18" s="159"/>
    </row>
    <row r="19" spans="1:13" x14ac:dyDescent="0.2">
      <c r="A19" s="158"/>
      <c r="B19" s="356" t="s">
        <v>158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12L</v>
      </c>
      <c r="G19" s="312" t="str">
        <f t="shared" si="3"/>
        <v>3L</v>
      </c>
      <c r="H19" s="357" t="str">
        <f t="shared" si="4"/>
        <v>USD12L3L17Y_Quote</v>
      </c>
      <c r="I19" s="346" t="str">
        <f t="shared" si="5"/>
        <v>USDLiborSwapForBasisCalc17Y</v>
      </c>
      <c r="J19" s="347" t="str">
        <f t="shared" si="6"/>
        <v>USDAM3L17Y_S12L3L_Quote</v>
      </c>
      <c r="K19" s="347" t="str">
        <f>_xll.qlForwardSwapQuote(J19,I19,H19,E19,Permanent,Trigger,ObjectOverwrite)</f>
        <v>USDAM3L17Y_S12L3L_Quote#0000</v>
      </c>
      <c r="L19" s="348" t="str">
        <f>_xll.ohRangeRetrieveError(K19)</f>
        <v/>
      </c>
      <c r="M19" s="159"/>
    </row>
    <row r="20" spans="1:13" x14ac:dyDescent="0.2">
      <c r="A20" s="158"/>
      <c r="B20" s="356" t="s">
        <v>159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12L</v>
      </c>
      <c r="G20" s="312" t="str">
        <f t="shared" si="3"/>
        <v>3L</v>
      </c>
      <c r="H20" s="357" t="str">
        <f t="shared" si="4"/>
        <v>USD12L3L18Y_Quote</v>
      </c>
      <c r="I20" s="346" t="str">
        <f t="shared" si="5"/>
        <v>USDLiborSwapForBasisCalc18Y</v>
      </c>
      <c r="J20" s="347" t="str">
        <f t="shared" si="6"/>
        <v>USDAM3L18Y_S12L3L_Quote</v>
      </c>
      <c r="K20" s="347" t="str">
        <f>_xll.qlForwardSwapQuote(J20,I20,H20,E20,Permanent,Trigger,ObjectOverwrite)</f>
        <v>USDAM3L18Y_S12L3L_Quote#0000</v>
      </c>
      <c r="L20" s="348" t="str">
        <f>_xll.ohRangeRetrieveError(K20)</f>
        <v/>
      </c>
      <c r="M20" s="159"/>
    </row>
    <row r="21" spans="1:13" x14ac:dyDescent="0.2">
      <c r="A21" s="158"/>
      <c r="B21" s="356" t="s">
        <v>160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12L</v>
      </c>
      <c r="G21" s="312" t="str">
        <f t="shared" si="3"/>
        <v>3L</v>
      </c>
      <c r="H21" s="357" t="str">
        <f t="shared" si="4"/>
        <v>USD12L3L19Y_Quote</v>
      </c>
      <c r="I21" s="346" t="str">
        <f t="shared" si="5"/>
        <v>USDLiborSwapForBasisCalc19Y</v>
      </c>
      <c r="J21" s="347" t="str">
        <f t="shared" si="6"/>
        <v>USDAM3L19Y_S12L3L_Quote</v>
      </c>
      <c r="K21" s="347" t="str">
        <f>_xll.qlForwardSwapQuote(J21,I21,H21,E21,Permanent,Trigger,ObjectOverwrite)</f>
        <v>USDAM3L19Y_S12L3L_Quote#0000</v>
      </c>
      <c r="L21" s="348" t="str">
        <f>_xll.ohRangeRetrieveError(K21)</f>
        <v/>
      </c>
      <c r="M21" s="159"/>
    </row>
    <row r="22" spans="1:13" x14ac:dyDescent="0.2">
      <c r="A22" s="158"/>
      <c r="B22" s="356" t="s">
        <v>161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12L</v>
      </c>
      <c r="G22" s="312" t="str">
        <f t="shared" si="3"/>
        <v>3L</v>
      </c>
      <c r="H22" s="357" t="str">
        <f t="shared" si="4"/>
        <v>USD12L3L20Y_Quote</v>
      </c>
      <c r="I22" s="346" t="str">
        <f t="shared" si="5"/>
        <v>USDLiborSwapForBasisCalc20Y</v>
      </c>
      <c r="J22" s="347" t="str">
        <f t="shared" si="6"/>
        <v>USDAM3L20Y_S12L3L_Quote</v>
      </c>
      <c r="K22" s="347" t="str">
        <f>_xll.qlForwardSwapQuote(J22,I22,H22,E22,Permanent,Trigger,ObjectOverwrite)</f>
        <v>USDAM3L20Y_S12L3L_Quote#0000</v>
      </c>
      <c r="L22" s="348" t="str">
        <f>_xll.ohRangeRetrieveError(K22)</f>
        <v/>
      </c>
      <c r="M22" s="159"/>
    </row>
    <row r="23" spans="1:13" x14ac:dyDescent="0.2">
      <c r="A23" s="158"/>
      <c r="B23" s="356" t="s">
        <v>162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12L</v>
      </c>
      <c r="G23" s="312" t="str">
        <f t="shared" si="3"/>
        <v>3L</v>
      </c>
      <c r="H23" s="357" t="str">
        <f t="shared" si="4"/>
        <v>USD12L3L21Y_Quote</v>
      </c>
      <c r="I23" s="346" t="str">
        <f t="shared" si="5"/>
        <v>USDLiborSwapForBasisCalc21Y</v>
      </c>
      <c r="J23" s="347" t="str">
        <f t="shared" si="6"/>
        <v>USDAM3L21Y_S12L3L_Quote</v>
      </c>
      <c r="K23" s="347" t="str">
        <f>_xll.qlForwardSwapQuote(J23,I23,H23,E23,Permanent,Trigger,ObjectOverwrite)</f>
        <v>USDAM3L21Y_S12L3L_Quote#0000</v>
      </c>
      <c r="L23" s="348" t="str">
        <f>_xll.ohRangeRetrieveError(K23)</f>
        <v/>
      </c>
      <c r="M23" s="159"/>
    </row>
    <row r="24" spans="1:13" x14ac:dyDescent="0.2">
      <c r="A24" s="158"/>
      <c r="B24" s="356" t="s">
        <v>163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12L</v>
      </c>
      <c r="G24" s="312" t="str">
        <f t="shared" si="3"/>
        <v>3L</v>
      </c>
      <c r="H24" s="357" t="str">
        <f t="shared" si="4"/>
        <v>USD12L3L22Y_Quote</v>
      </c>
      <c r="I24" s="346" t="str">
        <f t="shared" si="5"/>
        <v>USDLiborSwapForBasisCalc22Y</v>
      </c>
      <c r="J24" s="347" t="str">
        <f t="shared" si="6"/>
        <v>USDAM3L22Y_S12L3L_Quote</v>
      </c>
      <c r="K24" s="347" t="str">
        <f>_xll.qlForwardSwapQuote(J24,I24,H24,E24,Permanent,Trigger,ObjectOverwrite)</f>
        <v>USDAM3L22Y_S12L3L_Quote#0000</v>
      </c>
      <c r="L24" s="348" t="str">
        <f>_xll.ohRangeRetrieveError(K24)</f>
        <v/>
      </c>
      <c r="M24" s="159"/>
    </row>
    <row r="25" spans="1:13" x14ac:dyDescent="0.2">
      <c r="A25" s="158"/>
      <c r="B25" s="356" t="s">
        <v>164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12L</v>
      </c>
      <c r="G25" s="312" t="str">
        <f t="shared" si="3"/>
        <v>3L</v>
      </c>
      <c r="H25" s="357" t="str">
        <f t="shared" si="4"/>
        <v>USD12L3L23Y_Quote</v>
      </c>
      <c r="I25" s="346" t="str">
        <f t="shared" si="5"/>
        <v>USDLiborSwapForBasisCalc23Y</v>
      </c>
      <c r="J25" s="347" t="str">
        <f t="shared" si="6"/>
        <v>USDAM3L23Y_S12L3L_Quote</v>
      </c>
      <c r="K25" s="347" t="str">
        <f>_xll.qlForwardSwapQuote(J25,I25,H25,E25,Permanent,Trigger,ObjectOverwrite)</f>
        <v>USDAM3L23Y_S12L3L_Quote#0000</v>
      </c>
      <c r="L25" s="348" t="str">
        <f>_xll.ohRangeRetrieveError(K25)</f>
        <v/>
      </c>
      <c r="M25" s="159"/>
    </row>
    <row r="26" spans="1:13" x14ac:dyDescent="0.2">
      <c r="A26" s="158"/>
      <c r="B26" s="356" t="s">
        <v>165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12L</v>
      </c>
      <c r="G26" s="312" t="str">
        <f t="shared" si="3"/>
        <v>3L</v>
      </c>
      <c r="H26" s="357" t="str">
        <f t="shared" si="4"/>
        <v>USD12L3L24Y_Quote</v>
      </c>
      <c r="I26" s="346" t="str">
        <f t="shared" si="5"/>
        <v>USDLiborSwapForBasisCalc24Y</v>
      </c>
      <c r="J26" s="347" t="str">
        <f t="shared" si="6"/>
        <v>USDAM3L24Y_S12L3L_Quote</v>
      </c>
      <c r="K26" s="347" t="str">
        <f>_xll.qlForwardSwapQuote(J26,I26,H26,E26,Permanent,Trigger,ObjectOverwrite)</f>
        <v>USDAM3L24Y_S12L3L_Quote#0000</v>
      </c>
      <c r="L26" s="348" t="str">
        <f>_xll.ohRangeRetrieveError(K26)</f>
        <v/>
      </c>
      <c r="M26" s="159"/>
    </row>
    <row r="27" spans="1:13" x14ac:dyDescent="0.2">
      <c r="A27" s="158"/>
      <c r="B27" s="356" t="s">
        <v>166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12L</v>
      </c>
      <c r="G27" s="312" t="str">
        <f t="shared" si="3"/>
        <v>3L</v>
      </c>
      <c r="H27" s="357" t="str">
        <f t="shared" si="4"/>
        <v>USD12L3L25Y_Quote</v>
      </c>
      <c r="I27" s="346" t="str">
        <f t="shared" si="5"/>
        <v>USDLiborSwapForBasisCalc25Y</v>
      </c>
      <c r="J27" s="347" t="str">
        <f t="shared" si="6"/>
        <v>USDAM3L25Y_S12L3L_Quote</v>
      </c>
      <c r="K27" s="347" t="str">
        <f>_xll.qlForwardSwapQuote(J27,I27,H27,E27,Permanent,Trigger,ObjectOverwrite)</f>
        <v>USDAM3L25Y_S12L3L_Quote#0000</v>
      </c>
      <c r="L27" s="348" t="str">
        <f>_xll.ohRangeRetrieveError(K27)</f>
        <v/>
      </c>
      <c r="M27" s="159"/>
    </row>
    <row r="28" spans="1:13" x14ac:dyDescent="0.2">
      <c r="A28" s="158"/>
      <c r="B28" s="356" t="s">
        <v>167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12L</v>
      </c>
      <c r="G28" s="312" t="str">
        <f t="shared" si="3"/>
        <v>3L</v>
      </c>
      <c r="H28" s="357" t="str">
        <f t="shared" si="4"/>
        <v>USD12L3L26Y_Quote</v>
      </c>
      <c r="I28" s="346" t="str">
        <f t="shared" si="5"/>
        <v>USDLiborSwapForBasisCalc26Y</v>
      </c>
      <c r="J28" s="347" t="str">
        <f t="shared" si="6"/>
        <v>USDAM3L26Y_S12L3L_Quote</v>
      </c>
      <c r="K28" s="347" t="str">
        <f>_xll.qlForwardSwapQuote(J28,I28,H28,E28,Permanent,Trigger,ObjectOverwrite)</f>
        <v>USDAM3L26Y_S12L3L_Quote#0000</v>
      </c>
      <c r="L28" s="348" t="str">
        <f>_xll.ohRangeRetrieveError(K28)</f>
        <v/>
      </c>
      <c r="M28" s="159"/>
    </row>
    <row r="29" spans="1:13" x14ac:dyDescent="0.2">
      <c r="A29" s="158"/>
      <c r="B29" s="356" t="s">
        <v>168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12L</v>
      </c>
      <c r="G29" s="312" t="str">
        <f t="shared" si="3"/>
        <v>3L</v>
      </c>
      <c r="H29" s="357" t="str">
        <f t="shared" si="4"/>
        <v>USD12L3L27Y_Quote</v>
      </c>
      <c r="I29" s="346" t="str">
        <f t="shared" si="5"/>
        <v>USDLiborSwapForBasisCalc27Y</v>
      </c>
      <c r="J29" s="347" t="str">
        <f t="shared" si="6"/>
        <v>USDAM3L27Y_S12L3L_Quote</v>
      </c>
      <c r="K29" s="347" t="str">
        <f>_xll.qlForwardSwapQuote(J29,I29,H29,E29,Permanent,Trigger,ObjectOverwrite)</f>
        <v>USDAM3L27Y_S12L3L_Quote#0000</v>
      </c>
      <c r="L29" s="348" t="str">
        <f>_xll.ohRangeRetrieveError(K29)</f>
        <v/>
      </c>
      <c r="M29" s="159"/>
    </row>
    <row r="30" spans="1:13" x14ac:dyDescent="0.2">
      <c r="A30" s="158"/>
      <c r="B30" s="356" t="s">
        <v>169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12L</v>
      </c>
      <c r="G30" s="312" t="str">
        <f t="shared" si="3"/>
        <v>3L</v>
      </c>
      <c r="H30" s="357" t="str">
        <f t="shared" si="4"/>
        <v>USD12L3L28Y_Quote</v>
      </c>
      <c r="I30" s="346" t="str">
        <f t="shared" si="5"/>
        <v>USDLiborSwapForBasisCalc28Y</v>
      </c>
      <c r="J30" s="347" t="str">
        <f t="shared" si="6"/>
        <v>USDAM3L28Y_S12L3L_Quote</v>
      </c>
      <c r="K30" s="347" t="str">
        <f>_xll.qlForwardSwapQuote(J30,I30,H30,E30,Permanent,Trigger,ObjectOverwrite)</f>
        <v>USDAM3L28Y_S12L3L_Quote#0000</v>
      </c>
      <c r="L30" s="348" t="str">
        <f>_xll.ohRangeRetrieveError(K30)</f>
        <v/>
      </c>
      <c r="M30" s="159"/>
    </row>
    <row r="31" spans="1:13" x14ac:dyDescent="0.2">
      <c r="A31" s="158"/>
      <c r="B31" s="356" t="s">
        <v>170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12L</v>
      </c>
      <c r="G31" s="312" t="str">
        <f t="shared" si="3"/>
        <v>3L</v>
      </c>
      <c r="H31" s="357" t="str">
        <f t="shared" si="4"/>
        <v>USD12L3L29Y_Quote</v>
      </c>
      <c r="I31" s="346" t="str">
        <f t="shared" si="5"/>
        <v>USDLiborSwapForBasisCalc29Y</v>
      </c>
      <c r="J31" s="347" t="str">
        <f t="shared" si="6"/>
        <v>USDAM3L29Y_S12L3L_Quote</v>
      </c>
      <c r="K31" s="347" t="str">
        <f>_xll.qlForwardSwapQuote(J31,I31,H31,E31,Permanent,Trigger,ObjectOverwrite)</f>
        <v>USDAM3L29Y_S12L3L_Quote#0000</v>
      </c>
      <c r="L31" s="348" t="str">
        <f>_xll.ohRangeRetrieveError(K31)</f>
        <v/>
      </c>
      <c r="M31" s="159"/>
    </row>
    <row r="32" spans="1:13" x14ac:dyDescent="0.2">
      <c r="A32" s="158"/>
      <c r="B32" s="356" t="s">
        <v>171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12L</v>
      </c>
      <c r="G32" s="312" t="str">
        <f t="shared" si="3"/>
        <v>3L</v>
      </c>
      <c r="H32" s="357" t="str">
        <f t="shared" si="4"/>
        <v>USD12L3L30Y_Quote</v>
      </c>
      <c r="I32" s="346" t="str">
        <f t="shared" si="5"/>
        <v>USDLiborSwapForBasisCalc30Y</v>
      </c>
      <c r="J32" s="347" t="str">
        <f t="shared" si="6"/>
        <v>USDAM3L30Y_S12L3L_Quote</v>
      </c>
      <c r="K32" s="347" t="str">
        <f>_xll.qlForwardSwapQuote(J32,I32,H32,E32,Permanent,Trigger,ObjectOverwrite)</f>
        <v>USDAM3L30Y_S12L3L_Quote#0000</v>
      </c>
      <c r="L32" s="348" t="str">
        <f>_xll.ohRangeRetrieveError(K32)</f>
        <v/>
      </c>
      <c r="M32" s="159"/>
    </row>
    <row r="33" spans="1:13" x14ac:dyDescent="0.2">
      <c r="A33" s="158"/>
      <c r="B33" s="356" t="s">
        <v>172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12L</v>
      </c>
      <c r="G33" s="312" t="str">
        <f t="shared" si="3"/>
        <v>3L</v>
      </c>
      <c r="H33" s="357" t="str">
        <f t="shared" si="4"/>
        <v>USD12L3L35Y_Quote</v>
      </c>
      <c r="I33" s="346" t="str">
        <f t="shared" si="5"/>
        <v>USDLiborSwapForBasisCalc35Y</v>
      </c>
      <c r="J33" s="347" t="str">
        <f t="shared" si="6"/>
        <v>USDAM3L35Y_S12L3L_Quote</v>
      </c>
      <c r="K33" s="347" t="str">
        <f>_xll.qlForwardSwapQuote(J33,I33,H33,E33,Permanent,Trigger,ObjectOverwrite)</f>
        <v>USDAM3L35Y_S12L3L_Quote#0000</v>
      </c>
      <c r="L33" s="348" t="str">
        <f>_xll.ohRangeRetrieveError(K33)</f>
        <v/>
      </c>
      <c r="M33" s="159"/>
    </row>
    <row r="34" spans="1:13" x14ac:dyDescent="0.2">
      <c r="A34" s="158"/>
      <c r="B34" s="356" t="s">
        <v>173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12L</v>
      </c>
      <c r="G34" s="312" t="str">
        <f t="shared" si="3"/>
        <v>3L</v>
      </c>
      <c r="H34" s="357" t="str">
        <f t="shared" si="4"/>
        <v>USD12L3L40Y_Quote</v>
      </c>
      <c r="I34" s="346" t="str">
        <f t="shared" si="5"/>
        <v>USDLiborSwapForBasisCalc40Y</v>
      </c>
      <c r="J34" s="347" t="str">
        <f t="shared" si="6"/>
        <v>USDAM3L40Y_S12L3L_Quote</v>
      </c>
      <c r="K34" s="347" t="str">
        <f>_xll.qlForwardSwapQuote(J34,I34,H34,E34,Permanent,Trigger,ObjectOverwrite)</f>
        <v>USDAM3L40Y_S12L3L_Quote#0000</v>
      </c>
      <c r="L34" s="348" t="str">
        <f>_xll.ohRangeRetrieveError(K34)</f>
        <v/>
      </c>
      <c r="M34" s="159"/>
    </row>
    <row r="35" spans="1:13" x14ac:dyDescent="0.2">
      <c r="A35" s="158"/>
      <c r="B35" s="356" t="s">
        <v>174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12L</v>
      </c>
      <c r="G35" s="312" t="str">
        <f t="shared" si="3"/>
        <v>3L</v>
      </c>
      <c r="H35" s="357" t="str">
        <f t="shared" si="4"/>
        <v>USD12L3L50Y_Quote</v>
      </c>
      <c r="I35" s="346" t="str">
        <f t="shared" si="5"/>
        <v>USDLiborSwapForBasisCalc50Y</v>
      </c>
      <c r="J35" s="347" t="str">
        <f t="shared" si="6"/>
        <v>USDAM3L50Y_S12L3L_Quote</v>
      </c>
      <c r="K35" s="347" t="str">
        <f>_xll.qlForwardSwapQuote(J35,I35,H35,E35,Permanent,Trigger,ObjectOverwrite)</f>
        <v>USDAM3L50Y_S12L3L_Quote#0000</v>
      </c>
      <c r="L35" s="348" t="str">
        <f>_xll.ohRangeRetrieveError(K35)</f>
        <v/>
      </c>
      <c r="M35" s="159"/>
    </row>
    <row r="36" spans="1:13" x14ac:dyDescent="0.2">
      <c r="A36" s="158"/>
      <c r="B36" s="358" t="s">
        <v>175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12L</v>
      </c>
      <c r="G36" s="317" t="str">
        <f t="shared" si="3"/>
        <v>3L</v>
      </c>
      <c r="H36" s="359" t="str">
        <f t="shared" si="4"/>
        <v>USD12L3L60Y_Quote</v>
      </c>
      <c r="I36" s="351" t="str">
        <f t="shared" si="5"/>
        <v>USDLiborSwapForBasisCalc60Y</v>
      </c>
      <c r="J36" s="352" t="str">
        <f t="shared" si="6"/>
        <v>USDAM3L60Y_S12L3L_Quote</v>
      </c>
      <c r="K36" s="352" t="str">
        <f>_xll.qlForwardSwapQuote(J36,I36,H36,E36,Permanent,Trigger,ObjectOverwrite)</f>
        <v>USDAM3L60Y_S12L3L_Quote#0000</v>
      </c>
      <c r="L36" s="353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57</vt:i4>
      </vt:variant>
    </vt:vector>
  </HeadingPairs>
  <TitlesOfParts>
    <vt:vector size="6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2015-04-27T10:30:49Z</dcterms:modified>
</cp:coreProperties>
</file>