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75" yWindow="-15" windowWidth="6390" windowHeight="11415" tabRatio="879"/>
  </bookViews>
  <sheets>
    <sheet name="General Settings" sheetId="56" r:id="rId1"/>
    <sheet name="JPYLibor" sheetId="6" r:id="rId2"/>
    <sheet name="Tibor" sheetId="64" r:id="rId3"/>
    <sheet name="LiborSwapForBasisCalc" sheetId="63" r:id="rId4"/>
    <sheet name="Deposits" sheetId="15" r:id="rId5"/>
    <sheet name="OIS" sheetId="22" r:id="rId6"/>
    <sheet name="FRA" sheetId="16" r:id="rId7"/>
    <sheet name="Futures3M_TIBOR" sheetId="66" r:id="rId8"/>
    <sheet name="FuturesHWConvAdj" sheetId="20" r:id="rId9"/>
    <sheet name="BasisSwap3M6M" sheetId="12" r:id="rId10"/>
    <sheet name="Swap3M_TIBOR" sheetId="65" r:id="rId11"/>
    <sheet name="Swap6M" sheetId="26" r:id="rId12"/>
  </sheets>
  <definedNames>
    <definedName name="AreaTable">'General Settings'!$C$36:$D$41</definedName>
    <definedName name="Calendar">'General Settings'!$D$23</definedName>
    <definedName name="Contributor" localSheetId="9">BasisSwap3M6M!$O$2</definedName>
    <definedName name="Contributor" localSheetId="4">Deposits!$K$2</definedName>
    <definedName name="Contributor" localSheetId="6">FRA!$O$2</definedName>
    <definedName name="Contributor" localSheetId="5">OIS!$O$2</definedName>
    <definedName name="Contributor" localSheetId="10">Swap3M_TIBOR!$O$2</definedName>
    <definedName name="Contributor" localSheetId="11">Swap6M!$O$2</definedName>
    <definedName name="Contributors">'General Settings'!$C$28:$C$31</definedName>
    <definedName name="ContributorTable">'General Settings'!$C$28:$D$31</definedName>
    <definedName name="Currency">'General Settings'!$D$13</definedName>
    <definedName name="Discounting">'General Settings'!$D$14</definedName>
    <definedName name="EvaluationDate">'General Settings'!$D$5</definedName>
    <definedName name="FamilyName" localSheetId="3">LiborSwapForBasisCalc!$E$1</definedName>
    <definedName name="FamilyName" localSheetId="2">Tibor!$G$3</definedName>
    <definedName name="FamilyName">'General Settings'!$D$15</definedName>
    <definedName name="FileOverwrite">'General Settings'!$I$17</definedName>
    <definedName name="FixingType" localSheetId="3">LiborSwapForBasisCalc!$E$2</definedName>
    <definedName name="FixingType">'General Settings'!$D$17</definedName>
    <definedName name="FuturesCodes" localSheetId="7">Futures3M_TIBOR!$P$5:$P$46</definedName>
    <definedName name="FuturesDates" localSheetId="7">Futures3M_TIBOR!$Q$5:$Q$46</definedName>
    <definedName name="IborIndex" localSheetId="7">Futures3M_TIBOR!$I$3</definedName>
    <definedName name="InterpolationType">'General Settings'!$I$19</definedName>
    <definedName name="LastFixingsTrigger">'General Settings'!$D$8</definedName>
    <definedName name="LastUpdate">'General Settings'!$I$5</definedName>
    <definedName name="LiborCalendar">'General Settings'!$D$18</definedName>
    <definedName name="LiveDataFeed">'General Settings'!$I$4</definedName>
    <definedName name="LocalCalendar">'General Settings'!$D$19</definedName>
    <definedName name="MeanReversion" localSheetId="7">Futures3M_TIBOR!$I$2</definedName>
    <definedName name="MoneyMarketDayCounter">'General Settings'!$D$16</definedName>
    <definedName name="ObjectOverwrite">'General Settings'!$I$14</definedName>
    <definedName name="Permanent">'General Settings'!$I$13</definedName>
    <definedName name="PriceTickValue">'General Settings'!$I$21</definedName>
    <definedName name="Quote" localSheetId="9">BasisSwap3M6M!$W$5:$W$41</definedName>
    <definedName name="Quote" localSheetId="4">Deposits!$P$5:$P$11</definedName>
    <definedName name="Quote" localSheetId="6">FRA!$W$5:$W$36</definedName>
    <definedName name="Quote" localSheetId="7">Futures3M_TIBOR!$AA$5:$AA$46</definedName>
    <definedName name="Quote" localSheetId="8">FuturesHWConvAdj!$T$5:$T$6</definedName>
    <definedName name="Quote" localSheetId="5">OIS!$W$5:$W$58</definedName>
    <definedName name="Quote" localSheetId="10">Swap3M_TIBOR!$W$5:$W$41</definedName>
    <definedName name="Quote" localSheetId="11">Swap6M!$W$5:$W$41</definedName>
    <definedName name="QuoteLive" localSheetId="9">BasisSwap3M6M!$R$5:$R$41</definedName>
    <definedName name="QuoteLive" localSheetId="4">Deposits!$L$5:$L$11</definedName>
    <definedName name="QuoteLive" localSheetId="6">FRA!$R$5:$R$36</definedName>
    <definedName name="QuoteLive" localSheetId="7">Futures3M_TIBOR!$V$5:$V$46</definedName>
    <definedName name="QuoteLive" localSheetId="8">FuturesHWConvAdj!$P$5:$P$6</definedName>
    <definedName name="QuoteLive" localSheetId="5">OIS!$R$5:$R$58</definedName>
    <definedName name="QuoteLive" localSheetId="10">Swap3M_TIBOR!$R$5:$R$41</definedName>
    <definedName name="QuoteLive" localSheetId="11">Swap6M!$R$5:$R$41</definedName>
    <definedName name="QuoteStatic" localSheetId="9">BasisSwap3M6M!$U$5:$U$41</definedName>
    <definedName name="QuoteStatic" localSheetId="4">Deposits!$N$5:$N$11</definedName>
    <definedName name="QuoteStatic" localSheetId="6">FRA!$U$5:$U$36</definedName>
    <definedName name="QuoteStatic" localSheetId="7">Futures3M_TIBOR!$Y$5:$Y$46</definedName>
    <definedName name="QuoteStatic" localSheetId="8">FuturesHWConvAdj!$R$5:$R$6</definedName>
    <definedName name="QuoteStatic" localSheetId="5">OIS!$U$5:$U$58</definedName>
    <definedName name="QuoteStatic" localSheetId="10">Swap3M_TIBOR!$U$5:$U$41</definedName>
    <definedName name="QuoteStatic" localSheetId="11">Swap6M!$U$5:$U$41</definedName>
    <definedName name="QuoteSuffix">'General Settings'!$I$18</definedName>
    <definedName name="RateTickValue">'General Settings'!$I$20</definedName>
    <definedName name="ReutersRtMode">'General Settings'!$I$22</definedName>
    <definedName name="SerializationPath">'General Settings'!$I$53</definedName>
    <definedName name="Serialize">'General Settings'!$I$15</definedName>
    <definedName name="Swap6M4Y">Swap6M!$W$11</definedName>
    <definedName name="Trigger">'General Settings'!$D$4</definedName>
    <definedName name="TriggerCounter">'General Settings'!$D$7</definedName>
    <definedName name="Volatility" localSheetId="7">Futures3M_TIBOR!$I$1</definedName>
  </definedNames>
  <calcPr calcId="145621"/>
</workbook>
</file>

<file path=xl/calcChain.xml><?xml version="1.0" encoding="utf-8"?>
<calcChain xmlns="http://schemas.openxmlformats.org/spreadsheetml/2006/main">
  <c r="M11" i="6" l="1"/>
  <c r="M10" i="6"/>
  <c r="M9" i="6"/>
  <c r="M8" i="6"/>
  <c r="M7" i="6"/>
  <c r="M6" i="6"/>
  <c r="M5" i="6"/>
  <c r="M4" i="6"/>
  <c r="W5" i="26" l="1" a="1"/>
  <c r="W5" i="65" a="1"/>
  <c r="W5" i="12" a="1"/>
  <c r="AA5" i="66" a="1"/>
  <c r="W5" i="16" a="1"/>
  <c r="W5" i="22" a="1"/>
  <c r="P5" i="15" a="1"/>
  <c r="L5" i="15" l="1"/>
  <c r="P5" i="15" s="1"/>
  <c r="K5" i="15"/>
  <c r="C5" i="15"/>
  <c r="D5" i="15"/>
  <c r="Q5" i="15"/>
  <c r="D65" i="63" l="1"/>
  <c r="D64" i="63"/>
  <c r="D63" i="63"/>
  <c r="D62" i="63"/>
  <c r="D61" i="63"/>
  <c r="D60" i="63"/>
  <c r="D59" i="63"/>
  <c r="D58" i="63"/>
  <c r="D57" i="63"/>
  <c r="D56" i="63"/>
  <c r="D55" i="63"/>
  <c r="D54" i="63"/>
  <c r="D53" i="63"/>
  <c r="D52" i="63"/>
  <c r="D51" i="63"/>
  <c r="D50" i="63"/>
  <c r="D49" i="63"/>
  <c r="D48" i="63"/>
  <c r="D47" i="63"/>
  <c r="D46" i="63"/>
  <c r="D45" i="63"/>
  <c r="D44" i="63"/>
  <c r="D43" i="63"/>
  <c r="D42" i="63"/>
  <c r="D41" i="63"/>
  <c r="D40" i="63"/>
  <c r="D39" i="63"/>
  <c r="D38" i="63"/>
  <c r="D37" i="63"/>
  <c r="D36" i="63"/>
  <c r="D35" i="63"/>
  <c r="D34" i="63"/>
  <c r="D33" i="63"/>
  <c r="D32" i="63"/>
  <c r="D31" i="63"/>
  <c r="D30" i="63"/>
  <c r="D29" i="63"/>
  <c r="D28" i="63"/>
  <c r="D27" i="63"/>
  <c r="D26" i="63"/>
  <c r="D25" i="63"/>
  <c r="D24" i="63"/>
  <c r="D23" i="63"/>
  <c r="D22" i="63"/>
  <c r="D21" i="63"/>
  <c r="D20" i="63"/>
  <c r="D19" i="63"/>
  <c r="D18" i="63"/>
  <c r="D17" i="63"/>
  <c r="D16" i="63"/>
  <c r="D15" i="63"/>
  <c r="D14" i="63"/>
  <c r="D13" i="63"/>
  <c r="D12" i="63"/>
  <c r="D11" i="63"/>
  <c r="D10" i="63"/>
  <c r="D9" i="63"/>
  <c r="D8" i="63"/>
  <c r="D7" i="63"/>
  <c r="D6" i="63"/>
  <c r="O2" i="26"/>
  <c r="O2" i="65"/>
  <c r="O2" i="12"/>
  <c r="D41" i="12"/>
  <c r="C41" i="12"/>
  <c r="D40" i="12"/>
  <c r="C40" i="12"/>
  <c r="D39" i="12"/>
  <c r="C39" i="12"/>
  <c r="D38" i="12"/>
  <c r="C38" i="12"/>
  <c r="D37" i="12"/>
  <c r="C37" i="12"/>
  <c r="D36" i="12"/>
  <c r="C36" i="12"/>
  <c r="D35" i="12"/>
  <c r="C35" i="12"/>
  <c r="D34" i="12"/>
  <c r="C34" i="12"/>
  <c r="D33" i="12"/>
  <c r="C33" i="12"/>
  <c r="D32" i="12"/>
  <c r="C32" i="12"/>
  <c r="D31" i="12"/>
  <c r="C31" i="12"/>
  <c r="D30" i="12"/>
  <c r="C30" i="12"/>
  <c r="D29" i="12"/>
  <c r="C29" i="12"/>
  <c r="D28" i="12"/>
  <c r="C28" i="12"/>
  <c r="D27" i="12"/>
  <c r="C27" i="12"/>
  <c r="D26" i="12"/>
  <c r="C26" i="12"/>
  <c r="D25" i="12"/>
  <c r="C25" i="12"/>
  <c r="D24" i="12"/>
  <c r="C24" i="12"/>
  <c r="D23" i="12"/>
  <c r="C23" i="12"/>
  <c r="D22" i="12"/>
  <c r="C22" i="12"/>
  <c r="D21" i="12"/>
  <c r="C21" i="12"/>
  <c r="D20" i="12"/>
  <c r="C20" i="12"/>
  <c r="D19" i="12"/>
  <c r="C19" i="12"/>
  <c r="D18" i="12"/>
  <c r="C18" i="12"/>
  <c r="D17" i="12"/>
  <c r="C17" i="12"/>
  <c r="D16" i="12"/>
  <c r="C16" i="12"/>
  <c r="D15" i="12"/>
  <c r="C15" i="12"/>
  <c r="D14" i="12"/>
  <c r="C14" i="12"/>
  <c r="D13" i="12"/>
  <c r="C13" i="12"/>
  <c r="D12" i="12"/>
  <c r="C12" i="12"/>
  <c r="D11" i="12"/>
  <c r="C11" i="12"/>
  <c r="D10" i="12"/>
  <c r="C10" i="12"/>
  <c r="D9" i="12"/>
  <c r="C9" i="12"/>
  <c r="D8" i="12"/>
  <c r="C8" i="12"/>
  <c r="D7" i="12"/>
  <c r="C7" i="12"/>
  <c r="D6" i="12"/>
  <c r="C6" i="12"/>
  <c r="D5" i="12"/>
  <c r="C5" i="12"/>
  <c r="R2" i="26" a="1"/>
  <c r="R2" i="12" a="1"/>
  <c r="R2" i="65" a="1"/>
  <c r="E5" i="15"/>
  <c r="R2" i="26" l="1"/>
  <c r="R2" i="65"/>
  <c r="R2" i="12"/>
  <c r="K5" i="20"/>
  <c r="L5" i="20" s="1"/>
  <c r="C6" i="66"/>
  <c r="C7" i="66"/>
  <c r="C8" i="66"/>
  <c r="C9" i="66"/>
  <c r="C10" i="66"/>
  <c r="C11" i="66"/>
  <c r="C12" i="66"/>
  <c r="C13" i="66"/>
  <c r="C14" i="66"/>
  <c r="C15" i="66"/>
  <c r="C16" i="66"/>
  <c r="C17" i="66"/>
  <c r="C18" i="66"/>
  <c r="C19" i="66"/>
  <c r="C20" i="66"/>
  <c r="C21" i="66"/>
  <c r="C22" i="66"/>
  <c r="C23" i="66"/>
  <c r="C24" i="66"/>
  <c r="C25" i="66"/>
  <c r="C26" i="66"/>
  <c r="C27" i="66"/>
  <c r="C28" i="66"/>
  <c r="C29" i="66"/>
  <c r="C30" i="66"/>
  <c r="C31" i="66"/>
  <c r="C32" i="66"/>
  <c r="C33" i="66"/>
  <c r="C34" i="66"/>
  <c r="C35" i="66"/>
  <c r="C36" i="66"/>
  <c r="C37" i="66"/>
  <c r="C38" i="66"/>
  <c r="C39" i="66"/>
  <c r="C40" i="66"/>
  <c r="C41" i="66"/>
  <c r="C42" i="66"/>
  <c r="C43" i="66"/>
  <c r="C44" i="66"/>
  <c r="C45" i="66"/>
  <c r="C46" i="66"/>
  <c r="C5" i="66"/>
  <c r="R2" i="16" a="1"/>
  <c r="R2" i="22" a="1"/>
  <c r="V2" i="66" a="1"/>
  <c r="R7" i="65" l="1"/>
  <c r="W7" i="65" s="1"/>
  <c r="R15" i="65"/>
  <c r="W15" i="65" s="1"/>
  <c r="R23" i="65"/>
  <c r="W23" i="65" s="1"/>
  <c r="R31" i="65"/>
  <c r="W31" i="65" s="1"/>
  <c r="R39" i="65"/>
  <c r="W39" i="65" s="1"/>
  <c r="R8" i="65"/>
  <c r="W8" i="65" s="1"/>
  <c r="R16" i="65"/>
  <c r="W16" i="65" s="1"/>
  <c r="R24" i="65"/>
  <c r="W24" i="65" s="1"/>
  <c r="R32" i="65"/>
  <c r="W32" i="65" s="1"/>
  <c r="R40" i="65"/>
  <c r="W40" i="65" s="1"/>
  <c r="R10" i="65"/>
  <c r="W10" i="65" s="1"/>
  <c r="R26" i="65"/>
  <c r="W26" i="65" s="1"/>
  <c r="R5" i="65"/>
  <c r="W5" i="65" s="1"/>
  <c r="R19" i="65"/>
  <c r="W19" i="65" s="1"/>
  <c r="R35" i="65"/>
  <c r="W35" i="65" s="1"/>
  <c r="R36" i="65"/>
  <c r="W36" i="65" s="1"/>
  <c r="R29" i="65"/>
  <c r="W29" i="65" s="1"/>
  <c r="R9" i="65"/>
  <c r="W9" i="65" s="1"/>
  <c r="R17" i="65"/>
  <c r="W17" i="65" s="1"/>
  <c r="R25" i="65"/>
  <c r="W25" i="65" s="1"/>
  <c r="R33" i="65"/>
  <c r="W33" i="65" s="1"/>
  <c r="R41" i="65"/>
  <c r="W41" i="65" s="1"/>
  <c r="R18" i="65"/>
  <c r="W18" i="65" s="1"/>
  <c r="R34" i="65"/>
  <c r="W34" i="65" s="1"/>
  <c r="R27" i="65"/>
  <c r="W27" i="65" s="1"/>
  <c r="R13" i="65"/>
  <c r="W13" i="65" s="1"/>
  <c r="R21" i="65"/>
  <c r="W21" i="65" s="1"/>
  <c r="R11" i="65"/>
  <c r="W11" i="65" s="1"/>
  <c r="R12" i="65"/>
  <c r="W12" i="65" s="1"/>
  <c r="R20" i="65"/>
  <c r="W20" i="65" s="1"/>
  <c r="R28" i="65"/>
  <c r="W28" i="65" s="1"/>
  <c r="R6" i="65"/>
  <c r="W6" i="65" s="1"/>
  <c r="R14" i="65"/>
  <c r="W14" i="65" s="1"/>
  <c r="R22" i="65"/>
  <c r="W22" i="65" s="1"/>
  <c r="R30" i="65"/>
  <c r="W30" i="65" s="1"/>
  <c r="R38" i="65"/>
  <c r="W38" i="65" s="1"/>
  <c r="R37" i="65"/>
  <c r="W37" i="65" s="1"/>
  <c r="R12" i="12"/>
  <c r="W12" i="12" s="1"/>
  <c r="R20" i="12"/>
  <c r="W20" i="12" s="1"/>
  <c r="R28" i="12"/>
  <c r="W28" i="12" s="1"/>
  <c r="R36" i="12"/>
  <c r="W36" i="12" s="1"/>
  <c r="R5" i="12"/>
  <c r="W5" i="12" s="1"/>
  <c r="R13" i="12"/>
  <c r="W13" i="12" s="1"/>
  <c r="R21" i="12"/>
  <c r="W21" i="12" s="1"/>
  <c r="R29" i="12"/>
  <c r="W29" i="12" s="1"/>
  <c r="R37" i="12"/>
  <c r="W37" i="12" s="1"/>
  <c r="R6" i="12"/>
  <c r="W6" i="12" s="1"/>
  <c r="R14" i="12"/>
  <c r="W14" i="12" s="1"/>
  <c r="R22" i="12"/>
  <c r="W22" i="12" s="1"/>
  <c r="R30" i="12"/>
  <c r="W30" i="12" s="1"/>
  <c r="R38" i="12"/>
  <c r="W38" i="12" s="1"/>
  <c r="R7" i="12"/>
  <c r="W7" i="12" s="1"/>
  <c r="R15" i="12"/>
  <c r="W15" i="12" s="1"/>
  <c r="R23" i="12"/>
  <c r="W23" i="12" s="1"/>
  <c r="R31" i="12"/>
  <c r="W31" i="12" s="1"/>
  <c r="R39" i="12"/>
  <c r="W39" i="12" s="1"/>
  <c r="R9" i="12"/>
  <c r="W9" i="12" s="1"/>
  <c r="R25" i="12"/>
  <c r="W25" i="12" s="1"/>
  <c r="R41" i="12"/>
  <c r="W41" i="12" s="1"/>
  <c r="R10" i="12"/>
  <c r="W10" i="12" s="1"/>
  <c r="R26" i="12"/>
  <c r="W26" i="12" s="1"/>
  <c r="R11" i="12"/>
  <c r="W11" i="12" s="1"/>
  <c r="R27" i="12"/>
  <c r="W27" i="12" s="1"/>
  <c r="R16" i="12"/>
  <c r="W16" i="12" s="1"/>
  <c r="R32" i="12"/>
  <c r="W32" i="12" s="1"/>
  <c r="R17" i="12"/>
  <c r="W17" i="12" s="1"/>
  <c r="R33" i="12"/>
  <c r="W33" i="12" s="1"/>
  <c r="R18" i="12"/>
  <c r="W18" i="12" s="1"/>
  <c r="R34" i="12"/>
  <c r="W34" i="12" s="1"/>
  <c r="R19" i="12"/>
  <c r="W19" i="12" s="1"/>
  <c r="R35" i="12"/>
  <c r="W35" i="12" s="1"/>
  <c r="R8" i="12"/>
  <c r="W8" i="12" s="1"/>
  <c r="R24" i="12"/>
  <c r="W24" i="12" s="1"/>
  <c r="R40" i="12"/>
  <c r="W40" i="12" s="1"/>
  <c r="R8" i="26"/>
  <c r="W8" i="26" s="1"/>
  <c r="R16" i="26"/>
  <c r="W16" i="26" s="1"/>
  <c r="R24" i="26"/>
  <c r="W24" i="26" s="1"/>
  <c r="R32" i="26"/>
  <c r="W32" i="26" s="1"/>
  <c r="R40" i="26"/>
  <c r="W40" i="26" s="1"/>
  <c r="R9" i="26"/>
  <c r="W9" i="26" s="1"/>
  <c r="R17" i="26"/>
  <c r="W17" i="26" s="1"/>
  <c r="R25" i="26"/>
  <c r="W25" i="26" s="1"/>
  <c r="R33" i="26"/>
  <c r="W33" i="26" s="1"/>
  <c r="R41" i="26"/>
  <c r="W41" i="26" s="1"/>
  <c r="R10" i="26"/>
  <c r="W10" i="26" s="1"/>
  <c r="R18" i="26"/>
  <c r="W18" i="26" s="1"/>
  <c r="R26" i="26"/>
  <c r="W26" i="26" s="1"/>
  <c r="R34" i="26"/>
  <c r="W34" i="26" s="1"/>
  <c r="R5" i="26"/>
  <c r="W5" i="26" s="1"/>
  <c r="R11" i="26"/>
  <c r="W11" i="26" s="1"/>
  <c r="R19" i="26"/>
  <c r="W19" i="26" s="1"/>
  <c r="R27" i="26"/>
  <c r="W27" i="26" s="1"/>
  <c r="R35" i="26"/>
  <c r="W35" i="26" s="1"/>
  <c r="R12" i="26"/>
  <c r="W12" i="26" s="1"/>
  <c r="R20" i="26"/>
  <c r="W20" i="26" s="1"/>
  <c r="R28" i="26"/>
  <c r="W28" i="26" s="1"/>
  <c r="R36" i="26"/>
  <c r="W36" i="26" s="1"/>
  <c r="R13" i="26"/>
  <c r="W13" i="26" s="1"/>
  <c r="R31" i="26"/>
  <c r="W31" i="26" s="1"/>
  <c r="R14" i="26"/>
  <c r="W14" i="26" s="1"/>
  <c r="R37" i="26"/>
  <c r="W37" i="26" s="1"/>
  <c r="R15" i="26"/>
  <c r="W15" i="26" s="1"/>
  <c r="R38" i="26"/>
  <c r="W38" i="26" s="1"/>
  <c r="R21" i="26"/>
  <c r="W21" i="26" s="1"/>
  <c r="R39" i="26"/>
  <c r="W39" i="26" s="1"/>
  <c r="R22" i="26"/>
  <c r="W22" i="26" s="1"/>
  <c r="R23" i="26"/>
  <c r="W23" i="26" s="1"/>
  <c r="R6" i="26"/>
  <c r="W6" i="26" s="1"/>
  <c r="R29" i="26"/>
  <c r="W29" i="26" s="1"/>
  <c r="R7" i="26"/>
  <c r="W7" i="26" s="1"/>
  <c r="R30" i="26"/>
  <c r="W30" i="26" s="1"/>
  <c r="V2" i="66"/>
  <c r="R2" i="16"/>
  <c r="R2" i="22"/>
  <c r="O2" i="16"/>
  <c r="D18" i="16"/>
  <c r="D19" i="16"/>
  <c r="D20" i="16"/>
  <c r="D21" i="16"/>
  <c r="D33" i="16"/>
  <c r="D34" i="16"/>
  <c r="D35" i="16"/>
  <c r="D36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5" i="16"/>
  <c r="M26" i="16"/>
  <c r="D26" i="16" s="1"/>
  <c r="M27" i="16"/>
  <c r="N27" i="16" s="1"/>
  <c r="M28" i="16"/>
  <c r="N28" i="16" s="1"/>
  <c r="M29" i="16"/>
  <c r="D29" i="16" s="1"/>
  <c r="M30" i="16"/>
  <c r="D30" i="16" s="1"/>
  <c r="M31" i="16"/>
  <c r="N31" i="16" s="1"/>
  <c r="M32" i="16"/>
  <c r="N32" i="16" s="1"/>
  <c r="M33" i="16"/>
  <c r="N33" i="16" s="1"/>
  <c r="M34" i="16"/>
  <c r="M35" i="16"/>
  <c r="M36" i="16"/>
  <c r="N36" i="16" s="1"/>
  <c r="N29" i="16"/>
  <c r="N30" i="16"/>
  <c r="M25" i="16"/>
  <c r="D25" i="16" s="1"/>
  <c r="M17" i="16"/>
  <c r="D17" i="16" s="1"/>
  <c r="M18" i="16"/>
  <c r="M19" i="16"/>
  <c r="M20" i="16"/>
  <c r="M21" i="16"/>
  <c r="N21" i="16" s="1"/>
  <c r="M22" i="16"/>
  <c r="D22" i="16" s="1"/>
  <c r="M23" i="16"/>
  <c r="D23" i="16" s="1"/>
  <c r="M24" i="16"/>
  <c r="D24" i="16" s="1"/>
  <c r="N20" i="16"/>
  <c r="M16" i="16"/>
  <c r="D16" i="16" s="1"/>
  <c r="N35" i="16"/>
  <c r="N34" i="16"/>
  <c r="N26" i="16"/>
  <c r="N19" i="16"/>
  <c r="N18" i="16"/>
  <c r="N16" i="16"/>
  <c r="N8" i="16"/>
  <c r="N5" i="16"/>
  <c r="M6" i="16"/>
  <c r="D6" i="16" s="1"/>
  <c r="E6" i="16" s="1"/>
  <c r="M7" i="16"/>
  <c r="D7" i="16" s="1"/>
  <c r="E7" i="16" s="1"/>
  <c r="M8" i="16"/>
  <c r="D8" i="16" s="1"/>
  <c r="M9" i="16"/>
  <c r="D9" i="16" s="1"/>
  <c r="M10" i="16"/>
  <c r="N10" i="16" s="1"/>
  <c r="M11" i="16"/>
  <c r="N11" i="16" s="1"/>
  <c r="M12" i="16"/>
  <c r="N12" i="16" s="1"/>
  <c r="M13" i="16"/>
  <c r="D13" i="16" s="1"/>
  <c r="M14" i="16"/>
  <c r="D14" i="16" s="1"/>
  <c r="E14" i="16" s="1"/>
  <c r="M15" i="16"/>
  <c r="N15" i="16" s="1"/>
  <c r="M5" i="16"/>
  <c r="D5" i="16" s="1"/>
  <c r="E5" i="16" s="1"/>
  <c r="S20" i="26" l="1"/>
  <c r="S6" i="12"/>
  <c r="S20" i="12"/>
  <c r="S28" i="65"/>
  <c r="S12" i="26"/>
  <c r="S14" i="26"/>
  <c r="S21" i="26"/>
  <c r="S28" i="26"/>
  <c r="S34" i="26"/>
  <c r="S9" i="26"/>
  <c r="S8" i="12"/>
  <c r="S16" i="12"/>
  <c r="S39" i="12"/>
  <c r="S14" i="12"/>
  <c r="S28" i="12"/>
  <c r="S6" i="65"/>
  <c r="S34" i="65"/>
  <c r="S36" i="65"/>
  <c r="S24" i="65"/>
  <c r="S27" i="12"/>
  <c r="S18" i="26"/>
  <c r="S32" i="26"/>
  <c r="S19" i="12"/>
  <c r="S11" i="12"/>
  <c r="S23" i="12"/>
  <c r="S37" i="12"/>
  <c r="S12" i="12"/>
  <c r="S20" i="65"/>
  <c r="S41" i="65"/>
  <c r="S19" i="65"/>
  <c r="S8" i="65"/>
  <c r="S40" i="26"/>
  <c r="S37" i="26"/>
  <c r="S24" i="26"/>
  <c r="S34" i="12"/>
  <c r="S26" i="12"/>
  <c r="S15" i="12"/>
  <c r="S29" i="12"/>
  <c r="S37" i="65"/>
  <c r="S12" i="65"/>
  <c r="S33" i="65"/>
  <c r="S5" i="65"/>
  <c r="S39" i="65"/>
  <c r="S35" i="12"/>
  <c r="S16" i="26"/>
  <c r="S18" i="12"/>
  <c r="S10" i="12"/>
  <c r="S7" i="12"/>
  <c r="S21" i="12"/>
  <c r="S38" i="65"/>
  <c r="S11" i="65"/>
  <c r="S25" i="65"/>
  <c r="S26" i="65"/>
  <c r="S31" i="65"/>
  <c r="S26" i="26"/>
  <c r="S35" i="65"/>
  <c r="S15" i="26"/>
  <c r="S35" i="26"/>
  <c r="S6" i="26"/>
  <c r="S23" i="26"/>
  <c r="S31" i="26"/>
  <c r="S19" i="26"/>
  <c r="S33" i="26"/>
  <c r="S8" i="26"/>
  <c r="S33" i="12"/>
  <c r="S41" i="12"/>
  <c r="S38" i="12"/>
  <c r="S13" i="12"/>
  <c r="S30" i="65"/>
  <c r="S21" i="65"/>
  <c r="S17" i="65"/>
  <c r="S10" i="65"/>
  <c r="S23" i="65"/>
  <c r="S30" i="26"/>
  <c r="S31" i="12"/>
  <c r="S18" i="65"/>
  <c r="S7" i="26"/>
  <c r="S29" i="26"/>
  <c r="S41" i="26"/>
  <c r="S22" i="26"/>
  <c r="S13" i="26"/>
  <c r="S11" i="26"/>
  <c r="S25" i="26"/>
  <c r="S40" i="12"/>
  <c r="S17" i="12"/>
  <c r="S25" i="12"/>
  <c r="S30" i="12"/>
  <c r="S5" i="12"/>
  <c r="S22" i="65"/>
  <c r="S13" i="65"/>
  <c r="S9" i="65"/>
  <c r="S40" i="65"/>
  <c r="S15" i="65"/>
  <c r="S38" i="26"/>
  <c r="S16" i="65"/>
  <c r="S10" i="26"/>
  <c r="S27" i="26"/>
  <c r="S39" i="26"/>
  <c r="S36" i="26"/>
  <c r="S5" i="26"/>
  <c r="S17" i="26"/>
  <c r="S24" i="12"/>
  <c r="S32" i="12"/>
  <c r="S9" i="12"/>
  <c r="S22" i="12"/>
  <c r="S36" i="12"/>
  <c r="S14" i="65"/>
  <c r="S27" i="65"/>
  <c r="S29" i="65"/>
  <c r="S32" i="65"/>
  <c r="S7" i="65"/>
  <c r="O5" i="16"/>
  <c r="O32" i="16"/>
  <c r="O10" i="16"/>
  <c r="O18" i="16"/>
  <c r="O30" i="16"/>
  <c r="O16" i="16"/>
  <c r="O19" i="16"/>
  <c r="O29" i="16"/>
  <c r="O8" i="16"/>
  <c r="O36" i="16"/>
  <c r="O28" i="16"/>
  <c r="O12" i="16"/>
  <c r="O11" i="16"/>
  <c r="O21" i="16"/>
  <c r="O34" i="16"/>
  <c r="O27" i="16"/>
  <c r="O33" i="16"/>
  <c r="O20" i="16"/>
  <c r="O31" i="16"/>
  <c r="O26" i="16"/>
  <c r="O15" i="16"/>
  <c r="O35" i="16"/>
  <c r="R5" i="22"/>
  <c r="W5" i="22" s="1"/>
  <c r="R8" i="22"/>
  <c r="W8" i="22" s="1"/>
  <c r="R16" i="22"/>
  <c r="W16" i="22" s="1"/>
  <c r="R24" i="22"/>
  <c r="W24" i="22" s="1"/>
  <c r="R32" i="22"/>
  <c r="W32" i="22" s="1"/>
  <c r="R40" i="22"/>
  <c r="W40" i="22" s="1"/>
  <c r="R48" i="22"/>
  <c r="W48" i="22" s="1"/>
  <c r="R56" i="22"/>
  <c r="W56" i="22" s="1"/>
  <c r="R9" i="22"/>
  <c r="W9" i="22" s="1"/>
  <c r="R17" i="22"/>
  <c r="W17" i="22" s="1"/>
  <c r="R25" i="22"/>
  <c r="W25" i="22" s="1"/>
  <c r="R33" i="22"/>
  <c r="W33" i="22" s="1"/>
  <c r="R41" i="22"/>
  <c r="W41" i="22" s="1"/>
  <c r="R49" i="22"/>
  <c r="W49" i="22" s="1"/>
  <c r="R57" i="22"/>
  <c r="W57" i="22" s="1"/>
  <c r="R10" i="22"/>
  <c r="W10" i="22" s="1"/>
  <c r="R18" i="22"/>
  <c r="W18" i="22" s="1"/>
  <c r="R26" i="22"/>
  <c r="W26" i="22" s="1"/>
  <c r="R34" i="22"/>
  <c r="W34" i="22" s="1"/>
  <c r="R42" i="22"/>
  <c r="W42" i="22" s="1"/>
  <c r="R50" i="22"/>
  <c r="W50" i="22" s="1"/>
  <c r="R58" i="22"/>
  <c r="W58" i="22" s="1"/>
  <c r="R11" i="22"/>
  <c r="W11" i="22" s="1"/>
  <c r="R19" i="22"/>
  <c r="W19" i="22" s="1"/>
  <c r="R27" i="22"/>
  <c r="W27" i="22" s="1"/>
  <c r="R35" i="22"/>
  <c r="W35" i="22" s="1"/>
  <c r="R43" i="22"/>
  <c r="W43" i="22" s="1"/>
  <c r="R51" i="22"/>
  <c r="W51" i="22" s="1"/>
  <c r="R12" i="22"/>
  <c r="W12" i="22" s="1"/>
  <c r="R20" i="22"/>
  <c r="W20" i="22" s="1"/>
  <c r="R28" i="22"/>
  <c r="W28" i="22" s="1"/>
  <c r="R36" i="22"/>
  <c r="W36" i="22" s="1"/>
  <c r="R44" i="22"/>
  <c r="W44" i="22" s="1"/>
  <c r="R52" i="22"/>
  <c r="W52" i="22" s="1"/>
  <c r="R13" i="22"/>
  <c r="W13" i="22" s="1"/>
  <c r="R21" i="22"/>
  <c r="W21" i="22" s="1"/>
  <c r="R29" i="22"/>
  <c r="W29" i="22" s="1"/>
  <c r="R37" i="22"/>
  <c r="W37" i="22" s="1"/>
  <c r="R45" i="22"/>
  <c r="W45" i="22" s="1"/>
  <c r="R53" i="22"/>
  <c r="W53" i="22" s="1"/>
  <c r="R6" i="22"/>
  <c r="W6" i="22" s="1"/>
  <c r="R14" i="22"/>
  <c r="W14" i="22" s="1"/>
  <c r="R22" i="22"/>
  <c r="W22" i="22" s="1"/>
  <c r="R30" i="22"/>
  <c r="W30" i="22" s="1"/>
  <c r="R38" i="22"/>
  <c r="W38" i="22" s="1"/>
  <c r="R46" i="22"/>
  <c r="W46" i="22" s="1"/>
  <c r="R54" i="22"/>
  <c r="W54" i="22" s="1"/>
  <c r="R7" i="22"/>
  <c r="W7" i="22" s="1"/>
  <c r="R15" i="22"/>
  <c r="W15" i="22" s="1"/>
  <c r="R23" i="22"/>
  <c r="W23" i="22" s="1"/>
  <c r="R31" i="22"/>
  <c r="W31" i="22" s="1"/>
  <c r="R39" i="22"/>
  <c r="W39" i="22" s="1"/>
  <c r="R47" i="22"/>
  <c r="W47" i="22" s="1"/>
  <c r="R55" i="22"/>
  <c r="W55" i="22" s="1"/>
  <c r="R7" i="16"/>
  <c r="W7" i="16" s="1"/>
  <c r="R15" i="16"/>
  <c r="W15" i="16" s="1"/>
  <c r="R23" i="16"/>
  <c r="W23" i="16" s="1"/>
  <c r="R31" i="16"/>
  <c r="W31" i="16" s="1"/>
  <c r="R17" i="16"/>
  <c r="W17" i="16" s="1"/>
  <c r="R33" i="16"/>
  <c r="W33" i="16" s="1"/>
  <c r="R10" i="16"/>
  <c r="W10" i="16" s="1"/>
  <c r="R26" i="16"/>
  <c r="W26" i="16" s="1"/>
  <c r="R11" i="16"/>
  <c r="W11" i="16" s="1"/>
  <c r="R27" i="16"/>
  <c r="W27" i="16" s="1"/>
  <c r="R28" i="16"/>
  <c r="W28" i="16" s="1"/>
  <c r="R13" i="16"/>
  <c r="W13" i="16" s="1"/>
  <c r="R29" i="16"/>
  <c r="W29" i="16" s="1"/>
  <c r="R6" i="16"/>
  <c r="W6" i="16" s="1"/>
  <c r="R22" i="16"/>
  <c r="W22" i="16" s="1"/>
  <c r="R8" i="16"/>
  <c r="W8" i="16" s="1"/>
  <c r="R16" i="16"/>
  <c r="W16" i="16" s="1"/>
  <c r="R24" i="16"/>
  <c r="W24" i="16" s="1"/>
  <c r="R32" i="16"/>
  <c r="W32" i="16" s="1"/>
  <c r="R9" i="16"/>
  <c r="W9" i="16" s="1"/>
  <c r="R25" i="16"/>
  <c r="W25" i="16" s="1"/>
  <c r="R18" i="16"/>
  <c r="W18" i="16" s="1"/>
  <c r="R34" i="16"/>
  <c r="W34" i="16" s="1"/>
  <c r="R19" i="16"/>
  <c r="W19" i="16" s="1"/>
  <c r="R35" i="16"/>
  <c r="W35" i="16" s="1"/>
  <c r="R12" i="16"/>
  <c r="W12" i="16" s="1"/>
  <c r="R20" i="16"/>
  <c r="W20" i="16" s="1"/>
  <c r="R36" i="16"/>
  <c r="W36" i="16" s="1"/>
  <c r="R21" i="16"/>
  <c r="W21" i="16" s="1"/>
  <c r="R5" i="16"/>
  <c r="W5" i="16" s="1"/>
  <c r="R14" i="16"/>
  <c r="W14" i="16" s="1"/>
  <c r="R30" i="16"/>
  <c r="W30" i="16" s="1"/>
  <c r="V9" i="66"/>
  <c r="AA9" i="66" s="1"/>
  <c r="V17" i="66"/>
  <c r="AA17" i="66" s="1"/>
  <c r="V25" i="66"/>
  <c r="AA25" i="66" s="1"/>
  <c r="V33" i="66"/>
  <c r="AA33" i="66" s="1"/>
  <c r="V41" i="66"/>
  <c r="AA41" i="66" s="1"/>
  <c r="V10" i="66"/>
  <c r="AA10" i="66" s="1"/>
  <c r="V18" i="66"/>
  <c r="AA18" i="66" s="1"/>
  <c r="V26" i="66"/>
  <c r="AA26" i="66" s="1"/>
  <c r="V34" i="66"/>
  <c r="AA34" i="66" s="1"/>
  <c r="V42" i="66"/>
  <c r="AA42" i="66" s="1"/>
  <c r="V11" i="66"/>
  <c r="AA11" i="66" s="1"/>
  <c r="V19" i="66"/>
  <c r="AA19" i="66" s="1"/>
  <c r="V27" i="66"/>
  <c r="AA27" i="66" s="1"/>
  <c r="V35" i="66"/>
  <c r="AA35" i="66" s="1"/>
  <c r="V43" i="66"/>
  <c r="AA43" i="66" s="1"/>
  <c r="V12" i="66"/>
  <c r="AA12" i="66" s="1"/>
  <c r="V20" i="66"/>
  <c r="AA20" i="66" s="1"/>
  <c r="V28" i="66"/>
  <c r="AA28" i="66" s="1"/>
  <c r="V36" i="66"/>
  <c r="AA36" i="66" s="1"/>
  <c r="V44" i="66"/>
  <c r="AA44" i="66" s="1"/>
  <c r="V13" i="66"/>
  <c r="AA13" i="66" s="1"/>
  <c r="V21" i="66"/>
  <c r="AA21" i="66" s="1"/>
  <c r="V29" i="66"/>
  <c r="AA29" i="66" s="1"/>
  <c r="V37" i="66"/>
  <c r="AA37" i="66" s="1"/>
  <c r="V45" i="66"/>
  <c r="AA45" i="66" s="1"/>
  <c r="V6" i="66"/>
  <c r="AA6" i="66" s="1"/>
  <c r="V14" i="66"/>
  <c r="AA14" i="66" s="1"/>
  <c r="V22" i="66"/>
  <c r="AA22" i="66" s="1"/>
  <c r="V30" i="66"/>
  <c r="AA30" i="66" s="1"/>
  <c r="V38" i="66"/>
  <c r="AA38" i="66" s="1"/>
  <c r="V46" i="66"/>
  <c r="AA46" i="66" s="1"/>
  <c r="V7" i="66"/>
  <c r="AA7" i="66" s="1"/>
  <c r="V15" i="66"/>
  <c r="AA15" i="66" s="1"/>
  <c r="V23" i="66"/>
  <c r="AA23" i="66" s="1"/>
  <c r="V31" i="66"/>
  <c r="AA31" i="66" s="1"/>
  <c r="V39" i="66"/>
  <c r="AA39" i="66" s="1"/>
  <c r="V5" i="66"/>
  <c r="AA5" i="66" s="1"/>
  <c r="V8" i="66"/>
  <c r="AA8" i="66" s="1"/>
  <c r="V16" i="66"/>
  <c r="AA16" i="66" s="1"/>
  <c r="V24" i="66"/>
  <c r="AA24" i="66" s="1"/>
  <c r="V32" i="66"/>
  <c r="AA32" i="66" s="1"/>
  <c r="V40" i="66"/>
  <c r="AA40" i="66" s="1"/>
  <c r="N6" i="16"/>
  <c r="O6" i="16" s="1"/>
  <c r="N7" i="16"/>
  <c r="O7" i="16" s="1"/>
  <c r="D28" i="16"/>
  <c r="N13" i="16"/>
  <c r="O13" i="16" s="1"/>
  <c r="D27" i="16"/>
  <c r="E8" i="16"/>
  <c r="N14" i="16"/>
  <c r="O14" i="16" s="1"/>
  <c r="D12" i="16"/>
  <c r="E12" i="16" s="1"/>
  <c r="D11" i="16"/>
  <c r="D10" i="16"/>
  <c r="N9" i="16"/>
  <c r="O9" i="16" s="1"/>
  <c r="N17" i="16"/>
  <c r="O17" i="16" s="1"/>
  <c r="N25" i="16"/>
  <c r="O25" i="16" s="1"/>
  <c r="N24" i="16"/>
  <c r="O24" i="16" s="1"/>
  <c r="N23" i="16"/>
  <c r="O23" i="16" s="1"/>
  <c r="D32" i="16"/>
  <c r="N22" i="16"/>
  <c r="O22" i="16" s="1"/>
  <c r="D31" i="16"/>
  <c r="D15" i="16"/>
  <c r="E15" i="16" s="1"/>
  <c r="E13" i="16"/>
  <c r="E11" i="16"/>
  <c r="E10" i="16"/>
  <c r="E9" i="16"/>
  <c r="W5" i="66" l="1"/>
  <c r="W30" i="66"/>
  <c r="S25" i="16"/>
  <c r="S32" i="16"/>
  <c r="W28" i="66"/>
  <c r="W8" i="66"/>
  <c r="W38" i="66"/>
  <c r="W21" i="66"/>
  <c r="W35" i="66"/>
  <c r="W10" i="66"/>
  <c r="S18" i="16"/>
  <c r="S6" i="16"/>
  <c r="S33" i="16"/>
  <c r="S17" i="16"/>
  <c r="S9" i="16"/>
  <c r="W13" i="66"/>
  <c r="S21" i="16"/>
  <c r="W44" i="66"/>
  <c r="S31" i="16"/>
  <c r="W36" i="66"/>
  <c r="W25" i="66"/>
  <c r="S23" i="16"/>
  <c r="W40" i="66"/>
  <c r="W42" i="66"/>
  <c r="S24" i="16"/>
  <c r="W32" i="66"/>
  <c r="W15" i="66"/>
  <c r="W45" i="66"/>
  <c r="W20" i="66"/>
  <c r="W34" i="66"/>
  <c r="W9" i="66"/>
  <c r="S35" i="16"/>
  <c r="S16" i="16"/>
  <c r="S11" i="16"/>
  <c r="S7" i="16"/>
  <c r="W27" i="66"/>
  <c r="S29" i="16"/>
  <c r="W22" i="66"/>
  <c r="W33" i="66"/>
  <c r="S13" i="16"/>
  <c r="W14" i="66"/>
  <c r="W11" i="66"/>
  <c r="S28" i="16"/>
  <c r="W6" i="66"/>
  <c r="S12" i="16"/>
  <c r="S15" i="16"/>
  <c r="W7" i="66"/>
  <c r="W37" i="66"/>
  <c r="W12" i="66"/>
  <c r="W26" i="66"/>
  <c r="S30" i="16"/>
  <c r="S19" i="16"/>
  <c r="S8" i="16"/>
  <c r="S26" i="16"/>
  <c r="W41" i="66"/>
  <c r="W39" i="66"/>
  <c r="W19" i="66"/>
  <c r="S36" i="16"/>
  <c r="W31" i="66"/>
  <c r="S20" i="16"/>
  <c r="W23" i="66"/>
  <c r="W17" i="66"/>
  <c r="S27" i="16"/>
  <c r="W24" i="66"/>
  <c r="W16" i="66"/>
  <c r="W46" i="66"/>
  <c r="W29" i="66"/>
  <c r="W43" i="66"/>
  <c r="W18" i="66"/>
  <c r="S14" i="16"/>
  <c r="S34" i="16"/>
  <c r="S22" i="16"/>
  <c r="S10" i="16"/>
  <c r="B6" i="22"/>
  <c r="B7" i="22"/>
  <c r="B8" i="22"/>
  <c r="B9" i="22"/>
  <c r="E9" i="22" s="1"/>
  <c r="B10" i="22"/>
  <c r="B11" i="22"/>
  <c r="B12" i="22"/>
  <c r="B13" i="22"/>
  <c r="B14" i="22"/>
  <c r="B15" i="22"/>
  <c r="B16" i="22"/>
  <c r="E16" i="22" s="1"/>
  <c r="B17" i="22"/>
  <c r="B18" i="22"/>
  <c r="E18" i="22" s="1"/>
  <c r="B19" i="22"/>
  <c r="E19" i="22" s="1"/>
  <c r="B20" i="22"/>
  <c r="E20" i="22" s="1"/>
  <c r="B21" i="22"/>
  <c r="E21" i="22" s="1"/>
  <c r="B22" i="22"/>
  <c r="B23" i="22"/>
  <c r="B24" i="22"/>
  <c r="E24" i="22" s="1"/>
  <c r="B25" i="22"/>
  <c r="B26" i="22"/>
  <c r="B27" i="22"/>
  <c r="E27" i="22" s="1"/>
  <c r="B28" i="22"/>
  <c r="E28" i="22" s="1"/>
  <c r="B29" i="22"/>
  <c r="E29" i="22" s="1"/>
  <c r="B30" i="22"/>
  <c r="B31" i="22"/>
  <c r="B32" i="22"/>
  <c r="B33" i="22"/>
  <c r="E33" i="22" s="1"/>
  <c r="B34" i="22"/>
  <c r="E34" i="22" s="1"/>
  <c r="B35" i="22"/>
  <c r="B36" i="22"/>
  <c r="B37" i="22"/>
  <c r="E37" i="22" s="1"/>
  <c r="B38" i="22"/>
  <c r="B39" i="22"/>
  <c r="B40" i="22"/>
  <c r="E40" i="22" s="1"/>
  <c r="B41" i="22"/>
  <c r="B42" i="22"/>
  <c r="E42" i="22" s="1"/>
  <c r="B43" i="22"/>
  <c r="E43" i="22" s="1"/>
  <c r="B44" i="22"/>
  <c r="E44" i="22" s="1"/>
  <c r="B45" i="22"/>
  <c r="E45" i="22" s="1"/>
  <c r="B46" i="22"/>
  <c r="B47" i="22"/>
  <c r="E47" i="22" s="1"/>
  <c r="B48" i="22"/>
  <c r="B49" i="22"/>
  <c r="B50" i="22"/>
  <c r="B51" i="22"/>
  <c r="B52" i="22"/>
  <c r="B53" i="22"/>
  <c r="B54" i="22"/>
  <c r="B55" i="22"/>
  <c r="B56" i="22"/>
  <c r="E56" i="22" s="1"/>
  <c r="B57" i="22"/>
  <c r="E57" i="22" s="1"/>
  <c r="B58" i="22"/>
  <c r="E58" i="22" s="1"/>
  <c r="E8" i="22"/>
  <c r="E12" i="22"/>
  <c r="E13" i="22"/>
  <c r="E32" i="22"/>
  <c r="E36" i="22"/>
  <c r="E48" i="22"/>
  <c r="E51" i="22"/>
  <c r="E52" i="22"/>
  <c r="E53" i="22"/>
  <c r="B5" i="22"/>
  <c r="E55" i="22"/>
  <c r="E54" i="22"/>
  <c r="E50" i="22"/>
  <c r="E49" i="22"/>
  <c r="E46" i="22"/>
  <c r="E41" i="22"/>
  <c r="E39" i="22"/>
  <c r="E38" i="22"/>
  <c r="E35" i="22"/>
  <c r="E31" i="22"/>
  <c r="E30" i="22"/>
  <c r="E26" i="22"/>
  <c r="E25" i="22"/>
  <c r="E23" i="22"/>
  <c r="E22" i="22"/>
  <c r="E17" i="22"/>
  <c r="E15" i="22"/>
  <c r="E14" i="22"/>
  <c r="E11" i="22"/>
  <c r="E10" i="22"/>
  <c r="E7" i="22"/>
  <c r="E6" i="22"/>
  <c r="E5" i="22"/>
  <c r="O2" i="22"/>
  <c r="L7" i="15"/>
  <c r="P7" i="15" s="1"/>
  <c r="L8" i="15"/>
  <c r="P8" i="15" s="1"/>
  <c r="L9" i="15"/>
  <c r="P9" i="15" s="1"/>
  <c r="L10" i="15"/>
  <c r="P10" i="15" s="1"/>
  <c r="L11" i="15"/>
  <c r="P11" i="15" s="1"/>
  <c r="L6" i="15"/>
  <c r="P6" i="15" s="1"/>
  <c r="K2" i="15"/>
  <c r="F15" i="22"/>
  <c r="F24" i="22"/>
  <c r="F31" i="22"/>
  <c r="F57" i="22"/>
  <c r="E7" i="6"/>
  <c r="F43" i="22"/>
  <c r="F12" i="22"/>
  <c r="F5" i="22"/>
  <c r="F29" i="22"/>
  <c r="E11" i="6"/>
  <c r="I17" i="6"/>
  <c r="F52" i="22"/>
  <c r="F40" i="22"/>
  <c r="F56" i="22"/>
  <c r="F9" i="22"/>
  <c r="F34" i="22"/>
  <c r="F48" i="22"/>
  <c r="F51" i="22"/>
  <c r="F26" i="22"/>
  <c r="F41" i="22"/>
  <c r="F38" i="22"/>
  <c r="E8" i="6"/>
  <c r="F8" i="6" s="1"/>
  <c r="F25" i="22"/>
  <c r="F11" i="22"/>
  <c r="F28" i="22"/>
  <c r="F47" i="22"/>
  <c r="F50" i="22"/>
  <c r="F22" i="22"/>
  <c r="F17" i="22"/>
  <c r="F32" i="22"/>
  <c r="F20" i="22"/>
  <c r="F18" i="22"/>
  <c r="F49" i="22"/>
  <c r="F10" i="22"/>
  <c r="F14" i="22"/>
  <c r="F13" i="22"/>
  <c r="F8" i="22"/>
  <c r="F19" i="22"/>
  <c r="F7" i="6"/>
  <c r="F11" i="6"/>
  <c r="F21" i="22"/>
  <c r="F16" i="22"/>
  <c r="F6" i="22"/>
  <c r="F44" i="22"/>
  <c r="E6" i="6"/>
  <c r="F6" i="6" s="1"/>
  <c r="F30" i="22"/>
  <c r="F53" i="22"/>
  <c r="E5" i="6"/>
  <c r="F54" i="22"/>
  <c r="F58" i="22"/>
  <c r="F36" i="22"/>
  <c r="F33" i="22"/>
  <c r="F37" i="22"/>
  <c r="F55" i="22"/>
  <c r="F7" i="22"/>
  <c r="F23" i="22"/>
  <c r="F5" i="6"/>
  <c r="F27" i="22"/>
  <c r="F46" i="22"/>
  <c r="F45" i="22"/>
  <c r="F42" i="22"/>
  <c r="F35" i="22"/>
  <c r="F39" i="22"/>
  <c r="D21" i="56" l="1"/>
  <c r="D22" i="56"/>
  <c r="I7" i="64" l="1"/>
  <c r="I8" i="64"/>
  <c r="I9" i="64"/>
  <c r="I10" i="64"/>
  <c r="I11" i="64"/>
  <c r="I12" i="64"/>
  <c r="I13" i="64"/>
  <c r="I14" i="64"/>
  <c r="I15" i="64"/>
  <c r="I16" i="64"/>
  <c r="I17" i="64"/>
  <c r="I18" i="64"/>
  <c r="I6" i="64"/>
  <c r="K8" i="64"/>
  <c r="K12" i="64"/>
  <c r="K11" i="64"/>
  <c r="K13" i="64"/>
  <c r="Q5" i="66" a="1"/>
  <c r="K10" i="64"/>
  <c r="K18" i="64"/>
  <c r="K6" i="64"/>
  <c r="B1" i="56"/>
  <c r="K7" i="64"/>
  <c r="K15" i="64"/>
  <c r="K9" i="64"/>
  <c r="L7" i="64"/>
  <c r="F19" i="6"/>
  <c r="K14" i="64"/>
  <c r="K17" i="64"/>
  <c r="K16" i="64"/>
  <c r="I3" i="66" l="1"/>
  <c r="Q38" i="66"/>
  <c r="Q22" i="66"/>
  <c r="Q6" i="66"/>
  <c r="Q19" i="66"/>
  <c r="Q37" i="66"/>
  <c r="Q21" i="66"/>
  <c r="Q5" i="66"/>
  <c r="Q20" i="66"/>
  <c r="Q35" i="66"/>
  <c r="Q34" i="66"/>
  <c r="Q36" i="66"/>
  <c r="Q18" i="66"/>
  <c r="Q31" i="66"/>
  <c r="Q15" i="66"/>
  <c r="Q46" i="66"/>
  <c r="Q30" i="66"/>
  <c r="Q14" i="66"/>
  <c r="Q44" i="66"/>
  <c r="Q16" i="66"/>
  <c r="Q42" i="66"/>
  <c r="Q40" i="66"/>
  <c r="Q24" i="66"/>
  <c r="Q17" i="66"/>
  <c r="Q43" i="66"/>
  <c r="Q13" i="66"/>
  <c r="Q12" i="66"/>
  <c r="Q41" i="66"/>
  <c r="Q11" i="66"/>
  <c r="Q10" i="66"/>
  <c r="Q9" i="66"/>
  <c r="Q33" i="66"/>
  <c r="Q8" i="66"/>
  <c r="Q23" i="66"/>
  <c r="Q45" i="66"/>
  <c r="Q39" i="66"/>
  <c r="Q32" i="66"/>
  <c r="Q7" i="66"/>
  <c r="Q29" i="66"/>
  <c r="Q28" i="66"/>
  <c r="Q27" i="66"/>
  <c r="Q26" i="66"/>
  <c r="Q25" i="66"/>
  <c r="F4" i="65" l="1"/>
  <c r="G4" i="65"/>
  <c r="J9" i="64"/>
  <c r="E41" i="65" l="1"/>
  <c r="N17" i="65"/>
  <c r="O17" i="65" s="1"/>
  <c r="N23" i="65"/>
  <c r="O23" i="65" s="1"/>
  <c r="N35" i="65"/>
  <c r="O35" i="65" s="1"/>
  <c r="F41" i="65"/>
  <c r="F20" i="65"/>
  <c r="F36" i="65"/>
  <c r="F37" i="65"/>
  <c r="F19" i="65"/>
  <c r="F21" i="65"/>
  <c r="E21" i="65" l="1"/>
  <c r="E19" i="65"/>
  <c r="E20" i="65"/>
  <c r="N9" i="65"/>
  <c r="O9" i="65" s="1"/>
  <c r="N34" i="65"/>
  <c r="O34" i="65" s="1"/>
  <c r="N11" i="65"/>
  <c r="O11" i="65" s="1"/>
  <c r="N14" i="65"/>
  <c r="O14" i="65" s="1"/>
  <c r="E25" i="65"/>
  <c r="N22" i="65"/>
  <c r="O22" i="65" s="1"/>
  <c r="N10" i="65"/>
  <c r="O10" i="65" s="1"/>
  <c r="N37" i="65"/>
  <c r="O37" i="65" s="1"/>
  <c r="N32" i="65"/>
  <c r="O32" i="65" s="1"/>
  <c r="N18" i="65"/>
  <c r="O18" i="65" s="1"/>
  <c r="N38" i="65"/>
  <c r="O38" i="65" s="1"/>
  <c r="N19" i="65"/>
  <c r="O19" i="65" s="1"/>
  <c r="N30" i="65"/>
  <c r="O30" i="65" s="1"/>
  <c r="N7" i="65"/>
  <c r="O7" i="65" s="1"/>
  <c r="E37" i="65"/>
  <c r="E32" i="65"/>
  <c r="E13" i="65"/>
  <c r="N39" i="65"/>
  <c r="O39" i="65" s="1"/>
  <c r="E6" i="65"/>
  <c r="E14" i="65"/>
  <c r="E12" i="65"/>
  <c r="E22" i="65"/>
  <c r="E31" i="65"/>
  <c r="N8" i="65"/>
  <c r="O8" i="65" s="1"/>
  <c r="N41" i="65"/>
  <c r="O41" i="65" s="1"/>
  <c r="N15" i="65"/>
  <c r="O15" i="65" s="1"/>
  <c r="N27" i="65"/>
  <c r="O27" i="65" s="1"/>
  <c r="N24" i="65"/>
  <c r="O24" i="65" s="1"/>
  <c r="E38" i="65"/>
  <c r="E17" i="65"/>
  <c r="N36" i="65"/>
  <c r="O36" i="65" s="1"/>
  <c r="N31" i="65"/>
  <c r="O31" i="65" s="1"/>
  <c r="E7" i="65"/>
  <c r="E33" i="65"/>
  <c r="N5" i="65"/>
  <c r="O5" i="65" s="1"/>
  <c r="N40" i="65"/>
  <c r="O40" i="65" s="1"/>
  <c r="N28" i="65"/>
  <c r="O28" i="65" s="1"/>
  <c r="E10" i="65"/>
  <c r="E23" i="65"/>
  <c r="E15" i="65"/>
  <c r="N13" i="65"/>
  <c r="O13" i="65" s="1"/>
  <c r="E39" i="65"/>
  <c r="E18" i="65"/>
  <c r="E36" i="65"/>
  <c r="N16" i="65"/>
  <c r="O16" i="65" s="1"/>
  <c r="N12" i="65"/>
  <c r="O12" i="65" s="1"/>
  <c r="N21" i="65"/>
  <c r="O21" i="65" s="1"/>
  <c r="E8" i="65"/>
  <c r="E34" i="65"/>
  <c r="E35" i="65"/>
  <c r="E24" i="65"/>
  <c r="N6" i="65"/>
  <c r="O6" i="65" s="1"/>
  <c r="N33" i="65"/>
  <c r="O33" i="65" s="1"/>
  <c r="E29" i="65"/>
  <c r="E40" i="65"/>
  <c r="E11" i="65"/>
  <c r="N26" i="65"/>
  <c r="O26" i="65" s="1"/>
  <c r="E4" i="65"/>
  <c r="E5" i="65"/>
  <c r="E30" i="65"/>
  <c r="E28" i="65"/>
  <c r="N29" i="65"/>
  <c r="O29" i="65" s="1"/>
  <c r="E9" i="65"/>
  <c r="N20" i="65"/>
  <c r="O20" i="65" s="1"/>
  <c r="E27" i="65"/>
  <c r="N25" i="65"/>
  <c r="O25" i="65" s="1"/>
  <c r="E26" i="65"/>
  <c r="E16" i="65"/>
  <c r="G20" i="65"/>
  <c r="F18" i="65"/>
  <c r="F12" i="65"/>
  <c r="G36" i="65"/>
  <c r="G12" i="65"/>
  <c r="F8" i="65"/>
  <c r="F28" i="65"/>
  <c r="F26" i="65"/>
  <c r="G19" i="65"/>
  <c r="F35" i="65"/>
  <c r="F34" i="65"/>
  <c r="F31" i="65"/>
  <c r="F5" i="65"/>
  <c r="F38" i="65"/>
  <c r="G37" i="65"/>
  <c r="G18" i="65"/>
  <c r="F24" i="65"/>
  <c r="F30" i="65"/>
  <c r="F33" i="65"/>
  <c r="F23" i="65"/>
  <c r="G26" i="65"/>
  <c r="F15" i="65"/>
  <c r="G30" i="65"/>
  <c r="G21" i="65"/>
  <c r="G41" i="65"/>
  <c r="F27" i="65"/>
  <c r="F10" i="65"/>
  <c r="G24" i="65"/>
  <c r="G5" i="65"/>
  <c r="G28" i="65"/>
  <c r="F40" i="65"/>
  <c r="G40" i="65" s="1"/>
  <c r="F14" i="65"/>
  <c r="F39" i="65"/>
  <c r="F16" i="65"/>
  <c r="F22" i="65"/>
  <c r="G22" i="65" s="1"/>
  <c r="F6" i="65"/>
  <c r="F25" i="65"/>
  <c r="F7" i="65"/>
  <c r="G7" i="65" s="1"/>
  <c r="G33" i="65"/>
  <c r="F32" i="65"/>
  <c r="G32" i="65" s="1"/>
  <c r="F9" i="65"/>
  <c r="F29" i="65"/>
  <c r="G29" i="65" s="1"/>
  <c r="F17" i="65"/>
  <c r="G17" i="65" s="1"/>
  <c r="G38" i="65"/>
  <c r="F13" i="65"/>
  <c r="G13" i="65" s="1"/>
  <c r="G14" i="65"/>
  <c r="F11" i="65"/>
  <c r="X30" i="65"/>
  <c r="X28" i="65"/>
  <c r="X6" i="65"/>
  <c r="X23" i="65"/>
  <c r="X24" i="65"/>
  <c r="X15" i="65"/>
  <c r="X41" i="65"/>
  <c r="X37" i="65"/>
  <c r="X16" i="65"/>
  <c r="X33" i="65"/>
  <c r="X25" i="65"/>
  <c r="X38" i="65"/>
  <c r="X40" i="65"/>
  <c r="X36" i="65"/>
  <c r="X35" i="65"/>
  <c r="X26" i="65"/>
  <c r="X17" i="65"/>
  <c r="X29" i="65"/>
  <c r="X39" i="65"/>
  <c r="X8" i="65"/>
  <c r="X21" i="65"/>
  <c r="X5" i="65"/>
  <c r="X22" i="65"/>
  <c r="X12" i="65"/>
  <c r="X20" i="65"/>
  <c r="X18" i="65"/>
  <c r="X13" i="65"/>
  <c r="X19" i="65"/>
  <c r="X11" i="65"/>
  <c r="X31" i="65"/>
  <c r="X34" i="65"/>
  <c r="X10" i="65"/>
  <c r="X9" i="65"/>
  <c r="X14" i="65"/>
  <c r="X7" i="65"/>
  <c r="X27" i="65"/>
  <c r="X32" i="65"/>
  <c r="E3" i="63" l="1"/>
  <c r="G11" i="65"/>
  <c r="G15" i="65"/>
  <c r="F11" i="16"/>
  <c r="G25" i="65"/>
  <c r="F10" i="16"/>
  <c r="G16" i="65"/>
  <c r="G35" i="65"/>
  <c r="G39" i="65"/>
  <c r="G8" i="65"/>
  <c r="F15" i="16"/>
  <c r="G27" i="65"/>
  <c r="F13" i="16"/>
  <c r="G13" i="16" s="1"/>
  <c r="G9" i="65"/>
  <c r="G23" i="65"/>
  <c r="G11" i="16"/>
  <c r="G31" i="65"/>
  <c r="G6" i="65"/>
  <c r="G34" i="65"/>
  <c r="F14" i="16"/>
  <c r="G10" i="65"/>
  <c r="F12" i="16"/>
  <c r="G12" i="16"/>
  <c r="Q13" i="64" l="1"/>
  <c r="Q14" i="64"/>
  <c r="Q15" i="64"/>
  <c r="Q16" i="64"/>
  <c r="Q17" i="64"/>
  <c r="Q18" i="64"/>
  <c r="N13" i="64"/>
  <c r="N14" i="64"/>
  <c r="N15" i="64"/>
  <c r="N16" i="64"/>
  <c r="N17" i="64"/>
  <c r="N18" i="64"/>
  <c r="N7" i="64"/>
  <c r="N8" i="64"/>
  <c r="N9" i="64"/>
  <c r="N10" i="64"/>
  <c r="N11" i="64"/>
  <c r="N12" i="64"/>
  <c r="N6" i="64"/>
  <c r="Q12" i="64"/>
  <c r="Q11" i="64"/>
  <c r="Q10" i="64"/>
  <c r="Q9" i="64"/>
  <c r="Q8" i="64"/>
  <c r="Q7" i="64"/>
  <c r="Q6" i="64"/>
  <c r="K5" i="6"/>
  <c r="H5" i="6"/>
  <c r="G14" i="16"/>
  <c r="S7" i="64"/>
  <c r="S18" i="64"/>
  <c r="S11" i="64"/>
  <c r="S10" i="64"/>
  <c r="S14" i="64"/>
  <c r="S6" i="64"/>
  <c r="S13" i="64"/>
  <c r="G15" i="16"/>
  <c r="S9" i="64"/>
  <c r="G10" i="16"/>
  <c r="S15" i="64"/>
  <c r="S16" i="64"/>
  <c r="S8" i="64"/>
  <c r="S12" i="64"/>
  <c r="S17" i="64"/>
  <c r="N5" i="64"/>
  <c r="H4" i="6" l="1"/>
  <c r="L8" i="64"/>
  <c r="L13" i="64"/>
  <c r="L9" i="64"/>
  <c r="R7" i="64"/>
  <c r="L14" i="64"/>
  <c r="L17" i="64"/>
  <c r="R8" i="64"/>
  <c r="L12" i="64"/>
  <c r="L6" i="64"/>
  <c r="L16" i="64"/>
  <c r="L11" i="64"/>
  <c r="R9" i="64"/>
  <c r="L10" i="64"/>
  <c r="L18" i="64"/>
  <c r="R6" i="64"/>
  <c r="L15" i="64"/>
  <c r="E26" i="16" l="1"/>
  <c r="E27" i="16"/>
  <c r="E28" i="16"/>
  <c r="E29" i="16"/>
  <c r="E30" i="16"/>
  <c r="E31" i="16"/>
  <c r="E32" i="16"/>
  <c r="E33" i="16"/>
  <c r="E34" i="16"/>
  <c r="E35" i="16"/>
  <c r="E36" i="16"/>
  <c r="E25" i="16"/>
  <c r="R17" i="64"/>
  <c r="R10" i="64"/>
  <c r="R11" i="64"/>
  <c r="R15" i="64"/>
  <c r="R16" i="64"/>
  <c r="R14" i="64"/>
  <c r="R13" i="64"/>
  <c r="F31" i="16"/>
  <c r="R18" i="64"/>
  <c r="R12" i="64"/>
  <c r="F29" i="16"/>
  <c r="F27" i="16"/>
  <c r="F34" i="16"/>
  <c r="F33" i="16"/>
  <c r="F26" i="16"/>
  <c r="L5" i="6"/>
  <c r="F28" i="16"/>
  <c r="F35" i="16"/>
  <c r="F30" i="16"/>
  <c r="F32" i="16"/>
  <c r="F25" i="16"/>
  <c r="E22" i="16" l="1"/>
  <c r="F22" i="16"/>
  <c r="G32" i="16"/>
  <c r="G25" i="16"/>
  <c r="G29" i="16"/>
  <c r="G27" i="16"/>
  <c r="G28" i="16"/>
  <c r="G34" i="16"/>
  <c r="G22" i="16"/>
  <c r="G26" i="16"/>
  <c r="G31" i="16"/>
  <c r="G30" i="16"/>
  <c r="G33" i="16"/>
  <c r="G35" i="16"/>
  <c r="H6" i="6" l="1"/>
  <c r="K6" i="15" s="1"/>
  <c r="H7" i="6"/>
  <c r="K7" i="15" s="1"/>
  <c r="H8" i="6"/>
  <c r="K8" i="15" s="1"/>
  <c r="H9" i="6"/>
  <c r="K9" i="15" s="1"/>
  <c r="H10" i="6"/>
  <c r="K10" i="15" s="1"/>
  <c r="H11" i="6"/>
  <c r="K11" i="15" s="1"/>
  <c r="D4" i="6"/>
  <c r="D12" i="6"/>
  <c r="D9" i="6"/>
  <c r="E9" i="6"/>
  <c r="F9" i="6"/>
  <c r="D10" i="6"/>
  <c r="E4" i="6"/>
  <c r="E10" i="6"/>
  <c r="F10" i="6" s="1"/>
  <c r="H17" i="6"/>
  <c r="K22" i="6"/>
  <c r="K17" i="6"/>
  <c r="H22" i="6"/>
  <c r="D14" i="56" l="1"/>
  <c r="E60" i="63"/>
  <c r="E22" i="63"/>
  <c r="E15" i="63"/>
  <c r="E52" i="63"/>
  <c r="E27" i="63"/>
  <c r="E23" i="63"/>
  <c r="E61" i="63"/>
  <c r="E25" i="63"/>
  <c r="F15" i="63"/>
  <c r="F4" i="6"/>
  <c r="E59" i="63"/>
  <c r="E14" i="63"/>
  <c r="E21" i="63"/>
  <c r="E35" i="63"/>
  <c r="F35" i="63" s="1"/>
  <c r="E55" i="63"/>
  <c r="I22" i="6"/>
  <c r="E18" i="63"/>
  <c r="E64" i="63"/>
  <c r="F22" i="63"/>
  <c r="E29" i="63"/>
  <c r="E11" i="63"/>
  <c r="E50" i="63"/>
  <c r="F50" i="63" s="1"/>
  <c r="E24" i="63"/>
  <c r="E28" i="63"/>
  <c r="F28" i="63" s="1"/>
  <c r="E9" i="63"/>
  <c r="E56" i="63"/>
  <c r="E13" i="63"/>
  <c r="F13" i="63" s="1"/>
  <c r="E38" i="63"/>
  <c r="E41" i="63"/>
  <c r="F41" i="63" s="1"/>
  <c r="E37" i="63"/>
  <c r="F60" i="63"/>
  <c r="E44" i="63"/>
  <c r="E58" i="63"/>
  <c r="E43" i="63"/>
  <c r="E34" i="63"/>
  <c r="E45" i="63"/>
  <c r="E33" i="63"/>
  <c r="F9" i="63"/>
  <c r="E36" i="63"/>
  <c r="E57" i="63"/>
  <c r="E30" i="63"/>
  <c r="E16" i="63"/>
  <c r="E53" i="63"/>
  <c r="F53" i="63" s="1"/>
  <c r="E49" i="63"/>
  <c r="F29" i="63"/>
  <c r="E48" i="63"/>
  <c r="E7" i="63"/>
  <c r="F30" i="63"/>
  <c r="L17" i="6"/>
  <c r="E8" i="63"/>
  <c r="E46" i="63"/>
  <c r="F46" i="63" s="1"/>
  <c r="F34" i="63"/>
  <c r="E51" i="63"/>
  <c r="F51" i="63" s="1"/>
  <c r="F52" i="63"/>
  <c r="F24" i="63"/>
  <c r="E19" i="63"/>
  <c r="F19" i="63" s="1"/>
  <c r="E10" i="63"/>
  <c r="F10" i="63" s="1"/>
  <c r="E40" i="63"/>
  <c r="E17" i="63"/>
  <c r="F17" i="63" s="1"/>
  <c r="E63" i="63"/>
  <c r="F63" i="63" s="1"/>
  <c r="F36" i="63"/>
  <c r="E65" i="63"/>
  <c r="F65" i="63" s="1"/>
  <c r="E20" i="63"/>
  <c r="F20" i="63" s="1"/>
  <c r="E12" i="63"/>
  <c r="F8" i="63"/>
  <c r="F27" i="63"/>
  <c r="E47" i="63"/>
  <c r="E31" i="63"/>
  <c r="F31" i="63" s="1"/>
  <c r="E42" i="63"/>
  <c r="E6" i="63"/>
  <c r="E62" i="63"/>
  <c r="F62" i="63" s="1"/>
  <c r="L22" i="6"/>
  <c r="E39" i="63"/>
  <c r="F39" i="63" s="1"/>
  <c r="E32" i="63"/>
  <c r="E54" i="63"/>
  <c r="F54" i="63" s="1"/>
  <c r="E26" i="63"/>
  <c r="N5" i="26" l="1"/>
  <c r="O5" i="26" s="1"/>
  <c r="F26" i="63"/>
  <c r="F48" i="63"/>
  <c r="F44" i="63"/>
  <c r="F21" i="63"/>
  <c r="F32" i="63"/>
  <c r="F49" i="63"/>
  <c r="F37" i="63"/>
  <c r="F14" i="63"/>
  <c r="F6" i="63"/>
  <c r="F16" i="63"/>
  <c r="F38" i="63"/>
  <c r="F59" i="63"/>
  <c r="F42" i="63"/>
  <c r="F57" i="63"/>
  <c r="F56" i="63"/>
  <c r="F25" i="63"/>
  <c r="F47" i="63"/>
  <c r="F33" i="63"/>
  <c r="F11" i="63"/>
  <c r="F61" i="63"/>
  <c r="F12" i="63"/>
  <c r="F45" i="63"/>
  <c r="F64" i="63"/>
  <c r="F23" i="63"/>
  <c r="F40" i="63"/>
  <c r="F43" i="63"/>
  <c r="F18" i="63"/>
  <c r="F7" i="63"/>
  <c r="F58" i="63"/>
  <c r="F55" i="63"/>
  <c r="N6" i="26" l="1"/>
  <c r="O6" i="26" s="1"/>
  <c r="N7" i="26" l="1"/>
  <c r="O7" i="26" s="1"/>
  <c r="N8" i="26" l="1"/>
  <c r="O8" i="26" s="1"/>
  <c r="N9" i="26" l="1"/>
  <c r="O9" i="26" s="1"/>
  <c r="N10" i="26" l="1"/>
  <c r="O10" i="26" s="1"/>
  <c r="N11" i="26" l="1"/>
  <c r="O11" i="26" s="1"/>
  <c r="N12" i="26" l="1"/>
  <c r="O12" i="26" s="1"/>
  <c r="N13" i="26" l="1"/>
  <c r="O13" i="26" s="1"/>
  <c r="N14" i="26" l="1"/>
  <c r="O14" i="26" s="1"/>
  <c r="N15" i="26" l="1"/>
  <c r="O15" i="26" s="1"/>
  <c r="N16" i="26" l="1"/>
  <c r="O16" i="26" s="1"/>
  <c r="N17" i="26" l="1"/>
  <c r="O17" i="26" s="1"/>
  <c r="N18" i="26" l="1"/>
  <c r="O18" i="26" s="1"/>
  <c r="N19" i="26" l="1"/>
  <c r="O19" i="26" s="1"/>
  <c r="N20" i="26" l="1"/>
  <c r="O20" i="26" s="1"/>
  <c r="N21" i="26" l="1"/>
  <c r="O21" i="26" s="1"/>
  <c r="N22" i="26" l="1"/>
  <c r="O22" i="26" s="1"/>
  <c r="N23" i="26" l="1"/>
  <c r="O23" i="26" s="1"/>
  <c r="N24" i="26" l="1"/>
  <c r="O24" i="26" s="1"/>
  <c r="N25" i="26" l="1"/>
  <c r="O25" i="26" s="1"/>
  <c r="N26" i="26"/>
  <c r="O26" i="26" s="1"/>
  <c r="N27" i="26" l="1"/>
  <c r="O27" i="26" s="1"/>
  <c r="N28" i="26"/>
  <c r="O28" i="26" s="1"/>
  <c r="N29" i="26" l="1"/>
  <c r="O29" i="26" s="1"/>
  <c r="N30" i="26" l="1"/>
  <c r="O30" i="26" s="1"/>
  <c r="N31" i="26" l="1"/>
  <c r="O31" i="26" s="1"/>
  <c r="N32" i="26" l="1"/>
  <c r="O32" i="26" s="1"/>
  <c r="N33" i="26" l="1"/>
  <c r="O33" i="26" s="1"/>
  <c r="N34" i="26"/>
  <c r="O34" i="26" s="1"/>
  <c r="N35" i="26" l="1"/>
  <c r="O35" i="26" s="1"/>
  <c r="N36" i="26"/>
  <c r="O36" i="26" s="1"/>
  <c r="N37" i="26" l="1"/>
  <c r="O37" i="26" s="1"/>
  <c r="N38" i="26"/>
  <c r="O38" i="26" s="1"/>
  <c r="N39" i="26" l="1"/>
  <c r="O39" i="26" s="1"/>
  <c r="N40" i="26" l="1"/>
  <c r="O40" i="26" s="1"/>
  <c r="N41" i="26" l="1"/>
  <c r="O41" i="26" s="1"/>
  <c r="P5" i="20" l="1"/>
  <c r="T5" i="20" s="1" a="1"/>
  <c r="L4" i="20"/>
  <c r="T5" i="20" l="1"/>
  <c r="T6" i="20"/>
  <c r="S5" i="16"/>
  <c r="X25" i="16"/>
  <c r="X14" i="16"/>
  <c r="X10" i="16"/>
  <c r="X33" i="16"/>
  <c r="X12" i="16"/>
  <c r="X22" i="16"/>
  <c r="X27" i="16"/>
  <c r="X30" i="16"/>
  <c r="X15" i="16"/>
  <c r="X34" i="16"/>
  <c r="X28" i="16"/>
  <c r="X35" i="16"/>
  <c r="X29" i="16"/>
  <c r="X26" i="16"/>
  <c r="X32" i="16"/>
  <c r="X13" i="16"/>
  <c r="X11" i="16"/>
  <c r="X31" i="16"/>
  <c r="N5" i="12" l="1"/>
  <c r="O5" i="12" s="1"/>
  <c r="N6" i="12"/>
  <c r="O6" i="12" s="1"/>
  <c r="N7" i="12" l="1"/>
  <c r="O7" i="12" s="1"/>
  <c r="N8" i="12"/>
  <c r="O8" i="12" s="1"/>
  <c r="N9" i="12" l="1"/>
  <c r="O9" i="12" s="1"/>
  <c r="N10" i="12" l="1"/>
  <c r="O10" i="12" s="1"/>
  <c r="N11" i="12" l="1"/>
  <c r="O11" i="12" s="1"/>
  <c r="N12" i="12"/>
  <c r="O12" i="12" s="1"/>
  <c r="N13" i="12" l="1"/>
  <c r="O13" i="12" s="1"/>
  <c r="N14" i="12" l="1"/>
  <c r="O14" i="12" s="1"/>
  <c r="N15" i="12" l="1"/>
  <c r="O15" i="12" s="1"/>
  <c r="N16" i="12" l="1"/>
  <c r="O16" i="12" s="1"/>
  <c r="N17" i="12" l="1"/>
  <c r="O17" i="12" s="1"/>
  <c r="N18" i="12" l="1"/>
  <c r="O18" i="12" s="1"/>
  <c r="N19" i="12"/>
  <c r="O19" i="12" s="1"/>
  <c r="N20" i="12" l="1"/>
  <c r="O20" i="12" s="1"/>
  <c r="N21" i="12" l="1"/>
  <c r="O21" i="12" s="1"/>
  <c r="N22" i="12" l="1"/>
  <c r="O22" i="12" s="1"/>
  <c r="N23" i="12" l="1"/>
  <c r="O23" i="12" s="1"/>
  <c r="N24" i="12" l="1"/>
  <c r="O24" i="12" s="1"/>
  <c r="N25" i="12" l="1"/>
  <c r="O25" i="12" s="1"/>
  <c r="N26" i="12"/>
  <c r="O26" i="12" s="1"/>
  <c r="N27" i="12" l="1"/>
  <c r="O27" i="12" s="1"/>
  <c r="N28" i="12" l="1"/>
  <c r="O28" i="12" s="1"/>
  <c r="N29" i="12" l="1"/>
  <c r="O29" i="12" s="1"/>
  <c r="N30" i="12" l="1"/>
  <c r="O30" i="12" s="1"/>
  <c r="N31" i="12" l="1"/>
  <c r="O31" i="12" s="1"/>
  <c r="N32" i="12" l="1"/>
  <c r="O32" i="12" s="1"/>
  <c r="N33" i="12"/>
  <c r="O33" i="12" s="1"/>
  <c r="N34" i="12" l="1"/>
  <c r="O34" i="12" s="1"/>
  <c r="N35" i="12" l="1"/>
  <c r="O35" i="12" s="1"/>
  <c r="N36" i="12" l="1"/>
  <c r="O36" i="12" s="1"/>
  <c r="N37" i="12" l="1"/>
  <c r="O37" i="12" s="1"/>
  <c r="N38" i="12" l="1"/>
  <c r="O38" i="12" s="1"/>
  <c r="N39" i="12" l="1"/>
  <c r="O39" i="12" s="1"/>
  <c r="N40" i="12" l="1"/>
  <c r="O40" i="12" s="1"/>
  <c r="N41" i="12" l="1"/>
  <c r="O41" i="12" s="1"/>
  <c r="N5" i="22" l="1"/>
  <c r="O5" i="22" s="1"/>
  <c r="N6" i="22"/>
  <c r="O6" i="22" s="1"/>
  <c r="S5" i="22" l="1"/>
  <c r="S6" i="22"/>
  <c r="N7" i="22"/>
  <c r="O7" i="22" s="1"/>
  <c r="S7" i="22" l="1"/>
  <c r="N8" i="22"/>
  <c r="O8" i="22" s="1"/>
  <c r="S8" i="22" l="1"/>
  <c r="N9" i="22"/>
  <c r="O9" i="22" s="1"/>
  <c r="S9" i="22" l="1"/>
  <c r="N10" i="22"/>
  <c r="O10" i="22" s="1"/>
  <c r="S10" i="22" l="1"/>
  <c r="N11" i="22"/>
  <c r="O11" i="22" s="1"/>
  <c r="S11" i="22" l="1"/>
  <c r="N12" i="22"/>
  <c r="O12" i="22" s="1"/>
  <c r="S12" i="22" l="1"/>
  <c r="N13" i="22"/>
  <c r="O13" i="22" s="1"/>
  <c r="S13" i="22" l="1"/>
  <c r="N14" i="22"/>
  <c r="O14" i="22" s="1"/>
  <c r="S14" i="22" l="1"/>
  <c r="N15" i="22"/>
  <c r="O15" i="22" s="1"/>
  <c r="S15" i="22" l="1"/>
  <c r="N16" i="22"/>
  <c r="O16" i="22" s="1"/>
  <c r="S16" i="22" l="1"/>
  <c r="N17" i="22"/>
  <c r="O17" i="22" s="1"/>
  <c r="S17" i="22" l="1"/>
  <c r="N18" i="22"/>
  <c r="O18" i="22" s="1"/>
  <c r="S18" i="22" l="1"/>
  <c r="N19" i="22"/>
  <c r="O19" i="22" s="1"/>
  <c r="S19" i="22" l="1"/>
  <c r="N20" i="22"/>
  <c r="O20" i="22" s="1"/>
  <c r="S20" i="22" l="1"/>
  <c r="N21" i="22"/>
  <c r="O21" i="22" s="1"/>
  <c r="S21" i="22" l="1"/>
  <c r="N22" i="22"/>
  <c r="O22" i="22" s="1"/>
  <c r="S22" i="22" l="1"/>
  <c r="N23" i="22"/>
  <c r="O23" i="22" s="1"/>
  <c r="S23" i="22" l="1"/>
  <c r="N24" i="22"/>
  <c r="O24" i="22" s="1"/>
  <c r="S24" i="22" l="1"/>
  <c r="N25" i="22"/>
  <c r="O25" i="22" s="1"/>
  <c r="S25" i="22" l="1"/>
  <c r="N26" i="22"/>
  <c r="O26" i="22" s="1"/>
  <c r="S26" i="22" l="1"/>
  <c r="N27" i="22"/>
  <c r="O27" i="22" s="1"/>
  <c r="S27" i="22" l="1"/>
  <c r="N28" i="22"/>
  <c r="O28" i="22" s="1"/>
  <c r="S28" i="22" l="1"/>
  <c r="N29" i="22"/>
  <c r="O29" i="22" s="1"/>
  <c r="S29" i="22" l="1"/>
  <c r="N30" i="22"/>
  <c r="O30" i="22" s="1"/>
  <c r="S30" i="22" l="1"/>
  <c r="N31" i="22"/>
  <c r="O31" i="22" s="1"/>
  <c r="S31" i="22" l="1"/>
  <c r="N32" i="22"/>
  <c r="O32" i="22" s="1"/>
  <c r="S32" i="22" l="1"/>
  <c r="N33" i="22"/>
  <c r="O33" i="22" s="1"/>
  <c r="S33" i="22" l="1"/>
  <c r="N34" i="22"/>
  <c r="O34" i="22" s="1"/>
  <c r="S34" i="22" l="1"/>
  <c r="N35" i="22"/>
  <c r="O35" i="22" s="1"/>
  <c r="S35" i="22" l="1"/>
  <c r="N36" i="22"/>
  <c r="O36" i="22" s="1"/>
  <c r="S36" i="22" l="1"/>
  <c r="N37" i="22"/>
  <c r="O37" i="22" s="1"/>
  <c r="S37" i="22" l="1"/>
  <c r="N38" i="22"/>
  <c r="O38" i="22" s="1"/>
  <c r="S38" i="22" l="1"/>
  <c r="N39" i="22"/>
  <c r="O39" i="22" s="1"/>
  <c r="S39" i="22" l="1"/>
  <c r="N40" i="22"/>
  <c r="O40" i="22" s="1"/>
  <c r="S40" i="22" l="1"/>
  <c r="N41" i="22"/>
  <c r="O41" i="22" s="1"/>
  <c r="S41" i="22" l="1"/>
  <c r="N42" i="22"/>
  <c r="O42" i="22" s="1"/>
  <c r="S42" i="22" l="1"/>
  <c r="N43" i="22"/>
  <c r="O43" i="22" s="1"/>
  <c r="S43" i="22" l="1"/>
  <c r="N44" i="22"/>
  <c r="O44" i="22" s="1"/>
  <c r="S44" i="22" l="1"/>
  <c r="N45" i="22"/>
  <c r="O45" i="22" s="1"/>
  <c r="S45" i="22" l="1"/>
  <c r="N46" i="22"/>
  <c r="O46" i="22" s="1"/>
  <c r="S46" i="22" l="1"/>
  <c r="N47" i="22"/>
  <c r="O47" i="22" s="1"/>
  <c r="S47" i="22" l="1"/>
  <c r="N48" i="22"/>
  <c r="O48" i="22" s="1"/>
  <c r="S48" i="22" l="1"/>
  <c r="N49" i="22"/>
  <c r="O49" i="22" s="1"/>
  <c r="S49" i="22" l="1"/>
  <c r="N50" i="22"/>
  <c r="O50" i="22" s="1"/>
  <c r="S50" i="22" l="1"/>
  <c r="N51" i="22"/>
  <c r="O51" i="22" s="1"/>
  <c r="S51" i="22" l="1"/>
  <c r="N52" i="22"/>
  <c r="O52" i="22" s="1"/>
  <c r="S52" i="22" l="1"/>
  <c r="N53" i="22"/>
  <c r="O53" i="22" s="1"/>
  <c r="S53" i="22" l="1"/>
  <c r="N54" i="22"/>
  <c r="O54" i="22" s="1"/>
  <c r="S54" i="22" l="1"/>
  <c r="N55" i="22"/>
  <c r="O55" i="22" s="1"/>
  <c r="S55" i="22" l="1"/>
  <c r="N56" i="22"/>
  <c r="O56" i="22" s="1"/>
  <c r="S56" i="22" l="1"/>
  <c r="N57" i="22"/>
  <c r="O57" i="22" s="1"/>
  <c r="S57" i="22" l="1"/>
  <c r="N58" i="22"/>
  <c r="O58" i="22" s="1"/>
  <c r="S58" i="22" l="1"/>
  <c r="K4" i="6" l="1"/>
  <c r="L4" i="6" l="1"/>
  <c r="K6" i="6"/>
  <c r="K7" i="6" l="1"/>
  <c r="K8" i="6"/>
  <c r="K9" i="6"/>
  <c r="K10" i="6"/>
  <c r="K11" i="6"/>
  <c r="D5" i="56"/>
  <c r="L6" i="6"/>
  <c r="D28" i="56" l="1"/>
  <c r="L7" i="6"/>
  <c r="L10" i="6"/>
  <c r="L11" i="6"/>
  <c r="L8" i="6"/>
  <c r="X5" i="22"/>
  <c r="X8" i="22"/>
  <c r="X6" i="22"/>
  <c r="X7" i="22"/>
  <c r="E5" i="26" l="1"/>
  <c r="G14" i="22"/>
  <c r="F23" i="26"/>
  <c r="G28" i="22"/>
  <c r="G56" i="22"/>
  <c r="F7" i="26"/>
  <c r="G57" i="22"/>
  <c r="G46" i="22"/>
  <c r="G51" i="22"/>
  <c r="G45" i="22"/>
  <c r="G24" i="22"/>
  <c r="G37" i="22"/>
  <c r="G20" i="22"/>
  <c r="G41" i="22"/>
  <c r="F28" i="26"/>
  <c r="G8" i="22"/>
  <c r="G27" i="22"/>
  <c r="G35" i="22"/>
  <c r="G18" i="22"/>
  <c r="G15" i="22"/>
  <c r="G47" i="22"/>
  <c r="G38" i="22"/>
  <c r="G31" i="22"/>
  <c r="F10" i="26"/>
  <c r="G10" i="22"/>
  <c r="G16" i="22"/>
  <c r="G9" i="22"/>
  <c r="G39" i="22"/>
  <c r="G43" i="22"/>
  <c r="G12" i="22"/>
  <c r="G42" i="22"/>
  <c r="G49" i="22"/>
  <c r="G11" i="22"/>
  <c r="F18" i="26"/>
  <c r="G40" i="22"/>
  <c r="F15" i="26"/>
  <c r="G58" i="22"/>
  <c r="F34" i="26"/>
  <c r="G25" i="22"/>
  <c r="G21" i="22"/>
  <c r="G55" i="22"/>
  <c r="G29" i="22"/>
  <c r="F31" i="26"/>
  <c r="G48" i="22"/>
  <c r="G7" i="22"/>
  <c r="G54" i="22"/>
  <c r="G36" i="22"/>
  <c r="G26" i="22"/>
  <c r="G19" i="22"/>
  <c r="G33" i="22"/>
  <c r="F39" i="26"/>
  <c r="G52" i="22"/>
  <c r="G44" i="22"/>
  <c r="G23" i="22"/>
  <c r="G13" i="22"/>
  <c r="G6" i="22"/>
  <c r="G5" i="22"/>
  <c r="G34" i="22"/>
  <c r="G17" i="22"/>
  <c r="G30" i="22"/>
  <c r="G22" i="22"/>
  <c r="G32" i="22"/>
  <c r="G53" i="22"/>
  <c r="G50" i="22"/>
  <c r="F26" i="26"/>
  <c r="X26" i="22"/>
  <c r="X10" i="22"/>
  <c r="X58" i="22"/>
  <c r="X38" i="22"/>
  <c r="X25" i="22"/>
  <c r="X14" i="22"/>
  <c r="X13" i="22"/>
  <c r="X20" i="22"/>
  <c r="X44" i="22"/>
  <c r="X34" i="22"/>
  <c r="X50" i="22"/>
  <c r="X12" i="22"/>
  <c r="X24" i="22"/>
  <c r="X55" i="22"/>
  <c r="X9" i="22"/>
  <c r="X52" i="22"/>
  <c r="X17" i="22"/>
  <c r="X11" i="22"/>
  <c r="X31" i="22"/>
  <c r="X28" i="22"/>
  <c r="X41" i="22"/>
  <c r="X43" i="22"/>
  <c r="X35" i="22"/>
  <c r="X47" i="22"/>
  <c r="X15" i="22"/>
  <c r="X39" i="22"/>
  <c r="X32" i="22"/>
  <c r="X36" i="22"/>
  <c r="X51" i="22"/>
  <c r="X49" i="22"/>
  <c r="X56" i="22"/>
  <c r="X37" i="22"/>
  <c r="X53" i="22"/>
  <c r="X22" i="22"/>
  <c r="X19" i="22"/>
  <c r="X54" i="22"/>
  <c r="X57" i="22"/>
  <c r="X29" i="22"/>
  <c r="X48" i="22"/>
  <c r="X23" i="22"/>
  <c r="X18" i="22"/>
  <c r="X40" i="22"/>
  <c r="X45" i="22"/>
  <c r="X27" i="22"/>
  <c r="X16" i="22"/>
  <c r="X21" i="22"/>
  <c r="X42" i="22"/>
  <c r="X30" i="22"/>
  <c r="X33" i="22"/>
  <c r="X46" i="22"/>
  <c r="E20" i="26" l="1"/>
  <c r="E31" i="26"/>
  <c r="E26" i="26"/>
  <c r="E23" i="26"/>
  <c r="E7" i="26"/>
  <c r="E28" i="26"/>
  <c r="E39" i="26"/>
  <c r="E18" i="26"/>
  <c r="E15" i="26"/>
  <c r="E36" i="26"/>
  <c r="E34" i="26"/>
  <c r="E12" i="26"/>
  <c r="E4" i="26"/>
  <c r="E10" i="26"/>
  <c r="E32" i="26"/>
  <c r="E14" i="26"/>
  <c r="E25" i="26"/>
  <c r="E11" i="26"/>
  <c r="E40" i="26"/>
  <c r="E22" i="26"/>
  <c r="E13" i="26"/>
  <c r="E8" i="26"/>
  <c r="E29" i="26"/>
  <c r="E33" i="26"/>
  <c r="E19" i="26"/>
  <c r="E16" i="26"/>
  <c r="E30" i="26"/>
  <c r="E21" i="26"/>
  <c r="E9" i="26"/>
  <c r="E41" i="26"/>
  <c r="E27" i="26"/>
  <c r="E24" i="26"/>
  <c r="E6" i="26"/>
  <c r="E38" i="26"/>
  <c r="E37" i="26"/>
  <c r="E17" i="26"/>
  <c r="E35" i="26"/>
  <c r="F22" i="26"/>
  <c r="F25" i="26"/>
  <c r="F29" i="26"/>
  <c r="F30" i="26"/>
  <c r="F16" i="26"/>
  <c r="G31" i="26"/>
  <c r="F12" i="26"/>
  <c r="G23" i="26"/>
  <c r="F6" i="26"/>
  <c r="F40" i="26"/>
  <c r="F8" i="26"/>
  <c r="F38" i="26"/>
  <c r="G7" i="26"/>
  <c r="F19" i="26"/>
  <c r="F20" i="26"/>
  <c r="G28" i="26"/>
  <c r="F33" i="26"/>
  <c r="G18" i="26"/>
  <c r="F5" i="26"/>
  <c r="G39" i="26"/>
  <c r="F41" i="26"/>
  <c r="F21" i="26"/>
  <c r="F13" i="26"/>
  <c r="F37" i="26"/>
  <c r="F17" i="26"/>
  <c r="G34" i="26"/>
  <c r="G10" i="26"/>
  <c r="F9" i="26"/>
  <c r="F24" i="26"/>
  <c r="F14" i="26"/>
  <c r="F11" i="26"/>
  <c r="F32" i="26"/>
  <c r="F35" i="26"/>
  <c r="G26" i="26"/>
  <c r="G15" i="26"/>
  <c r="F36" i="26"/>
  <c r="F27" i="26"/>
  <c r="X15" i="26"/>
  <c r="X34" i="26"/>
  <c r="X18" i="26"/>
  <c r="X23" i="26"/>
  <c r="X26" i="26"/>
  <c r="X7" i="26"/>
  <c r="X10" i="26"/>
  <c r="X28" i="26"/>
  <c r="X39" i="26"/>
  <c r="X31" i="26"/>
  <c r="F4" i="26" l="1"/>
  <c r="G11" i="26"/>
  <c r="G16" i="26"/>
  <c r="G36" i="26"/>
  <c r="G8" i="26"/>
  <c r="G21" i="26"/>
  <c r="G22" i="26"/>
  <c r="G37" i="26"/>
  <c r="G24" i="26"/>
  <c r="G5" i="26"/>
  <c r="G19" i="26"/>
  <c r="G41" i="26"/>
  <c r="G12" i="26"/>
  <c r="G14" i="26"/>
  <c r="G38" i="26"/>
  <c r="G17" i="26"/>
  <c r="G33" i="26"/>
  <c r="G13" i="26"/>
  <c r="G27" i="26"/>
  <c r="G20" i="26"/>
  <c r="G32" i="26"/>
  <c r="G25" i="26"/>
  <c r="G35" i="26"/>
  <c r="G29" i="26"/>
  <c r="G6" i="26"/>
  <c r="G40" i="26"/>
  <c r="G9" i="26"/>
  <c r="G30" i="26"/>
  <c r="X19" i="26"/>
  <c r="X21" i="26"/>
  <c r="X24" i="26"/>
  <c r="X11" i="26"/>
  <c r="X30" i="26"/>
  <c r="X9" i="26"/>
  <c r="X14" i="26"/>
  <c r="X38" i="26"/>
  <c r="X41" i="26"/>
  <c r="X13" i="26"/>
  <c r="X5" i="26"/>
  <c r="X20" i="26"/>
  <c r="X6" i="26"/>
  <c r="X25" i="26"/>
  <c r="X16" i="26"/>
  <c r="X22" i="26"/>
  <c r="X40" i="26"/>
  <c r="X17" i="26"/>
  <c r="X36" i="26"/>
  <c r="X37" i="26"/>
  <c r="X8" i="26"/>
  <c r="X27" i="26"/>
  <c r="X29" i="26"/>
  <c r="X12" i="26"/>
  <c r="X35" i="26"/>
  <c r="X33" i="26"/>
  <c r="X32" i="26"/>
  <c r="B4" i="20" l="1"/>
  <c r="B5" i="20"/>
  <c r="B6" i="20"/>
  <c r="E16" i="16"/>
  <c r="E17" i="16"/>
  <c r="E18" i="16"/>
  <c r="E19" i="16"/>
  <c r="E20" i="16"/>
  <c r="E21" i="16"/>
  <c r="E23" i="16"/>
  <c r="E24" i="16"/>
  <c r="C6" i="15"/>
  <c r="C7" i="15"/>
  <c r="C8" i="15"/>
  <c r="C9" i="15"/>
  <c r="C10" i="15"/>
  <c r="C11" i="15"/>
  <c r="C5" i="20"/>
  <c r="D10" i="15"/>
  <c r="Q10" i="15" s="1"/>
  <c r="D8" i="15"/>
  <c r="Q8" i="15" s="1"/>
  <c r="F17" i="16"/>
  <c r="F19" i="16"/>
  <c r="F18" i="16"/>
  <c r="D11" i="15"/>
  <c r="Q11" i="15" s="1"/>
  <c r="F9" i="16"/>
  <c r="D7" i="15"/>
  <c r="Q7" i="15" s="1"/>
  <c r="F6" i="16"/>
  <c r="F23" i="16"/>
  <c r="G4" i="26"/>
  <c r="D9" i="15"/>
  <c r="Q9" i="15" s="1"/>
  <c r="F24" i="16"/>
  <c r="F5" i="16"/>
  <c r="F8" i="16"/>
  <c r="F7" i="16"/>
  <c r="F16" i="16"/>
  <c r="D6" i="15"/>
  <c r="Q6" i="15" s="1"/>
  <c r="F20" i="16"/>
  <c r="F36" i="16"/>
  <c r="F21" i="16"/>
  <c r="C6" i="20"/>
  <c r="X21" i="16"/>
  <c r="I1" i="66" l="1"/>
  <c r="I2" i="66"/>
  <c r="C4" i="20"/>
  <c r="E9" i="15"/>
  <c r="D4" i="20"/>
  <c r="E8" i="15"/>
  <c r="G18" i="16"/>
  <c r="E11" i="15"/>
  <c r="D5" i="20"/>
  <c r="G36" i="16"/>
  <c r="G9" i="16"/>
  <c r="G7" i="16"/>
  <c r="G8" i="16"/>
  <c r="G17" i="16"/>
  <c r="G24" i="16"/>
  <c r="G5" i="16"/>
  <c r="G6" i="16"/>
  <c r="E6" i="15"/>
  <c r="G19" i="16"/>
  <c r="D6" i="20"/>
  <c r="G16" i="16"/>
  <c r="G20" i="16"/>
  <c r="G21" i="16"/>
  <c r="E7" i="15"/>
  <c r="E10" i="15"/>
  <c r="G23" i="16"/>
  <c r="X9" i="16"/>
  <c r="U5" i="20"/>
  <c r="X17" i="16"/>
  <c r="X20" i="16"/>
  <c r="X16" i="16"/>
  <c r="X23" i="16"/>
  <c r="X24" i="16"/>
  <c r="X18" i="16"/>
  <c r="X6" i="16"/>
  <c r="X5" i="16"/>
  <c r="X8" i="16"/>
  <c r="U6" i="20"/>
  <c r="X7" i="16"/>
  <c r="X36" i="16"/>
  <c r="X19" i="16"/>
  <c r="E4" i="12" l="1"/>
  <c r="E5" i="12"/>
  <c r="F5" i="12"/>
  <c r="U2" i="20"/>
  <c r="E6" i="12" l="1"/>
  <c r="G5" i="12"/>
  <c r="F6" i="12"/>
  <c r="E7" i="12" l="1"/>
  <c r="F7" i="12"/>
  <c r="G6" i="12"/>
  <c r="E8" i="12" l="1"/>
  <c r="F8" i="12"/>
  <c r="G7" i="12"/>
  <c r="E9" i="12" l="1"/>
  <c r="F9" i="12"/>
  <c r="G8" i="12"/>
  <c r="E10" i="12" l="1"/>
  <c r="F10" i="12"/>
  <c r="G9" i="12"/>
  <c r="E11" i="12" l="1"/>
  <c r="G10" i="12"/>
  <c r="F11" i="12"/>
  <c r="E12" i="12" l="1"/>
  <c r="G11" i="12"/>
  <c r="F12" i="12"/>
  <c r="E13" i="12" l="1"/>
  <c r="F13" i="12"/>
  <c r="G12" i="12"/>
  <c r="E14" i="12" l="1"/>
  <c r="G13" i="12"/>
  <c r="F14" i="12"/>
  <c r="E15" i="12" l="1"/>
  <c r="G14" i="12"/>
  <c r="F15" i="12"/>
  <c r="E16" i="12" l="1"/>
  <c r="F16" i="12"/>
  <c r="G15" i="12"/>
  <c r="E17" i="12" l="1"/>
  <c r="G16" i="12"/>
  <c r="F17" i="12"/>
  <c r="E18" i="12" l="1"/>
  <c r="G17" i="12"/>
  <c r="F18" i="12"/>
  <c r="E19" i="12" l="1"/>
  <c r="G18" i="12"/>
  <c r="F19" i="12"/>
  <c r="E20" i="12" l="1"/>
  <c r="G19" i="12"/>
  <c r="F20" i="12"/>
  <c r="E21" i="12" l="1"/>
  <c r="G20" i="12"/>
  <c r="F21" i="12"/>
  <c r="E22" i="12" l="1"/>
  <c r="F22" i="12"/>
  <c r="G21" i="12"/>
  <c r="E23" i="12" l="1"/>
  <c r="G22" i="12"/>
  <c r="F23" i="12"/>
  <c r="E24" i="12" l="1"/>
  <c r="F24" i="12"/>
  <c r="G23" i="12"/>
  <c r="E25" i="12" l="1"/>
  <c r="F25" i="12"/>
  <c r="G24" i="12"/>
  <c r="E26" i="12" l="1"/>
  <c r="F26" i="12"/>
  <c r="G25" i="12"/>
  <c r="E27" i="12" l="1"/>
  <c r="F27" i="12"/>
  <c r="G26" i="12"/>
  <c r="E28" i="12" l="1"/>
  <c r="F28" i="12"/>
  <c r="G27" i="12"/>
  <c r="E29" i="12" l="1"/>
  <c r="F29" i="12"/>
  <c r="G28" i="12"/>
  <c r="E30" i="12" l="1"/>
  <c r="G29" i="12"/>
  <c r="F30" i="12"/>
  <c r="E31" i="12" l="1"/>
  <c r="G30" i="12"/>
  <c r="F31" i="12"/>
  <c r="E32" i="12" l="1"/>
  <c r="F32" i="12"/>
  <c r="G31" i="12"/>
  <c r="E33" i="12" l="1"/>
  <c r="F33" i="12"/>
  <c r="G32" i="12"/>
  <c r="E34" i="12" l="1"/>
  <c r="F34" i="12"/>
  <c r="G33" i="12"/>
  <c r="E35" i="12" l="1"/>
  <c r="F35" i="12"/>
  <c r="G34" i="12"/>
  <c r="E36" i="12" l="1"/>
  <c r="F36" i="12"/>
  <c r="G35" i="12"/>
  <c r="E37" i="12" l="1"/>
  <c r="F37" i="12"/>
  <c r="G36" i="12"/>
  <c r="E38" i="12" l="1"/>
  <c r="F38" i="12"/>
  <c r="G37" i="12"/>
  <c r="E39" i="12" l="1"/>
  <c r="G38" i="12"/>
  <c r="F39" i="12"/>
  <c r="E41" i="12" l="1"/>
  <c r="E40" i="12"/>
  <c r="F4" i="12"/>
  <c r="G4" i="12"/>
  <c r="F40" i="12"/>
  <c r="G39" i="12"/>
  <c r="F41" i="12"/>
  <c r="G41" i="12" s="1"/>
  <c r="P5" i="66" a="1"/>
  <c r="G40" i="12"/>
  <c r="X13" i="12"/>
  <c r="X35" i="12"/>
  <c r="X23" i="12"/>
  <c r="X6" i="12"/>
  <c r="X39" i="12"/>
  <c r="X26" i="12"/>
  <c r="X22" i="12"/>
  <c r="X7" i="12"/>
  <c r="X34" i="12"/>
  <c r="X33" i="12"/>
  <c r="X2" i="22"/>
  <c r="X27" i="12"/>
  <c r="X38" i="12"/>
  <c r="X32" i="12"/>
  <c r="X21" i="12"/>
  <c r="X30" i="12"/>
  <c r="X16" i="12"/>
  <c r="X31" i="12"/>
  <c r="X10" i="12"/>
  <c r="X41" i="12"/>
  <c r="X11" i="12"/>
  <c r="X18" i="12"/>
  <c r="X37" i="12"/>
  <c r="X2" i="65"/>
  <c r="X24" i="12"/>
  <c r="X9" i="12"/>
  <c r="X29" i="12"/>
  <c r="X25" i="12"/>
  <c r="X36" i="12"/>
  <c r="X20" i="12"/>
  <c r="X19" i="12"/>
  <c r="X40" i="12"/>
  <c r="X2" i="26"/>
  <c r="X8" i="12"/>
  <c r="X2" i="16"/>
  <c r="X14" i="12"/>
  <c r="X15" i="12"/>
  <c r="X28" i="12"/>
  <c r="X17" i="12"/>
  <c r="X5" i="12"/>
  <c r="X12" i="12"/>
  <c r="O4" i="22"/>
  <c r="O4" i="16"/>
  <c r="P6" i="66" l="1"/>
  <c r="P33" i="66"/>
  <c r="P36" i="66"/>
  <c r="P29" i="66"/>
  <c r="P37" i="66"/>
  <c r="P31" i="66"/>
  <c r="P5" i="66"/>
  <c r="P38" i="66"/>
  <c r="P23" i="66"/>
  <c r="P11" i="66"/>
  <c r="P34" i="66"/>
  <c r="P9" i="66"/>
  <c r="P39" i="66"/>
  <c r="P13" i="66"/>
  <c r="P25" i="66"/>
  <c r="P12" i="66"/>
  <c r="P10" i="66"/>
  <c r="P40" i="66"/>
  <c r="P15" i="66"/>
  <c r="P26" i="66"/>
  <c r="P45" i="66"/>
  <c r="P43" i="66"/>
  <c r="P27" i="66"/>
  <c r="P46" i="66"/>
  <c r="P44" i="66"/>
  <c r="P20" i="66"/>
  <c r="P14" i="66"/>
  <c r="P18" i="66"/>
  <c r="P42" i="66"/>
  <c r="P16" i="66"/>
  <c r="P19" i="66"/>
  <c r="P17" i="66"/>
  <c r="P32" i="66"/>
  <c r="P35" i="66"/>
  <c r="P21" i="66"/>
  <c r="P30" i="66"/>
  <c r="P7" i="66"/>
  <c r="P24" i="66"/>
  <c r="P22" i="66"/>
  <c r="P28" i="66"/>
  <c r="P8" i="66"/>
  <c r="P41" i="66"/>
  <c r="L9" i="6"/>
  <c r="D8" i="56"/>
  <c r="X2" i="12"/>
  <c r="H3" i="6"/>
  <c r="R28" i="66" l="1"/>
  <c r="D28" i="66"/>
  <c r="R46" i="66"/>
  <c r="D46" i="66"/>
  <c r="R38" i="66"/>
  <c r="D38" i="66"/>
  <c r="R22" i="66"/>
  <c r="D22" i="66"/>
  <c r="R19" i="66"/>
  <c r="D19" i="66"/>
  <c r="R27" i="66"/>
  <c r="D27" i="66"/>
  <c r="R25" i="66"/>
  <c r="D25" i="66"/>
  <c r="R5" i="66"/>
  <c r="D5" i="66"/>
  <c r="R24" i="66"/>
  <c r="D24" i="66"/>
  <c r="R16" i="66"/>
  <c r="D16" i="66"/>
  <c r="R43" i="66"/>
  <c r="D43" i="66"/>
  <c r="R13" i="66"/>
  <c r="D13" i="66"/>
  <c r="R31" i="66"/>
  <c r="D31" i="66"/>
  <c r="R17" i="66"/>
  <c r="D17" i="66"/>
  <c r="R12" i="66"/>
  <c r="D12" i="66"/>
  <c r="R7" i="66"/>
  <c r="D7" i="66"/>
  <c r="R42" i="66"/>
  <c r="D42" i="66"/>
  <c r="R45" i="66"/>
  <c r="D45" i="66"/>
  <c r="R39" i="66"/>
  <c r="D39" i="66"/>
  <c r="R37" i="66"/>
  <c r="D37" i="66"/>
  <c r="R30" i="66"/>
  <c r="D30" i="66"/>
  <c r="R18" i="66"/>
  <c r="D18" i="66"/>
  <c r="R26" i="66"/>
  <c r="D26" i="66"/>
  <c r="R9" i="66"/>
  <c r="D9" i="66"/>
  <c r="R29" i="66"/>
  <c r="D29" i="66"/>
  <c r="R21" i="66"/>
  <c r="D21" i="66"/>
  <c r="R14" i="66"/>
  <c r="D14" i="66"/>
  <c r="R15" i="66"/>
  <c r="D15" i="66"/>
  <c r="R34" i="66"/>
  <c r="D34" i="66"/>
  <c r="R36" i="66"/>
  <c r="D36" i="66"/>
  <c r="R41" i="66"/>
  <c r="D41" i="66"/>
  <c r="R35" i="66"/>
  <c r="D35" i="66"/>
  <c r="R20" i="66"/>
  <c r="D20" i="66"/>
  <c r="R40" i="66"/>
  <c r="D40" i="66"/>
  <c r="R11" i="66"/>
  <c r="D11" i="66"/>
  <c r="R33" i="66"/>
  <c r="D33" i="66"/>
  <c r="R8" i="66"/>
  <c r="D8" i="66"/>
  <c r="R32" i="66"/>
  <c r="D32" i="66"/>
  <c r="R44" i="66"/>
  <c r="D44" i="66"/>
  <c r="R10" i="66"/>
  <c r="D10" i="66"/>
  <c r="R23" i="66"/>
  <c r="D23" i="66"/>
  <c r="R6" i="66"/>
  <c r="D6" i="66"/>
  <c r="H10" i="66" l="1"/>
  <c r="E10" i="66"/>
  <c r="E33" i="66"/>
  <c r="H33" i="66"/>
  <c r="E35" i="66"/>
  <c r="H35" i="66"/>
  <c r="E15" i="66"/>
  <c r="H15" i="66"/>
  <c r="E9" i="66"/>
  <c r="H9" i="66"/>
  <c r="E37" i="66"/>
  <c r="H37" i="66"/>
  <c r="E7" i="66"/>
  <c r="H7" i="66"/>
  <c r="E13" i="66"/>
  <c r="H13" i="66"/>
  <c r="E5" i="66"/>
  <c r="H5" i="66"/>
  <c r="E22" i="66"/>
  <c r="H22" i="66"/>
  <c r="E44" i="66"/>
  <c r="H44" i="66"/>
  <c r="E11" i="66"/>
  <c r="H11" i="66"/>
  <c r="E41" i="66"/>
  <c r="H41" i="66"/>
  <c r="E14" i="66"/>
  <c r="H14" i="66"/>
  <c r="E26" i="66"/>
  <c r="H26" i="66"/>
  <c r="E39" i="66"/>
  <c r="H39" i="66"/>
  <c r="E12" i="66"/>
  <c r="H12" i="66"/>
  <c r="E43" i="66"/>
  <c r="H43" i="66"/>
  <c r="E25" i="66"/>
  <c r="H25" i="66"/>
  <c r="E38" i="66"/>
  <c r="H38" i="66"/>
  <c r="H6" i="66"/>
  <c r="E6" i="66"/>
  <c r="E32" i="66"/>
  <c r="H32" i="66"/>
  <c r="E40" i="66"/>
  <c r="H40" i="66"/>
  <c r="E36" i="66"/>
  <c r="H36" i="66"/>
  <c r="E21" i="66"/>
  <c r="H21" i="66"/>
  <c r="H18" i="66"/>
  <c r="E18" i="66"/>
  <c r="E45" i="66"/>
  <c r="H45" i="66"/>
  <c r="H17" i="66"/>
  <c r="E17" i="66"/>
  <c r="H16" i="66"/>
  <c r="E16" i="66"/>
  <c r="E27" i="66"/>
  <c r="H27" i="66"/>
  <c r="E46" i="66"/>
  <c r="H46" i="66"/>
  <c r="E23" i="66"/>
  <c r="H23" i="66"/>
  <c r="E8" i="66"/>
  <c r="H8" i="66"/>
  <c r="E20" i="66"/>
  <c r="H20" i="66"/>
  <c r="E34" i="66"/>
  <c r="H34" i="66"/>
  <c r="H29" i="66"/>
  <c r="E29" i="66"/>
  <c r="E30" i="66"/>
  <c r="H30" i="66"/>
  <c r="E42" i="66"/>
  <c r="H42" i="66"/>
  <c r="E31" i="66"/>
  <c r="H31" i="66"/>
  <c r="E24" i="66"/>
  <c r="H24" i="66"/>
  <c r="E19" i="66"/>
  <c r="H19" i="66"/>
  <c r="E28" i="66"/>
  <c r="H28" i="66"/>
  <c r="F40" i="66"/>
  <c r="F34" i="66"/>
  <c r="F35" i="66"/>
  <c r="F24" i="66"/>
  <c r="F44" i="66"/>
  <c r="F27" i="66"/>
  <c r="F42" i="66"/>
  <c r="F6" i="66"/>
  <c r="F46" i="66"/>
  <c r="F19" i="66"/>
  <c r="F41" i="66"/>
  <c r="F31" i="66"/>
  <c r="F28" i="66"/>
  <c r="F21" i="66"/>
  <c r="F37" i="66"/>
  <c r="F16" i="66"/>
  <c r="F18" i="66"/>
  <c r="G40" i="66"/>
  <c r="F13" i="66"/>
  <c r="F33" i="66"/>
  <c r="F45" i="66"/>
  <c r="F14" i="66"/>
  <c r="F38" i="66"/>
  <c r="F23" i="66"/>
  <c r="G23" i="66" s="1"/>
  <c r="F8" i="66"/>
  <c r="G8" i="66" s="1"/>
  <c r="G13" i="66"/>
  <c r="F26" i="66"/>
  <c r="G6" i="66"/>
  <c r="F10" i="66"/>
  <c r="G35" i="66"/>
  <c r="F11" i="66"/>
  <c r="F36" i="66"/>
  <c r="G24" i="66"/>
  <c r="G14" i="66"/>
  <c r="F5" i="66"/>
  <c r="G31" i="66"/>
  <c r="F17" i="66"/>
  <c r="G21" i="66"/>
  <c r="F15" i="66"/>
  <c r="F9" i="66"/>
  <c r="G9" i="66" s="1"/>
  <c r="F7" i="66"/>
  <c r="G45" i="66"/>
  <c r="F30" i="66"/>
  <c r="G10" i="66"/>
  <c r="G34" i="66"/>
  <c r="F20" i="66"/>
  <c r="F22" i="66"/>
  <c r="F12" i="66"/>
  <c r="F29" i="66"/>
  <c r="G29" i="66" s="1"/>
  <c r="G5" i="66"/>
  <c r="G18" i="66"/>
  <c r="F32" i="66"/>
  <c r="G32" i="66" s="1"/>
  <c r="G15" i="66"/>
  <c r="F39" i="66"/>
  <c r="G39" i="66" s="1"/>
  <c r="G26" i="66"/>
  <c r="F25" i="66"/>
  <c r="G25" i="66" s="1"/>
  <c r="F43" i="66"/>
  <c r="AB32" i="66"/>
  <c r="AB30" i="66"/>
  <c r="AB44" i="66"/>
  <c r="AB33" i="66"/>
  <c r="AB31" i="66"/>
  <c r="AB36" i="66"/>
  <c r="AB14" i="66"/>
  <c r="AB11" i="66"/>
  <c r="AB10" i="66"/>
  <c r="AB27" i="66"/>
  <c r="AB41" i="66"/>
  <c r="AB24" i="66"/>
  <c r="AB18" i="66"/>
  <c r="AB43" i="66"/>
  <c r="AB34" i="66"/>
  <c r="AB45" i="66"/>
  <c r="AB17" i="66"/>
  <c r="AB39" i="66"/>
  <c r="AB19" i="66"/>
  <c r="AB7" i="66"/>
  <c r="AB25" i="66"/>
  <c r="AB26" i="66"/>
  <c r="AB12" i="66"/>
  <c r="AB23" i="66"/>
  <c r="AB37" i="66"/>
  <c r="AB20" i="66"/>
  <c r="AB40" i="66"/>
  <c r="AB5" i="66"/>
  <c r="AB6" i="66"/>
  <c r="AB42" i="66"/>
  <c r="AB29" i="66"/>
  <c r="AB22" i="66"/>
  <c r="AB28" i="66"/>
  <c r="AB8" i="66"/>
  <c r="AB15" i="66"/>
  <c r="AB38" i="66"/>
  <c r="AB16" i="66"/>
  <c r="AB21" i="66"/>
  <c r="AB46" i="66"/>
  <c r="AB13" i="66"/>
  <c r="AB35" i="66"/>
  <c r="AB9" i="66"/>
  <c r="O4" i="65"/>
  <c r="O4" i="26"/>
  <c r="R4" i="66"/>
  <c r="O4" i="12"/>
  <c r="AB2" i="66"/>
  <c r="I9" i="66"/>
  <c r="J9" i="66" s="1"/>
  <c r="I8" i="66"/>
  <c r="J8" i="66" s="1"/>
  <c r="I20" i="66"/>
  <c r="J20" i="66" s="1"/>
  <c r="I39" i="66"/>
  <c r="J39" i="66" s="1"/>
  <c r="I27" i="66"/>
  <c r="J27" i="66" s="1"/>
  <c r="I30" i="66"/>
  <c r="J30" i="66" s="1"/>
  <c r="I13" i="66"/>
  <c r="J13" i="66" s="1"/>
  <c r="I23" i="66"/>
  <c r="J23" i="66" s="1"/>
  <c r="I11" i="66"/>
  <c r="J11" i="66" s="1"/>
  <c r="I29" i="66"/>
  <c r="J29" i="66" s="1"/>
  <c r="I12" i="66"/>
  <c r="J12" i="66" s="1"/>
  <c r="I14" i="66"/>
  <c r="J14" i="66" s="1"/>
  <c r="I21" i="66"/>
  <c r="J21" i="66" s="1"/>
  <c r="I26" i="66"/>
  <c r="J26" i="66" s="1"/>
  <c r="I36" i="66"/>
  <c r="J36" i="66" s="1"/>
  <c r="I6" i="66"/>
  <c r="J6" i="66" s="1"/>
  <c r="I18" i="66"/>
  <c r="J18" i="66" s="1"/>
  <c r="I38" i="66"/>
  <c r="J38" i="66" s="1"/>
  <c r="I7" i="66"/>
  <c r="J7" i="66" s="1"/>
  <c r="I33" i="66"/>
  <c r="J33" i="66" s="1"/>
  <c r="I40" i="66"/>
  <c r="J40" i="66" s="1"/>
  <c r="I44" i="66"/>
  <c r="J44" i="66" s="1"/>
  <c r="I35" i="66"/>
  <c r="J35" i="66" s="1"/>
  <c r="I28" i="66"/>
  <c r="J28" i="66" s="1"/>
  <c r="I37" i="66"/>
  <c r="J37" i="66" s="1"/>
  <c r="I17" i="66"/>
  <c r="J17" i="66" s="1"/>
  <c r="I10" i="66"/>
  <c r="J10" i="66" s="1"/>
  <c r="I32" i="66"/>
  <c r="J32" i="66" s="1"/>
  <c r="I22" i="66"/>
  <c r="J22" i="66" s="1"/>
  <c r="I45" i="66"/>
  <c r="J45" i="66" s="1"/>
  <c r="Q2" i="15"/>
  <c r="I46" i="66"/>
  <c r="J46" i="66" s="1"/>
  <c r="I34" i="66"/>
  <c r="J34" i="66" s="1"/>
  <c r="D7" i="56"/>
  <c r="I42" i="66"/>
  <c r="J42" i="66" s="1"/>
  <c r="I43" i="66"/>
  <c r="J43" i="66" s="1"/>
  <c r="I16" i="66"/>
  <c r="J16" i="66" s="1"/>
  <c r="I25" i="66"/>
  <c r="J25" i="66" s="1"/>
  <c r="I31" i="66"/>
  <c r="J31" i="66" s="1"/>
  <c r="I5" i="66"/>
  <c r="J5" i="66" s="1"/>
  <c r="I24" i="66"/>
  <c r="J24" i="66" s="1"/>
  <c r="I15" i="66"/>
  <c r="J15" i="66" s="1"/>
  <c r="I19" i="66"/>
  <c r="J19" i="66" s="1"/>
  <c r="I41" i="66"/>
  <c r="J41" i="66" s="1"/>
  <c r="G43" i="66"/>
  <c r="G11" i="66"/>
  <c r="G46" i="66"/>
  <c r="G12" i="66"/>
  <c r="G38" i="66"/>
  <c r="G42" i="66"/>
  <c r="G22" i="66"/>
  <c r="G33" i="66"/>
  <c r="G27" i="66"/>
  <c r="G20" i="66"/>
  <c r="G16" i="66"/>
  <c r="G44" i="66"/>
  <c r="G30" i="66"/>
  <c r="G37" i="66"/>
  <c r="G7" i="66"/>
  <c r="G28" i="66"/>
  <c r="G17" i="66"/>
  <c r="G41" i="66"/>
  <c r="G36" i="66"/>
  <c r="G19" i="66"/>
</calcChain>
</file>

<file path=xl/sharedStrings.xml><?xml version="1.0" encoding="utf-8"?>
<sst xmlns="http://schemas.openxmlformats.org/spreadsheetml/2006/main" count="1518" uniqueCount="232">
  <si>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</si>
  <si>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</si>
  <si>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</si>
  <si>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</si>
  <si>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</si>
  <si>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</si>
  <si>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</si>
  <si>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</si>
  <si>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</si>
  <si>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</si>
  <si>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</si>
  <si>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</si>
  <si>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</si>
  <si>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</si>
  <si>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</si>
  <si>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</si>
  <si>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</si>
  <si>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</si>
  <si>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</si>
  <si>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</si>
  <si>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</si>
  <si>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</si>
  <si>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</si>
  <si>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</si>
  <si>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</si>
  <si>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</si>
  <si>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</si>
  <si>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</si>
  <si>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</si>
  <si>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</si>
  <si>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</si>
  <si>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</si>
  <si>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</si>
  <si>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</si>
  <si>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</si>
  <si>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</si>
  <si>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</si>
  <si>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</si>
  <si>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</si>
  <si>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</si>
  <si>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</si>
  <si>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</si>
  <si>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</si>
  <si>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</si>
  <si>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</si>
  <si>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</si>
  <si>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</si>
  <si>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</si>
  <si>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</si>
  <si>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</si>
  <si>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</si>
  <si>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</si>
  <si>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</si>
  <si>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</si>
  <si>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</si>
  <si>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</si>
  <si>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</si>
  <si>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</si>
  <si>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</si>
  <si>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</si>
  <si>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</si>
  <si>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</si>
  <si>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</si>
  <si>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</si>
  <si>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</si>
  <si>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</si>
  <si>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</si>
  <si>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</si>
  <si>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</si>
  <si>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</si>
  <si>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</si>
  <si>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</si>
  <si>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</si>
  <si>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</si>
  <si>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</si>
  <si>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</si>
  <si>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</si>
  <si>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</si>
  <si>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</si>
  <si>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</si>
  <si>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</si>
  <si>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</si>
  <si>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</si>
  <si>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</si>
  <si>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</si>
  <si>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</si>
  <si>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</si>
  <si>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LiborSwap</t>
  </si>
  <si>
    <t>IborIndex</t>
  </si>
  <si>
    <t>ForBasisCalc</t>
  </si>
  <si>
    <t>Discounting</t>
  </si>
  <si>
    <t>3L</t>
  </si>
  <si>
    <t>6L</t>
  </si>
  <si>
    <t>JPY</t>
  </si>
  <si>
    <t>21M</t>
  </si>
  <si>
    <t>18M</t>
  </si>
  <si>
    <t>15M</t>
  </si>
  <si>
    <t>Length</t>
  </si>
  <si>
    <t>PriceTickValue</t>
  </si>
  <si>
    <t>RateTickValue</t>
  </si>
  <si>
    <t>_Quote</t>
  </si>
  <si>
    <t>QuoteSuffix</t>
  </si>
  <si>
    <t>1YD</t>
  </si>
  <si>
    <t>6MD</t>
  </si>
  <si>
    <t>3MD</t>
  </si>
  <si>
    <t>2MD</t>
  </si>
  <si>
    <t>1MD</t>
  </si>
  <si>
    <t>SWD</t>
  </si>
  <si>
    <t>SND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</si>
  <si>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</si>
  <si>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</si>
  <si>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</si>
  <si>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</si>
  <si>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</si>
  <si>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</si>
  <si>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</si>
  <si>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</si>
  <si>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</si>
  <si>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</si>
  <si>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</si>
  <si>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</si>
  <si>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</si>
  <si>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</si>
  <si>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</si>
  <si>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</si>
  <si>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</si>
  <si>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</si>
  <si>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</si>
  <si>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</si>
  <si>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</si>
  <si>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</si>
  <si>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SB</t>
  </si>
  <si>
    <t>ON</t>
  </si>
  <si>
    <t>Meanreversion</t>
  </si>
  <si>
    <t>Volatility</t>
  </si>
  <si>
    <t>ASK</t>
  </si>
  <si>
    <t>BID</t>
  </si>
  <si>
    <t>Prebon</t>
  </si>
  <si>
    <t>TTKL</t>
  </si>
  <si>
    <t>Tullets</t>
  </si>
  <si>
    <t>ICAP</t>
  </si>
  <si>
    <t>Reuters</t>
  </si>
  <si>
    <t>SN</t>
  </si>
  <si>
    <t>LAST</t>
  </si>
  <si>
    <t>FSR</t>
  </si>
  <si>
    <t>Change</t>
  </si>
  <si>
    <t>Effective</t>
  </si>
  <si>
    <t>Static</t>
  </si>
  <si>
    <t>X</t>
  </si>
  <si>
    <t>EXPIRE DATE</t>
  </si>
  <si>
    <t>Effective Date</t>
  </si>
  <si>
    <t>JP</t>
  </si>
  <si>
    <t>mean reversion</t>
  </si>
  <si>
    <t>sigma</t>
  </si>
  <si>
    <t>HW parameters</t>
  </si>
  <si>
    <t>Mid</t>
  </si>
  <si>
    <t>Live Data Feed</t>
  </si>
  <si>
    <t>Last update</t>
  </si>
  <si>
    <t>SMKR</t>
  </si>
  <si>
    <t>MonotonicCubicNaturalSpline</t>
  </si>
  <si>
    <t>InterpolationType</t>
  </si>
  <si>
    <t>TriggerCounter</t>
  </si>
  <si>
    <t>FRQ:1S</t>
  </si>
  <si>
    <t>ReutersRtMode</t>
  </si>
  <si>
    <t>Forecasted Before Fixing</t>
  </si>
  <si>
    <t>Add Fixing</t>
  </si>
  <si>
    <t>Fixing Check</t>
  </si>
  <si>
    <t>VALUE_DT1</t>
  </si>
  <si>
    <t>EvaluationDate</t>
  </si>
  <si>
    <t>STD</t>
  </si>
  <si>
    <t>LastFixingsTrigger</t>
  </si>
  <si>
    <t>Index</t>
  </si>
  <si>
    <t>Relinkable Handle</t>
  </si>
  <si>
    <t>LastFixing_Quote</t>
  </si>
  <si>
    <t>MoneyMarketDayCounter</t>
  </si>
  <si>
    <t>Actual/360</t>
  </si>
  <si>
    <t>Japan</t>
  </si>
  <si>
    <t>Calendar</t>
  </si>
  <si>
    <t>Last</t>
  </si>
  <si>
    <t>Tibor</t>
  </si>
  <si>
    <t>1W</t>
  </si>
  <si>
    <t>TI</t>
  </si>
  <si>
    <t>3T</t>
  </si>
  <si>
    <t>3MTIBOR</t>
  </si>
  <si>
    <t xml:space="preserve"> </t>
  </si>
  <si>
    <t>fix days</t>
  </si>
  <si>
    <t>calendar</t>
  </si>
  <si>
    <t>bdc</t>
  </si>
  <si>
    <t>Following</t>
  </si>
  <si>
    <t>Modified Following</t>
  </si>
  <si>
    <t>eom</t>
  </si>
  <si>
    <t>dc</t>
  </si>
  <si>
    <t>Actual/365 (Fixed)</t>
  </si>
  <si>
    <t>Indexes</t>
  </si>
  <si>
    <t>JPY1MFSR=</t>
  </si>
  <si>
    <t>JPY3MFSR=</t>
  </si>
  <si>
    <t>JPY6MFSR=</t>
  </si>
  <si>
    <t>JPY1YFSR=</t>
  </si>
  <si>
    <t>LAST_QUOTE.TIMESTAMP</t>
  </si>
  <si>
    <t>LAST_QUOTE.CLOSE</t>
  </si>
  <si>
    <t>Condition</t>
  </si>
  <si>
    <t>Order by:</t>
  </si>
  <si>
    <t>DESC</t>
  </si>
  <si>
    <t>Fields:</t>
  </si>
  <si>
    <t>Last Quote Close</t>
  </si>
  <si>
    <t>Triggers</t>
  </si>
  <si>
    <t>Live Feed</t>
  </si>
  <si>
    <t>Currency Settings</t>
  </si>
  <si>
    <t>Libor Calendar</t>
  </si>
  <si>
    <t>UnitedKingdom::Exchange</t>
  </si>
  <si>
    <t>Local Calendar</t>
  </si>
  <si>
    <t>Join Calendar Rule</t>
  </si>
  <si>
    <t>JoinHolidays</t>
  </si>
  <si>
    <t>Join Calendar</t>
  </si>
  <si>
    <t>HolidayCheck</t>
  </si>
  <si>
    <t>Contributor</t>
  </si>
  <si>
    <t>INSTRUMENT</t>
  </si>
  <si>
    <t>EUROPE</t>
  </si>
  <si>
    <t>Deposits</t>
  </si>
  <si>
    <t>FRA</t>
  </si>
  <si>
    <t>Swap6M</t>
  </si>
  <si>
    <t>BasisSwap3M6M</t>
  </si>
  <si>
    <t>Quote ID</t>
  </si>
  <si>
    <t>Obj</t>
  </si>
  <si>
    <t>Error</t>
  </si>
  <si>
    <t>Instruments</t>
  </si>
  <si>
    <t>x</t>
  </si>
  <si>
    <t>Bid/Ask Spread</t>
  </si>
  <si>
    <t>No Bid/Ask</t>
  </si>
  <si>
    <t>The record could not be found</t>
  </si>
  <si>
    <t>Swap3M Tibor</t>
  </si>
  <si>
    <t>LAST_QUOTE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</si>
</sst>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"/>
    <numFmt numFmtId="176" formatCode="_([$€-2]* #,##0.00_);_([$€-2]* \(#,##0.00\);_([$€-2]* &quot;-&quot;??_)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color indexed="9"/>
      <name val="Arial"/>
      <family val="2"/>
    </font>
    <font>
      <sz val="8"/>
      <color indexed="9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b/>
      <sz val="12"/>
      <name val="Courier New"/>
      <family val="3"/>
    </font>
    <font>
      <sz val="8"/>
      <color indexed="10"/>
      <name val="Courier New"/>
      <family val="3"/>
    </font>
    <font>
      <sz val="8"/>
      <color indexed="12"/>
      <name val="Courier New"/>
      <family val="3"/>
    </font>
    <font>
      <sz val="8"/>
      <color theme="1"/>
      <name val="Courier New"/>
      <family val="3"/>
    </font>
    <font>
      <b/>
      <u/>
      <sz val="8"/>
      <name val="Courier New"/>
      <family val="3"/>
    </font>
    <font>
      <sz val="8"/>
      <color indexed="9"/>
      <name val="Courier New"/>
      <family val="3"/>
    </font>
    <font>
      <sz val="8"/>
      <color rgb="FFFF0000"/>
      <name val="Courier New"/>
      <family val="3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22"/>
      </patternFill>
    </fill>
    <fill>
      <patternFill patternType="solid">
        <fgColor theme="0"/>
        <bgColor theme="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2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8" tint="0.79998168889431442"/>
        <bgColor theme="8" tint="0.79998168889431442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" fillId="0" borderId="0"/>
    <xf numFmtId="0" fontId="2" fillId="0" borderId="0"/>
    <xf numFmtId="166" fontId="3" fillId="4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7" fontId="6" fillId="0" borderId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6" fontId="1" fillId="0" borderId="0" applyFont="0" applyFill="0" applyBorder="0" applyAlignment="0" applyProtection="0"/>
  </cellStyleXfs>
  <cellXfs count="350">
    <xf numFmtId="0" fontId="0" fillId="0" borderId="0" xfId="0"/>
    <xf numFmtId="0" fontId="1" fillId="0" borderId="0" xfId="1"/>
    <xf numFmtId="0" fontId="2" fillId="3" borderId="13" xfId="1" applyFont="1" applyFill="1" applyBorder="1"/>
    <xf numFmtId="0" fontId="2" fillId="3" borderId="16" xfId="1" applyFont="1" applyFill="1" applyBorder="1" applyAlignment="1">
      <alignment horizontal="left"/>
    </xf>
    <xf numFmtId="0" fontId="2" fillId="3" borderId="16" xfId="1" applyFont="1" applyFill="1" applyBorder="1"/>
    <xf numFmtId="0" fontId="2" fillId="3" borderId="17" xfId="1" applyFont="1" applyFill="1" applyBorder="1"/>
    <xf numFmtId="0" fontId="2" fillId="3" borderId="18" xfId="1" applyFont="1" applyFill="1" applyBorder="1"/>
    <xf numFmtId="0" fontId="2" fillId="3" borderId="20" xfId="1" applyFont="1" applyFill="1" applyBorder="1"/>
    <xf numFmtId="0" fontId="2" fillId="3" borderId="21" xfId="1" applyFont="1" applyFill="1" applyBorder="1"/>
    <xf numFmtId="0" fontId="7" fillId="0" borderId="0" xfId="1" applyFont="1"/>
    <xf numFmtId="0" fontId="7" fillId="3" borderId="13" xfId="1" applyFont="1" applyFill="1" applyBorder="1"/>
    <xf numFmtId="0" fontId="7" fillId="3" borderId="16" xfId="1" applyFont="1" applyFill="1" applyBorder="1"/>
    <xf numFmtId="0" fontId="2" fillId="3" borderId="0" xfId="1" applyFont="1" applyFill="1" applyBorder="1" applyAlignment="1">
      <alignment horizontal="center"/>
    </xf>
    <xf numFmtId="0" fontId="10" fillId="2" borderId="0" xfId="2" applyFont="1" applyFill="1"/>
    <xf numFmtId="0" fontId="10" fillId="3" borderId="10" xfId="1" applyFont="1" applyFill="1" applyBorder="1"/>
    <xf numFmtId="0" fontId="10" fillId="3" borderId="9" xfId="1" applyFont="1" applyFill="1" applyBorder="1"/>
    <xf numFmtId="0" fontId="10" fillId="3" borderId="7" xfId="1" applyFont="1" applyFill="1" applyBorder="1"/>
    <xf numFmtId="0" fontId="10" fillId="3" borderId="0" xfId="1" applyFont="1" applyFill="1" applyBorder="1"/>
    <xf numFmtId="0" fontId="10" fillId="3" borderId="0" xfId="2" applyFont="1" applyFill="1" applyBorder="1"/>
    <xf numFmtId="175" fontId="10" fillId="0" borderId="0" xfId="12" applyNumberFormat="1" applyFont="1" applyFill="1" applyBorder="1" applyAlignment="1"/>
    <xf numFmtId="169" fontId="10" fillId="0" borderId="0" xfId="12" applyNumberFormat="1" applyFont="1" applyFill="1" applyBorder="1" applyAlignment="1"/>
    <xf numFmtId="170" fontId="10" fillId="0" borderId="19" xfId="12" applyNumberFormat="1" applyFont="1" applyFill="1" applyBorder="1" applyAlignment="1"/>
    <xf numFmtId="170" fontId="10" fillId="0" borderId="18" xfId="12" applyNumberFormat="1" applyFont="1" applyFill="1" applyBorder="1" applyAlignment="1"/>
    <xf numFmtId="0" fontId="10" fillId="3" borderId="3" xfId="1" applyFont="1" applyFill="1" applyBorder="1"/>
    <xf numFmtId="0" fontId="10" fillId="3" borderId="2" xfId="1" applyFont="1" applyFill="1" applyBorder="1"/>
    <xf numFmtId="0" fontId="10" fillId="3" borderId="1" xfId="1" applyFont="1" applyFill="1" applyBorder="1"/>
    <xf numFmtId="0" fontId="10" fillId="2" borderId="0" xfId="1" applyFont="1" applyFill="1"/>
    <xf numFmtId="0" fontId="13" fillId="3" borderId="0" xfId="2" applyFont="1" applyFill="1" applyBorder="1" applyAlignment="1">
      <alignment horizontal="center"/>
    </xf>
    <xf numFmtId="0" fontId="10" fillId="3" borderId="21" xfId="2" applyFont="1" applyFill="1" applyBorder="1"/>
    <xf numFmtId="0" fontId="10" fillId="3" borderId="0" xfId="2" applyFont="1" applyFill="1" applyBorder="1" applyAlignment="1">
      <alignment horizontal="center" vertical="center" wrapText="1"/>
    </xf>
    <xf numFmtId="0" fontId="10" fillId="0" borderId="0" xfId="11" applyFont="1" applyBorder="1" applyAlignment="1"/>
    <xf numFmtId="0" fontId="10" fillId="5" borderId="0" xfId="2" applyFont="1" applyFill="1" applyBorder="1"/>
    <xf numFmtId="0" fontId="10" fillId="5" borderId="0" xfId="1" applyFont="1" applyFill="1"/>
    <xf numFmtId="0" fontId="10" fillId="5" borderId="0" xfId="1" applyFont="1" applyFill="1" applyBorder="1"/>
    <xf numFmtId="175" fontId="10" fillId="5" borderId="10" xfId="12" applyNumberFormat="1" applyFont="1" applyFill="1" applyBorder="1" applyAlignment="1"/>
    <xf numFmtId="0" fontId="10" fillId="5" borderId="32" xfId="1" applyFont="1" applyFill="1" applyBorder="1"/>
    <xf numFmtId="169" fontId="10" fillId="5" borderId="33" xfId="12" applyNumberFormat="1" applyFont="1" applyFill="1" applyBorder="1" applyAlignment="1"/>
    <xf numFmtId="0" fontId="10" fillId="5" borderId="11" xfId="1" applyFont="1" applyFill="1" applyBorder="1"/>
    <xf numFmtId="169" fontId="10" fillId="5" borderId="30" xfId="12" applyNumberFormat="1" applyFont="1" applyFill="1" applyBorder="1" applyAlignment="1">
      <alignment vertical="center"/>
    </xf>
    <xf numFmtId="175" fontId="10" fillId="5" borderId="29" xfId="12" applyNumberFormat="1" applyFont="1" applyFill="1" applyBorder="1" applyAlignment="1">
      <alignment horizontal="center" vertical="center"/>
    </xf>
    <xf numFmtId="0" fontId="10" fillId="7" borderId="0" xfId="1" applyFont="1" applyFill="1"/>
    <xf numFmtId="0" fontId="14" fillId="8" borderId="25" xfId="1" applyFont="1" applyFill="1" applyBorder="1" applyAlignment="1">
      <alignment horizontal="centerContinuous" vertical="center"/>
    </xf>
    <xf numFmtId="0" fontId="12" fillId="8" borderId="26" xfId="1" applyFont="1" applyFill="1" applyBorder="1" applyAlignment="1">
      <alignment horizontal="centerContinuous" vertical="center"/>
    </xf>
    <xf numFmtId="0" fontId="12" fillId="8" borderId="27" xfId="1" applyFont="1" applyFill="1" applyBorder="1" applyAlignment="1">
      <alignment horizontal="centerContinuous" vertical="center"/>
    </xf>
    <xf numFmtId="0" fontId="10" fillId="3" borderId="4" xfId="1" applyFont="1" applyFill="1" applyBorder="1"/>
    <xf numFmtId="0" fontId="10" fillId="3" borderId="8" xfId="1" applyFont="1" applyFill="1" applyBorder="1"/>
    <xf numFmtId="0" fontId="10" fillId="7" borderId="23" xfId="1" applyFont="1" applyFill="1" applyBorder="1" applyAlignment="1"/>
    <xf numFmtId="15" fontId="10" fillId="3" borderId="4" xfId="1" applyNumberFormat="1" applyFont="1" applyFill="1" applyBorder="1"/>
    <xf numFmtId="0" fontId="10" fillId="7" borderId="5" xfId="1" applyFont="1" applyFill="1" applyBorder="1" applyAlignment="1"/>
    <xf numFmtId="0" fontId="10" fillId="3" borderId="7" xfId="15" applyFont="1" applyFill="1" applyBorder="1"/>
    <xf numFmtId="0" fontId="10" fillId="7" borderId="12" xfId="1" applyFont="1" applyFill="1" applyBorder="1" applyAlignment="1"/>
    <xf numFmtId="0" fontId="10" fillId="3" borderId="4" xfId="15" applyFont="1" applyFill="1" applyBorder="1"/>
    <xf numFmtId="0" fontId="10" fillId="5" borderId="7" xfId="15" applyFont="1" applyFill="1" applyBorder="1"/>
    <xf numFmtId="0" fontId="10" fillId="5" borderId="0" xfId="1" applyFont="1" applyFill="1" applyBorder="1" applyAlignment="1"/>
    <xf numFmtId="171" fontId="10" fillId="5" borderId="0" xfId="1" applyNumberFormat="1" applyFont="1" applyFill="1" applyBorder="1" applyAlignment="1">
      <alignment horizontal="center"/>
    </xf>
    <xf numFmtId="0" fontId="10" fillId="5" borderId="4" xfId="15" applyFont="1" applyFill="1" applyBorder="1"/>
    <xf numFmtId="0" fontId="10" fillId="5" borderId="16" xfId="1" applyFont="1" applyFill="1" applyBorder="1"/>
    <xf numFmtId="0" fontId="10" fillId="3" borderId="23" xfId="1" applyFont="1" applyFill="1" applyBorder="1" applyAlignment="1">
      <alignment horizontal="center"/>
    </xf>
    <xf numFmtId="0" fontId="15" fillId="3" borderId="23" xfId="1" quotePrefix="1" applyFont="1" applyFill="1" applyBorder="1" applyAlignment="1">
      <alignment horizontal="center"/>
    </xf>
    <xf numFmtId="0" fontId="10" fillId="3" borderId="12" xfId="1" applyFont="1" applyFill="1" applyBorder="1" applyAlignment="1">
      <alignment horizontal="center"/>
    </xf>
    <xf numFmtId="174" fontId="15" fillId="3" borderId="12" xfId="1" applyNumberFormat="1" applyFont="1" applyFill="1" applyBorder="1" applyAlignment="1">
      <alignment horizontal="center"/>
    </xf>
    <xf numFmtId="0" fontId="10" fillId="3" borderId="2" xfId="1" applyFont="1" applyFill="1" applyBorder="1" applyAlignment="1">
      <alignment horizontal="center"/>
    </xf>
    <xf numFmtId="0" fontId="10" fillId="7" borderId="24" xfId="1" applyFont="1" applyFill="1" applyBorder="1" applyAlignment="1"/>
    <xf numFmtId="0" fontId="10" fillId="3" borderId="24" xfId="1" applyFont="1" applyFill="1" applyBorder="1" applyAlignment="1">
      <alignment horizontal="center"/>
    </xf>
    <xf numFmtId="0" fontId="10" fillId="7" borderId="19" xfId="1" applyFont="1" applyFill="1" applyBorder="1" applyAlignment="1"/>
    <xf numFmtId="0" fontId="10" fillId="3" borderId="24" xfId="1" applyFont="1" applyFill="1" applyBorder="1" applyAlignment="1"/>
    <xf numFmtId="0" fontId="10" fillId="7" borderId="17" xfId="1" applyFont="1" applyFill="1" applyBorder="1" applyAlignment="1"/>
    <xf numFmtId="0" fontId="10" fillId="3" borderId="5" xfId="1" applyFont="1" applyFill="1" applyBorder="1" applyAlignment="1">
      <alignment horizontal="center"/>
    </xf>
    <xf numFmtId="0" fontId="10" fillId="3" borderId="0" xfId="1" applyFont="1" applyFill="1" applyBorder="1" applyAlignment="1">
      <alignment horizontal="center"/>
    </xf>
    <xf numFmtId="0" fontId="16" fillId="3" borderId="0" xfId="1" applyFont="1" applyFill="1" applyBorder="1" applyAlignment="1">
      <alignment horizontal="right"/>
    </xf>
    <xf numFmtId="0" fontId="15" fillId="3" borderId="0" xfId="1" quotePrefix="1" applyFont="1" applyFill="1" applyBorder="1" applyAlignment="1">
      <alignment horizontal="center"/>
    </xf>
    <xf numFmtId="0" fontId="10" fillId="3" borderId="5" xfId="1" applyNumberFormat="1" applyFont="1" applyFill="1" applyBorder="1" applyAlignment="1">
      <alignment horizontal="center"/>
    </xf>
    <xf numFmtId="165" fontId="10" fillId="5" borderId="23" xfId="1" applyNumberFormat="1" applyFont="1" applyFill="1" applyBorder="1" applyAlignment="1" applyProtection="1">
      <alignment horizontal="center"/>
    </xf>
    <xf numFmtId="165" fontId="10" fillId="5" borderId="24" xfId="1" applyNumberFormat="1" applyFont="1" applyFill="1" applyBorder="1" applyAlignment="1" applyProtection="1">
      <alignment horizontal="center"/>
    </xf>
    <xf numFmtId="165" fontId="10" fillId="5" borderId="24" xfId="1" quotePrefix="1" applyNumberFormat="1" applyFont="1" applyFill="1" applyBorder="1" applyAlignment="1" applyProtection="1">
      <alignment horizontal="center"/>
    </xf>
    <xf numFmtId="170" fontId="10" fillId="5" borderId="24" xfId="1" quotePrefix="1" applyNumberFormat="1" applyFont="1" applyFill="1" applyBorder="1" applyAlignment="1" applyProtection="1">
      <alignment horizontal="center"/>
    </xf>
    <xf numFmtId="169" fontId="10" fillId="5" borderId="12" xfId="1" quotePrefix="1" applyNumberFormat="1" applyFont="1" applyFill="1" applyBorder="1" applyAlignment="1" applyProtection="1">
      <alignment horizontal="center"/>
    </xf>
    <xf numFmtId="1" fontId="10" fillId="5" borderId="23" xfId="1" applyNumberFormat="1" applyFont="1" applyFill="1" applyBorder="1" applyAlignment="1">
      <alignment horizontal="center"/>
    </xf>
    <xf numFmtId="1" fontId="10" fillId="5" borderId="12" xfId="1" applyNumberFormat="1" applyFont="1" applyFill="1" applyBorder="1" applyAlignment="1">
      <alignment horizontal="center"/>
    </xf>
    <xf numFmtId="1" fontId="10" fillId="3" borderId="24" xfId="1" applyNumberFormat="1" applyFont="1" applyFill="1" applyBorder="1" applyAlignment="1">
      <alignment horizontal="center"/>
    </xf>
    <xf numFmtId="171" fontId="10" fillId="5" borderId="12" xfId="1" applyNumberFormat="1" applyFont="1" applyFill="1" applyBorder="1" applyAlignment="1" applyProtection="1">
      <alignment horizontal="center"/>
    </xf>
    <xf numFmtId="0" fontId="10" fillId="5" borderId="23" xfId="1" applyNumberFormat="1" applyFont="1" applyFill="1" applyBorder="1" applyAlignment="1" applyProtection="1">
      <alignment horizontal="center"/>
    </xf>
    <xf numFmtId="0" fontId="10" fillId="5" borderId="12" xfId="1" quotePrefix="1" applyNumberFormat="1" applyFont="1" applyFill="1" applyBorder="1" applyAlignment="1" applyProtection="1">
      <alignment horizontal="center"/>
    </xf>
    <xf numFmtId="0" fontId="1" fillId="7" borderId="0" xfId="1" applyFill="1"/>
    <xf numFmtId="0" fontId="2" fillId="7" borderId="0" xfId="1" applyFont="1" applyFill="1"/>
    <xf numFmtId="0" fontId="1" fillId="5" borderId="22" xfId="1" applyFill="1" applyBorder="1"/>
    <xf numFmtId="0" fontId="2" fillId="5" borderId="21" xfId="1" applyFont="1" applyFill="1" applyBorder="1"/>
    <xf numFmtId="0" fontId="2" fillId="5" borderId="20" xfId="1" applyFont="1" applyFill="1" applyBorder="1"/>
    <xf numFmtId="0" fontId="1" fillId="5" borderId="19" xfId="1" applyFill="1" applyBorder="1"/>
    <xf numFmtId="0" fontId="13" fillId="8" borderId="5" xfId="0" applyFont="1" applyFill="1" applyBorder="1" applyAlignment="1">
      <alignment horizontal="center" vertical="center"/>
    </xf>
    <xf numFmtId="0" fontId="2" fillId="5" borderId="18" xfId="1" applyFont="1" applyFill="1" applyBorder="1"/>
    <xf numFmtId="0" fontId="17" fillId="8" borderId="23" xfId="0" applyFont="1" applyFill="1" applyBorder="1"/>
    <xf numFmtId="0" fontId="10" fillId="5" borderId="23" xfId="1" applyFont="1" applyFill="1" applyBorder="1" applyAlignment="1">
      <alignment horizontal="center"/>
    </xf>
    <xf numFmtId="0" fontId="17" fillId="8" borderId="24" xfId="0" applyFont="1" applyFill="1" applyBorder="1"/>
    <xf numFmtId="0" fontId="10" fillId="5" borderId="24" xfId="1" applyFont="1" applyFill="1" applyBorder="1" applyAlignment="1">
      <alignment horizontal="center"/>
    </xf>
    <xf numFmtId="0" fontId="1" fillId="5" borderId="18" xfId="1" applyFill="1" applyBorder="1"/>
    <xf numFmtId="0" fontId="17" fillId="8" borderId="12" xfId="0" applyFont="1" applyFill="1" applyBorder="1"/>
    <xf numFmtId="0" fontId="10" fillId="5" borderId="12" xfId="1" applyFont="1" applyFill="1" applyBorder="1" applyAlignment="1">
      <alignment horizontal="center"/>
    </xf>
    <xf numFmtId="0" fontId="1" fillId="5" borderId="17" xfId="1" applyFill="1" applyBorder="1"/>
    <xf numFmtId="0" fontId="1" fillId="5" borderId="16" xfId="1" applyFill="1" applyBorder="1"/>
    <xf numFmtId="0" fontId="1" fillId="5" borderId="13" xfId="1" applyFill="1" applyBorder="1"/>
    <xf numFmtId="0" fontId="10" fillId="3" borderId="22" xfId="1" applyFont="1" applyFill="1" applyBorder="1"/>
    <xf numFmtId="0" fontId="10" fillId="3" borderId="21" xfId="1" applyFont="1" applyFill="1" applyBorder="1"/>
    <xf numFmtId="0" fontId="11" fillId="3" borderId="21" xfId="1" applyFont="1" applyFill="1" applyBorder="1"/>
    <xf numFmtId="0" fontId="10" fillId="3" borderId="20" xfId="2" applyFont="1" applyFill="1" applyBorder="1"/>
    <xf numFmtId="0" fontId="10" fillId="3" borderId="19" xfId="1" applyFont="1" applyFill="1" applyBorder="1"/>
    <xf numFmtId="0" fontId="11" fillId="8" borderId="5" xfId="1" applyNumberFormat="1" applyFont="1" applyFill="1" applyBorder="1" applyAlignment="1">
      <alignment horizontal="center" vertical="center" wrapText="1"/>
    </xf>
    <xf numFmtId="170" fontId="12" fillId="6" borderId="23" xfId="12" applyNumberFormat="1" applyFont="1" applyFill="1" applyBorder="1" applyAlignment="1">
      <alignment horizontal="center" vertical="center" wrapText="1"/>
    </xf>
    <xf numFmtId="170" fontId="12" fillId="8" borderId="23" xfId="12" applyNumberFormat="1" applyFont="1" applyFill="1" applyBorder="1" applyAlignment="1">
      <alignment horizontal="center" vertical="center" wrapText="1"/>
    </xf>
    <xf numFmtId="0" fontId="10" fillId="3" borderId="18" xfId="2" applyFont="1" applyFill="1" applyBorder="1"/>
    <xf numFmtId="0" fontId="10" fillId="5" borderId="24" xfId="1" applyNumberFormat="1" applyFont="1" applyFill="1" applyBorder="1" applyAlignment="1"/>
    <xf numFmtId="170" fontId="10" fillId="0" borderId="24" xfId="12" applyNumberFormat="1" applyFont="1" applyFill="1" applyBorder="1" applyAlignment="1"/>
    <xf numFmtId="175" fontId="10" fillId="0" borderId="24" xfId="12" applyNumberFormat="1" applyFont="1" applyFill="1" applyBorder="1" applyAlignment="1"/>
    <xf numFmtId="169" fontId="10" fillId="0" borderId="24" xfId="12" applyNumberFormat="1" applyFont="1" applyFill="1" applyBorder="1" applyAlignment="1"/>
    <xf numFmtId="170" fontId="10" fillId="0" borderId="23" xfId="12" applyNumberFormat="1" applyFont="1" applyFill="1" applyBorder="1" applyAlignment="1"/>
    <xf numFmtId="170" fontId="10" fillId="0" borderId="12" xfId="12" applyNumberFormat="1" applyFont="1" applyFill="1" applyBorder="1" applyAlignment="1"/>
    <xf numFmtId="175" fontId="10" fillId="0" borderId="12" xfId="12" applyNumberFormat="1" applyFont="1" applyFill="1" applyBorder="1" applyAlignment="1"/>
    <xf numFmtId="169" fontId="10" fillId="0" borderId="12" xfId="12" applyNumberFormat="1" applyFont="1" applyFill="1" applyBorder="1" applyAlignment="1"/>
    <xf numFmtId="0" fontId="10" fillId="5" borderId="12" xfId="1" applyNumberFormat="1" applyFont="1" applyFill="1" applyBorder="1" applyAlignment="1"/>
    <xf numFmtId="0" fontId="10" fillId="10" borderId="12" xfId="1" applyNumberFormat="1" applyFont="1" applyFill="1" applyBorder="1" applyAlignment="1" applyProtection="1"/>
    <xf numFmtId="0" fontId="10" fillId="3" borderId="17" xfId="1" applyFont="1" applyFill="1" applyBorder="1"/>
    <xf numFmtId="0" fontId="10" fillId="3" borderId="16" xfId="1" applyFont="1" applyFill="1" applyBorder="1"/>
    <xf numFmtId="0" fontId="10" fillId="3" borderId="13" xfId="1" applyFont="1" applyFill="1" applyBorder="1"/>
    <xf numFmtId="0" fontId="10" fillId="5" borderId="22" xfId="1" applyFont="1" applyFill="1" applyBorder="1"/>
    <xf numFmtId="0" fontId="10" fillId="5" borderId="21" xfId="1" applyFont="1" applyFill="1" applyBorder="1"/>
    <xf numFmtId="0" fontId="10" fillId="5" borderId="20" xfId="1" applyFont="1" applyFill="1" applyBorder="1"/>
    <xf numFmtId="0" fontId="10" fillId="5" borderId="19" xfId="2" applyFont="1" applyFill="1" applyBorder="1"/>
    <xf numFmtId="0" fontId="10" fillId="5" borderId="18" xfId="1" applyFont="1" applyFill="1" applyBorder="1"/>
    <xf numFmtId="0" fontId="10" fillId="5" borderId="19" xfId="1" applyFont="1" applyFill="1" applyBorder="1"/>
    <xf numFmtId="0" fontId="10" fillId="8" borderId="5" xfId="1" applyNumberFormat="1" applyFont="1" applyFill="1" applyBorder="1" applyAlignment="1"/>
    <xf numFmtId="0" fontId="10" fillId="10" borderId="5" xfId="1" applyNumberFormat="1" applyFont="1" applyFill="1" applyBorder="1" applyAlignment="1" applyProtection="1"/>
    <xf numFmtId="175" fontId="10" fillId="8" borderId="31" xfId="12" applyNumberFormat="1" applyFont="1" applyFill="1" applyBorder="1" applyAlignment="1">
      <alignment horizontal="center" vertical="center" wrapText="1"/>
    </xf>
    <xf numFmtId="169" fontId="10" fillId="8" borderId="28" xfId="12" applyNumberFormat="1" applyFont="1" applyFill="1" applyBorder="1" applyAlignment="1">
      <alignment horizontal="center" vertical="center" wrapText="1"/>
    </xf>
    <xf numFmtId="0" fontId="10" fillId="5" borderId="17" xfId="2" applyFont="1" applyFill="1" applyBorder="1"/>
    <xf numFmtId="0" fontId="10" fillId="5" borderId="16" xfId="2" applyFont="1" applyFill="1" applyBorder="1"/>
    <xf numFmtId="0" fontId="10" fillId="5" borderId="13" xfId="1" applyFont="1" applyFill="1" applyBorder="1"/>
    <xf numFmtId="0" fontId="10" fillId="11" borderId="12" xfId="1" applyNumberFormat="1" applyFont="1" applyFill="1" applyBorder="1" applyAlignment="1"/>
    <xf numFmtId="0" fontId="10" fillId="11" borderId="13" xfId="1" applyNumberFormat="1" applyFont="1" applyFill="1" applyBorder="1" applyAlignment="1" applyProtection="1"/>
    <xf numFmtId="0" fontId="10" fillId="11" borderId="12" xfId="1" applyNumberFormat="1" applyFont="1" applyFill="1" applyBorder="1" applyAlignment="1" applyProtection="1"/>
    <xf numFmtId="0" fontId="10" fillId="11" borderId="23" xfId="1" applyNumberFormat="1" applyFont="1" applyFill="1" applyBorder="1" applyAlignment="1"/>
    <xf numFmtId="0" fontId="10" fillId="11" borderId="20" xfId="1" applyNumberFormat="1" applyFont="1" applyFill="1" applyBorder="1" applyAlignment="1" applyProtection="1"/>
    <xf numFmtId="0" fontId="10" fillId="11" borderId="23" xfId="1" applyNumberFormat="1" applyFont="1" applyFill="1" applyBorder="1" applyAlignment="1" applyProtection="1"/>
    <xf numFmtId="0" fontId="10" fillId="11" borderId="24" xfId="1" applyNumberFormat="1" applyFont="1" applyFill="1" applyBorder="1" applyAlignment="1"/>
    <xf numFmtId="0" fontId="10" fillId="11" borderId="18" xfId="1" applyNumberFormat="1" applyFont="1" applyFill="1" applyBorder="1" applyAlignment="1" applyProtection="1"/>
    <xf numFmtId="0" fontId="10" fillId="11" borderId="24" xfId="1" applyNumberFormat="1" applyFont="1" applyFill="1" applyBorder="1" applyAlignment="1" applyProtection="1"/>
    <xf numFmtId="175" fontId="10" fillId="0" borderId="23" xfId="12" applyNumberFormat="1" applyFont="1" applyFill="1" applyBorder="1" applyAlignment="1"/>
    <xf numFmtId="169" fontId="10" fillId="0" borderId="23" xfId="12" applyNumberFormat="1" applyFont="1" applyFill="1" applyBorder="1" applyAlignment="1"/>
    <xf numFmtId="0" fontId="10" fillId="0" borderId="23" xfId="11" applyFont="1" applyBorder="1" applyAlignment="1"/>
    <xf numFmtId="0" fontId="10" fillId="0" borderId="24" xfId="11" applyFont="1" applyBorder="1" applyAlignment="1"/>
    <xf numFmtId="0" fontId="10" fillId="0" borderId="12" xfId="11" applyFont="1" applyBorder="1" applyAlignment="1"/>
    <xf numFmtId="164" fontId="10" fillId="11" borderId="12" xfId="1" applyNumberFormat="1" applyFont="1" applyFill="1" applyBorder="1" applyAlignment="1" applyProtection="1">
      <alignment horizontal="left"/>
    </xf>
    <xf numFmtId="0" fontId="10" fillId="5" borderId="23" xfId="1" applyNumberFormat="1" applyFont="1" applyFill="1" applyBorder="1" applyAlignment="1"/>
    <xf numFmtId="0" fontId="10" fillId="5" borderId="20" xfId="1" applyNumberFormat="1" applyFont="1" applyFill="1" applyBorder="1" applyAlignment="1">
      <alignment horizontal="center"/>
    </xf>
    <xf numFmtId="0" fontId="10" fillId="5" borderId="20" xfId="1" applyNumberFormat="1" applyFont="1" applyFill="1" applyBorder="1" applyAlignment="1"/>
    <xf numFmtId="0" fontId="10" fillId="5" borderId="12" xfId="1" applyNumberFormat="1" applyFont="1" applyFill="1" applyBorder="1" applyAlignment="1" applyProtection="1"/>
    <xf numFmtId="0" fontId="10" fillId="5" borderId="20" xfId="1" applyNumberFormat="1" applyFont="1" applyFill="1" applyBorder="1" applyAlignment="1" applyProtection="1"/>
    <xf numFmtId="0" fontId="10" fillId="5" borderId="24" xfId="1" applyNumberFormat="1" applyFont="1" applyFill="1" applyBorder="1" applyAlignment="1" applyProtection="1"/>
    <xf numFmtId="0" fontId="10" fillId="5" borderId="23" xfId="1" applyNumberFormat="1" applyFont="1" applyFill="1" applyBorder="1" applyAlignment="1" applyProtection="1"/>
    <xf numFmtId="0" fontId="10" fillId="5" borderId="18" xfId="1" applyNumberFormat="1" applyFont="1" applyFill="1" applyBorder="1" applyAlignment="1">
      <alignment horizontal="center"/>
    </xf>
    <xf numFmtId="0" fontId="10" fillId="5" borderId="18" xfId="1" applyNumberFormat="1" applyFont="1" applyFill="1" applyBorder="1" applyAlignment="1"/>
    <xf numFmtId="0" fontId="10" fillId="5" borderId="18" xfId="1" applyNumberFormat="1" applyFont="1" applyFill="1" applyBorder="1" applyAlignment="1" applyProtection="1"/>
    <xf numFmtId="0" fontId="10" fillId="5" borderId="13" xfId="1" applyNumberFormat="1" applyFont="1" applyFill="1" applyBorder="1" applyAlignment="1">
      <alignment horizontal="center"/>
    </xf>
    <xf numFmtId="0" fontId="10" fillId="5" borderId="13" xfId="1" applyNumberFormat="1" applyFont="1" applyFill="1" applyBorder="1" applyAlignment="1"/>
    <xf numFmtId="0" fontId="10" fillId="5" borderId="13" xfId="1" applyNumberFormat="1" applyFont="1" applyFill="1" applyBorder="1" applyAlignment="1" applyProtection="1"/>
    <xf numFmtId="0" fontId="10" fillId="5" borderId="6" xfId="1" applyNumberFormat="1" applyFont="1" applyFill="1" applyBorder="1" applyAlignment="1" applyProtection="1">
      <alignment horizontal="center" vertical="center"/>
    </xf>
    <xf numFmtId="170" fontId="10" fillId="0" borderId="20" xfId="12" applyNumberFormat="1" applyFont="1" applyFill="1" applyBorder="1" applyAlignment="1"/>
    <xf numFmtId="170" fontId="10" fillId="0" borderId="13" xfId="12" applyNumberFormat="1" applyFont="1" applyFill="1" applyBorder="1" applyAlignment="1"/>
    <xf numFmtId="170" fontId="12" fillId="6" borderId="5" xfId="12" applyNumberFormat="1" applyFont="1" applyFill="1" applyBorder="1" applyAlignment="1">
      <alignment horizontal="center" vertical="center" wrapText="1"/>
    </xf>
    <xf numFmtId="0" fontId="10" fillId="8" borderId="5" xfId="1" applyFont="1" applyFill="1" applyBorder="1" applyAlignment="1">
      <alignment horizontal="center" vertical="center"/>
    </xf>
    <xf numFmtId="0" fontId="10" fillId="8" borderId="5" xfId="1" applyNumberFormat="1" applyFont="1" applyFill="1" applyBorder="1" applyAlignment="1" applyProtection="1">
      <alignment horizontal="center" vertical="center"/>
    </xf>
    <xf numFmtId="0" fontId="10" fillId="8" borderId="6" xfId="1" applyFont="1" applyFill="1" applyBorder="1" applyAlignment="1">
      <alignment horizontal="center" vertical="center"/>
    </xf>
    <xf numFmtId="0" fontId="10" fillId="9" borderId="19" xfId="1" applyNumberFormat="1" applyFont="1" applyFill="1" applyBorder="1" applyAlignment="1"/>
    <xf numFmtId="0" fontId="15" fillId="12" borderId="24" xfId="1" applyNumberFormat="1" applyFont="1" applyFill="1" applyBorder="1" applyAlignment="1" applyProtection="1"/>
    <xf numFmtId="0" fontId="10" fillId="9" borderId="22" xfId="1" applyNumberFormat="1" applyFont="1" applyFill="1" applyBorder="1" applyAlignment="1"/>
    <xf numFmtId="0" fontId="15" fillId="12" borderId="23" xfId="1" applyNumberFormat="1" applyFont="1" applyFill="1" applyBorder="1" applyAlignment="1" applyProtection="1"/>
    <xf numFmtId="0" fontId="10" fillId="9" borderId="23" xfId="1" applyNumberFormat="1" applyFont="1" applyFill="1" applyBorder="1" applyAlignment="1"/>
    <xf numFmtId="0" fontId="10" fillId="9" borderId="5" xfId="1" applyNumberFormat="1" applyFont="1" applyFill="1" applyBorder="1" applyAlignment="1"/>
    <xf numFmtId="0" fontId="10" fillId="9" borderId="17" xfId="1" applyNumberFormat="1" applyFont="1" applyFill="1" applyBorder="1" applyAlignment="1"/>
    <xf numFmtId="0" fontId="15" fillId="12" borderId="12" xfId="1" applyNumberFormat="1" applyFont="1" applyFill="1" applyBorder="1" applyAlignment="1" applyProtection="1"/>
    <xf numFmtId="0" fontId="0" fillId="0" borderId="0" xfId="0" applyBorder="1"/>
    <xf numFmtId="0" fontId="10" fillId="3" borderId="15" xfId="1" applyFont="1" applyFill="1" applyBorder="1"/>
    <xf numFmtId="0" fontId="10" fillId="7" borderId="0" xfId="2" applyFont="1" applyFill="1"/>
    <xf numFmtId="0" fontId="10" fillId="3" borderId="19" xfId="2" applyFont="1" applyFill="1" applyBorder="1"/>
    <xf numFmtId="0" fontId="10" fillId="3" borderId="18" xfId="1" applyFont="1" applyFill="1" applyBorder="1"/>
    <xf numFmtId="0" fontId="10" fillId="8" borderId="5" xfId="1" applyFont="1" applyFill="1" applyBorder="1" applyAlignment="1">
      <alignment horizontal="center" vertical="center" wrapText="1"/>
    </xf>
    <xf numFmtId="0" fontId="10" fillId="3" borderId="17" xfId="13" applyFont="1" applyFill="1" applyBorder="1"/>
    <xf numFmtId="0" fontId="10" fillId="3" borderId="16" xfId="13" applyFont="1" applyFill="1" applyBorder="1"/>
    <xf numFmtId="0" fontId="10" fillId="3" borderId="13" xfId="13" applyFont="1" applyFill="1" applyBorder="1"/>
    <xf numFmtId="0" fontId="10" fillId="7" borderId="0" xfId="13" applyFont="1" applyFill="1"/>
    <xf numFmtId="0" fontId="10" fillId="5" borderId="19" xfId="1" applyFont="1" applyFill="1" applyBorder="1" applyAlignment="1">
      <alignment horizontal="left"/>
    </xf>
    <xf numFmtId="0" fontId="10" fillId="5" borderId="0" xfId="1" applyFont="1" applyFill="1" applyBorder="1" applyAlignment="1">
      <alignment horizontal="left"/>
    </xf>
    <xf numFmtId="0" fontId="10" fillId="3" borderId="19" xfId="1" applyFont="1" applyFill="1" applyBorder="1" applyAlignment="1">
      <alignment horizontal="center"/>
    </xf>
    <xf numFmtId="0" fontId="10" fillId="8" borderId="14" xfId="1" applyFont="1" applyFill="1" applyBorder="1" applyAlignment="1">
      <alignment horizontal="center" vertical="center"/>
    </xf>
    <xf numFmtId="0" fontId="10" fillId="9" borderId="19" xfId="1" applyFont="1" applyFill="1" applyBorder="1" applyAlignment="1"/>
    <xf numFmtId="0" fontId="10" fillId="9" borderId="24" xfId="1" applyNumberFormat="1" applyFont="1" applyFill="1" applyBorder="1" applyAlignment="1"/>
    <xf numFmtId="164" fontId="15" fillId="12" borderId="24" xfId="1" applyNumberFormat="1" applyFont="1" applyFill="1" applyBorder="1" applyAlignment="1" applyProtection="1">
      <alignment horizontal="left"/>
    </xf>
    <xf numFmtId="0" fontId="10" fillId="9" borderId="17" xfId="1" applyFont="1" applyFill="1" applyBorder="1" applyAlignment="1"/>
    <xf numFmtId="0" fontId="10" fillId="9" borderId="12" xfId="1" applyNumberFormat="1" applyFont="1" applyFill="1" applyBorder="1" applyAlignment="1"/>
    <xf numFmtId="164" fontId="15" fillId="12" borderId="12" xfId="1" applyNumberFormat="1" applyFont="1" applyFill="1" applyBorder="1" applyAlignment="1" applyProtection="1">
      <alignment horizontal="left"/>
    </xf>
    <xf numFmtId="0" fontId="10" fillId="3" borderId="18" xfId="1" applyFont="1" applyFill="1" applyBorder="1" applyAlignment="1">
      <alignment horizontal="center"/>
    </xf>
    <xf numFmtId="0" fontId="18" fillId="3" borderId="0" xfId="1" applyFont="1" applyFill="1" applyBorder="1"/>
    <xf numFmtId="0" fontId="10" fillId="8" borderId="5" xfId="1" applyFont="1" applyFill="1" applyBorder="1" applyAlignment="1">
      <alignment horizontal="center"/>
    </xf>
    <xf numFmtId="0" fontId="10" fillId="8" borderId="5" xfId="1" applyFont="1" applyFill="1" applyBorder="1"/>
    <xf numFmtId="0" fontId="12" fillId="8" borderId="5" xfId="1" applyFont="1" applyFill="1" applyBorder="1" applyAlignment="1">
      <alignment horizontal="center" vertical="center" wrapText="1"/>
    </xf>
    <xf numFmtId="0" fontId="12" fillId="6" borderId="5" xfId="1" applyFont="1" applyFill="1" applyBorder="1" applyAlignment="1">
      <alignment horizontal="center" vertical="center" wrapText="1"/>
    </xf>
    <xf numFmtId="169" fontId="10" fillId="5" borderId="23" xfId="14" applyNumberFormat="1" applyFont="1" applyFill="1" applyBorder="1" applyAlignment="1"/>
    <xf numFmtId="0" fontId="10" fillId="5" borderId="19" xfId="14" applyNumberFormat="1" applyFont="1" applyFill="1" applyBorder="1" applyAlignment="1">
      <alignment horizontal="center"/>
    </xf>
    <xf numFmtId="170" fontId="10" fillId="5" borderId="24" xfId="14" applyNumberFormat="1" applyFont="1" applyFill="1" applyBorder="1" applyAlignment="1"/>
    <xf numFmtId="169" fontId="10" fillId="5" borderId="24" xfId="14" applyNumberFormat="1" applyFont="1" applyFill="1" applyBorder="1" applyAlignment="1"/>
    <xf numFmtId="0" fontId="10" fillId="5" borderId="17" xfId="14" applyNumberFormat="1" applyFont="1" applyFill="1" applyBorder="1" applyAlignment="1">
      <alignment horizontal="center"/>
    </xf>
    <xf numFmtId="170" fontId="10" fillId="5" borderId="12" xfId="14" applyNumberFormat="1" applyFont="1" applyFill="1" applyBorder="1" applyAlignment="1"/>
    <xf numFmtId="169" fontId="10" fillId="5" borderId="12" xfId="14" applyNumberFormat="1" applyFont="1" applyFill="1" applyBorder="1" applyAlignment="1"/>
    <xf numFmtId="0" fontId="10" fillId="5" borderId="0" xfId="1" applyFont="1" applyFill="1" applyBorder="1" applyAlignment="1">
      <alignment horizontal="center"/>
    </xf>
    <xf numFmtId="0" fontId="10" fillId="5" borderId="24" xfId="1" applyFont="1" applyFill="1" applyBorder="1" applyAlignment="1">
      <alignment horizontal="center" vertical="center"/>
    </xf>
    <xf numFmtId="0" fontId="10" fillId="5" borderId="18" xfId="1" applyFont="1" applyFill="1" applyBorder="1" applyAlignment="1">
      <alignment horizontal="center"/>
    </xf>
    <xf numFmtId="0" fontId="7" fillId="7" borderId="0" xfId="1" applyFont="1" applyFill="1"/>
    <xf numFmtId="0" fontId="10" fillId="0" borderId="22" xfId="1" applyFont="1" applyBorder="1"/>
    <xf numFmtId="0" fontId="10" fillId="0" borderId="22" xfId="1" applyFont="1" applyFill="1" applyBorder="1"/>
    <xf numFmtId="0" fontId="10" fillId="0" borderId="19" xfId="1" applyFont="1" applyBorder="1"/>
    <xf numFmtId="0" fontId="18" fillId="5" borderId="0" xfId="1" applyFont="1" applyFill="1" applyBorder="1"/>
    <xf numFmtId="0" fontId="19" fillId="5" borderId="18" xfId="1" applyFont="1" applyFill="1" applyBorder="1"/>
    <xf numFmtId="0" fontId="12" fillId="8" borderId="23" xfId="1" applyFont="1" applyFill="1" applyBorder="1" applyAlignment="1">
      <alignment horizontal="center" vertical="center" wrapText="1"/>
    </xf>
    <xf numFmtId="0" fontId="12" fillId="6" borderId="23" xfId="1" applyFont="1" applyFill="1" applyBorder="1" applyAlignment="1">
      <alignment horizontal="center" vertical="center" wrapText="1"/>
    </xf>
    <xf numFmtId="169" fontId="12" fillId="8" borderId="23" xfId="14" applyNumberFormat="1" applyFont="1" applyFill="1" applyBorder="1" applyAlignment="1">
      <alignment horizontal="center" vertical="center" wrapText="1"/>
    </xf>
    <xf numFmtId="0" fontId="19" fillId="3" borderId="19" xfId="1" applyFont="1" applyFill="1" applyBorder="1"/>
    <xf numFmtId="0" fontId="10" fillId="9" borderId="22" xfId="1" applyNumberFormat="1" applyFont="1" applyFill="1" applyBorder="1" applyAlignment="1">
      <alignment horizontal="center"/>
    </xf>
    <xf numFmtId="0" fontId="10" fillId="9" borderId="23" xfId="1" applyNumberFormat="1" applyFont="1" applyFill="1" applyBorder="1" applyAlignment="1">
      <alignment horizontal="center"/>
    </xf>
    <xf numFmtId="0" fontId="10" fillId="0" borderId="23" xfId="14" applyNumberFormat="1" applyFont="1" applyFill="1" applyBorder="1" applyAlignment="1">
      <alignment horizontal="center"/>
    </xf>
    <xf numFmtId="0" fontId="10" fillId="0" borderId="23" xfId="14" applyNumberFormat="1" applyFont="1" applyFill="1" applyBorder="1" applyAlignment="1"/>
    <xf numFmtId="169" fontId="10" fillId="0" borderId="23" xfId="14" applyNumberFormat="1" applyFont="1" applyFill="1" applyBorder="1" applyAlignment="1"/>
    <xf numFmtId="169" fontId="10" fillId="0" borderId="24" xfId="14" applyNumberFormat="1" applyFont="1" applyFill="1" applyBorder="1" applyAlignment="1"/>
    <xf numFmtId="0" fontId="10" fillId="9" borderId="19" xfId="1" applyNumberFormat="1" applyFont="1" applyFill="1" applyBorder="1" applyAlignment="1">
      <alignment horizontal="center"/>
    </xf>
    <xf numFmtId="0" fontId="10" fillId="9" borderId="24" xfId="1" applyNumberFormat="1" applyFont="1" applyFill="1" applyBorder="1" applyAlignment="1">
      <alignment horizontal="center"/>
    </xf>
    <xf numFmtId="0" fontId="10" fillId="0" borderId="24" xfId="14" applyNumberFormat="1" applyFont="1" applyFill="1" applyBorder="1" applyAlignment="1">
      <alignment horizontal="center"/>
    </xf>
    <xf numFmtId="0" fontId="10" fillId="0" borderId="24" xfId="14" applyNumberFormat="1" applyFont="1" applyFill="1" applyBorder="1" applyAlignment="1"/>
    <xf numFmtId="0" fontId="10" fillId="0" borderId="12" xfId="14" applyNumberFormat="1" applyFont="1" applyFill="1" applyBorder="1" applyAlignment="1">
      <alignment horizontal="center"/>
    </xf>
    <xf numFmtId="0" fontId="10" fillId="7" borderId="0" xfId="1" applyFont="1" applyFill="1" applyAlignment="1">
      <alignment horizontal="left"/>
    </xf>
    <xf numFmtId="0" fontId="10" fillId="0" borderId="21" xfId="1" applyFont="1" applyFill="1" applyBorder="1"/>
    <xf numFmtId="0" fontId="10" fillId="0" borderId="20" xfId="1" applyFont="1" applyFill="1" applyBorder="1"/>
    <xf numFmtId="0" fontId="0" fillId="7" borderId="0" xfId="0" applyFill="1"/>
    <xf numFmtId="0" fontId="10" fillId="3" borderId="5" xfId="1" applyFont="1" applyFill="1" applyBorder="1"/>
    <xf numFmtId="0" fontId="20" fillId="5" borderId="22" xfId="1" applyFont="1" applyFill="1" applyBorder="1" applyAlignment="1">
      <alignment horizontal="left"/>
    </xf>
    <xf numFmtId="0" fontId="20" fillId="5" borderId="21" xfId="1" applyFont="1" applyFill="1" applyBorder="1"/>
    <xf numFmtId="0" fontId="20" fillId="5" borderId="21" xfId="1" applyFont="1" applyFill="1" applyBorder="1" applyAlignment="1">
      <alignment horizontal="left"/>
    </xf>
    <xf numFmtId="0" fontId="20" fillId="5" borderId="20" xfId="1" applyFont="1" applyFill="1" applyBorder="1"/>
    <xf numFmtId="0" fontId="20" fillId="5" borderId="19" xfId="1" applyFont="1" applyFill="1" applyBorder="1" applyAlignment="1">
      <alignment horizontal="center"/>
    </xf>
    <xf numFmtId="0" fontId="20" fillId="5" borderId="0" xfId="1" applyFont="1" applyFill="1" applyBorder="1"/>
    <xf numFmtId="0" fontId="20" fillId="5" borderId="0" xfId="1" applyFont="1" applyFill="1" applyBorder="1" applyAlignment="1">
      <alignment horizontal="left"/>
    </xf>
    <xf numFmtId="0" fontId="20" fillId="5" borderId="18" xfId="1" applyFont="1" applyFill="1" applyBorder="1"/>
    <xf numFmtId="0" fontId="10" fillId="5" borderId="19" xfId="1" applyFont="1" applyFill="1" applyBorder="1" applyAlignment="1">
      <alignment horizontal="center"/>
    </xf>
    <xf numFmtId="0" fontId="10" fillId="8" borderId="15" xfId="1" applyFont="1" applyFill="1" applyBorder="1" applyAlignment="1">
      <alignment horizontal="center" vertical="center"/>
    </xf>
    <xf numFmtId="0" fontId="10" fillId="8" borderId="5" xfId="1" applyFont="1" applyFill="1" applyBorder="1" applyAlignment="1">
      <alignment vertical="center"/>
    </xf>
    <xf numFmtId="169" fontId="12" fillId="8" borderId="5" xfId="14" applyNumberFormat="1" applyFont="1" applyFill="1" applyBorder="1" applyAlignment="1">
      <alignment horizontal="center" vertical="center" wrapText="1"/>
    </xf>
    <xf numFmtId="0" fontId="10" fillId="5" borderId="23" xfId="1" applyNumberFormat="1" applyFont="1" applyFill="1" applyBorder="1" applyAlignment="1">
      <alignment horizontal="center" vertical="center"/>
    </xf>
    <xf numFmtId="0" fontId="10" fillId="5" borderId="22" xfId="1" applyNumberFormat="1" applyFont="1" applyFill="1" applyBorder="1" applyAlignment="1"/>
    <xf numFmtId="0" fontId="10" fillId="5" borderId="23" xfId="14" applyNumberFormat="1" applyFont="1" applyFill="1" applyBorder="1" applyAlignment="1"/>
    <xf numFmtId="0" fontId="10" fillId="5" borderId="24" xfId="1" applyNumberFormat="1" applyFont="1" applyFill="1" applyBorder="1" applyAlignment="1">
      <alignment horizontal="center" vertical="center"/>
    </xf>
    <xf numFmtId="0" fontId="10" fillId="5" borderId="19" xfId="1" applyNumberFormat="1" applyFont="1" applyFill="1" applyBorder="1" applyAlignment="1"/>
    <xf numFmtId="0" fontId="10" fillId="5" borderId="24" xfId="14" applyNumberFormat="1" applyFont="1" applyFill="1" applyBorder="1" applyAlignment="1"/>
    <xf numFmtId="0" fontId="2" fillId="3" borderId="17" xfId="1" applyFont="1" applyFill="1" applyBorder="1" applyAlignment="1">
      <alignment horizontal="center"/>
    </xf>
    <xf numFmtId="0" fontId="2" fillId="3" borderId="16" xfId="1" applyFont="1" applyFill="1" applyBorder="1" applyAlignment="1">
      <alignment horizontal="right"/>
    </xf>
    <xf numFmtId="0" fontId="10" fillId="5" borderId="12" xfId="1" applyNumberFormat="1" applyFont="1" applyFill="1" applyBorder="1" applyAlignment="1">
      <alignment horizontal="center" vertical="center"/>
    </xf>
    <xf numFmtId="0" fontId="10" fillId="5" borderId="17" xfId="1" applyNumberFormat="1" applyFont="1" applyFill="1" applyBorder="1" applyAlignment="1"/>
    <xf numFmtId="0" fontId="10" fillId="5" borderId="12" xfId="14" applyNumberFormat="1" applyFont="1" applyFill="1" applyBorder="1" applyAlignment="1"/>
    <xf numFmtId="0" fontId="2" fillId="3" borderId="18" xfId="1" applyFont="1" applyFill="1" applyBorder="1" applyAlignment="1">
      <alignment horizontal="center"/>
    </xf>
    <xf numFmtId="0" fontId="2" fillId="3" borderId="13" xfId="1" applyFont="1" applyFill="1" applyBorder="1" applyAlignment="1">
      <alignment horizontal="center"/>
    </xf>
    <xf numFmtId="0" fontId="1" fillId="7" borderId="0" xfId="1" applyFill="1" applyBorder="1"/>
    <xf numFmtId="0" fontId="1" fillId="7" borderId="0" xfId="1" applyFill="1" applyAlignment="1">
      <alignment horizontal="right"/>
    </xf>
    <xf numFmtId="0" fontId="1" fillId="7" borderId="0" xfId="1" applyFill="1" applyAlignment="1">
      <alignment horizontal="left"/>
    </xf>
    <xf numFmtId="0" fontId="4" fillId="7" borderId="0" xfId="1" applyFont="1" applyFill="1"/>
    <xf numFmtId="0" fontId="10" fillId="5" borderId="5" xfId="1" applyFont="1" applyFill="1" applyBorder="1"/>
    <xf numFmtId="0" fontId="2" fillId="7" borderId="0" xfId="1" applyFont="1" applyFill="1" applyAlignment="1">
      <alignment horizontal="center" vertical="center"/>
    </xf>
    <xf numFmtId="10" fontId="2" fillId="7" borderId="0" xfId="4" applyNumberFormat="1" applyFont="1" applyFill="1"/>
    <xf numFmtId="169" fontId="10" fillId="12" borderId="23" xfId="14" applyNumberFormat="1" applyFont="1" applyFill="1" applyBorder="1" applyAlignment="1"/>
    <xf numFmtId="169" fontId="10" fillId="12" borderId="24" xfId="14" applyNumberFormat="1" applyFont="1" applyFill="1" applyBorder="1" applyAlignment="1"/>
    <xf numFmtId="169" fontId="10" fillId="12" borderId="12" xfId="14" applyNumberFormat="1" applyFont="1" applyFill="1" applyBorder="1" applyAlignment="1"/>
    <xf numFmtId="0" fontId="10" fillId="0" borderId="5" xfId="1" applyFont="1" applyFill="1" applyBorder="1"/>
    <xf numFmtId="0" fontId="19" fillId="3" borderId="18" xfId="1" applyFont="1" applyFill="1" applyBorder="1"/>
    <xf numFmtId="0" fontId="10" fillId="3" borderId="19" xfId="1" applyFont="1" applyFill="1" applyBorder="1" applyAlignment="1">
      <alignment horizontal="center" vertical="center"/>
    </xf>
    <xf numFmtId="0" fontId="10" fillId="3" borderId="18" xfId="1" applyFont="1" applyFill="1" applyBorder="1" applyAlignment="1">
      <alignment horizontal="center" vertical="center"/>
    </xf>
    <xf numFmtId="0" fontId="10" fillId="9" borderId="17" xfId="1" applyNumberFormat="1" applyFont="1" applyFill="1" applyBorder="1" applyAlignment="1">
      <alignment horizontal="center"/>
    </xf>
    <xf numFmtId="0" fontId="10" fillId="9" borderId="12" xfId="1" applyNumberFormat="1" applyFont="1" applyFill="1" applyBorder="1" applyAlignment="1">
      <alignment horizontal="center"/>
    </xf>
    <xf numFmtId="0" fontId="8" fillId="3" borderId="17" xfId="1" applyFont="1" applyFill="1" applyBorder="1"/>
    <xf numFmtId="0" fontId="7" fillId="7" borderId="0" xfId="1" quotePrefix="1" applyFont="1" applyFill="1"/>
    <xf numFmtId="0" fontId="18" fillId="3" borderId="21" xfId="1" applyFont="1" applyFill="1" applyBorder="1"/>
    <xf numFmtId="0" fontId="10" fillId="3" borderId="21" xfId="1" applyFont="1" applyFill="1" applyBorder="1" applyAlignment="1">
      <alignment horizontal="center"/>
    </xf>
    <xf numFmtId="0" fontId="19" fillId="3" borderId="20" xfId="1" applyFont="1" applyFill="1" applyBorder="1"/>
    <xf numFmtId="170" fontId="12" fillId="8" borderId="23" xfId="14" applyNumberFormat="1" applyFont="1" applyFill="1" applyBorder="1" applyAlignment="1">
      <alignment horizontal="center" vertical="center" wrapText="1"/>
    </xf>
    <xf numFmtId="170" fontId="12" fillId="8" borderId="5" xfId="14" applyNumberFormat="1" applyFont="1" applyFill="1" applyBorder="1" applyAlignment="1">
      <alignment horizontal="center" vertical="center" wrapText="1"/>
    </xf>
    <xf numFmtId="0" fontId="10" fillId="3" borderId="24" xfId="1" applyFont="1" applyFill="1" applyBorder="1" applyAlignment="1">
      <alignment horizontal="center" vertical="center"/>
    </xf>
    <xf numFmtId="1" fontId="10" fillId="5" borderId="23" xfId="14" applyNumberFormat="1" applyFont="1" applyFill="1" applyBorder="1" applyAlignment="1">
      <alignment horizontal="center"/>
    </xf>
    <xf numFmtId="169" fontId="10" fillId="5" borderId="23" xfId="14" applyNumberFormat="1" applyFont="1" applyFill="1" applyBorder="1" applyAlignment="1">
      <alignment horizontal="center"/>
    </xf>
    <xf numFmtId="171" fontId="10" fillId="5" borderId="23" xfId="14" applyNumberFormat="1" applyFont="1" applyFill="1" applyBorder="1" applyAlignment="1">
      <alignment horizontal="center"/>
    </xf>
    <xf numFmtId="169" fontId="10" fillId="5" borderId="23" xfId="1" applyNumberFormat="1" applyFont="1" applyFill="1" applyBorder="1" applyAlignment="1"/>
    <xf numFmtId="170" fontId="10" fillId="5" borderId="23" xfId="14" applyNumberFormat="1" applyFont="1" applyFill="1" applyBorder="1" applyAlignment="1">
      <alignment horizontal="center"/>
    </xf>
    <xf numFmtId="1" fontId="10" fillId="5" borderId="24" xfId="14" applyNumberFormat="1" applyFont="1" applyFill="1" applyBorder="1" applyAlignment="1">
      <alignment horizontal="center"/>
    </xf>
    <xf numFmtId="169" fontId="10" fillId="5" borderId="24" xfId="14" applyNumberFormat="1" applyFont="1" applyFill="1" applyBorder="1" applyAlignment="1">
      <alignment horizontal="center"/>
    </xf>
    <xf numFmtId="171" fontId="10" fillId="5" borderId="24" xfId="14" applyNumberFormat="1" applyFont="1" applyFill="1" applyBorder="1" applyAlignment="1">
      <alignment horizontal="center"/>
    </xf>
    <xf numFmtId="169" fontId="10" fillId="5" borderId="24" xfId="1" applyNumberFormat="1" applyFont="1" applyFill="1" applyBorder="1" applyAlignment="1"/>
    <xf numFmtId="170" fontId="10" fillId="5" borderId="24" xfId="14" applyNumberFormat="1" applyFont="1" applyFill="1" applyBorder="1" applyAlignment="1">
      <alignment horizontal="center"/>
    </xf>
    <xf numFmtId="1" fontId="10" fillId="5" borderId="12" xfId="14" applyNumberFormat="1" applyFont="1" applyFill="1" applyBorder="1" applyAlignment="1">
      <alignment horizontal="center"/>
    </xf>
    <xf numFmtId="169" fontId="10" fillId="5" borderId="12" xfId="14" applyNumberFormat="1" applyFont="1" applyFill="1" applyBorder="1" applyAlignment="1">
      <alignment horizontal="center"/>
    </xf>
    <xf numFmtId="171" fontId="10" fillId="5" borderId="12" xfId="14" applyNumberFormat="1" applyFont="1" applyFill="1" applyBorder="1" applyAlignment="1">
      <alignment horizontal="center"/>
    </xf>
    <xf numFmtId="169" fontId="10" fillId="5" borderId="12" xfId="1" applyNumberFormat="1" applyFont="1" applyFill="1" applyBorder="1" applyAlignment="1"/>
    <xf numFmtId="170" fontId="10" fillId="5" borderId="12" xfId="14" applyNumberFormat="1" applyFont="1" applyFill="1" applyBorder="1" applyAlignment="1">
      <alignment horizontal="center"/>
    </xf>
    <xf numFmtId="0" fontId="9" fillId="3" borderId="17" xfId="1" applyFont="1" applyFill="1" applyBorder="1"/>
    <xf numFmtId="0" fontId="10" fillId="0" borderId="5" xfId="1" applyFont="1" applyBorder="1"/>
    <xf numFmtId="169" fontId="10" fillId="9" borderId="22" xfId="1" applyNumberFormat="1" applyFont="1" applyFill="1" applyBorder="1" applyAlignment="1">
      <alignment horizontal="center"/>
    </xf>
    <xf numFmtId="1" fontId="10" fillId="9" borderId="23" xfId="1" applyNumberFormat="1" applyFont="1" applyFill="1" applyBorder="1" applyAlignment="1">
      <alignment horizontal="center"/>
    </xf>
    <xf numFmtId="169" fontId="10" fillId="8" borderId="5" xfId="14" applyNumberFormat="1" applyFont="1" applyFill="1" applyBorder="1" applyAlignment="1">
      <alignment horizontal="center" vertical="center" wrapText="1"/>
    </xf>
    <xf numFmtId="0" fontId="10" fillId="3" borderId="20" xfId="1" applyFont="1" applyFill="1" applyBorder="1"/>
    <xf numFmtId="0" fontId="10" fillId="13" borderId="5" xfId="1" applyNumberFormat="1" applyFont="1" applyFill="1" applyBorder="1" applyAlignment="1" applyProtection="1">
      <alignment horizontal="center" vertical="center" wrapText="1"/>
    </xf>
    <xf numFmtId="164" fontId="10" fillId="13" borderId="5" xfId="1" applyNumberFormat="1" applyFont="1" applyFill="1" applyBorder="1" applyAlignment="1" applyProtection="1">
      <alignment horizontal="center" vertical="center" wrapText="1"/>
    </xf>
    <xf numFmtId="0" fontId="10" fillId="8" borderId="23" xfId="1" applyFont="1" applyFill="1" applyBorder="1" applyAlignment="1">
      <alignment horizontal="center"/>
    </xf>
    <xf numFmtId="169" fontId="12" fillId="6" borderId="5" xfId="14" applyNumberFormat="1" applyFont="1" applyFill="1" applyBorder="1" applyAlignment="1">
      <alignment horizontal="center" vertical="center" wrapText="1"/>
    </xf>
    <xf numFmtId="171" fontId="12" fillId="8" borderId="5" xfId="14" applyNumberFormat="1" applyFont="1" applyFill="1" applyBorder="1" applyAlignment="1">
      <alignment horizontal="center" vertical="center" wrapText="1"/>
    </xf>
    <xf numFmtId="164" fontId="10" fillId="3" borderId="0" xfId="14" applyNumberFormat="1" applyFont="1" applyFill="1" applyBorder="1" applyAlignment="1">
      <alignment horizontal="center"/>
    </xf>
    <xf numFmtId="169" fontId="10" fillId="3" borderId="0" xfId="14" applyNumberFormat="1" applyFont="1" applyFill="1" applyBorder="1" applyAlignment="1">
      <alignment horizontal="center"/>
    </xf>
    <xf numFmtId="164" fontId="15" fillId="14" borderId="5" xfId="1" applyNumberFormat="1" applyFont="1" applyFill="1" applyBorder="1" applyAlignment="1" applyProtection="1">
      <alignment horizontal="left"/>
    </xf>
    <xf numFmtId="0" fontId="12" fillId="6" borderId="34" xfId="14" applyNumberFormat="1" applyFont="1" applyFill="1" applyBorder="1" applyAlignment="1">
      <alignment horizontal="center"/>
    </xf>
    <xf numFmtId="0" fontId="10" fillId="0" borderId="6" xfId="14" applyNumberFormat="1" applyFont="1" applyFill="1" applyBorder="1" applyAlignment="1">
      <alignment horizontal="center"/>
    </xf>
    <xf numFmtId="0" fontId="10" fillId="0" borderId="5" xfId="14" applyNumberFormat="1" applyFont="1" applyFill="1" applyBorder="1" applyAlignment="1">
      <alignment horizontal="center"/>
    </xf>
    <xf numFmtId="169" fontId="10" fillId="0" borderId="12" xfId="14" applyNumberFormat="1" applyFont="1" applyFill="1" applyBorder="1" applyAlignment="1"/>
    <xf numFmtId="173" fontId="10" fillId="0" borderId="23" xfId="14" applyNumberFormat="1" applyFont="1" applyFill="1" applyBorder="1" applyAlignment="1"/>
    <xf numFmtId="171" fontId="10" fillId="0" borderId="12" xfId="14" applyNumberFormat="1" applyFont="1" applyFill="1" applyBorder="1" applyAlignment="1"/>
    <xf numFmtId="172" fontId="10" fillId="0" borderId="12" xfId="14" applyNumberFormat="1" applyFont="1" applyFill="1" applyBorder="1" applyAlignment="1"/>
    <xf numFmtId="0" fontId="10" fillId="6" borderId="6" xfId="1" applyFont="1" applyFill="1" applyBorder="1" applyAlignment="1">
      <alignment horizontal="center" vertical="center" wrapText="1"/>
    </xf>
    <xf numFmtId="0" fontId="10" fillId="8" borderId="6" xfId="1" applyFont="1" applyFill="1" applyBorder="1" applyAlignment="1">
      <alignment horizontal="center" vertical="center" wrapText="1"/>
    </xf>
    <xf numFmtId="0" fontId="10" fillId="15" borderId="24" xfId="1" applyNumberFormat="1" applyFont="1" applyFill="1" applyBorder="1" applyAlignment="1" applyProtection="1"/>
    <xf numFmtId="2" fontId="10" fillId="3" borderId="19" xfId="1" applyNumberFormat="1" applyFont="1" applyFill="1" applyBorder="1" applyAlignment="1">
      <alignment horizontal="center"/>
    </xf>
    <xf numFmtId="0" fontId="10" fillId="5" borderId="24" xfId="14" applyNumberFormat="1" applyFont="1" applyFill="1" applyBorder="1" applyAlignment="1">
      <alignment horizontal="center"/>
    </xf>
    <xf numFmtId="2" fontId="10" fillId="5" borderId="24" xfId="14" applyNumberFormat="1" applyFont="1" applyFill="1" applyBorder="1" applyAlignment="1"/>
    <xf numFmtId="2" fontId="10" fillId="5" borderId="24" xfId="14" applyNumberFormat="1" applyFont="1" applyFill="1" applyBorder="1"/>
    <xf numFmtId="2" fontId="10" fillId="5" borderId="24" xfId="14" applyNumberFormat="1" applyFont="1" applyFill="1" applyBorder="1" applyAlignment="1">
      <alignment horizontal="center"/>
    </xf>
    <xf numFmtId="170" fontId="10" fillId="5" borderId="18" xfId="14" applyNumberFormat="1" applyFont="1" applyFill="1" applyBorder="1" applyAlignment="1">
      <alignment horizontal="center"/>
    </xf>
    <xf numFmtId="0" fontId="10" fillId="15" borderId="12" xfId="1" applyNumberFormat="1" applyFont="1" applyFill="1" applyBorder="1" applyAlignment="1" applyProtection="1"/>
    <xf numFmtId="0" fontId="10" fillId="5" borderId="12" xfId="14" applyNumberFormat="1" applyFont="1" applyFill="1" applyBorder="1" applyAlignment="1">
      <alignment horizontal="center"/>
    </xf>
    <xf numFmtId="2" fontId="10" fillId="5" borderId="12" xfId="14" applyNumberFormat="1" applyFont="1" applyFill="1" applyBorder="1" applyAlignment="1"/>
    <xf numFmtId="2" fontId="10" fillId="5" borderId="12" xfId="14" applyNumberFormat="1" applyFont="1" applyFill="1" applyBorder="1" applyAlignment="1">
      <alignment horizontal="center"/>
    </xf>
    <xf numFmtId="170" fontId="10" fillId="5" borderId="13" xfId="14" applyNumberFormat="1" applyFont="1" applyFill="1" applyBorder="1" applyAlignment="1">
      <alignment horizontal="center"/>
    </xf>
    <xf numFmtId="0" fontId="10" fillId="3" borderId="16" xfId="1" applyFont="1" applyFill="1" applyBorder="1" applyAlignment="1">
      <alignment horizontal="left"/>
    </xf>
    <xf numFmtId="0" fontId="10" fillId="3" borderId="13" xfId="1" applyFont="1" applyFill="1" applyBorder="1" applyAlignment="1">
      <alignment horizontal="center"/>
    </xf>
    <xf numFmtId="2" fontId="10" fillId="12" borderId="24" xfId="14" applyNumberFormat="1" applyFont="1" applyFill="1" applyBorder="1" applyAlignment="1"/>
    <xf numFmtId="2" fontId="10" fillId="12" borderId="12" xfId="14" applyNumberFormat="1" applyFont="1" applyFill="1" applyBorder="1" applyAlignment="1"/>
    <xf numFmtId="171" fontId="10" fillId="6" borderId="23" xfId="1" applyNumberFormat="1" applyFont="1" applyFill="1" applyBorder="1" applyAlignment="1">
      <alignment horizontal="center"/>
    </xf>
    <xf numFmtId="164" fontId="10" fillId="12" borderId="23" xfId="14" applyNumberFormat="1" applyFont="1" applyFill="1" applyBorder="1" applyAlignment="1"/>
    <xf numFmtId="164" fontId="10" fillId="12" borderId="24" xfId="14" applyNumberFormat="1" applyFont="1" applyFill="1" applyBorder="1" applyAlignment="1"/>
    <xf numFmtId="164" fontId="10" fillId="12" borderId="12" xfId="14" applyNumberFormat="1" applyFont="1" applyFill="1" applyBorder="1" applyAlignment="1"/>
    <xf numFmtId="169" fontId="12" fillId="8" borderId="14" xfId="14" applyNumberFormat="1" applyFont="1" applyFill="1" applyBorder="1" applyAlignment="1">
      <alignment horizontal="center" vertical="center" wrapText="1"/>
    </xf>
    <xf numFmtId="0" fontId="10" fillId="8" borderId="6" xfId="1" applyFont="1" applyFill="1" applyBorder="1" applyAlignment="1">
      <alignment horizontal="center" vertical="center" wrapText="1"/>
    </xf>
  </cellXfs>
  <cellStyles count="18">
    <cellStyle name="Euro" xfId="17"/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5"/>
    <cellStyle name="Normal_SwaptionATMVols" xfId="2"/>
    <cellStyle name="Normale_AZIONI" xfId="7"/>
    <cellStyle name="Percent 2" xfId="4"/>
    <cellStyle name="Percent 2 2" xfId="14"/>
    <cellStyle name="Percent 3" xfId="10"/>
    <cellStyle name="Percent 3 2" xfId="16"/>
    <cellStyle name="Percent 4" xfId="12"/>
    <cellStyle name="result" xfId="3"/>
    <cellStyle name="Valuta (0)_AZIONI" xfId="8"/>
    <cellStyle name="Valuta_AZIONI" xfId="9"/>
  </cellStyles>
  <dxfs count="14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You do not have permission to view these RICs: JPY1MFSR=</v>
        <stp/>
        <stp>{30190B18-5A85-4D51-8553-1BD07F7BF8F0}_x0000_</stp>
        <tr r="H17" s="6"/>
      </tp>
      <tp t="s">
        <v>You do not have permission to view these RICs: JPY3MFSR=</v>
        <stp/>
        <stp>{30F29735-720D-43E2-802D-F8852D8651B6}_x0000_</stp>
        <tr r="H22" s="6"/>
      </tp>
      <tp t="s">
        <v>You do not have permission to view these RICs: JPY6MFSR=</v>
        <stp/>
        <stp>{43386D51-9CB5-4174-BEC8-1BE065804E63}_x0000_</stp>
        <tr r="K17" s="6"/>
      </tp>
    </main>
    <main first="pldatasource.rdatartdserver">
      <tp t="s">
        <v>Updated at 09:33:12</v>
        <stp/>
        <stp>{231F47CC-C612-4C9A-97E8-CD2844ABF59C}</stp>
        <tr r="N5" s="64"/>
      </tp>
      <tp t="s">
        <v>Updated at 09:33:12</v>
        <stp/>
        <stp>{E5BDFEEA-3CF0-406C-AE26-329CC170BCBB}</stp>
        <tr r="R4" s="66"/>
      </tp>
      <tp t="s">
        <v>Updated at 09:33:12</v>
        <stp/>
        <stp>{2A69F709-3806-47DA-A42E-84EC129D9485}</stp>
        <tr r="O4" s="26"/>
      </tp>
      <tp t="s">
        <v>Updated at 09:33:12</v>
        <stp/>
        <stp>{719D1527-0BA3-4830-9125-D7F5379FEB80}</stp>
        <tr r="H3" s="6"/>
      </tp>
      <tp t="s">
        <v>Updated at 09:33:12</v>
        <stp/>
        <stp>{8E662EEE-094C-47BB-9088-FDA3B4F5FB2E}</stp>
        <tr r="O4" s="22"/>
      </tp>
      <tp t="s">
        <v>Updated at 09:43:16</v>
        <stp/>
        <stp>{AEEA04C3-5005-49A1-BAE7-188D85AE1365}</stp>
        <tr r="O4" s="65"/>
      </tp>
      <tp t="s">
        <v>Updated at 09:33:12</v>
        <stp/>
        <stp>{5E88652D-6444-4925-B38E-CC376EABDDDD}</stp>
        <tr r="L4" s="20"/>
      </tp>
      <tp t="s">
        <v>Updated at 09:33:12</v>
        <stp/>
        <stp>{1857B1FA-8693-49B2-9978-0542DC59D060}</stp>
        <tr r="O4" s="12"/>
      </tp>
      <tp t="s">
        <v>Updated at 09:36:15</v>
        <stp/>
        <stp>{E28A5C39-B445-49FA-A5AA-4DDF58EE3043}</stp>
        <tr r="O4" s="16"/>
      </tp>
    </main>
    <main first="pldatasource.rhistoryrtdserver">
      <tp t="s">
        <v>You do not have permission to view these RICs: JPY1YFSR=</v>
        <stp/>
        <stp>{22FB05FC-D7E2-4E13-9EB6-7CCA81BC5DFA}_x0000_</stp>
        <tr r="K22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L81"/>
  <sheetViews>
    <sheetView tabSelected="1" zoomScaleNormal="100" workbookViewId="0">
      <selection activeCell="D4" sqref="D4"/>
    </sheetView>
  </sheetViews>
  <sheetFormatPr defaultRowHeight="12.75" x14ac:dyDescent="0.2"/>
  <cols>
    <col min="1" max="2" width="2.7109375" style="83" customWidth="1"/>
    <col min="3" max="4" width="27.7109375" style="83" customWidth="1"/>
    <col min="5" max="7" width="2.7109375" style="83" customWidth="1"/>
    <col min="8" max="9" width="27.7109375" style="83" customWidth="1"/>
    <col min="10" max="11" width="2.7109375" style="83" customWidth="1"/>
    <col min="12" max="16384" width="9.140625" style="83"/>
  </cols>
  <sheetData>
    <row r="1" spans="1:11" ht="13.5" thickBot="1" x14ac:dyDescent="0.25">
      <c r="A1" s="40"/>
      <c r="B1" s="40" t="str">
        <f>_xll.qlxlVersion(TRUE,Trigger)</f>
        <v>QuantLibXL 1.7.0 - MS VC++ (version unknown) - Multithreaded Dynamic Runtime library - Release Configuration - Sep 23 2015 09:48:15</v>
      </c>
      <c r="C1" s="40"/>
      <c r="D1" s="40"/>
      <c r="E1" s="40"/>
      <c r="F1" s="40"/>
      <c r="G1" s="40"/>
      <c r="H1" s="40"/>
      <c r="I1" s="40"/>
      <c r="J1" s="40"/>
      <c r="K1" s="40"/>
    </row>
    <row r="2" spans="1:11" ht="17.25" thickBot="1" x14ac:dyDescent="0.25">
      <c r="A2" s="40"/>
      <c r="B2" s="41" t="s">
        <v>205</v>
      </c>
      <c r="C2" s="42"/>
      <c r="D2" s="42"/>
      <c r="E2" s="43"/>
      <c r="F2" s="40"/>
      <c r="G2" s="41" t="s">
        <v>206</v>
      </c>
      <c r="H2" s="42"/>
      <c r="I2" s="42"/>
      <c r="J2" s="43"/>
      <c r="K2" s="40"/>
    </row>
    <row r="3" spans="1:11" x14ac:dyDescent="0.2">
      <c r="A3" s="40"/>
      <c r="B3" s="16"/>
      <c r="C3" s="17"/>
      <c r="D3" s="17"/>
      <c r="E3" s="44"/>
      <c r="F3" s="40"/>
      <c r="G3" s="14"/>
      <c r="H3" s="15"/>
      <c r="I3" s="15"/>
      <c r="J3" s="45"/>
      <c r="K3" s="40"/>
    </row>
    <row r="4" spans="1:11" x14ac:dyDescent="0.2">
      <c r="A4" s="40"/>
      <c r="B4" s="16"/>
      <c r="C4" s="46" t="s">
        <v>6</v>
      </c>
      <c r="D4" s="344">
        <v>42278.397928240738</v>
      </c>
      <c r="E4" s="47"/>
      <c r="F4" s="40"/>
      <c r="G4" s="16"/>
      <c r="H4" s="46" t="s">
        <v>156</v>
      </c>
      <c r="I4" s="58" t="b">
        <v>1</v>
      </c>
      <c r="J4" s="47"/>
      <c r="K4" s="40"/>
    </row>
    <row r="5" spans="1:11" x14ac:dyDescent="0.2">
      <c r="A5" s="40"/>
      <c r="B5" s="49"/>
      <c r="C5" s="50" t="s">
        <v>168</v>
      </c>
      <c r="D5" s="80">
        <f>_xll.qlSettingsEvaluationDate(Trigger)</f>
        <v>42278</v>
      </c>
      <c r="E5" s="51"/>
      <c r="F5" s="40"/>
      <c r="G5" s="16"/>
      <c r="H5" s="50" t="s">
        <v>157</v>
      </c>
      <c r="I5" s="60">
        <v>42180.603298611109</v>
      </c>
      <c r="J5" s="47"/>
      <c r="K5" s="40"/>
    </row>
    <row r="6" spans="1:11" ht="13.5" thickBot="1" x14ac:dyDescent="0.25">
      <c r="A6" s="40"/>
      <c r="B6" s="52"/>
      <c r="C6" s="53"/>
      <c r="D6" s="54"/>
      <c r="E6" s="55"/>
      <c r="F6" s="40"/>
      <c r="G6" s="23"/>
      <c r="H6" s="24"/>
      <c r="I6" s="24"/>
      <c r="J6" s="25"/>
      <c r="K6" s="40"/>
    </row>
    <row r="7" spans="1:11" x14ac:dyDescent="0.2">
      <c r="A7" s="40"/>
      <c r="B7" s="16"/>
      <c r="C7" s="46" t="s">
        <v>161</v>
      </c>
      <c r="D7" s="77">
        <f>_xll.ohTrigger(Deposits!Q2,FRA!X2,FuturesHWConvAdj!U2,Swap6M!X2,BasisSwap3M6M!X2,OIS!X2,Futures3M_TIBOR!AB2,Swap3M_TIBOR!X2)</f>
        <v>5</v>
      </c>
      <c r="E7" s="44"/>
      <c r="F7" s="40"/>
      <c r="G7" s="40"/>
      <c r="H7" s="40"/>
      <c r="I7" s="40"/>
      <c r="J7" s="40"/>
      <c r="K7" s="40"/>
    </row>
    <row r="8" spans="1:11" x14ac:dyDescent="0.2">
      <c r="A8" s="40"/>
      <c r="B8" s="16"/>
      <c r="C8" s="50" t="s">
        <v>170</v>
      </c>
      <c r="D8" s="78">
        <f>_xll.ohTrigger(JPYLibor!L5:L11)</f>
        <v>2</v>
      </c>
      <c r="E8" s="44"/>
      <c r="F8" s="40"/>
      <c r="K8" s="40"/>
    </row>
    <row r="9" spans="1:11" ht="13.5" thickBot="1" x14ac:dyDescent="0.25">
      <c r="A9" s="40"/>
      <c r="B9" s="23"/>
      <c r="C9" s="61"/>
      <c r="D9" s="61"/>
      <c r="E9" s="25"/>
      <c r="F9" s="40"/>
      <c r="K9" s="40"/>
    </row>
    <row r="10" spans="1:11" ht="13.5" thickBot="1" x14ac:dyDescent="0.25">
      <c r="A10" s="40"/>
      <c r="B10" s="40"/>
      <c r="C10" s="40"/>
      <c r="D10" s="40"/>
      <c r="E10" s="40"/>
      <c r="F10" s="40"/>
      <c r="K10" s="40"/>
    </row>
    <row r="11" spans="1:11" ht="17.25" thickBot="1" x14ac:dyDescent="0.25">
      <c r="A11" s="40"/>
      <c r="B11" s="41" t="s">
        <v>207</v>
      </c>
      <c r="C11" s="42"/>
      <c r="D11" s="42"/>
      <c r="E11" s="43"/>
      <c r="F11" s="40"/>
      <c r="G11" s="41" t="s">
        <v>7</v>
      </c>
      <c r="H11" s="42"/>
      <c r="I11" s="42"/>
      <c r="J11" s="43"/>
      <c r="K11" s="40"/>
    </row>
    <row r="12" spans="1:11" x14ac:dyDescent="0.2">
      <c r="A12" s="40"/>
      <c r="B12" s="16"/>
      <c r="C12" s="17"/>
      <c r="D12" s="17"/>
      <c r="E12" s="44"/>
      <c r="F12" s="40"/>
      <c r="G12" s="16"/>
      <c r="H12" s="17"/>
      <c r="I12" s="17"/>
      <c r="J12" s="44"/>
      <c r="K12" s="40"/>
    </row>
    <row r="13" spans="1:11" x14ac:dyDescent="0.2">
      <c r="A13" s="40"/>
      <c r="B13" s="16"/>
      <c r="C13" s="46" t="s">
        <v>0</v>
      </c>
      <c r="D13" s="81" t="s">
        <v>93</v>
      </c>
      <c r="E13" s="47"/>
      <c r="F13" s="40"/>
      <c r="G13" s="16"/>
      <c r="H13" s="46" t="s">
        <v>5</v>
      </c>
      <c r="I13" s="72" t="b">
        <v>1</v>
      </c>
      <c r="J13" s="47"/>
      <c r="K13" s="40"/>
    </row>
    <row r="14" spans="1:11" x14ac:dyDescent="0.2">
      <c r="A14" s="40"/>
      <c r="B14" s="16"/>
      <c r="C14" s="62" t="s">
        <v>90</v>
      </c>
      <c r="D14" s="73" t="str">
        <f>Currency&amp;"ON"</f>
        <v>JPYON</v>
      </c>
      <c r="E14" s="47"/>
      <c r="F14" s="40"/>
      <c r="G14" s="16"/>
      <c r="H14" s="62" t="s">
        <v>4</v>
      </c>
      <c r="I14" s="73" t="b">
        <v>0</v>
      </c>
      <c r="J14" s="47"/>
      <c r="K14" s="40"/>
    </row>
    <row r="15" spans="1:11" x14ac:dyDescent="0.2">
      <c r="A15" s="40"/>
      <c r="B15" s="16"/>
      <c r="C15" s="62" t="s">
        <v>25</v>
      </c>
      <c r="D15" s="73" t="s">
        <v>24</v>
      </c>
      <c r="E15" s="47"/>
      <c r="F15" s="40"/>
      <c r="G15" s="16"/>
      <c r="H15" s="62" t="s">
        <v>3</v>
      </c>
      <c r="I15" s="73" t="b">
        <v>0</v>
      </c>
      <c r="J15" s="47"/>
      <c r="K15" s="40"/>
    </row>
    <row r="16" spans="1:11" x14ac:dyDescent="0.2">
      <c r="A16" s="40"/>
      <c r="B16" s="16"/>
      <c r="C16" s="62" t="s">
        <v>174</v>
      </c>
      <c r="D16" s="73" t="s">
        <v>175</v>
      </c>
      <c r="E16" s="47"/>
      <c r="F16" s="40"/>
      <c r="G16" s="16"/>
      <c r="H16" s="62" t="s">
        <v>2</v>
      </c>
      <c r="I16" s="63"/>
      <c r="J16" s="47"/>
      <c r="K16" s="40"/>
    </row>
    <row r="17" spans="1:11" x14ac:dyDescent="0.2">
      <c r="A17" s="40"/>
      <c r="B17" s="16"/>
      <c r="C17" s="62" t="s">
        <v>86</v>
      </c>
      <c r="D17" s="73" t="s">
        <v>89</v>
      </c>
      <c r="E17" s="47"/>
      <c r="F17" s="40"/>
      <c r="G17" s="16"/>
      <c r="H17" s="62" t="s">
        <v>1</v>
      </c>
      <c r="I17" s="74" t="b">
        <v>1</v>
      </c>
      <c r="J17" s="47"/>
      <c r="K17" s="40"/>
    </row>
    <row r="18" spans="1:11" x14ac:dyDescent="0.2">
      <c r="A18" s="40"/>
      <c r="B18" s="16"/>
      <c r="C18" s="62" t="s">
        <v>208</v>
      </c>
      <c r="D18" s="63" t="s">
        <v>209</v>
      </c>
      <c r="E18" s="47"/>
      <c r="F18" s="40"/>
      <c r="G18" s="16"/>
      <c r="H18" s="62" t="s">
        <v>101</v>
      </c>
      <c r="I18" s="74" t="s">
        <v>100</v>
      </c>
      <c r="J18" s="47"/>
      <c r="K18" s="40"/>
    </row>
    <row r="19" spans="1:11" x14ac:dyDescent="0.2">
      <c r="A19" s="40"/>
      <c r="B19" s="16"/>
      <c r="C19" s="62" t="s">
        <v>210</v>
      </c>
      <c r="D19" s="63" t="s">
        <v>176</v>
      </c>
      <c r="E19" s="47"/>
      <c r="F19" s="40"/>
      <c r="G19" s="16"/>
      <c r="H19" s="62" t="s">
        <v>160</v>
      </c>
      <c r="I19" s="79" t="s">
        <v>159</v>
      </c>
      <c r="J19" s="44"/>
      <c r="K19" s="40"/>
    </row>
    <row r="20" spans="1:11" x14ac:dyDescent="0.2">
      <c r="A20" s="40"/>
      <c r="B20" s="16"/>
      <c r="C20" s="62" t="s">
        <v>211</v>
      </c>
      <c r="D20" s="63" t="s">
        <v>212</v>
      </c>
      <c r="E20" s="47"/>
      <c r="F20" s="40"/>
      <c r="G20" s="16"/>
      <c r="H20" s="64" t="s">
        <v>99</v>
      </c>
      <c r="I20" s="75">
        <v>1E-4</v>
      </c>
      <c r="J20" s="47"/>
      <c r="K20" s="40"/>
    </row>
    <row r="21" spans="1:11" x14ac:dyDescent="0.2">
      <c r="A21" s="40"/>
      <c r="B21" s="16"/>
      <c r="C21" s="62" t="s">
        <v>213</v>
      </c>
      <c r="D21" s="65" t="str">
        <f>D20&amp;"("&amp;LiborCalendar&amp;","&amp;LocalCalendar&amp;")"</f>
        <v>JoinHolidays(UnitedKingdom::Exchange,Japan)</v>
      </c>
      <c r="E21" s="47" t="s">
        <v>184</v>
      </c>
      <c r="F21" s="40"/>
      <c r="G21" s="16"/>
      <c r="H21" s="66" t="s">
        <v>98</v>
      </c>
      <c r="I21" s="76">
        <v>-0.01</v>
      </c>
      <c r="J21" s="47"/>
      <c r="K21" s="40"/>
    </row>
    <row r="22" spans="1:11" x14ac:dyDescent="0.2">
      <c r="A22" s="40"/>
      <c r="B22" s="16"/>
      <c r="C22" s="62" t="s">
        <v>214</v>
      </c>
      <c r="D22" s="63" t="b">
        <f>_xll.qlCalendarIsHoliday(LocalCalendar,_xll.qlCalendarAdvance(LiborCalendar,_xll.qlSettingsEvaluationDate(Trigger),2&amp;"D","f",FALSE,Trigger))</f>
        <v>0</v>
      </c>
      <c r="E22" s="47"/>
      <c r="F22" s="40"/>
      <c r="G22" s="16"/>
      <c r="H22" s="48" t="s">
        <v>163</v>
      </c>
      <c r="I22" s="71" t="s">
        <v>162</v>
      </c>
      <c r="J22" s="47"/>
      <c r="K22" s="40"/>
    </row>
    <row r="23" spans="1:11" x14ac:dyDescent="0.2">
      <c r="A23" s="40"/>
      <c r="B23" s="16"/>
      <c r="C23" s="50" t="s">
        <v>177</v>
      </c>
      <c r="D23" s="82" t="s">
        <v>209</v>
      </c>
      <c r="E23" s="47"/>
      <c r="F23" s="40"/>
      <c r="G23" s="16"/>
      <c r="H23" s="53"/>
      <c r="I23" s="68"/>
      <c r="J23" s="47"/>
      <c r="K23" s="40"/>
    </row>
    <row r="24" spans="1:11" ht="13.5" thickBot="1" x14ac:dyDescent="0.25">
      <c r="A24" s="40"/>
      <c r="B24" s="23"/>
      <c r="C24" s="24"/>
      <c r="D24" s="24"/>
      <c r="E24" s="25"/>
      <c r="F24" s="40"/>
      <c r="G24" s="23"/>
      <c r="H24" s="24"/>
      <c r="I24" s="24"/>
      <c r="J24" s="25"/>
      <c r="K24" s="40"/>
    </row>
    <row r="25" spans="1:11" ht="13.5" thickBot="1" x14ac:dyDescent="0.25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</row>
    <row r="26" spans="1:11" ht="17.25" thickBot="1" x14ac:dyDescent="0.25">
      <c r="A26" s="40"/>
      <c r="B26" s="41" t="s">
        <v>215</v>
      </c>
      <c r="C26" s="42"/>
      <c r="D26" s="42"/>
      <c r="E26" s="43"/>
      <c r="F26" s="40"/>
      <c r="G26" s="40"/>
      <c r="H26" s="40"/>
      <c r="I26" s="40"/>
      <c r="J26" s="40"/>
      <c r="K26" s="40"/>
    </row>
    <row r="27" spans="1:11" x14ac:dyDescent="0.2">
      <c r="A27" s="40"/>
      <c r="B27" s="16"/>
      <c r="C27" s="69"/>
      <c r="D27" s="70"/>
      <c r="E27" s="44"/>
      <c r="F27" s="40"/>
      <c r="G27" s="40"/>
      <c r="H27" s="40"/>
      <c r="I27" s="40"/>
      <c r="J27" s="40"/>
      <c r="K27" s="40"/>
    </row>
    <row r="28" spans="1:11" x14ac:dyDescent="0.2">
      <c r="A28" s="40"/>
      <c r="B28" s="16"/>
      <c r="C28" s="46" t="s">
        <v>141</v>
      </c>
      <c r="D28" s="57" t="str">
        <f>""</f>
        <v/>
      </c>
      <c r="E28" s="44"/>
      <c r="F28" s="40"/>
      <c r="G28" s="40"/>
      <c r="H28" s="40"/>
      <c r="I28" s="40"/>
      <c r="J28" s="40"/>
      <c r="K28" s="40"/>
    </row>
    <row r="29" spans="1:11" x14ac:dyDescent="0.2">
      <c r="A29" s="40"/>
      <c r="B29" s="16"/>
      <c r="C29" s="62" t="s">
        <v>140</v>
      </c>
      <c r="D29" s="63" t="s">
        <v>140</v>
      </c>
      <c r="E29" s="44"/>
      <c r="F29" s="40"/>
      <c r="G29" s="40"/>
      <c r="H29" s="40"/>
      <c r="I29" s="40"/>
      <c r="J29" s="40"/>
      <c r="K29" s="40"/>
    </row>
    <row r="30" spans="1:11" x14ac:dyDescent="0.2">
      <c r="A30" s="40"/>
      <c r="B30" s="16"/>
      <c r="C30" s="62" t="s">
        <v>139</v>
      </c>
      <c r="D30" s="63" t="s">
        <v>138</v>
      </c>
      <c r="E30" s="44"/>
      <c r="F30" s="40"/>
      <c r="G30" s="40"/>
      <c r="H30" s="40"/>
      <c r="I30" s="40"/>
      <c r="J30" s="40"/>
      <c r="K30" s="40"/>
    </row>
    <row r="31" spans="1:11" x14ac:dyDescent="0.2">
      <c r="A31" s="40"/>
      <c r="B31" s="16"/>
      <c r="C31" s="50" t="s">
        <v>137</v>
      </c>
      <c r="D31" s="59" t="s">
        <v>158</v>
      </c>
      <c r="E31" s="44"/>
      <c r="F31" s="40"/>
      <c r="G31" s="40"/>
      <c r="H31" s="40"/>
      <c r="I31" s="40"/>
      <c r="J31" s="40"/>
      <c r="K31" s="40"/>
    </row>
    <row r="32" spans="1:11" ht="13.5" thickBot="1" x14ac:dyDescent="0.25">
      <c r="A32" s="40"/>
      <c r="B32" s="23"/>
      <c r="C32" s="61"/>
      <c r="D32" s="61"/>
      <c r="E32" s="25"/>
      <c r="F32" s="40"/>
      <c r="G32" s="40"/>
      <c r="H32" s="40"/>
      <c r="I32" s="40"/>
      <c r="J32" s="40"/>
      <c r="K32" s="40"/>
    </row>
    <row r="33" spans="1:11" x14ac:dyDescent="0.2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</row>
    <row r="34" spans="1:11" x14ac:dyDescent="0.2">
      <c r="A34" s="40"/>
      <c r="B34" s="85"/>
      <c r="C34" s="86"/>
      <c r="D34" s="86"/>
      <c r="E34" s="87"/>
      <c r="F34" s="40"/>
      <c r="G34" s="40"/>
      <c r="H34" s="40"/>
      <c r="I34" s="40"/>
      <c r="J34" s="40"/>
      <c r="K34" s="40"/>
    </row>
    <row r="35" spans="1:11" x14ac:dyDescent="0.2">
      <c r="A35" s="40"/>
      <c r="B35" s="88"/>
      <c r="C35" s="89" t="s">
        <v>216</v>
      </c>
      <c r="D35" s="89" t="s">
        <v>217</v>
      </c>
      <c r="E35" s="90"/>
      <c r="F35" s="40"/>
      <c r="G35" s="40"/>
      <c r="H35" s="40"/>
      <c r="I35" s="40"/>
      <c r="J35" s="40"/>
      <c r="K35" s="40"/>
    </row>
    <row r="36" spans="1:11" x14ac:dyDescent="0.2">
      <c r="A36" s="40"/>
      <c r="B36" s="88"/>
      <c r="C36" s="91" t="s">
        <v>218</v>
      </c>
      <c r="D36" s="92"/>
      <c r="E36" s="90"/>
      <c r="F36" s="40"/>
      <c r="G36" s="40"/>
      <c r="H36" s="40"/>
      <c r="I36" s="40"/>
      <c r="J36" s="40"/>
      <c r="K36" s="40"/>
    </row>
    <row r="37" spans="1:11" x14ac:dyDescent="0.2">
      <c r="A37" s="40"/>
      <c r="B37" s="88"/>
      <c r="C37" s="93" t="s">
        <v>219</v>
      </c>
      <c r="D37" s="94" t="s">
        <v>140</v>
      </c>
      <c r="E37" s="95"/>
      <c r="F37" s="40"/>
      <c r="G37" s="40"/>
      <c r="H37" s="40"/>
      <c r="I37" s="40"/>
      <c r="J37" s="40"/>
      <c r="K37" s="40"/>
    </row>
    <row r="38" spans="1:11" x14ac:dyDescent="0.2">
      <c r="A38" s="40"/>
      <c r="B38" s="88"/>
      <c r="C38" s="93" t="s">
        <v>113</v>
      </c>
      <c r="D38" s="94" t="s">
        <v>140</v>
      </c>
      <c r="E38" s="95"/>
      <c r="F38" s="40"/>
      <c r="G38" s="40"/>
      <c r="H38" s="40"/>
      <c r="I38" s="40"/>
      <c r="J38" s="40"/>
      <c r="K38" s="40"/>
    </row>
    <row r="39" spans="1:11" x14ac:dyDescent="0.2">
      <c r="A39" s="40"/>
      <c r="B39" s="88"/>
      <c r="C39" s="93" t="s">
        <v>230</v>
      </c>
      <c r="D39" s="94" t="s">
        <v>137</v>
      </c>
      <c r="E39" s="95"/>
      <c r="F39" s="40"/>
      <c r="G39" s="40"/>
      <c r="H39" s="40"/>
      <c r="I39" s="40"/>
      <c r="J39" s="40"/>
      <c r="K39" s="40"/>
    </row>
    <row r="40" spans="1:11" x14ac:dyDescent="0.2">
      <c r="A40" s="40"/>
      <c r="B40" s="88"/>
      <c r="C40" s="93" t="s">
        <v>220</v>
      </c>
      <c r="D40" s="94" t="s">
        <v>140</v>
      </c>
      <c r="E40" s="95"/>
      <c r="F40" s="40"/>
      <c r="G40" s="40"/>
      <c r="H40" s="40"/>
      <c r="I40" s="40"/>
      <c r="J40" s="40"/>
      <c r="K40" s="40"/>
    </row>
    <row r="41" spans="1:11" x14ac:dyDescent="0.2">
      <c r="A41" s="40"/>
      <c r="B41" s="88"/>
      <c r="C41" s="96" t="s">
        <v>221</v>
      </c>
      <c r="D41" s="97" t="s">
        <v>140</v>
      </c>
      <c r="E41" s="95"/>
      <c r="F41" s="40"/>
      <c r="G41" s="40"/>
      <c r="H41" s="40"/>
      <c r="I41" s="40"/>
      <c r="J41" s="40"/>
      <c r="K41" s="40"/>
    </row>
    <row r="42" spans="1:11" x14ac:dyDescent="0.2">
      <c r="A42" s="40"/>
      <c r="B42" s="98"/>
      <c r="C42" s="99"/>
      <c r="D42" s="99"/>
      <c r="E42" s="100"/>
      <c r="F42" s="40"/>
      <c r="G42" s="40"/>
      <c r="H42" s="40"/>
      <c r="I42" s="40"/>
      <c r="J42" s="40"/>
      <c r="K42" s="40"/>
    </row>
    <row r="43" spans="1:11" x14ac:dyDescent="0.2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</row>
    <row r="44" spans="1:11" x14ac:dyDescent="0.2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</row>
    <row r="45" spans="1:11" x14ac:dyDescent="0.2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</row>
    <row r="46" spans="1:11" x14ac:dyDescent="0.2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</row>
    <row r="47" spans="1:11" x14ac:dyDescent="0.2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</row>
    <row r="48" spans="1:11" x14ac:dyDescent="0.2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</row>
    <row r="49" spans="1:11" x14ac:dyDescent="0.2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</row>
    <row r="50" spans="1:11" ht="18" customHeight="1" x14ac:dyDescent="0.2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</row>
    <row r="51" spans="1:11" x14ac:dyDescent="0.2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</row>
    <row r="52" spans="1:11" x14ac:dyDescent="0.2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</row>
    <row r="53" spans="1:11" x14ac:dyDescent="0.2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</row>
    <row r="55" spans="1:11" x14ac:dyDescent="0.2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</row>
    <row r="56" spans="1:11" x14ac:dyDescent="0.2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</row>
    <row r="57" spans="1:11" x14ac:dyDescent="0.2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</row>
    <row r="58" spans="1:11" x14ac:dyDescent="0.2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</row>
    <row r="59" spans="1:11" x14ac:dyDescent="0.2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</row>
    <row r="60" spans="1:11" x14ac:dyDescent="0.2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</row>
    <row r="61" spans="1:11" x14ac:dyDescent="0.2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</row>
    <row r="62" spans="1:11" x14ac:dyDescent="0.2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</row>
    <row r="63" spans="1:11" x14ac:dyDescent="0.2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</row>
    <row r="64" spans="1:11" x14ac:dyDescent="0.2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</row>
    <row r="65" spans="1:11" x14ac:dyDescent="0.2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</row>
    <row r="66" spans="1:11" x14ac:dyDescent="0.2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</row>
    <row r="67" spans="1:11" x14ac:dyDescent="0.2">
      <c r="A67" s="40"/>
      <c r="F67" s="40"/>
      <c r="G67" s="40"/>
      <c r="H67" s="40"/>
      <c r="I67" s="40"/>
      <c r="J67" s="40"/>
      <c r="K67" s="40"/>
    </row>
    <row r="68" spans="1:11" x14ac:dyDescent="0.2">
      <c r="A68" s="40"/>
      <c r="F68" s="40"/>
      <c r="G68" s="40"/>
      <c r="H68" s="40"/>
      <c r="I68" s="40"/>
      <c r="J68" s="40"/>
      <c r="K68" s="40"/>
    </row>
    <row r="69" spans="1:11" x14ac:dyDescent="0.2">
      <c r="A69" s="40"/>
      <c r="F69" s="40"/>
      <c r="G69" s="40"/>
      <c r="H69" s="40"/>
      <c r="I69" s="40"/>
      <c r="J69" s="40"/>
      <c r="K69" s="40"/>
    </row>
    <row r="70" spans="1:11" x14ac:dyDescent="0.2">
      <c r="A70" s="40"/>
      <c r="F70" s="40"/>
      <c r="G70" s="40"/>
      <c r="H70" s="40"/>
      <c r="I70" s="40"/>
      <c r="J70" s="40"/>
      <c r="K70" s="40"/>
    </row>
    <row r="71" spans="1:11" x14ac:dyDescent="0.2">
      <c r="A71" s="40"/>
      <c r="F71" s="40"/>
      <c r="G71" s="40"/>
      <c r="H71" s="40"/>
      <c r="I71" s="40"/>
      <c r="J71" s="40"/>
      <c r="K71" s="40"/>
    </row>
    <row r="72" spans="1:11" x14ac:dyDescent="0.2">
      <c r="A72" s="40"/>
      <c r="F72" s="40"/>
      <c r="G72" s="40"/>
      <c r="H72" s="40"/>
      <c r="I72" s="40"/>
      <c r="J72" s="40"/>
      <c r="K72" s="40"/>
    </row>
    <row r="73" spans="1:11" ht="11.25" customHeight="1" x14ac:dyDescent="0.2">
      <c r="A73" s="40"/>
      <c r="F73" s="40"/>
      <c r="G73" s="40"/>
      <c r="H73" s="40"/>
      <c r="I73" s="40"/>
      <c r="J73" s="40"/>
      <c r="K73" s="40"/>
    </row>
    <row r="74" spans="1:11" x14ac:dyDescent="0.2">
      <c r="A74" s="40"/>
      <c r="F74" s="40"/>
      <c r="G74" s="40"/>
      <c r="H74" s="40"/>
      <c r="I74" s="40"/>
      <c r="J74" s="40"/>
      <c r="K74" s="40"/>
    </row>
    <row r="75" spans="1:11" x14ac:dyDescent="0.2">
      <c r="A75" s="40"/>
      <c r="F75" s="40"/>
      <c r="G75" s="40"/>
      <c r="H75" s="40"/>
      <c r="I75" s="40"/>
      <c r="J75" s="40"/>
      <c r="K75" s="40"/>
    </row>
    <row r="76" spans="1:11" x14ac:dyDescent="0.2">
      <c r="A76" s="40"/>
      <c r="F76" s="40"/>
      <c r="G76" s="40"/>
      <c r="H76" s="40"/>
      <c r="I76" s="40"/>
      <c r="J76" s="40"/>
      <c r="K76" s="40"/>
    </row>
    <row r="77" spans="1:11" x14ac:dyDescent="0.2">
      <c r="A77" s="40"/>
      <c r="F77" s="40"/>
      <c r="G77" s="40"/>
      <c r="H77" s="40"/>
      <c r="I77" s="40"/>
      <c r="J77" s="40"/>
      <c r="K77" s="40"/>
    </row>
    <row r="78" spans="1:11" x14ac:dyDescent="0.2">
      <c r="A78" s="40"/>
      <c r="F78" s="40"/>
      <c r="G78" s="84"/>
      <c r="H78" s="84"/>
      <c r="I78" s="84"/>
      <c r="J78" s="84"/>
      <c r="K78" s="40"/>
    </row>
    <row r="79" spans="1:11" x14ac:dyDescent="0.2">
      <c r="A79" s="40"/>
      <c r="F79" s="40"/>
      <c r="K79" s="40"/>
    </row>
    <row r="80" spans="1:11" x14ac:dyDescent="0.2">
      <c r="A80" s="40"/>
      <c r="F80" s="40"/>
      <c r="K80" s="40"/>
    </row>
    <row r="81" spans="1:12" x14ac:dyDescent="0.2">
      <c r="A81" s="84"/>
      <c r="F81" s="84"/>
      <c r="K81" s="84"/>
      <c r="L81" s="84"/>
    </row>
  </sheetData>
  <conditionalFormatting sqref="I4">
    <cfRule type="cellIs" dxfId="13" priority="3" stopIfTrue="1" operator="equal">
      <formula>TRUE</formula>
    </cfRule>
  </conditionalFormatting>
  <conditionalFormatting sqref="D27">
    <cfRule type="cellIs" dxfId="12" priority="1" stopIfTrue="1" operator="equal">
      <formula>TRUE</formula>
    </cfRule>
  </conditionalFormatting>
  <dataValidations count="6">
    <dataValidation type="list" allowBlank="1" showInputMessage="1" showErrorMessage="1" sqref="D13">
      <formula1>"EUR,USD,GBP,JPY,CHF"</formula1>
    </dataValidation>
    <dataValidation type="list" allowBlank="1" showInputMessage="1" showErrorMessage="1" sqref="D15">
      <formula1>"ibor,Libor"</formula1>
    </dataValidation>
    <dataValidation type="list" allowBlank="1" showInputMessage="1" showErrorMessage="1" sqref="D23 D18:D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0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26"/>
  <sheetViews>
    <sheetView showGridLines="0" topLeftCell="E1" workbookViewId="0">
      <selection activeCell="H3" sqref="H3"/>
    </sheetView>
  </sheetViews>
  <sheetFormatPr defaultRowHeight="11.25" x14ac:dyDescent="0.2"/>
  <cols>
    <col min="1" max="2" width="2.7109375" style="26" customWidth="1"/>
    <col min="3" max="3" width="9.28515625" style="26" customWidth="1"/>
    <col min="4" max="4" width="19.28515625" style="26" customWidth="1"/>
    <col min="5" max="5" width="20.140625" style="26" customWidth="1"/>
    <col min="6" max="6" width="34.85546875" style="26" bestFit="1" customWidth="1"/>
    <col min="7" max="7" width="2.7109375" style="26" customWidth="1"/>
    <col min="8" max="13" width="15.7109375" style="26" customWidth="1"/>
    <col min="14" max="15" width="2.7109375" style="26" customWidth="1"/>
    <col min="16" max="16" width="12" style="26" customWidth="1"/>
    <col min="17" max="18" width="9" style="26" bestFit="1" customWidth="1"/>
    <col min="19" max="19" width="8.140625" style="26" customWidth="1"/>
    <col min="20" max="20" width="8" style="26" bestFit="1" customWidth="1"/>
    <col min="21" max="21" width="2.140625" style="26" customWidth="1"/>
    <col min="22" max="22" width="10.28515625" style="26" bestFit="1" customWidth="1"/>
    <col min="23" max="23" width="2.7109375" style="26" customWidth="1"/>
    <col min="24" max="24" width="10.28515625" style="26" bestFit="1" customWidth="1"/>
    <col min="25" max="25" width="12.5703125" style="26" customWidth="1"/>
    <col min="26" max="26" width="11.42578125" style="26" customWidth="1"/>
    <col min="27" max="16384" width="9.140625" style="26"/>
  </cols>
  <sheetData>
    <row r="1" spans="1:15" ht="11.25" customHeight="1" x14ac:dyDescent="0.2">
      <c r="A1" s="13"/>
      <c r="B1" s="13"/>
      <c r="C1" s="13"/>
      <c r="D1" s="13"/>
      <c r="E1" s="13"/>
      <c r="F1" s="13"/>
      <c r="G1" s="13"/>
    </row>
    <row r="2" spans="1:15" ht="12" x14ac:dyDescent="0.25">
      <c r="A2" s="13"/>
      <c r="B2" s="101"/>
      <c r="C2" s="102"/>
      <c r="D2" s="103"/>
      <c r="E2" s="28"/>
      <c r="F2" s="28"/>
      <c r="G2" s="28"/>
      <c r="H2" s="28" t="s">
        <v>144</v>
      </c>
      <c r="I2" s="28"/>
      <c r="J2" s="28"/>
      <c r="K2" s="28"/>
      <c r="L2" s="28"/>
      <c r="M2" s="28"/>
      <c r="N2" s="104"/>
      <c r="O2" s="13"/>
    </row>
    <row r="3" spans="1:15" ht="22.5" x14ac:dyDescent="0.2">
      <c r="A3" s="13"/>
      <c r="B3" s="105"/>
      <c r="C3" s="106" t="s">
        <v>23</v>
      </c>
      <c r="D3" s="106" t="s">
        <v>172</v>
      </c>
      <c r="E3" s="106" t="s">
        <v>171</v>
      </c>
      <c r="F3" s="106" t="s">
        <v>173</v>
      </c>
      <c r="G3" s="29"/>
      <c r="H3" s="107" t="str">
        <f>_xll.RData(H4:H11,I3:J3,"RTFEED:IDN",,,I4)</f>
        <v>Updated at 09:33:12</v>
      </c>
      <c r="I3" s="108" t="s">
        <v>167</v>
      </c>
      <c r="J3" s="108" t="s">
        <v>143</v>
      </c>
      <c r="K3" s="108" t="s">
        <v>166</v>
      </c>
      <c r="L3" s="108" t="s">
        <v>165</v>
      </c>
      <c r="M3" s="108" t="s">
        <v>164</v>
      </c>
      <c r="N3" s="109"/>
      <c r="O3" s="13"/>
    </row>
    <row r="4" spans="1:15" ht="11.25" customHeight="1" x14ac:dyDescent="0.2">
      <c r="A4" s="13"/>
      <c r="B4" s="105"/>
      <c r="C4" s="139" t="s">
        <v>132</v>
      </c>
      <c r="D4" s="140" t="str">
        <f>_xll.qlRelinkableHandleYieldTermStructure(UPPER(Currency)&amp;C4,,Permanent,Trigger,ObjectOverwrite)</f>
        <v>JPYON#0000</v>
      </c>
      <c r="E4" s="141" t="str">
        <f>_xll.qlOvernightIndex(PROPER(Currency)&amp;"Tonar","Tonar",0,Currency,LocalCalendar,"act/365 (fixed)",D4,Permanent,Trigger,ObjectOverwrite)</f>
        <v>JpyTonar#0000</v>
      </c>
      <c r="F4" s="141" t="str">
        <f>_xll.qlLastFixingQuote(PROPER(Currency)&amp;"Tonar"&amp;$F$3,E4,Permanent,Trigger,ObjectOverwrite)</f>
        <v>JpyTonarLastFixing_Quote#0000</v>
      </c>
      <c r="G4" s="18"/>
      <c r="H4" s="114" t="str">
        <f t="shared" ref="H4:H11" si="0">Currency&amp;C4&amp;$H$2&amp;"="</f>
        <v>JPYONFSR=</v>
      </c>
      <c r="I4" s="145" t="s">
        <v>229</v>
      </c>
      <c r="J4" s="146" t="s">
        <v>229</v>
      </c>
      <c r="K4" s="146" t="b">
        <f t="shared" ref="K4:K11" si="1">IF(AND(ISNUMBER($J4),$J4&lt;&gt;0%),TRUE,FALSE)</f>
        <v>0</v>
      </c>
      <c r="L4" s="147" t="e">
        <f>IF($K4,_xll.qlIndexAddFixings($E4,$I4,$J4/100,FALSE,ISERROR($M4)),NA())</f>
        <v>#N/A</v>
      </c>
      <c r="M4" s="114" t="e">
        <f>_xll.qlIndexFixing($E4,I4,TRUE,$K4)</f>
        <v>#NUM!</v>
      </c>
      <c r="N4" s="109"/>
      <c r="O4" s="13"/>
    </row>
    <row r="5" spans="1:15" ht="11.25" customHeight="1" x14ac:dyDescent="0.2">
      <c r="A5" s="13"/>
      <c r="B5" s="105"/>
      <c r="C5" s="142" t="s">
        <v>142</v>
      </c>
      <c r="D5" s="143"/>
      <c r="E5" s="144" t="str">
        <f>_xll.qlLibor(PROPER(Currency)&amp;[0]!FamilyName&amp;C5,Currency,C5,D5,Permanent,Trigger,ObjectOverwrite)</f>
        <v>JpyLiborSN#0000</v>
      </c>
      <c r="F5" s="144" t="str">
        <f>_xll.qlLastFixingQuote(PROPER(Currency)&amp;[0]!FamilyName&amp;C5&amp;$F$3,E5,Permanent,Trigger,ObjectOverwrite)</f>
        <v>JpyLiborSNLastFixing_Quote#0000</v>
      </c>
      <c r="G5" s="18"/>
      <c r="H5" s="111" t="str">
        <f t="shared" si="0"/>
        <v>JPYSNFSR=</v>
      </c>
      <c r="I5" s="112">
        <v>42277</v>
      </c>
      <c r="J5" s="113">
        <v>0.02</v>
      </c>
      <c r="K5" s="113" t="b">
        <f t="shared" si="1"/>
        <v>1</v>
      </c>
      <c r="L5" s="148" t="b">
        <f>IF($K5,_xll.qlIndexAddFixings($E5,$I5,$J5/100,FALSE,ISERROR($M5)),NA())</f>
        <v>1</v>
      </c>
      <c r="M5" s="111">
        <f>_xll.qlIndexFixing($E5,I5,TRUE,$K5)</f>
        <v>2.0000000000000001E-4</v>
      </c>
      <c r="N5" s="109"/>
      <c r="O5" s="13"/>
    </row>
    <row r="6" spans="1:15" ht="11.25" customHeight="1" x14ac:dyDescent="0.2">
      <c r="A6" s="13"/>
      <c r="B6" s="105"/>
      <c r="C6" s="142" t="s">
        <v>22</v>
      </c>
      <c r="D6" s="143"/>
      <c r="E6" s="144" t="str">
        <f>_xll.qlLibor(PROPER(Currency)&amp;[0]!FamilyName&amp;C6,Currency,C6,D6,Permanent,Trigger,ObjectOverwrite)</f>
        <v>JpyLiborSW#0000</v>
      </c>
      <c r="F6" s="144" t="str">
        <f>_xll.qlLastFixingQuote(PROPER(Currency)&amp;[0]!FamilyName&amp;C6&amp;$F$3,E6,Permanent,Trigger,ObjectOverwrite)</f>
        <v>JpyLiborSWLastFixing_Quote#0000</v>
      </c>
      <c r="G6" s="18"/>
      <c r="H6" s="111" t="str">
        <f t="shared" si="0"/>
        <v>JPYSWFSR=</v>
      </c>
      <c r="I6" s="112">
        <v>42277</v>
      </c>
      <c r="J6" s="113">
        <v>0.03</v>
      </c>
      <c r="K6" s="113" t="b">
        <f t="shared" si="1"/>
        <v>1</v>
      </c>
      <c r="L6" s="148" t="b">
        <f>IF($K6,_xll.qlIndexAddFixings($E6,$I6,$J6/100,FALSE,ISERROR($M6)),NA())</f>
        <v>1</v>
      </c>
      <c r="M6" s="111">
        <f>_xll.qlIndexFixing($E6,I6,TRUE,$K6)</f>
        <v>2.9999999999999997E-4</v>
      </c>
      <c r="N6" s="109"/>
      <c r="O6" s="13"/>
    </row>
    <row r="7" spans="1:15" ht="11.25" customHeight="1" x14ac:dyDescent="0.2">
      <c r="A7" s="13"/>
      <c r="B7" s="105"/>
      <c r="C7" s="142" t="s">
        <v>19</v>
      </c>
      <c r="D7" s="143"/>
      <c r="E7" s="144" t="str">
        <f>_xll.qlLibor(PROPER(Currency)&amp;[0]!FamilyName&amp;C7,Currency,C7,D7,Permanent,Trigger,ObjectOverwrite)</f>
        <v>JpyLibor1M#0000</v>
      </c>
      <c r="F7" s="144" t="str">
        <f>_xll.qlLastFixingQuote(PROPER(Currency)&amp;[0]!FamilyName&amp;C7&amp;$F$3,E7,Permanent,Trigger,ObjectOverwrite)</f>
        <v>JpyLibor1MLastFixing_Quote#0000</v>
      </c>
      <c r="G7" s="18"/>
      <c r="H7" s="111" t="str">
        <f t="shared" si="0"/>
        <v>JPY1MFSR=</v>
      </c>
      <c r="I7" s="112">
        <v>42277</v>
      </c>
      <c r="J7" s="113">
        <v>3.8570000000000007E-2</v>
      </c>
      <c r="K7" s="113" t="b">
        <f t="shared" si="1"/>
        <v>1</v>
      </c>
      <c r="L7" s="148" t="b">
        <f>IF($K7,_xll.qlIndexAddFixings($E7,$I7,$J7/100,FALSE,ISERROR($M7)),NA())</f>
        <v>1</v>
      </c>
      <c r="M7" s="111">
        <f>_xll.qlIndexFixing($E7,I7,TRUE,$K7)</f>
        <v>3.8570000000000005E-4</v>
      </c>
      <c r="N7" s="109"/>
      <c r="O7" s="13"/>
    </row>
    <row r="8" spans="1:15" ht="11.25" customHeight="1" x14ac:dyDescent="0.2">
      <c r="A8" s="13"/>
      <c r="B8" s="105"/>
      <c r="C8" s="142" t="s">
        <v>18</v>
      </c>
      <c r="D8" s="143"/>
      <c r="E8" s="144" t="str">
        <f>_xll.qlLibor(PROPER(Currency)&amp;[0]!FamilyName&amp;C8,Currency,C8,D8,Permanent,Trigger,ObjectOverwrite)</f>
        <v>JpyLibor2M#0000</v>
      </c>
      <c r="F8" s="144" t="str">
        <f>_xll.qlLastFixingQuote(PROPER(Currency)&amp;[0]!FamilyName&amp;C8&amp;$F$3,E8,Permanent,Trigger,ObjectOverwrite)</f>
        <v>JpyLibor2MLastFixing_Quote#0000</v>
      </c>
      <c r="G8" s="18"/>
      <c r="H8" s="111" t="str">
        <f t="shared" si="0"/>
        <v>JPY2MFSR=</v>
      </c>
      <c r="I8" s="112">
        <v>42277</v>
      </c>
      <c r="J8" s="113">
        <v>6.5000000000000002E-2</v>
      </c>
      <c r="K8" s="113" t="b">
        <f t="shared" si="1"/>
        <v>1</v>
      </c>
      <c r="L8" s="148" t="b">
        <f>IF($K8,_xll.qlIndexAddFixings($E8,$I8,$J8/100,FALSE,ISERROR($M8)),NA())</f>
        <v>1</v>
      </c>
      <c r="M8" s="111">
        <f>_xll.qlIndexFixing($E8,I8,TRUE,$K8)</f>
        <v>6.4999999999999997E-4</v>
      </c>
      <c r="N8" s="109"/>
      <c r="O8" s="13"/>
    </row>
    <row r="9" spans="1:15" ht="11.25" customHeight="1" x14ac:dyDescent="0.2">
      <c r="A9" s="13"/>
      <c r="B9" s="105"/>
      <c r="C9" s="142" t="s">
        <v>17</v>
      </c>
      <c r="D9" s="143" t="str">
        <f>_xll.qlRelinkableHandleYieldTermStructure(UPPER(Currency)&amp;C9,,Permanent,Trigger,ObjectOverwrite)</f>
        <v>JPY3M#0000</v>
      </c>
      <c r="E9" s="144" t="str">
        <f>_xll.qlLibor(PROPER(Currency)&amp;[0]!FamilyName&amp;C9,Currency,C9,D9,Permanent,Trigger,ObjectOverwrite)</f>
        <v>JpyLibor3M#0000</v>
      </c>
      <c r="F9" s="144" t="str">
        <f>_xll.qlLastFixingQuote(PROPER(Currency)&amp;[0]!FamilyName&amp;C9&amp;$F$3,E9,Permanent,Trigger,ObjectOverwrite)</f>
        <v>JpyLibor3MLastFixing_Quote#0000</v>
      </c>
      <c r="G9" s="18"/>
      <c r="H9" s="111" t="str">
        <f t="shared" si="0"/>
        <v>JPY3MFSR=</v>
      </c>
      <c r="I9" s="112">
        <v>42277</v>
      </c>
      <c r="J9" s="113">
        <v>8.4429999999999991E-2</v>
      </c>
      <c r="K9" s="113" t="b">
        <f t="shared" si="1"/>
        <v>1</v>
      </c>
      <c r="L9" s="148" t="b">
        <f>IF($K9,_xll.qlIndexAddFixings($E9,$I9,$J9/100,FALSE,ISERROR($M9)),NA())</f>
        <v>1</v>
      </c>
      <c r="M9" s="111">
        <f>_xll.qlIndexFixing($E9,I9,TRUE,$K9)</f>
        <v>8.4429999999999987E-4</v>
      </c>
      <c r="N9" s="109"/>
      <c r="O9" s="13"/>
    </row>
    <row r="10" spans="1:15" ht="11.25" customHeight="1" x14ac:dyDescent="0.2">
      <c r="A10" s="13"/>
      <c r="B10" s="105"/>
      <c r="C10" s="142" t="s">
        <v>14</v>
      </c>
      <c r="D10" s="143" t="str">
        <f>_xll.qlRelinkableHandleYieldTermStructure(UPPER(Currency)&amp;C10,,Permanent,Trigger,ObjectOverwrite)</f>
        <v>JPY6M#0000</v>
      </c>
      <c r="E10" s="144" t="str">
        <f>_xll.qlLibor(PROPER(Currency)&amp;[0]!FamilyName&amp;C10,Currency,C10,D10,Permanent,Trigger,ObjectOverwrite)</f>
        <v>JpyLibor6M#0000</v>
      </c>
      <c r="F10" s="144" t="str">
        <f>_xll.qlLastFixingQuote(PROPER(Currency)&amp;[0]!FamilyName&amp;C10&amp;$F$3,E10,Permanent,Trigger,ObjectOverwrite)</f>
        <v>JpyLibor6MLastFixing_Quote#0000</v>
      </c>
      <c r="G10" s="18"/>
      <c r="H10" s="111" t="str">
        <f t="shared" si="0"/>
        <v>JPY6MFSR=</v>
      </c>
      <c r="I10" s="112">
        <v>42277</v>
      </c>
      <c r="J10" s="113">
        <v>0.12514</v>
      </c>
      <c r="K10" s="113" t="b">
        <f t="shared" si="1"/>
        <v>1</v>
      </c>
      <c r="L10" s="148" t="b">
        <f>IF($K10,_xll.qlIndexAddFixings($E10,$I10,$J10/100,FALSE,ISERROR($M10)),NA())</f>
        <v>1</v>
      </c>
      <c r="M10" s="111">
        <f>_xll.qlIndexFixing($E10,I10,TRUE,$K10)</f>
        <v>1.2514E-3</v>
      </c>
      <c r="N10" s="109"/>
      <c r="O10" s="13"/>
    </row>
    <row r="11" spans="1:15" ht="11.25" customHeight="1" x14ac:dyDescent="0.2">
      <c r="A11" s="13"/>
      <c r="B11" s="105"/>
      <c r="C11" s="142" t="s">
        <v>8</v>
      </c>
      <c r="D11" s="143"/>
      <c r="E11" s="144" t="str">
        <f>_xll.qlLibor(PROPER(Currency)&amp;[0]!FamilyName&amp;C11,Currency,C11,D11,Permanent,Trigger,ObjectOverwrite)</f>
        <v>JpyLibor1Y#0000</v>
      </c>
      <c r="F11" s="144" t="str">
        <f>_xll.qlLastFixingQuote(PROPER(Currency)&amp;[0]!FamilyName&amp;C11&amp;$F$3,E11,Permanent,Trigger,ObjectOverwrite)</f>
        <v>JpyLibor1YLastFixing_Quote#0000</v>
      </c>
      <c r="G11" s="18"/>
      <c r="H11" s="115" t="str">
        <f t="shared" si="0"/>
        <v>JPY1YFSR=</v>
      </c>
      <c r="I11" s="116">
        <v>42277</v>
      </c>
      <c r="J11" s="117">
        <v>0.24186000000000002</v>
      </c>
      <c r="K11" s="117" t="b">
        <f t="shared" si="1"/>
        <v>1</v>
      </c>
      <c r="L11" s="149" t="b">
        <f>IF($K11,_xll.qlIndexAddFixings($E11,$I11,$J11/100,FALSE,ISERROR($M11)),NA())</f>
        <v>1</v>
      </c>
      <c r="M11" s="115">
        <f>_xll.qlIndexFixing($E11,I11,TRUE,$K11)</f>
        <v>2.4186000000000004E-3</v>
      </c>
      <c r="N11" s="109"/>
      <c r="O11" s="13"/>
    </row>
    <row r="12" spans="1:15" ht="11.25" customHeight="1" x14ac:dyDescent="0.2">
      <c r="A12" s="13"/>
      <c r="B12" s="105"/>
      <c r="C12" s="136" t="s">
        <v>169</v>
      </c>
      <c r="D12" s="137" t="str">
        <f>_xll.qlRelinkableHandleYieldTermStructure(UPPER(Currency)&amp;C12,,Permanent,Trigger,ObjectOverwrite)</f>
        <v>JPYSTD#0000</v>
      </c>
      <c r="E12" s="138"/>
      <c r="F12" s="150"/>
      <c r="G12" s="18"/>
      <c r="H12" s="102"/>
      <c r="I12" s="102"/>
      <c r="J12" s="102"/>
      <c r="K12" s="102"/>
      <c r="L12" s="102"/>
      <c r="M12" s="102"/>
      <c r="N12" s="109"/>
      <c r="O12" s="13"/>
    </row>
    <row r="13" spans="1:15" ht="11.25" customHeight="1" x14ac:dyDescent="0.2">
      <c r="A13" s="13"/>
      <c r="B13" s="120"/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2"/>
      <c r="O13" s="13"/>
    </row>
    <row r="14" spans="1:15" ht="11.25" customHeight="1" x14ac:dyDescent="0.2">
      <c r="A14" s="13"/>
      <c r="B14" s="13"/>
      <c r="C14" s="13"/>
      <c r="D14" s="13"/>
      <c r="H14" s="13"/>
      <c r="I14" s="13"/>
      <c r="K14" s="13"/>
      <c r="L14" s="13"/>
      <c r="M14" s="13"/>
      <c r="N14" s="13"/>
      <c r="O14" s="13"/>
    </row>
    <row r="15" spans="1:15" ht="11.25" customHeight="1" x14ac:dyDescent="0.2"/>
    <row r="16" spans="1:15" ht="11.25" customHeight="1" thickBot="1" x14ac:dyDescent="0.25">
      <c r="D16" s="123"/>
      <c r="E16" s="124"/>
      <c r="F16" s="124"/>
      <c r="G16" s="124"/>
      <c r="H16" s="124"/>
      <c r="I16" s="124"/>
      <c r="J16" s="124"/>
      <c r="K16" s="124"/>
      <c r="L16" s="124"/>
      <c r="M16" s="124"/>
      <c r="N16" s="125"/>
    </row>
    <row r="17" spans="4:14" x14ac:dyDescent="0.2">
      <c r="D17" s="126"/>
      <c r="E17" s="31"/>
      <c r="F17" s="31"/>
      <c r="G17" s="33"/>
      <c r="H17" s="34" t="str">
        <f>_xll.RHistory(H7,F21:F22,F19,,"CH:In;Fd TSREPEAT:N SORT:"&amp;F20,H18)</f>
        <v>You do not have permission to view these RICs: JPY1MFSR=</v>
      </c>
      <c r="I17" s="37" t="e">
        <f>_xll.qlIndexAddFixings(E7,H20,I20/100,TRUE,Trigger)</f>
        <v>#NUM!</v>
      </c>
      <c r="J17" s="33"/>
      <c r="K17" s="34" t="str">
        <f>_xll.RHistory(H10,F21:F22,F19,,"CH:In;Fd TSREPEAT:N SORT:"&amp;F20,K18)</f>
        <v>You do not have permission to view these RICs: JPY6MFSR=</v>
      </c>
      <c r="L17" s="37" t="e">
        <f>_xll.qlIndexAddFixings(E10,K20,L20/100,TRUE,Trigger)</f>
        <v>#NUM!</v>
      </c>
      <c r="M17" s="33"/>
      <c r="N17" s="127"/>
    </row>
    <row r="18" spans="4:14" x14ac:dyDescent="0.2">
      <c r="D18" s="126"/>
      <c r="E18" s="31"/>
      <c r="F18" s="33"/>
      <c r="G18" s="33"/>
      <c r="H18" s="35" t="s">
        <v>194</v>
      </c>
      <c r="I18" s="36" t="s">
        <v>194</v>
      </c>
      <c r="J18" s="33"/>
      <c r="K18" s="35" t="s">
        <v>196</v>
      </c>
      <c r="L18" s="36" t="s">
        <v>196</v>
      </c>
      <c r="M18" s="33"/>
      <c r="N18" s="127"/>
    </row>
    <row r="19" spans="4:14" ht="22.5" x14ac:dyDescent="0.2">
      <c r="D19" s="128"/>
      <c r="E19" s="129" t="s">
        <v>200</v>
      </c>
      <c r="F19" s="130" t="str">
        <f>"START:"&amp;_xll.qlSettingsEvaluationDate(Trigger)&amp; " END:"&amp;_xll.qlSettingsEvaluationDate(Trigger)&amp;" INTERVAL:1D"</f>
        <v>START:42278 END:42278 INTERVAL:1D</v>
      </c>
      <c r="G19" s="33"/>
      <c r="H19" s="131" t="s">
        <v>231</v>
      </c>
      <c r="I19" s="132" t="s">
        <v>204</v>
      </c>
      <c r="J19" s="33"/>
      <c r="K19" s="131" t="s">
        <v>231</v>
      </c>
      <c r="L19" s="132" t="s">
        <v>204</v>
      </c>
      <c r="M19" s="33"/>
      <c r="N19" s="127"/>
    </row>
    <row r="20" spans="4:14" ht="12" thickBot="1" x14ac:dyDescent="0.25">
      <c r="D20" s="128"/>
      <c r="E20" s="129" t="s">
        <v>201</v>
      </c>
      <c r="F20" s="119" t="s">
        <v>202</v>
      </c>
      <c r="G20" s="33"/>
      <c r="H20" s="39" t="e">
        <v>#N/A</v>
      </c>
      <c r="I20" s="38">
        <v>5.9290000000000002E-2</v>
      </c>
      <c r="J20" s="33"/>
      <c r="K20" s="39" t="e">
        <v>#N/A</v>
      </c>
      <c r="L20" s="38">
        <v>0.13929</v>
      </c>
      <c r="M20" s="33"/>
      <c r="N20" s="127"/>
    </row>
    <row r="21" spans="4:14" ht="12" thickBot="1" x14ac:dyDescent="0.25">
      <c r="D21" s="128"/>
      <c r="E21" s="129" t="s">
        <v>203</v>
      </c>
      <c r="F21" s="119" t="s">
        <v>198</v>
      </c>
      <c r="G21" s="33"/>
      <c r="H21" s="31"/>
      <c r="I21" s="31"/>
      <c r="J21" s="33"/>
      <c r="K21" s="31"/>
      <c r="L21" s="31"/>
      <c r="M21" s="33"/>
      <c r="N21" s="127"/>
    </row>
    <row r="22" spans="4:14" x14ac:dyDescent="0.2">
      <c r="D22" s="128"/>
      <c r="E22" s="129"/>
      <c r="F22" s="119" t="s">
        <v>199</v>
      </c>
      <c r="G22" s="33"/>
      <c r="H22" s="34" t="str">
        <f>_xll.RHistory(H9,F21:F22,F19,,"CH:In;Fd TSREPEAT:N SORT:"&amp;F20,H23)</f>
        <v>You do not have permission to view these RICs: JPY3MFSR=</v>
      </c>
      <c r="I22" s="37" t="e">
        <f>_xll.qlIndexAddFixings(E9,H25,I25/100,TRUE,Trigger)</f>
        <v>#NUM!</v>
      </c>
      <c r="J22" s="33"/>
      <c r="K22" s="34" t="str">
        <f>_xll.RHistory(H11,F21:F22,F19,,"CH:In;Fd TSREPEAT:N SORT:"&amp;F20,K23)</f>
        <v>You do not have permission to view these RICs: JPY1YFSR=</v>
      </c>
      <c r="L22" s="37" t="e">
        <f>_xll.qlIndexAddFixings(E11,K25,L25/100,TRUE,Trigger)</f>
        <v>#NUM!</v>
      </c>
      <c r="M22" s="33"/>
      <c r="N22" s="127"/>
    </row>
    <row r="23" spans="4:14" x14ac:dyDescent="0.2">
      <c r="D23" s="126"/>
      <c r="E23" s="31"/>
      <c r="F23" s="33"/>
      <c r="G23" s="33"/>
      <c r="H23" s="35" t="s">
        <v>195</v>
      </c>
      <c r="I23" s="36" t="s">
        <v>195</v>
      </c>
      <c r="J23" s="33"/>
      <c r="K23" s="35" t="s">
        <v>197</v>
      </c>
      <c r="L23" s="36" t="s">
        <v>197</v>
      </c>
      <c r="M23" s="33"/>
      <c r="N23" s="127"/>
    </row>
    <row r="24" spans="4:14" ht="22.5" x14ac:dyDescent="0.2">
      <c r="D24" s="126"/>
      <c r="E24" s="31"/>
      <c r="F24" s="33"/>
      <c r="G24" s="33"/>
      <c r="H24" s="131" t="s">
        <v>231</v>
      </c>
      <c r="I24" s="132" t="s">
        <v>204</v>
      </c>
      <c r="J24" s="33"/>
      <c r="K24" s="131" t="s">
        <v>231</v>
      </c>
      <c r="L24" s="132" t="s">
        <v>204</v>
      </c>
      <c r="M24" s="33"/>
      <c r="N24" s="127"/>
    </row>
    <row r="25" spans="4:14" ht="12" thickBot="1" x14ac:dyDescent="0.25">
      <c r="D25" s="126"/>
      <c r="E25" s="31"/>
      <c r="F25" s="33"/>
      <c r="G25" s="33"/>
      <c r="H25" s="39" t="e">
        <v>#N/A</v>
      </c>
      <c r="I25" s="38">
        <v>9.5710000000000003E-2</v>
      </c>
      <c r="J25" s="33"/>
      <c r="K25" s="39" t="e">
        <v>#N/A</v>
      </c>
      <c r="L25" s="38">
        <v>0.254</v>
      </c>
      <c r="M25" s="33"/>
      <c r="N25" s="127"/>
    </row>
    <row r="26" spans="4:14" x14ac:dyDescent="0.2">
      <c r="D26" s="133"/>
      <c r="E26" s="134"/>
      <c r="F26" s="56"/>
      <c r="G26" s="56"/>
      <c r="H26" s="56"/>
      <c r="I26" s="56"/>
      <c r="J26" s="56"/>
      <c r="K26" s="56"/>
      <c r="L26" s="56"/>
      <c r="M26" s="56"/>
      <c r="N26" s="135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35"/>
  <sheetViews>
    <sheetView workbookViewId="0">
      <selection activeCell="N5" sqref="N5"/>
    </sheetView>
  </sheetViews>
  <sheetFormatPr defaultRowHeight="11.25" x14ac:dyDescent="0.2"/>
  <cols>
    <col min="1" max="2" width="2.140625" style="26" customWidth="1"/>
    <col min="3" max="3" width="6.5703125" style="26" bestFit="1" customWidth="1"/>
    <col min="4" max="4" width="5.5703125" style="26" bestFit="1" customWidth="1"/>
    <col min="5" max="5" width="9.85546875" style="26" customWidth="1"/>
    <col min="6" max="6" width="19.28515625" style="26" bestFit="1" customWidth="1"/>
    <col min="7" max="7" width="6" style="26" bestFit="1" customWidth="1"/>
    <col min="8" max="8" width="19.28515625" style="26" bestFit="1" customWidth="1"/>
    <col min="9" max="9" width="12" style="26" bestFit="1" customWidth="1"/>
    <col min="10" max="10" width="14.140625" style="26" bestFit="1" customWidth="1"/>
    <col min="11" max="11" width="17.28515625" style="26" bestFit="1" customWidth="1"/>
    <col min="12" max="12" width="33.85546875" style="26" bestFit="1" customWidth="1"/>
    <col min="13" max="13" width="2.140625" style="26" customWidth="1"/>
    <col min="14" max="19" width="15.7109375" style="26" customWidth="1"/>
    <col min="20" max="20" width="2.7109375" style="26" customWidth="1"/>
    <col min="21" max="22" width="10.28515625" style="26" bestFit="1" customWidth="1"/>
    <col min="23" max="24" width="2.7109375" style="26" customWidth="1"/>
    <col min="25" max="16384" width="9.140625" style="26"/>
  </cols>
  <sheetData>
    <row r="1" spans="2:24" s="13" customFormat="1" x14ac:dyDescent="0.2"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</row>
    <row r="2" spans="2:24" s="13" customFormat="1" ht="11.25" customHeight="1" x14ac:dyDescent="0.2">
      <c r="B2" s="101"/>
      <c r="C2" s="102"/>
      <c r="D2" s="102"/>
      <c r="E2" s="102"/>
      <c r="F2" s="102"/>
      <c r="G2" s="102"/>
      <c r="H2" s="102"/>
      <c r="I2" s="102"/>
      <c r="J2" s="102"/>
      <c r="K2" s="28"/>
      <c r="L2" s="28"/>
      <c r="M2" s="28"/>
      <c r="N2" s="28"/>
      <c r="O2" s="28"/>
      <c r="P2" s="28"/>
      <c r="Q2" s="28"/>
      <c r="R2" s="28"/>
      <c r="S2" s="28"/>
      <c r="T2" s="104"/>
    </row>
    <row r="3" spans="2:24" s="13" customFormat="1" ht="11.25" customHeight="1" x14ac:dyDescent="0.25">
      <c r="B3" s="105"/>
      <c r="C3" s="17"/>
      <c r="D3" s="17"/>
      <c r="E3" s="17"/>
      <c r="F3" s="106" t="s">
        <v>25</v>
      </c>
      <c r="G3" s="164" t="s">
        <v>179</v>
      </c>
      <c r="H3" s="17"/>
      <c r="I3" s="17"/>
      <c r="J3" s="17"/>
      <c r="K3" s="17"/>
      <c r="L3" s="179"/>
      <c r="M3" s="18"/>
      <c r="N3" s="18"/>
      <c r="O3" s="18"/>
      <c r="P3" s="18"/>
      <c r="Q3" s="18"/>
      <c r="R3" s="18"/>
      <c r="S3" s="18"/>
      <c r="T3" s="109"/>
    </row>
    <row r="4" spans="2:24" s="13" customFormat="1" ht="11.25" customHeight="1" x14ac:dyDescent="0.2">
      <c r="B4" s="105"/>
      <c r="C4" s="17"/>
      <c r="D4" s="17"/>
      <c r="E4" s="17"/>
      <c r="F4" s="17"/>
      <c r="G4" s="17"/>
      <c r="H4" s="17"/>
      <c r="I4" s="17"/>
      <c r="J4" s="17"/>
      <c r="K4" s="17"/>
      <c r="L4" s="18"/>
      <c r="M4" s="18"/>
      <c r="N4" s="27" t="s">
        <v>181</v>
      </c>
      <c r="O4" s="18"/>
      <c r="P4" s="18"/>
      <c r="Q4" s="18"/>
      <c r="R4" s="18"/>
      <c r="S4" s="18"/>
      <c r="T4" s="109"/>
    </row>
    <row r="5" spans="2:24" s="13" customFormat="1" ht="22.5" customHeight="1" x14ac:dyDescent="0.2">
      <c r="B5" s="105"/>
      <c r="C5" s="106" t="s">
        <v>23</v>
      </c>
      <c r="D5" s="106" t="s">
        <v>185</v>
      </c>
      <c r="E5" s="106" t="s">
        <v>186</v>
      </c>
      <c r="F5" s="106" t="s">
        <v>187</v>
      </c>
      <c r="G5" s="106" t="s">
        <v>190</v>
      </c>
      <c r="H5" s="106" t="s">
        <v>191</v>
      </c>
      <c r="I5" s="106" t="s">
        <v>193</v>
      </c>
      <c r="J5" s="106" t="s">
        <v>172</v>
      </c>
      <c r="K5" s="106" t="s">
        <v>171</v>
      </c>
      <c r="L5" s="106" t="s">
        <v>173</v>
      </c>
      <c r="M5" s="29"/>
      <c r="N5" s="167" t="str">
        <f>_xll.RData(N6:N18,O5:P5,"RTFEED:IDN",,,O6)</f>
        <v>Updated at 09:33:12</v>
      </c>
      <c r="O5" s="106" t="s">
        <v>167</v>
      </c>
      <c r="P5" s="106" t="s">
        <v>178</v>
      </c>
      <c r="Q5" s="106" t="s">
        <v>166</v>
      </c>
      <c r="R5" s="106" t="s">
        <v>165</v>
      </c>
      <c r="S5" s="106" t="s">
        <v>164</v>
      </c>
      <c r="T5" s="109"/>
    </row>
    <row r="6" spans="2:24" s="13" customFormat="1" ht="11.25" customHeight="1" x14ac:dyDescent="0.2">
      <c r="B6" s="105"/>
      <c r="C6" s="151" t="s">
        <v>180</v>
      </c>
      <c r="D6" s="152">
        <v>2</v>
      </c>
      <c r="E6" s="152" t="s">
        <v>176</v>
      </c>
      <c r="F6" s="153" t="s">
        <v>188</v>
      </c>
      <c r="G6" s="153" t="b">
        <v>1</v>
      </c>
      <c r="H6" s="153" t="s">
        <v>192</v>
      </c>
      <c r="I6" s="153" t="str">
        <f t="shared" ref="I6:I18" si="0">PROPER(Currency)&amp;FamilyName&amp;C6</f>
        <v>JpyTibor1W</v>
      </c>
      <c r="J6" s="155"/>
      <c r="K6" s="157" t="str">
        <f>_xll.qlIborIndex(I6,FamilyName,C6,D6,Currency,E6,F6,G6,H6,,TRUE,Trigger)</f>
        <v>JpyTibor1W#0000</v>
      </c>
      <c r="L6" s="157" t="str">
        <f>_xll.qlLastFixingQuote(PROPER(Currency)&amp;$G$3&amp;C6&amp;$L$5,K6,Permanent,Trigger,ObjectOverwrite)</f>
        <v>JpyTibor1WLastFixing_Quote#0000</v>
      </c>
      <c r="M6" s="18"/>
      <c r="N6" s="21" t="str">
        <f t="shared" ref="N6:N18" si="1">$N$4&amp;Currency&amp;C6&amp;"D"&amp;"="</f>
        <v>TIJPY1WD=</v>
      </c>
      <c r="O6" s="19">
        <v>42278</v>
      </c>
      <c r="P6" s="20">
        <v>0.10500000000000001</v>
      </c>
      <c r="Q6" s="20" t="b">
        <f t="shared" ref="Q6:Q18" si="2">IF(AND(ISNUMBER($P6),$P6&lt;&gt;0%),TRUE,FALSE)</f>
        <v>1</v>
      </c>
      <c r="R6" s="30" t="b">
        <f>IF($Q6,_xll.qlIndexAddFixings($K6,$O6,$P6/100,FALSE,ISERROR($S6)),NA())</f>
        <v>1</v>
      </c>
      <c r="S6" s="165" t="e">
        <f>_xll.qlIndexFixing($K6,$O6,TRUE,$Q6)</f>
        <v>#NUM!</v>
      </c>
      <c r="T6" s="109"/>
    </row>
    <row r="7" spans="2:24" s="13" customFormat="1" ht="11.25" customHeight="1" x14ac:dyDescent="0.2">
      <c r="B7" s="105"/>
      <c r="C7" s="110" t="s">
        <v>19</v>
      </c>
      <c r="D7" s="158">
        <v>2</v>
      </c>
      <c r="E7" s="158" t="s">
        <v>176</v>
      </c>
      <c r="F7" s="159" t="s">
        <v>189</v>
      </c>
      <c r="G7" s="159" t="b">
        <v>1</v>
      </c>
      <c r="H7" s="159" t="s">
        <v>192</v>
      </c>
      <c r="I7" s="159" t="str">
        <f t="shared" si="0"/>
        <v>JpyTibor1M</v>
      </c>
      <c r="J7" s="160"/>
      <c r="K7" s="156" t="str">
        <f>_xll.qlIborIndex(I7,FamilyName,C7,D7,Currency,E7,F7,G7,H7,,TRUE,Trigger)</f>
        <v>JpyTibor1M#0000</v>
      </c>
      <c r="L7" s="156" t="str">
        <f>_xll.qlLastFixingQuote(PROPER(Currency)&amp;$G$3&amp;C7&amp;$L$5,K7,Permanent,Trigger,ObjectOverwrite)</f>
        <v>JpyTibor1MLastFixing_Quote#0000</v>
      </c>
      <c r="M7" s="18"/>
      <c r="N7" s="21" t="str">
        <f t="shared" si="1"/>
        <v>TIJPY1MD=</v>
      </c>
      <c r="O7" s="19">
        <v>42278</v>
      </c>
      <c r="P7" s="20">
        <v>0.1275</v>
      </c>
      <c r="Q7" s="20" t="b">
        <f t="shared" si="2"/>
        <v>1</v>
      </c>
      <c r="R7" s="30" t="b">
        <f>IF($Q7,_xll.qlIndexAddFixings($K7,$O7,$P7/100,FALSE,ISERROR($S7)),NA())</f>
        <v>1</v>
      </c>
      <c r="S7" s="22" t="e">
        <f>_xll.qlIndexFixing($K7,$O7,TRUE,$Q7)</f>
        <v>#NUM!</v>
      </c>
      <c r="T7" s="109"/>
    </row>
    <row r="8" spans="2:24" s="13" customFormat="1" ht="11.25" customHeight="1" x14ac:dyDescent="0.2">
      <c r="B8" s="105"/>
      <c r="C8" s="110" t="s">
        <v>18</v>
      </c>
      <c r="D8" s="158">
        <v>2</v>
      </c>
      <c r="E8" s="158" t="s">
        <v>176</v>
      </c>
      <c r="F8" s="159" t="s">
        <v>189</v>
      </c>
      <c r="G8" s="159" t="b">
        <v>1</v>
      </c>
      <c r="H8" s="159" t="s">
        <v>192</v>
      </c>
      <c r="I8" s="159" t="str">
        <f t="shared" si="0"/>
        <v>JpyTibor2M</v>
      </c>
      <c r="J8" s="160"/>
      <c r="K8" s="156" t="str">
        <f>_xll.qlIborIndex(I8,FamilyName,C8,D8,Currency,E8,F8,G8,H8,,TRUE,Trigger)</f>
        <v>JpyTibor2M#0000</v>
      </c>
      <c r="L8" s="156" t="str">
        <f>_xll.qlLastFixingQuote(PROPER(Currency)&amp;$G$3&amp;C8&amp;$L$5,K8,Permanent,Trigger,ObjectOverwrite)</f>
        <v>JpyTibor2MLastFixing_Quote#0000</v>
      </c>
      <c r="M8" s="18"/>
      <c r="N8" s="21" t="str">
        <f t="shared" si="1"/>
        <v>TIJPY2MD=</v>
      </c>
      <c r="O8" s="19">
        <v>42278</v>
      </c>
      <c r="P8" s="20">
        <v>0.14750000000000002</v>
      </c>
      <c r="Q8" s="20" t="b">
        <f t="shared" si="2"/>
        <v>1</v>
      </c>
      <c r="R8" s="30" t="b">
        <f>IF($Q8,_xll.qlIndexAddFixings($K8,$O8,$P8/100,FALSE,ISERROR($S8)),NA())</f>
        <v>1</v>
      </c>
      <c r="S8" s="22" t="e">
        <f>_xll.qlIndexFixing($K8,$O8,TRUE,$Q8)</f>
        <v>#NUM!</v>
      </c>
      <c r="T8" s="109"/>
    </row>
    <row r="9" spans="2:24" s="13" customFormat="1" ht="11.25" customHeight="1" x14ac:dyDescent="0.2">
      <c r="B9" s="105"/>
      <c r="C9" s="110" t="s">
        <v>17</v>
      </c>
      <c r="D9" s="158">
        <v>2</v>
      </c>
      <c r="E9" s="158" t="s">
        <v>176</v>
      </c>
      <c r="F9" s="159" t="s">
        <v>189</v>
      </c>
      <c r="G9" s="159" t="b">
        <v>1</v>
      </c>
      <c r="H9" s="159" t="s">
        <v>192</v>
      </c>
      <c r="I9" s="159" t="str">
        <f t="shared" si="0"/>
        <v>JpyTibor3M</v>
      </c>
      <c r="J9" s="160" t="str">
        <f>_xll.qlRelinkableHandleYieldTermStructure(UPPER(Currency)&amp;C9&amp;"TIB",,Permanent,Trigger,ObjectOverwrite)</f>
        <v>JPY3MTIB#0000</v>
      </c>
      <c r="K9" s="156" t="str">
        <f>_xll.qlIborIndex(I9,FamilyName,C9,D9,Currency,E9,F9,G9,H9,,TRUE,Trigger)</f>
        <v>JpyTibor3M#0000</v>
      </c>
      <c r="L9" s="156" t="str">
        <f>_xll.qlLastFixingQuote(PROPER(Currency)&amp;$G$3&amp;C9&amp;$L$5,K9,Permanent,Trigger,ObjectOverwrite)</f>
        <v>JpyTibor3MLastFixing_Quote#0000</v>
      </c>
      <c r="M9" s="18"/>
      <c r="N9" s="21" t="str">
        <f t="shared" si="1"/>
        <v>TIJPY3MD=</v>
      </c>
      <c r="O9" s="19">
        <v>42278</v>
      </c>
      <c r="P9" s="20">
        <v>0.16750000000000001</v>
      </c>
      <c r="Q9" s="20" t="b">
        <f t="shared" si="2"/>
        <v>1</v>
      </c>
      <c r="R9" s="30" t="b">
        <f>IF($Q9,_xll.qlIndexAddFixings($K9,$O9,$P9/100,FALSE,ISERROR($S9)),NA())</f>
        <v>1</v>
      </c>
      <c r="S9" s="22" t="e">
        <f>_xll.qlIndexFixing($K9,$O9,TRUE,$Q9)</f>
        <v>#NUM!</v>
      </c>
      <c r="T9" s="109"/>
    </row>
    <row r="10" spans="2:24" s="13" customFormat="1" ht="11.25" customHeight="1" x14ac:dyDescent="0.2">
      <c r="B10" s="105"/>
      <c r="C10" s="110" t="s">
        <v>16</v>
      </c>
      <c r="D10" s="158">
        <v>2</v>
      </c>
      <c r="E10" s="158" t="s">
        <v>176</v>
      </c>
      <c r="F10" s="159" t="s">
        <v>189</v>
      </c>
      <c r="G10" s="159" t="b">
        <v>1</v>
      </c>
      <c r="H10" s="159" t="s">
        <v>192</v>
      </c>
      <c r="I10" s="159" t="str">
        <f t="shared" si="0"/>
        <v>JpyTibor4M</v>
      </c>
      <c r="J10" s="160"/>
      <c r="K10" s="156" t="str">
        <f>_xll.qlIborIndex(I10,FamilyName,C10,D10,Currency,E10,F10,G10,H10,,TRUE,Trigger)</f>
        <v>JpyTibor4M#0000</v>
      </c>
      <c r="L10" s="156" t="str">
        <f>_xll.qlLastFixingQuote(PROPER(Currency)&amp;$G$3&amp;C10&amp;$L$5,K10,Permanent,Trigger,ObjectOverwrite)</f>
        <v>JpyTibor4MLastFixing_Quote#0000</v>
      </c>
      <c r="M10" s="18"/>
      <c r="N10" s="21" t="str">
        <f t="shared" si="1"/>
        <v>TIJPY4MD=</v>
      </c>
      <c r="O10" s="19">
        <v>42095</v>
      </c>
      <c r="P10" s="20">
        <v>0</v>
      </c>
      <c r="Q10" s="20" t="b">
        <f t="shared" si="2"/>
        <v>0</v>
      </c>
      <c r="R10" s="30" t="e">
        <f>IF($Q10,_xll.qlIndexAddFixings($K10,$O10,$P10/100,FALSE,ISERROR($S10)),NA())</f>
        <v>#N/A</v>
      </c>
      <c r="S10" s="22" t="e">
        <f>_xll.qlIndexFixing($K10,$O10,TRUE,$Q10)</f>
        <v>#NUM!</v>
      </c>
      <c r="T10" s="109"/>
    </row>
    <row r="11" spans="2:24" s="13" customFormat="1" ht="11.25" customHeight="1" x14ac:dyDescent="0.2">
      <c r="B11" s="105"/>
      <c r="C11" s="110" t="s">
        <v>15</v>
      </c>
      <c r="D11" s="158">
        <v>2</v>
      </c>
      <c r="E11" s="158" t="s">
        <v>176</v>
      </c>
      <c r="F11" s="159" t="s">
        <v>189</v>
      </c>
      <c r="G11" s="159" t="b">
        <v>1</v>
      </c>
      <c r="H11" s="159" t="s">
        <v>192</v>
      </c>
      <c r="I11" s="159" t="str">
        <f t="shared" si="0"/>
        <v>JpyTibor5M</v>
      </c>
      <c r="J11" s="160"/>
      <c r="K11" s="156" t="str">
        <f>_xll.qlIborIndex(I11,FamilyName,C11,D11,Currency,E11,F11,G11,H11,,TRUE,Trigger)</f>
        <v>JpyTibor5M#0000</v>
      </c>
      <c r="L11" s="156" t="str">
        <f>_xll.qlLastFixingQuote(PROPER(Currency)&amp;$G$3&amp;C11&amp;$L$5,K11,Permanent,Trigger,ObjectOverwrite)</f>
        <v>JpyTibor5MLastFixing_Quote#0000</v>
      </c>
      <c r="M11" s="18"/>
      <c r="N11" s="21" t="str">
        <f t="shared" si="1"/>
        <v>TIJPY5MD=</v>
      </c>
      <c r="O11" s="19">
        <v>42095</v>
      </c>
      <c r="P11" s="20">
        <v>0</v>
      </c>
      <c r="Q11" s="20" t="b">
        <f t="shared" si="2"/>
        <v>0</v>
      </c>
      <c r="R11" s="30" t="e">
        <f>IF($Q11,_xll.qlIndexAddFixings($K11,$O11,$P11/100,FALSE,ISERROR($S11)),NA())</f>
        <v>#N/A</v>
      </c>
      <c r="S11" s="22" t="e">
        <f>_xll.qlIndexFixing($K11,$O11,TRUE,$Q11)</f>
        <v>#NUM!</v>
      </c>
      <c r="T11" s="109"/>
    </row>
    <row r="12" spans="2:24" s="13" customFormat="1" ht="11.25" customHeight="1" x14ac:dyDescent="0.2">
      <c r="B12" s="105"/>
      <c r="C12" s="110" t="s">
        <v>14</v>
      </c>
      <c r="D12" s="158">
        <v>2</v>
      </c>
      <c r="E12" s="158" t="s">
        <v>176</v>
      </c>
      <c r="F12" s="159" t="s">
        <v>189</v>
      </c>
      <c r="G12" s="159" t="b">
        <v>1</v>
      </c>
      <c r="H12" s="159" t="s">
        <v>192</v>
      </c>
      <c r="I12" s="159" t="str">
        <f t="shared" si="0"/>
        <v>JpyTibor6M</v>
      </c>
      <c r="J12" s="160"/>
      <c r="K12" s="156" t="str">
        <f>_xll.qlIborIndex(I12,FamilyName,C12,D12,Currency,E12,F12,G12,H12,,TRUE,Trigger)</f>
        <v>JpyTibor6M#0000</v>
      </c>
      <c r="L12" s="156" t="str">
        <f>_xll.qlLastFixingQuote(PROPER(Currency)&amp;$G$3&amp;C12&amp;$L$5,K12,Permanent,Trigger,ObjectOverwrite)</f>
        <v>JpyTibor6MLastFixing_Quote#0000</v>
      </c>
      <c r="M12" s="18"/>
      <c r="N12" s="21" t="str">
        <f t="shared" si="1"/>
        <v>TIJPY6MD=</v>
      </c>
      <c r="O12" s="19">
        <v>42278</v>
      </c>
      <c r="P12" s="20">
        <v>0.25125000000000003</v>
      </c>
      <c r="Q12" s="20" t="b">
        <f t="shared" si="2"/>
        <v>1</v>
      </c>
      <c r="R12" s="30" t="b">
        <f>IF($Q12,_xll.qlIndexAddFixings($K12,$O12,$P12/100,FALSE,ISERROR($S12)),NA())</f>
        <v>1</v>
      </c>
      <c r="S12" s="22" t="e">
        <f>_xll.qlIndexFixing($K12,$O12,TRUE,$Q12)</f>
        <v>#NUM!</v>
      </c>
      <c r="T12" s="109"/>
    </row>
    <row r="13" spans="2:24" s="13" customFormat="1" ht="11.25" customHeight="1" x14ac:dyDescent="0.2">
      <c r="B13" s="105"/>
      <c r="C13" s="110" t="s">
        <v>13</v>
      </c>
      <c r="D13" s="158">
        <v>2</v>
      </c>
      <c r="E13" s="158" t="s">
        <v>176</v>
      </c>
      <c r="F13" s="159" t="s">
        <v>189</v>
      </c>
      <c r="G13" s="159" t="b">
        <v>1</v>
      </c>
      <c r="H13" s="159" t="s">
        <v>192</v>
      </c>
      <c r="I13" s="159" t="str">
        <f t="shared" si="0"/>
        <v>JpyTibor7M</v>
      </c>
      <c r="J13" s="160"/>
      <c r="K13" s="156" t="str">
        <f>_xll.qlIborIndex(I13,FamilyName,C13,D13,Currency,E13,F13,G13,H13,,TRUE,Trigger)</f>
        <v>JpyTibor7M#0000</v>
      </c>
      <c r="L13" s="156" t="str">
        <f>_xll.qlLastFixingQuote(PROPER(Currency)&amp;$G$3&amp;C13&amp;$L$5,K13,Permanent,Trigger,ObjectOverwrite)</f>
        <v>JpyTibor7MLastFixing_Quote#0000</v>
      </c>
      <c r="M13" s="18"/>
      <c r="N13" s="21" t="str">
        <f t="shared" si="1"/>
        <v>TIJPY7MD=</v>
      </c>
      <c r="O13" s="19">
        <v>42095</v>
      </c>
      <c r="P13" s="20">
        <v>0</v>
      </c>
      <c r="Q13" s="20" t="b">
        <f t="shared" si="2"/>
        <v>0</v>
      </c>
      <c r="R13" s="30" t="e">
        <f>IF($Q13,_xll.qlIndexAddFixings($K13,$O13,$P13/100,FALSE,ISERROR($S13)),NA())</f>
        <v>#N/A</v>
      </c>
      <c r="S13" s="22" t="e">
        <f>_xll.qlIndexFixing($K13,$O13,TRUE,$Q13)</f>
        <v>#NUM!</v>
      </c>
      <c r="T13" s="109"/>
    </row>
    <row r="14" spans="2:24" s="13" customFormat="1" ht="11.25" customHeight="1" x14ac:dyDescent="0.2">
      <c r="B14" s="105"/>
      <c r="C14" s="110" t="s">
        <v>12</v>
      </c>
      <c r="D14" s="158">
        <v>2</v>
      </c>
      <c r="E14" s="158" t="s">
        <v>176</v>
      </c>
      <c r="F14" s="159" t="s">
        <v>189</v>
      </c>
      <c r="G14" s="159" t="b">
        <v>1</v>
      </c>
      <c r="H14" s="159" t="s">
        <v>192</v>
      </c>
      <c r="I14" s="159" t="str">
        <f t="shared" si="0"/>
        <v>JpyTibor8M</v>
      </c>
      <c r="J14" s="160"/>
      <c r="K14" s="156" t="str">
        <f>_xll.qlIborIndex(I14,FamilyName,C14,D14,Currency,E14,F14,G14,H14,,TRUE,Trigger)</f>
        <v>JpyTibor8M#0000</v>
      </c>
      <c r="L14" s="156" t="str">
        <f>_xll.qlLastFixingQuote(PROPER(Currency)&amp;$G$3&amp;C14&amp;$L$5,K14,Permanent,Trigger,ObjectOverwrite)</f>
        <v>JpyTibor8MLastFixing_Quote#0000</v>
      </c>
      <c r="M14" s="18"/>
      <c r="N14" s="21" t="str">
        <f t="shared" si="1"/>
        <v>TIJPY8MD=</v>
      </c>
      <c r="O14" s="19">
        <v>42095</v>
      </c>
      <c r="P14" s="20">
        <v>0</v>
      </c>
      <c r="Q14" s="20" t="b">
        <f t="shared" si="2"/>
        <v>0</v>
      </c>
      <c r="R14" s="30" t="e">
        <f>IF($Q14,_xll.qlIndexAddFixings($K14,$O14,$P14/100,FALSE,ISERROR($S14)),NA())</f>
        <v>#N/A</v>
      </c>
      <c r="S14" s="22" t="e">
        <f>_xll.qlIndexFixing($K14,$O14,TRUE,$Q14)</f>
        <v>#NUM!</v>
      </c>
      <c r="T14" s="109"/>
    </row>
    <row r="15" spans="2:24" s="13" customFormat="1" ht="11.25" customHeight="1" x14ac:dyDescent="0.2">
      <c r="B15" s="105"/>
      <c r="C15" s="110" t="s">
        <v>11</v>
      </c>
      <c r="D15" s="158">
        <v>2</v>
      </c>
      <c r="E15" s="158" t="s">
        <v>176</v>
      </c>
      <c r="F15" s="159" t="s">
        <v>189</v>
      </c>
      <c r="G15" s="159" t="b">
        <v>1</v>
      </c>
      <c r="H15" s="159" t="s">
        <v>192</v>
      </c>
      <c r="I15" s="159" t="str">
        <f t="shared" si="0"/>
        <v>JpyTibor9M</v>
      </c>
      <c r="J15" s="160"/>
      <c r="K15" s="156" t="str">
        <f>_xll.qlIborIndex(I15,FamilyName,C15,D15,Currency,E15,F15,G15,H15,,TRUE,Trigger)</f>
        <v>JpyTibor9M#0000</v>
      </c>
      <c r="L15" s="156" t="str">
        <f>_xll.qlLastFixingQuote(PROPER(Currency)&amp;$G$3&amp;C15&amp;$L$5,K15,Permanent,Trigger,ObjectOverwrite)</f>
        <v>JpyTibor9MLastFixing_Quote#0000</v>
      </c>
      <c r="M15" s="18"/>
      <c r="N15" s="21" t="str">
        <f t="shared" si="1"/>
        <v>TIJPY9MD=</v>
      </c>
      <c r="O15" s="19">
        <v>42095</v>
      </c>
      <c r="P15" s="20">
        <v>0</v>
      </c>
      <c r="Q15" s="20" t="b">
        <f t="shared" si="2"/>
        <v>0</v>
      </c>
      <c r="R15" s="30" t="e">
        <f>IF($Q15,_xll.qlIndexAddFixings($K15,$O15,$P15/100,FALSE,ISERROR($S15)),NA())</f>
        <v>#N/A</v>
      </c>
      <c r="S15" s="22" t="e">
        <f>_xll.qlIndexFixing($K15,$O15,TRUE,$Q15)</f>
        <v>#NUM!</v>
      </c>
      <c r="T15" s="109"/>
    </row>
    <row r="16" spans="2:24" s="13" customFormat="1" ht="11.25" customHeight="1" x14ac:dyDescent="0.2">
      <c r="B16" s="105"/>
      <c r="C16" s="110" t="s">
        <v>10</v>
      </c>
      <c r="D16" s="158">
        <v>2</v>
      </c>
      <c r="E16" s="158" t="s">
        <v>176</v>
      </c>
      <c r="F16" s="159" t="s">
        <v>189</v>
      </c>
      <c r="G16" s="159" t="b">
        <v>1</v>
      </c>
      <c r="H16" s="159" t="s">
        <v>192</v>
      </c>
      <c r="I16" s="159" t="str">
        <f t="shared" si="0"/>
        <v>JpyTibor10M</v>
      </c>
      <c r="J16" s="160"/>
      <c r="K16" s="156" t="str">
        <f>_xll.qlIborIndex(I16,FamilyName,C16,D16,Currency,E16,F16,G16,H16,,TRUE,Trigger)</f>
        <v>JpyTibor10M#0000</v>
      </c>
      <c r="L16" s="156" t="str">
        <f>_xll.qlLastFixingQuote(PROPER(Currency)&amp;$G$3&amp;C16&amp;$L$5,K16,Permanent,Trigger,ObjectOverwrite)</f>
        <v>JpyTibor10MLastFixing_Quote#0000</v>
      </c>
      <c r="M16" s="18"/>
      <c r="N16" s="21" t="str">
        <f t="shared" si="1"/>
        <v>TIJPY10MD=</v>
      </c>
      <c r="O16" s="19">
        <v>42095</v>
      </c>
      <c r="P16" s="20">
        <v>0</v>
      </c>
      <c r="Q16" s="20" t="b">
        <f t="shared" si="2"/>
        <v>0</v>
      </c>
      <c r="R16" s="30" t="e">
        <f>IF($Q16,_xll.qlIndexAddFixings($K16,$O16,$P16/100,FALSE,ISERROR($S16)),NA())</f>
        <v>#N/A</v>
      </c>
      <c r="S16" s="22" t="e">
        <f>_xll.qlIndexFixing($K16,$O16,TRUE,$Q16)</f>
        <v>#NUM!</v>
      </c>
      <c r="T16" s="109"/>
    </row>
    <row r="17" spans="1:20" ht="11.25" customHeight="1" x14ac:dyDescent="0.2">
      <c r="B17" s="105"/>
      <c r="C17" s="110" t="s">
        <v>9</v>
      </c>
      <c r="D17" s="158">
        <v>2</v>
      </c>
      <c r="E17" s="158" t="s">
        <v>176</v>
      </c>
      <c r="F17" s="159" t="s">
        <v>189</v>
      </c>
      <c r="G17" s="159" t="b">
        <v>1</v>
      </c>
      <c r="H17" s="159" t="s">
        <v>192</v>
      </c>
      <c r="I17" s="159" t="str">
        <f t="shared" si="0"/>
        <v>JpyTibor11M</v>
      </c>
      <c r="J17" s="160"/>
      <c r="K17" s="156" t="str">
        <f>_xll.qlIborIndex(I17,FamilyName,C17,D17,Currency,E17,F17,G17,H17,,TRUE,Trigger)</f>
        <v>JpyTibor11M#0000</v>
      </c>
      <c r="L17" s="156" t="str">
        <f>_xll.qlLastFixingQuote(PROPER(Currency)&amp;$G$3&amp;C17&amp;$L$5,K17,Permanent,Trigger,ObjectOverwrite)</f>
        <v>JpyTibor11MLastFixing_Quote#0000</v>
      </c>
      <c r="M17" s="18"/>
      <c r="N17" s="21" t="str">
        <f t="shared" si="1"/>
        <v>TIJPY11MD=</v>
      </c>
      <c r="O17" s="19">
        <v>42095</v>
      </c>
      <c r="P17" s="20">
        <v>0</v>
      </c>
      <c r="Q17" s="20" t="b">
        <f t="shared" si="2"/>
        <v>0</v>
      </c>
      <c r="R17" s="30" t="e">
        <f>IF($Q17,_xll.qlIndexAddFixings($K17,$O17,$P17/100,FALSE,ISERROR($S17)),NA())</f>
        <v>#N/A</v>
      </c>
      <c r="S17" s="22" t="e">
        <f>_xll.qlIndexFixing($K17,$O17,TRUE,$Q17)</f>
        <v>#NUM!</v>
      </c>
      <c r="T17" s="109"/>
    </row>
    <row r="18" spans="1:20" ht="11.25" customHeight="1" x14ac:dyDescent="0.2">
      <c r="B18" s="105"/>
      <c r="C18" s="118" t="s">
        <v>8</v>
      </c>
      <c r="D18" s="161">
        <v>2</v>
      </c>
      <c r="E18" s="161" t="s">
        <v>176</v>
      </c>
      <c r="F18" s="162" t="s">
        <v>189</v>
      </c>
      <c r="G18" s="162" t="b">
        <v>1</v>
      </c>
      <c r="H18" s="162" t="s">
        <v>192</v>
      </c>
      <c r="I18" s="162" t="str">
        <f t="shared" si="0"/>
        <v>JpyTibor1Y</v>
      </c>
      <c r="J18" s="163"/>
      <c r="K18" s="154" t="str">
        <f>_xll.qlIborIndex(I18,FamilyName,C18,D18,Currency,E18,F18,G18,H18,,TRUE,Trigger)</f>
        <v>JpyTibor1Y#0000</v>
      </c>
      <c r="L18" s="154" t="str">
        <f>_xll.qlLastFixingQuote(PROPER(Currency)&amp;$G$3&amp;C18&amp;$L$5,K18,Permanent,Trigger,ObjectOverwrite)</f>
        <v>JpyTibor1YLastFixing_Quote#0000</v>
      </c>
      <c r="M18" s="18"/>
      <c r="N18" s="21" t="str">
        <f t="shared" si="1"/>
        <v>TIJPY1YD=</v>
      </c>
      <c r="O18" s="19">
        <v>42278</v>
      </c>
      <c r="P18" s="20">
        <v>0.28125</v>
      </c>
      <c r="Q18" s="20" t="b">
        <f t="shared" si="2"/>
        <v>1</v>
      </c>
      <c r="R18" s="30" t="b">
        <f>IF($Q18,_xll.qlIndexAddFixings($K18,$O18,$P18/100,FALSE,ISERROR($S18)),NA())</f>
        <v>1</v>
      </c>
      <c r="S18" s="166" t="e">
        <f>_xll.qlIndexFixing($K18,$O18,TRUE,$Q18)</f>
        <v>#NUM!</v>
      </c>
      <c r="T18" s="109"/>
    </row>
    <row r="19" spans="1:20" ht="11.25" customHeight="1" x14ac:dyDescent="0.2">
      <c r="B19" s="120"/>
      <c r="C19" s="180"/>
      <c r="D19" s="180"/>
      <c r="E19" s="180"/>
      <c r="F19" s="180"/>
      <c r="G19" s="180"/>
      <c r="H19" s="180"/>
      <c r="I19" s="180"/>
      <c r="J19" s="180"/>
      <c r="K19" s="180"/>
      <c r="L19" s="180"/>
      <c r="M19" s="121"/>
      <c r="N19" s="180"/>
      <c r="O19" s="180"/>
      <c r="P19" s="180"/>
      <c r="Q19" s="180"/>
      <c r="R19" s="180"/>
      <c r="S19" s="180"/>
      <c r="T19" s="122"/>
    </row>
    <row r="20" spans="1:20" x14ac:dyDescent="0.2">
      <c r="C20" s="13"/>
      <c r="D20" s="13"/>
      <c r="E20" s="13"/>
      <c r="F20" s="13"/>
      <c r="G20" s="13"/>
      <c r="H20" s="13"/>
      <c r="I20" s="13"/>
      <c r="J20" s="13"/>
      <c r="N20" s="13"/>
      <c r="O20" s="13"/>
      <c r="Q20" s="13"/>
      <c r="R20" s="13"/>
      <c r="S20" s="13"/>
    </row>
    <row r="22" spans="1:20" x14ac:dyDescent="0.2">
      <c r="A22" s="13"/>
      <c r="B22" s="13"/>
      <c r="C22" s="13"/>
      <c r="D22" s="13"/>
      <c r="E22" s="13"/>
      <c r="F22" s="13"/>
      <c r="G22" s="13"/>
    </row>
    <row r="23" spans="1:20" x14ac:dyDescent="0.2">
      <c r="A23" s="13"/>
    </row>
    <row r="24" spans="1:20" x14ac:dyDescent="0.2">
      <c r="A24" s="13"/>
    </row>
    <row r="25" spans="1:20" x14ac:dyDescent="0.2">
      <c r="A25" s="13"/>
    </row>
    <row r="26" spans="1:20" x14ac:dyDescent="0.2">
      <c r="A26" s="13"/>
    </row>
    <row r="27" spans="1:20" x14ac:dyDescent="0.2">
      <c r="A27" s="13"/>
    </row>
    <row r="28" spans="1:20" x14ac:dyDescent="0.2">
      <c r="A28" s="13"/>
    </row>
    <row r="29" spans="1:20" x14ac:dyDescent="0.2">
      <c r="A29" s="13"/>
    </row>
    <row r="30" spans="1:20" x14ac:dyDescent="0.2">
      <c r="A30" s="13"/>
    </row>
    <row r="31" spans="1:20" x14ac:dyDescent="0.2">
      <c r="A31" s="13"/>
    </row>
    <row r="32" spans="1:20" x14ac:dyDescent="0.2">
      <c r="A32" s="13"/>
    </row>
    <row r="33" spans="1:1" x14ac:dyDescent="0.2">
      <c r="A33" s="13"/>
    </row>
    <row r="34" spans="1:1" x14ac:dyDescent="0.2">
      <c r="A34" s="13"/>
    </row>
    <row r="35" spans="1:1" x14ac:dyDescent="0.2">
      <c r="A35" s="13"/>
    </row>
  </sheetData>
  <dataValidations count="3">
    <dataValidation type="list" allowBlank="1" showInputMessage="1" showErrorMessage="1" sqref="E6:E18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F6:F18">
      <formula1>"Following,Modified Following,Preceding,Modified Preceding,Unadjusted,Half-Month Modified Following"</formula1>
    </dataValidation>
    <dataValidation type="list" allowBlank="1" showInputMessage="1" showErrorMessage="1" sqref="H6:H18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69"/>
  <sheetViews>
    <sheetView workbookViewId="0"/>
  </sheetViews>
  <sheetFormatPr defaultRowHeight="11.25" x14ac:dyDescent="0.2"/>
  <cols>
    <col min="1" max="1" width="2.7109375" style="188" customWidth="1"/>
    <col min="2" max="2" width="6" style="188" bestFit="1" customWidth="1"/>
    <col min="3" max="3" width="10" style="188" bestFit="1" customWidth="1"/>
    <col min="4" max="6" width="24.7109375" style="188" customWidth="1"/>
    <col min="7" max="7" width="2.7109375" style="188" customWidth="1"/>
    <col min="8" max="8" width="22.7109375" style="188" customWidth="1"/>
    <col min="9" max="16384" width="9.140625" style="188"/>
  </cols>
  <sheetData>
    <row r="1" spans="1:7" s="181" customFormat="1" x14ac:dyDescent="0.2">
      <c r="A1" s="182"/>
      <c r="B1" s="18"/>
      <c r="C1" s="18"/>
      <c r="D1" s="169" t="s">
        <v>25</v>
      </c>
      <c r="E1" s="175" t="s">
        <v>87</v>
      </c>
      <c r="F1" s="18"/>
      <c r="G1" s="109"/>
    </row>
    <row r="2" spans="1:7" s="181" customFormat="1" x14ac:dyDescent="0.2">
      <c r="A2" s="182"/>
      <c r="B2" s="18"/>
      <c r="C2" s="18"/>
      <c r="D2" s="169" t="s">
        <v>86</v>
      </c>
      <c r="E2" s="175" t="s">
        <v>89</v>
      </c>
      <c r="F2" s="18"/>
      <c r="G2" s="109"/>
    </row>
    <row r="3" spans="1:7" s="181" customFormat="1" x14ac:dyDescent="0.2">
      <c r="A3" s="182"/>
      <c r="B3" s="18"/>
      <c r="C3" s="18"/>
      <c r="D3" s="169" t="s">
        <v>88</v>
      </c>
      <c r="E3" s="176" t="str">
        <f>PROPER(Currency)&amp;FamilyName&amp;"6M"</f>
        <v>JpyLiborSwap6M</v>
      </c>
      <c r="F3" s="18"/>
      <c r="G3" s="109"/>
    </row>
    <row r="4" spans="1:7" s="181" customFormat="1" x14ac:dyDescent="0.2">
      <c r="A4" s="182"/>
      <c r="B4" s="18"/>
      <c r="C4" s="18"/>
      <c r="D4" s="18"/>
      <c r="E4" s="18"/>
      <c r="F4" s="18"/>
      <c r="G4" s="109"/>
    </row>
    <row r="5" spans="1:7" s="181" customFormat="1" ht="22.5" customHeight="1" x14ac:dyDescent="0.2">
      <c r="A5" s="182"/>
      <c r="B5" s="168" t="s">
        <v>23</v>
      </c>
      <c r="C5" s="168" t="s">
        <v>85</v>
      </c>
      <c r="D5" s="169" t="s">
        <v>222</v>
      </c>
      <c r="E5" s="170" t="s">
        <v>223</v>
      </c>
      <c r="F5" s="168" t="s">
        <v>224</v>
      </c>
      <c r="G5" s="109"/>
    </row>
    <row r="6" spans="1:7" s="181" customFormat="1" x14ac:dyDescent="0.2">
      <c r="A6" s="182"/>
      <c r="B6" s="173" t="s">
        <v>8</v>
      </c>
      <c r="C6" s="173" t="s">
        <v>14</v>
      </c>
      <c r="D6" s="173" t="str">
        <f>PROPER(Currency)&amp;LiborSwapForBasisCalc!FamilyName&amp;FixingType&amp;$B6</f>
        <v>JpyLiborSwapForBasisCalc1Y</v>
      </c>
      <c r="E6" s="173" t="str">
        <f>_xll.qlSwapIndex($D6,FixingType,B6,2,Currency,Calendar,"6M","mf","act/365",JPYLibor!$E$10,Discounting,Permanent,Trigger,ObjectOverwrite)</f>
        <v>JpyLiborSwapForBasisCalc1Y#0000</v>
      </c>
      <c r="F6" s="174" t="str">
        <f>_xll.ohRangeRetrieveError(E6)</f>
        <v/>
      </c>
      <c r="G6" s="183"/>
    </row>
    <row r="7" spans="1:7" s="181" customFormat="1" x14ac:dyDescent="0.2">
      <c r="A7" s="182"/>
      <c r="B7" s="171" t="s">
        <v>84</v>
      </c>
      <c r="C7" s="171" t="s">
        <v>14</v>
      </c>
      <c r="D7" s="171" t="str">
        <f>PROPER(Currency)&amp;LiborSwapForBasisCalc!FamilyName&amp;FixingType&amp;$B7</f>
        <v>JpyLiborSwapForBasisCalc2Y</v>
      </c>
      <c r="E7" s="171" t="str">
        <f>_xll.qlSwapIndex($D7,FixingType,B7,2,Currency,Calendar,"6M","mf","act/365",JPYLibor!$E$10,Discounting,Permanent,Trigger,ObjectOverwrite)</f>
        <v>JpyLiborSwapForBasisCalc2Y#0000</v>
      </c>
      <c r="F7" s="172" t="str">
        <f>_xll.ohRangeRetrieveError(E7)</f>
        <v/>
      </c>
      <c r="G7" s="183"/>
    </row>
    <row r="8" spans="1:7" s="181" customFormat="1" x14ac:dyDescent="0.2">
      <c r="A8" s="182"/>
      <c r="B8" s="171" t="s">
        <v>83</v>
      </c>
      <c r="C8" s="171" t="s">
        <v>14</v>
      </c>
      <c r="D8" s="171" t="str">
        <f>PROPER(Currency)&amp;LiborSwapForBasisCalc!FamilyName&amp;FixingType&amp;$B8</f>
        <v>JpyLiborSwapForBasisCalc3Y</v>
      </c>
      <c r="E8" s="171" t="str">
        <f>_xll.qlSwapIndex($D8,FixingType,B8,2,Currency,Calendar,"6M","mf","act/365",JPYLibor!$E$10,Discounting,Permanent,Trigger,ObjectOverwrite)</f>
        <v>JpyLiborSwapForBasisCalc3Y#0000</v>
      </c>
      <c r="F8" s="172" t="str">
        <f>_xll.ohRangeRetrieveError(E8)</f>
        <v/>
      </c>
      <c r="G8" s="183"/>
    </row>
    <row r="9" spans="1:7" s="181" customFormat="1" x14ac:dyDescent="0.2">
      <c r="A9" s="182"/>
      <c r="B9" s="171" t="s">
        <v>82</v>
      </c>
      <c r="C9" s="171" t="s">
        <v>14</v>
      </c>
      <c r="D9" s="171" t="str">
        <f>PROPER(Currency)&amp;LiborSwapForBasisCalc!FamilyName&amp;FixingType&amp;$B9</f>
        <v>JpyLiborSwapForBasisCalc4Y</v>
      </c>
      <c r="E9" s="171" t="str">
        <f>_xll.qlSwapIndex($D9,FixingType,B9,2,Currency,Calendar,"6M","mf","act/365",JPYLibor!$E$10,Discounting,Permanent,Trigger,ObjectOverwrite)</f>
        <v>JpyLiborSwapForBasisCalc4Y#0000</v>
      </c>
      <c r="F9" s="172" t="str">
        <f>_xll.ohRangeRetrieveError(E9)</f>
        <v/>
      </c>
      <c r="G9" s="183"/>
    </row>
    <row r="10" spans="1:7" s="181" customFormat="1" x14ac:dyDescent="0.2">
      <c r="A10" s="182"/>
      <c r="B10" s="171" t="s">
        <v>81</v>
      </c>
      <c r="C10" s="171" t="s">
        <v>14</v>
      </c>
      <c r="D10" s="171" t="str">
        <f>PROPER(Currency)&amp;LiborSwapForBasisCalc!FamilyName&amp;FixingType&amp;$B10</f>
        <v>JpyLiborSwapForBasisCalc5Y</v>
      </c>
      <c r="E10" s="171" t="str">
        <f>_xll.qlSwapIndex($D10,FixingType,B10,2,Currency,Calendar,"6M","mf","act/365",JPYLibor!$E$10,Discounting,Permanent,Trigger,ObjectOverwrite)</f>
        <v>JpyLiborSwapForBasisCalc5Y#0000</v>
      </c>
      <c r="F10" s="172" t="str">
        <f>_xll.ohRangeRetrieveError(E10)</f>
        <v/>
      </c>
      <c r="G10" s="183"/>
    </row>
    <row r="11" spans="1:7" s="181" customFormat="1" x14ac:dyDescent="0.2">
      <c r="A11" s="182"/>
      <c r="B11" s="171" t="s">
        <v>80</v>
      </c>
      <c r="C11" s="171" t="s">
        <v>14</v>
      </c>
      <c r="D11" s="171" t="str">
        <f>PROPER(Currency)&amp;LiborSwapForBasisCalc!FamilyName&amp;FixingType&amp;$B11</f>
        <v>JpyLiborSwapForBasisCalc6Y</v>
      </c>
      <c r="E11" s="171" t="str">
        <f>_xll.qlSwapIndex($D11,FixingType,B11,2,Currency,Calendar,"6M","mf","act/365",JPYLibor!$E$10,Discounting,Permanent,Trigger,ObjectOverwrite)</f>
        <v>JpyLiborSwapForBasisCalc6Y#0000</v>
      </c>
      <c r="F11" s="172" t="str">
        <f>_xll.ohRangeRetrieveError(E11)</f>
        <v/>
      </c>
      <c r="G11" s="183"/>
    </row>
    <row r="12" spans="1:7" s="181" customFormat="1" x14ac:dyDescent="0.2">
      <c r="A12" s="182"/>
      <c r="B12" s="171" t="s">
        <v>79</v>
      </c>
      <c r="C12" s="171" t="s">
        <v>14</v>
      </c>
      <c r="D12" s="171" t="str">
        <f>PROPER(Currency)&amp;LiborSwapForBasisCalc!FamilyName&amp;FixingType&amp;$B12</f>
        <v>JpyLiborSwapForBasisCalc7Y</v>
      </c>
      <c r="E12" s="171" t="str">
        <f>_xll.qlSwapIndex($D12,FixingType,B12,2,Currency,Calendar,"6M","mf","act/365",JPYLibor!$E$10,Discounting,Permanent,Trigger,ObjectOverwrite)</f>
        <v>JpyLiborSwapForBasisCalc7Y#0000</v>
      </c>
      <c r="F12" s="172" t="str">
        <f>_xll.ohRangeRetrieveError(E12)</f>
        <v/>
      </c>
      <c r="G12" s="183"/>
    </row>
    <row r="13" spans="1:7" s="181" customFormat="1" x14ac:dyDescent="0.2">
      <c r="A13" s="182"/>
      <c r="B13" s="171" t="s">
        <v>78</v>
      </c>
      <c r="C13" s="171" t="s">
        <v>14</v>
      </c>
      <c r="D13" s="171" t="str">
        <f>PROPER(Currency)&amp;LiborSwapForBasisCalc!FamilyName&amp;FixingType&amp;$B13</f>
        <v>JpyLiborSwapForBasisCalc8Y</v>
      </c>
      <c r="E13" s="171" t="str">
        <f>_xll.qlSwapIndex($D13,FixingType,B13,2,Currency,Calendar,"6M","mf","act/365",JPYLibor!$E$10,Discounting,Permanent,Trigger,ObjectOverwrite)</f>
        <v>JpyLiborSwapForBasisCalc8Y#0000</v>
      </c>
      <c r="F13" s="172" t="str">
        <f>_xll.ohRangeRetrieveError(E13)</f>
        <v/>
      </c>
      <c r="G13" s="183"/>
    </row>
    <row r="14" spans="1:7" s="181" customFormat="1" x14ac:dyDescent="0.2">
      <c r="A14" s="182"/>
      <c r="B14" s="171" t="s">
        <v>77</v>
      </c>
      <c r="C14" s="171" t="s">
        <v>14</v>
      </c>
      <c r="D14" s="171" t="str">
        <f>PROPER(Currency)&amp;LiborSwapForBasisCalc!FamilyName&amp;FixingType&amp;$B14</f>
        <v>JpyLiborSwapForBasisCalc9Y</v>
      </c>
      <c r="E14" s="171" t="str">
        <f>_xll.qlSwapIndex($D14,FixingType,B14,2,Currency,Calendar,"6M","mf","act/365",JPYLibor!$E$10,Discounting,Permanent,Trigger,ObjectOverwrite)</f>
        <v>JpyLiborSwapForBasisCalc9Y#0000</v>
      </c>
      <c r="F14" s="172" t="str">
        <f>_xll.ohRangeRetrieveError(E14)</f>
        <v/>
      </c>
      <c r="G14" s="183"/>
    </row>
    <row r="15" spans="1:7" s="181" customFormat="1" x14ac:dyDescent="0.2">
      <c r="A15" s="182"/>
      <c r="B15" s="171" t="s">
        <v>76</v>
      </c>
      <c r="C15" s="171" t="s">
        <v>14</v>
      </c>
      <c r="D15" s="171" t="str">
        <f>PROPER(Currency)&amp;LiborSwapForBasisCalc!FamilyName&amp;FixingType&amp;$B15</f>
        <v>JpyLiborSwapForBasisCalc10Y</v>
      </c>
      <c r="E15" s="171" t="str">
        <f>_xll.qlSwapIndex($D15,FixingType,B15,2,Currency,Calendar,"6M","mf","act/365",JPYLibor!$E$10,Discounting,Permanent,Trigger,ObjectOverwrite)</f>
        <v>JpyLiborSwapForBasisCalc10Y#0000</v>
      </c>
      <c r="F15" s="172" t="str">
        <f>_xll.ohRangeRetrieveError(E15)</f>
        <v/>
      </c>
      <c r="G15" s="183"/>
    </row>
    <row r="16" spans="1:7" s="181" customFormat="1" x14ac:dyDescent="0.2">
      <c r="A16" s="182"/>
      <c r="B16" s="171" t="s">
        <v>75</v>
      </c>
      <c r="C16" s="171" t="s">
        <v>14</v>
      </c>
      <c r="D16" s="171" t="str">
        <f>PROPER(Currency)&amp;LiborSwapForBasisCalc!FamilyName&amp;FixingType&amp;$B16</f>
        <v>JpyLiborSwapForBasisCalc11Y</v>
      </c>
      <c r="E16" s="171" t="str">
        <f>_xll.qlSwapIndex($D16,FixingType,B16,2,Currency,Calendar,"6M","mf","act/365",JPYLibor!$E$10,Discounting,Permanent,Trigger,ObjectOverwrite)</f>
        <v>JpyLiborSwapForBasisCalc11Y#0000</v>
      </c>
      <c r="F16" s="172" t="str">
        <f>_xll.ohRangeRetrieveError(E16)</f>
        <v/>
      </c>
      <c r="G16" s="183"/>
    </row>
    <row r="17" spans="1:7" s="181" customFormat="1" x14ac:dyDescent="0.2">
      <c r="A17" s="182"/>
      <c r="B17" s="171" t="s">
        <v>74</v>
      </c>
      <c r="C17" s="171" t="s">
        <v>14</v>
      </c>
      <c r="D17" s="171" t="str">
        <f>PROPER(Currency)&amp;LiborSwapForBasisCalc!FamilyName&amp;FixingType&amp;$B17</f>
        <v>JpyLiborSwapForBasisCalc12Y</v>
      </c>
      <c r="E17" s="171" t="str">
        <f>_xll.qlSwapIndex($D17,FixingType,B17,2,Currency,Calendar,"6M","mf","act/365",JPYLibor!$E$10,Discounting,Permanent,Trigger,ObjectOverwrite)</f>
        <v>JpyLiborSwapForBasisCalc12Y#0000</v>
      </c>
      <c r="F17" s="172" t="str">
        <f>_xll.ohRangeRetrieveError(E17)</f>
        <v/>
      </c>
      <c r="G17" s="183"/>
    </row>
    <row r="18" spans="1:7" s="181" customFormat="1" x14ac:dyDescent="0.2">
      <c r="A18" s="182"/>
      <c r="B18" s="171" t="s">
        <v>73</v>
      </c>
      <c r="C18" s="171" t="s">
        <v>14</v>
      </c>
      <c r="D18" s="171" t="str">
        <f>PROPER(Currency)&amp;LiborSwapForBasisCalc!FamilyName&amp;FixingType&amp;$B18</f>
        <v>JpyLiborSwapForBasisCalc13Y</v>
      </c>
      <c r="E18" s="171" t="str">
        <f>_xll.qlSwapIndex($D18,FixingType,B18,2,Currency,Calendar,"6M","mf","act/365",JPYLibor!$E$10,Discounting,Permanent,Trigger,ObjectOverwrite)</f>
        <v>JpyLiborSwapForBasisCalc13Y#0000</v>
      </c>
      <c r="F18" s="172" t="str">
        <f>_xll.ohRangeRetrieveError(E18)</f>
        <v/>
      </c>
      <c r="G18" s="183"/>
    </row>
    <row r="19" spans="1:7" s="181" customFormat="1" x14ac:dyDescent="0.2">
      <c r="A19" s="182"/>
      <c r="B19" s="171" t="s">
        <v>72</v>
      </c>
      <c r="C19" s="171" t="s">
        <v>14</v>
      </c>
      <c r="D19" s="171" t="str">
        <f>PROPER(Currency)&amp;LiborSwapForBasisCalc!FamilyName&amp;FixingType&amp;$B19</f>
        <v>JpyLiborSwapForBasisCalc14Y</v>
      </c>
      <c r="E19" s="171" t="str">
        <f>_xll.qlSwapIndex($D19,FixingType,B19,2,Currency,Calendar,"6M","mf","act/365",JPYLibor!$E$10,Discounting,Permanent,Trigger,ObjectOverwrite)</f>
        <v>JpyLiborSwapForBasisCalc14Y#0000</v>
      </c>
      <c r="F19" s="172" t="str">
        <f>_xll.ohRangeRetrieveError(E19)</f>
        <v/>
      </c>
      <c r="G19" s="183"/>
    </row>
    <row r="20" spans="1:7" s="181" customFormat="1" x14ac:dyDescent="0.2">
      <c r="A20" s="182"/>
      <c r="B20" s="171" t="s">
        <v>71</v>
      </c>
      <c r="C20" s="171" t="s">
        <v>14</v>
      </c>
      <c r="D20" s="171" t="str">
        <f>PROPER(Currency)&amp;LiborSwapForBasisCalc!FamilyName&amp;FixingType&amp;$B20</f>
        <v>JpyLiborSwapForBasisCalc15Y</v>
      </c>
      <c r="E20" s="171" t="str">
        <f>_xll.qlSwapIndex($D20,FixingType,B20,2,Currency,Calendar,"6M","mf","act/365",JPYLibor!$E$10,Discounting,Permanent,Trigger,ObjectOverwrite)</f>
        <v>JpyLiborSwapForBasisCalc15Y#0000</v>
      </c>
      <c r="F20" s="172" t="str">
        <f>_xll.ohRangeRetrieveError(E20)</f>
        <v/>
      </c>
      <c r="G20" s="183"/>
    </row>
    <row r="21" spans="1:7" s="181" customFormat="1" x14ac:dyDescent="0.2">
      <c r="A21" s="182"/>
      <c r="B21" s="171" t="s">
        <v>70</v>
      </c>
      <c r="C21" s="171" t="s">
        <v>14</v>
      </c>
      <c r="D21" s="171" t="str">
        <f>PROPER(Currency)&amp;LiborSwapForBasisCalc!FamilyName&amp;FixingType&amp;$B21</f>
        <v>JpyLiborSwapForBasisCalc16Y</v>
      </c>
      <c r="E21" s="171" t="str">
        <f>_xll.qlSwapIndex($D21,FixingType,B21,2,Currency,Calendar,"6M","mf","act/365",JPYLibor!$E$10,Discounting,Permanent,Trigger,ObjectOverwrite)</f>
        <v>JpyLiborSwapForBasisCalc16Y#0000</v>
      </c>
      <c r="F21" s="172" t="str">
        <f>_xll.ohRangeRetrieveError(E21)</f>
        <v/>
      </c>
      <c r="G21" s="183"/>
    </row>
    <row r="22" spans="1:7" s="181" customFormat="1" x14ac:dyDescent="0.2">
      <c r="A22" s="182"/>
      <c r="B22" s="171" t="s">
        <v>69</v>
      </c>
      <c r="C22" s="171" t="s">
        <v>14</v>
      </c>
      <c r="D22" s="171" t="str">
        <f>PROPER(Currency)&amp;LiborSwapForBasisCalc!FamilyName&amp;FixingType&amp;$B22</f>
        <v>JpyLiborSwapForBasisCalc17Y</v>
      </c>
      <c r="E22" s="171" t="str">
        <f>_xll.qlSwapIndex($D22,FixingType,B22,2,Currency,Calendar,"6M","mf","act/365",JPYLibor!$E$10,Discounting,Permanent,Trigger,ObjectOverwrite)</f>
        <v>JpyLiborSwapForBasisCalc17Y#0000</v>
      </c>
      <c r="F22" s="172" t="str">
        <f>_xll.ohRangeRetrieveError(E22)</f>
        <v/>
      </c>
      <c r="G22" s="183"/>
    </row>
    <row r="23" spans="1:7" s="181" customFormat="1" x14ac:dyDescent="0.2">
      <c r="A23" s="182"/>
      <c r="B23" s="171" t="s">
        <v>68</v>
      </c>
      <c r="C23" s="171" t="s">
        <v>14</v>
      </c>
      <c r="D23" s="171" t="str">
        <f>PROPER(Currency)&amp;LiborSwapForBasisCalc!FamilyName&amp;FixingType&amp;$B23</f>
        <v>JpyLiborSwapForBasisCalc18Y</v>
      </c>
      <c r="E23" s="171" t="str">
        <f>_xll.qlSwapIndex($D23,FixingType,B23,2,Currency,Calendar,"6M","mf","act/365",JPYLibor!$E$10,Discounting,Permanent,Trigger,ObjectOverwrite)</f>
        <v>JpyLiborSwapForBasisCalc18Y#0000</v>
      </c>
      <c r="F23" s="172" t="str">
        <f>_xll.ohRangeRetrieveError(E23)</f>
        <v/>
      </c>
      <c r="G23" s="183"/>
    </row>
    <row r="24" spans="1:7" s="181" customFormat="1" x14ac:dyDescent="0.2">
      <c r="A24" s="182"/>
      <c r="B24" s="171" t="s">
        <v>67</v>
      </c>
      <c r="C24" s="171" t="s">
        <v>14</v>
      </c>
      <c r="D24" s="171" t="str">
        <f>PROPER(Currency)&amp;LiborSwapForBasisCalc!FamilyName&amp;FixingType&amp;$B24</f>
        <v>JpyLiborSwapForBasisCalc19Y</v>
      </c>
      <c r="E24" s="171" t="str">
        <f>_xll.qlSwapIndex($D24,FixingType,B24,2,Currency,Calendar,"6M","mf","act/365",JPYLibor!$E$10,Discounting,Permanent,Trigger,ObjectOverwrite)</f>
        <v>JpyLiborSwapForBasisCalc19Y#0000</v>
      </c>
      <c r="F24" s="172" t="str">
        <f>_xll.ohRangeRetrieveError(E24)</f>
        <v/>
      </c>
      <c r="G24" s="183"/>
    </row>
    <row r="25" spans="1:7" s="181" customFormat="1" x14ac:dyDescent="0.2">
      <c r="A25" s="182"/>
      <c r="B25" s="171" t="s">
        <v>66</v>
      </c>
      <c r="C25" s="171" t="s">
        <v>14</v>
      </c>
      <c r="D25" s="171" t="str">
        <f>PROPER(Currency)&amp;LiborSwapForBasisCalc!FamilyName&amp;FixingType&amp;$B25</f>
        <v>JpyLiborSwapForBasisCalc20Y</v>
      </c>
      <c r="E25" s="171" t="str">
        <f>_xll.qlSwapIndex($D25,FixingType,B25,2,Currency,Calendar,"6M","mf","act/365",JPYLibor!$E$10,Discounting,Permanent,Trigger,ObjectOverwrite)</f>
        <v>JpyLiborSwapForBasisCalc20Y#0000</v>
      </c>
      <c r="F25" s="172" t="str">
        <f>_xll.ohRangeRetrieveError(E25)</f>
        <v/>
      </c>
      <c r="G25" s="183"/>
    </row>
    <row r="26" spans="1:7" s="181" customFormat="1" x14ac:dyDescent="0.2">
      <c r="A26" s="182"/>
      <c r="B26" s="171" t="s">
        <v>65</v>
      </c>
      <c r="C26" s="171" t="s">
        <v>14</v>
      </c>
      <c r="D26" s="171" t="str">
        <f>PROPER(Currency)&amp;LiborSwapForBasisCalc!FamilyName&amp;FixingType&amp;$B26</f>
        <v>JpyLiborSwapForBasisCalc21Y</v>
      </c>
      <c r="E26" s="171" t="str">
        <f>_xll.qlSwapIndex($D26,FixingType,B26,2,Currency,Calendar,"6M","mf","act/365",JPYLibor!$E$10,Discounting,Permanent,Trigger,ObjectOverwrite)</f>
        <v>JpyLiborSwapForBasisCalc21Y#0000</v>
      </c>
      <c r="F26" s="172" t="str">
        <f>_xll.ohRangeRetrieveError(E26)</f>
        <v/>
      </c>
      <c r="G26" s="183"/>
    </row>
    <row r="27" spans="1:7" s="181" customFormat="1" x14ac:dyDescent="0.2">
      <c r="A27" s="182"/>
      <c r="B27" s="171" t="s">
        <v>64</v>
      </c>
      <c r="C27" s="171" t="s">
        <v>14</v>
      </c>
      <c r="D27" s="171" t="str">
        <f>PROPER(Currency)&amp;LiborSwapForBasisCalc!FamilyName&amp;FixingType&amp;$B27</f>
        <v>JpyLiborSwapForBasisCalc22Y</v>
      </c>
      <c r="E27" s="171" t="str">
        <f>_xll.qlSwapIndex($D27,FixingType,B27,2,Currency,Calendar,"6M","mf","act/365",JPYLibor!$E$10,Discounting,Permanent,Trigger,ObjectOverwrite)</f>
        <v>JpyLiborSwapForBasisCalc22Y#0000</v>
      </c>
      <c r="F27" s="172" t="str">
        <f>_xll.ohRangeRetrieveError(E27)</f>
        <v/>
      </c>
      <c r="G27" s="183"/>
    </row>
    <row r="28" spans="1:7" s="181" customFormat="1" x14ac:dyDescent="0.2">
      <c r="A28" s="182"/>
      <c r="B28" s="171" t="s">
        <v>63</v>
      </c>
      <c r="C28" s="171" t="s">
        <v>14</v>
      </c>
      <c r="D28" s="171" t="str">
        <f>PROPER(Currency)&amp;LiborSwapForBasisCalc!FamilyName&amp;FixingType&amp;$B28</f>
        <v>JpyLiborSwapForBasisCalc23Y</v>
      </c>
      <c r="E28" s="171" t="str">
        <f>_xll.qlSwapIndex($D28,FixingType,B28,2,Currency,Calendar,"6M","mf","act/365",JPYLibor!$E$10,Discounting,Permanent,Trigger,ObjectOverwrite)</f>
        <v>JpyLiborSwapForBasisCalc23Y#0000</v>
      </c>
      <c r="F28" s="172" t="str">
        <f>_xll.ohRangeRetrieveError(E28)</f>
        <v/>
      </c>
      <c r="G28" s="183"/>
    </row>
    <row r="29" spans="1:7" s="181" customFormat="1" x14ac:dyDescent="0.2">
      <c r="A29" s="182"/>
      <c r="B29" s="171" t="s">
        <v>62</v>
      </c>
      <c r="C29" s="171" t="s">
        <v>14</v>
      </c>
      <c r="D29" s="171" t="str">
        <f>PROPER(Currency)&amp;LiborSwapForBasisCalc!FamilyName&amp;FixingType&amp;$B29</f>
        <v>JpyLiborSwapForBasisCalc24Y</v>
      </c>
      <c r="E29" s="171" t="str">
        <f>_xll.qlSwapIndex($D29,FixingType,B29,2,Currency,Calendar,"6M","mf","act/365",JPYLibor!$E$10,Discounting,Permanent,Trigger,ObjectOverwrite)</f>
        <v>JpyLiborSwapForBasisCalc24Y#0000</v>
      </c>
      <c r="F29" s="172" t="str">
        <f>_xll.ohRangeRetrieveError(E29)</f>
        <v/>
      </c>
      <c r="G29" s="183"/>
    </row>
    <row r="30" spans="1:7" s="181" customFormat="1" x14ac:dyDescent="0.2">
      <c r="A30" s="182"/>
      <c r="B30" s="171" t="s">
        <v>61</v>
      </c>
      <c r="C30" s="171" t="s">
        <v>14</v>
      </c>
      <c r="D30" s="171" t="str">
        <f>PROPER(Currency)&amp;LiborSwapForBasisCalc!FamilyName&amp;FixingType&amp;$B30</f>
        <v>JpyLiborSwapForBasisCalc25Y</v>
      </c>
      <c r="E30" s="171" t="str">
        <f>_xll.qlSwapIndex($D30,FixingType,B30,2,Currency,Calendar,"6M","mf","act/365",JPYLibor!$E$10,Discounting,Permanent,Trigger,ObjectOverwrite)</f>
        <v>JpyLiborSwapForBasisCalc25Y#0000</v>
      </c>
      <c r="F30" s="172" t="str">
        <f>_xll.ohRangeRetrieveError(E30)</f>
        <v/>
      </c>
      <c r="G30" s="183"/>
    </row>
    <row r="31" spans="1:7" s="181" customFormat="1" x14ac:dyDescent="0.2">
      <c r="A31" s="182"/>
      <c r="B31" s="171" t="s">
        <v>60</v>
      </c>
      <c r="C31" s="171" t="s">
        <v>14</v>
      </c>
      <c r="D31" s="171" t="str">
        <f>PROPER(Currency)&amp;LiborSwapForBasisCalc!FamilyName&amp;FixingType&amp;$B31</f>
        <v>JpyLiborSwapForBasisCalc26Y</v>
      </c>
      <c r="E31" s="171" t="str">
        <f>_xll.qlSwapIndex($D31,FixingType,B31,2,Currency,Calendar,"6M","mf","act/365",JPYLibor!$E$10,Discounting,Permanent,Trigger,ObjectOverwrite)</f>
        <v>JpyLiborSwapForBasisCalc26Y#0000</v>
      </c>
      <c r="F31" s="172" t="str">
        <f>_xll.ohRangeRetrieveError(E31)</f>
        <v/>
      </c>
      <c r="G31" s="183"/>
    </row>
    <row r="32" spans="1:7" s="181" customFormat="1" x14ac:dyDescent="0.2">
      <c r="A32" s="182"/>
      <c r="B32" s="171" t="s">
        <v>59</v>
      </c>
      <c r="C32" s="171" t="s">
        <v>14</v>
      </c>
      <c r="D32" s="171" t="str">
        <f>PROPER(Currency)&amp;LiborSwapForBasisCalc!FamilyName&amp;FixingType&amp;$B32</f>
        <v>JpyLiborSwapForBasisCalc27Y</v>
      </c>
      <c r="E32" s="171" t="str">
        <f>_xll.qlSwapIndex($D32,FixingType,B32,2,Currency,Calendar,"6M","mf","act/365",JPYLibor!$E$10,Discounting,Permanent,Trigger,ObjectOverwrite)</f>
        <v>JpyLiborSwapForBasisCalc27Y#0000</v>
      </c>
      <c r="F32" s="172" t="str">
        <f>_xll.ohRangeRetrieveError(E32)</f>
        <v/>
      </c>
      <c r="G32" s="183"/>
    </row>
    <row r="33" spans="1:7" s="181" customFormat="1" x14ac:dyDescent="0.2">
      <c r="A33" s="182"/>
      <c r="B33" s="171" t="s">
        <v>58</v>
      </c>
      <c r="C33" s="171" t="s">
        <v>14</v>
      </c>
      <c r="D33" s="171" t="str">
        <f>PROPER(Currency)&amp;LiborSwapForBasisCalc!FamilyName&amp;FixingType&amp;$B33</f>
        <v>JpyLiborSwapForBasisCalc28Y</v>
      </c>
      <c r="E33" s="171" t="str">
        <f>_xll.qlSwapIndex($D33,FixingType,B33,2,Currency,Calendar,"6M","mf","act/365",JPYLibor!$E$10,Discounting,Permanent,Trigger,ObjectOverwrite)</f>
        <v>JpyLiborSwapForBasisCalc28Y#0000</v>
      </c>
      <c r="F33" s="172" t="str">
        <f>_xll.ohRangeRetrieveError(E33)</f>
        <v/>
      </c>
      <c r="G33" s="183"/>
    </row>
    <row r="34" spans="1:7" s="181" customFormat="1" x14ac:dyDescent="0.2">
      <c r="A34" s="182"/>
      <c r="B34" s="171" t="s">
        <v>57</v>
      </c>
      <c r="C34" s="171" t="s">
        <v>14</v>
      </c>
      <c r="D34" s="171" t="str">
        <f>PROPER(Currency)&amp;LiborSwapForBasisCalc!FamilyName&amp;FixingType&amp;$B34</f>
        <v>JpyLiborSwapForBasisCalc29Y</v>
      </c>
      <c r="E34" s="171" t="str">
        <f>_xll.qlSwapIndex($D34,FixingType,B34,2,Currency,Calendar,"6M","mf","act/365",JPYLibor!$E$10,Discounting,Permanent,Trigger,ObjectOverwrite)</f>
        <v>JpyLiborSwapForBasisCalc29Y#0000</v>
      </c>
      <c r="F34" s="172" t="str">
        <f>_xll.ohRangeRetrieveError(E34)</f>
        <v/>
      </c>
      <c r="G34" s="183"/>
    </row>
    <row r="35" spans="1:7" s="181" customFormat="1" x14ac:dyDescent="0.2">
      <c r="A35" s="182"/>
      <c r="B35" s="171" t="s">
        <v>56</v>
      </c>
      <c r="C35" s="171" t="s">
        <v>14</v>
      </c>
      <c r="D35" s="171" t="str">
        <f>PROPER(Currency)&amp;LiborSwapForBasisCalc!FamilyName&amp;FixingType&amp;$B35</f>
        <v>JpyLiborSwapForBasisCalc30Y</v>
      </c>
      <c r="E35" s="171" t="str">
        <f>_xll.qlSwapIndex($D35,FixingType,B35,2,Currency,Calendar,"6M","mf","act/365",JPYLibor!$E$10,Discounting,Permanent,Trigger,ObjectOverwrite)</f>
        <v>JpyLiborSwapForBasisCalc30Y#0000</v>
      </c>
      <c r="F35" s="172" t="str">
        <f>_xll.ohRangeRetrieveError(E35)</f>
        <v/>
      </c>
      <c r="G35" s="183"/>
    </row>
    <row r="36" spans="1:7" s="181" customFormat="1" x14ac:dyDescent="0.2">
      <c r="A36" s="182"/>
      <c r="B36" s="171" t="s">
        <v>55</v>
      </c>
      <c r="C36" s="171" t="s">
        <v>14</v>
      </c>
      <c r="D36" s="171" t="str">
        <f>PROPER(Currency)&amp;LiborSwapForBasisCalc!FamilyName&amp;FixingType&amp;$B36</f>
        <v>JpyLiborSwapForBasisCalc31Y</v>
      </c>
      <c r="E36" s="171" t="str">
        <f>_xll.qlSwapIndex($D36,FixingType,B36,2,Currency,Calendar,"6M","mf","act/365",JPYLibor!$E$10,Discounting,Permanent,Trigger,ObjectOverwrite)</f>
        <v>JpyLiborSwapForBasisCalc31Y#0000</v>
      </c>
      <c r="F36" s="172" t="str">
        <f>_xll.ohRangeRetrieveError(E36)</f>
        <v/>
      </c>
      <c r="G36" s="183"/>
    </row>
    <row r="37" spans="1:7" s="181" customFormat="1" x14ac:dyDescent="0.2">
      <c r="A37" s="182"/>
      <c r="B37" s="171" t="s">
        <v>54</v>
      </c>
      <c r="C37" s="171" t="s">
        <v>14</v>
      </c>
      <c r="D37" s="171" t="str">
        <f>PROPER(Currency)&amp;LiborSwapForBasisCalc!FamilyName&amp;FixingType&amp;$B37</f>
        <v>JpyLiborSwapForBasisCalc32Y</v>
      </c>
      <c r="E37" s="171" t="str">
        <f>_xll.qlSwapIndex($D37,FixingType,B37,2,Currency,Calendar,"6M","mf","act/365",JPYLibor!$E$10,Discounting,Permanent,Trigger,ObjectOverwrite)</f>
        <v>JpyLiborSwapForBasisCalc32Y#0000</v>
      </c>
      <c r="F37" s="172" t="str">
        <f>_xll.ohRangeRetrieveError(E37)</f>
        <v/>
      </c>
      <c r="G37" s="183"/>
    </row>
    <row r="38" spans="1:7" s="181" customFormat="1" x14ac:dyDescent="0.2">
      <c r="A38" s="182"/>
      <c r="B38" s="171" t="s">
        <v>53</v>
      </c>
      <c r="C38" s="171" t="s">
        <v>14</v>
      </c>
      <c r="D38" s="171" t="str">
        <f>PROPER(Currency)&amp;LiborSwapForBasisCalc!FamilyName&amp;FixingType&amp;$B38</f>
        <v>JpyLiborSwapForBasisCalc33Y</v>
      </c>
      <c r="E38" s="171" t="str">
        <f>_xll.qlSwapIndex($D38,FixingType,B38,2,Currency,Calendar,"6M","mf","act/365",JPYLibor!$E$10,Discounting,Permanent,Trigger,ObjectOverwrite)</f>
        <v>JpyLiborSwapForBasisCalc33Y#0000</v>
      </c>
      <c r="F38" s="172" t="str">
        <f>_xll.ohRangeRetrieveError(E38)</f>
        <v/>
      </c>
      <c r="G38" s="183"/>
    </row>
    <row r="39" spans="1:7" s="181" customFormat="1" x14ac:dyDescent="0.2">
      <c r="A39" s="182"/>
      <c r="B39" s="171" t="s">
        <v>52</v>
      </c>
      <c r="C39" s="171" t="s">
        <v>14</v>
      </c>
      <c r="D39" s="171" t="str">
        <f>PROPER(Currency)&amp;LiborSwapForBasisCalc!FamilyName&amp;FixingType&amp;$B39</f>
        <v>JpyLiborSwapForBasisCalc34Y</v>
      </c>
      <c r="E39" s="171" t="str">
        <f>_xll.qlSwapIndex($D39,FixingType,B39,2,Currency,Calendar,"6M","mf","act/365",JPYLibor!$E$10,Discounting,Permanent,Trigger,ObjectOverwrite)</f>
        <v>JpyLiborSwapForBasisCalc34Y#0000</v>
      </c>
      <c r="F39" s="172" t="str">
        <f>_xll.ohRangeRetrieveError(E39)</f>
        <v/>
      </c>
      <c r="G39" s="183"/>
    </row>
    <row r="40" spans="1:7" s="181" customFormat="1" x14ac:dyDescent="0.2">
      <c r="A40" s="182"/>
      <c r="B40" s="171" t="s">
        <v>51</v>
      </c>
      <c r="C40" s="171" t="s">
        <v>14</v>
      </c>
      <c r="D40" s="171" t="str">
        <f>PROPER(Currency)&amp;LiborSwapForBasisCalc!FamilyName&amp;FixingType&amp;$B40</f>
        <v>JpyLiborSwapForBasisCalc35Y</v>
      </c>
      <c r="E40" s="171" t="str">
        <f>_xll.qlSwapIndex($D40,FixingType,B40,2,Currency,Calendar,"6M","mf","act/365",JPYLibor!$E$10,Discounting,Permanent,Trigger,ObjectOverwrite)</f>
        <v>JpyLiborSwapForBasisCalc35Y#0000</v>
      </c>
      <c r="F40" s="172" t="str">
        <f>_xll.ohRangeRetrieveError(E40)</f>
        <v/>
      </c>
      <c r="G40" s="183"/>
    </row>
    <row r="41" spans="1:7" s="181" customFormat="1" x14ac:dyDescent="0.2">
      <c r="A41" s="182"/>
      <c r="B41" s="171" t="s">
        <v>50</v>
      </c>
      <c r="C41" s="171" t="s">
        <v>14</v>
      </c>
      <c r="D41" s="171" t="str">
        <f>PROPER(Currency)&amp;LiborSwapForBasisCalc!FamilyName&amp;FixingType&amp;$B41</f>
        <v>JpyLiborSwapForBasisCalc36Y</v>
      </c>
      <c r="E41" s="171" t="str">
        <f>_xll.qlSwapIndex($D41,FixingType,B41,2,Currency,Calendar,"6M","mf","act/365",JPYLibor!$E$10,Discounting,Permanent,Trigger,ObjectOverwrite)</f>
        <v>JpyLiborSwapForBasisCalc36Y#0000</v>
      </c>
      <c r="F41" s="172" t="str">
        <f>_xll.ohRangeRetrieveError(E41)</f>
        <v/>
      </c>
      <c r="G41" s="183"/>
    </row>
    <row r="42" spans="1:7" s="181" customFormat="1" x14ac:dyDescent="0.2">
      <c r="A42" s="182"/>
      <c r="B42" s="171" t="s">
        <v>49</v>
      </c>
      <c r="C42" s="171" t="s">
        <v>14</v>
      </c>
      <c r="D42" s="171" t="str">
        <f>PROPER(Currency)&amp;LiborSwapForBasisCalc!FamilyName&amp;FixingType&amp;$B42</f>
        <v>JpyLiborSwapForBasisCalc37Y</v>
      </c>
      <c r="E42" s="171" t="str">
        <f>_xll.qlSwapIndex($D42,FixingType,B42,2,Currency,Calendar,"6M","mf","act/365",JPYLibor!$E$10,Discounting,Permanent,Trigger,ObjectOverwrite)</f>
        <v>JpyLiborSwapForBasisCalc37Y#0000</v>
      </c>
      <c r="F42" s="172" t="str">
        <f>_xll.ohRangeRetrieveError(E42)</f>
        <v/>
      </c>
      <c r="G42" s="183"/>
    </row>
    <row r="43" spans="1:7" s="181" customFormat="1" x14ac:dyDescent="0.2">
      <c r="A43" s="182"/>
      <c r="B43" s="171" t="s">
        <v>48</v>
      </c>
      <c r="C43" s="171" t="s">
        <v>14</v>
      </c>
      <c r="D43" s="171" t="str">
        <f>PROPER(Currency)&amp;LiborSwapForBasisCalc!FamilyName&amp;FixingType&amp;$B43</f>
        <v>JpyLiborSwapForBasisCalc38Y</v>
      </c>
      <c r="E43" s="171" t="str">
        <f>_xll.qlSwapIndex($D43,FixingType,B43,2,Currency,Calendar,"6M","mf","act/365",JPYLibor!$E$10,Discounting,Permanent,Trigger,ObjectOverwrite)</f>
        <v>JpyLiborSwapForBasisCalc38Y#0000</v>
      </c>
      <c r="F43" s="172" t="str">
        <f>_xll.ohRangeRetrieveError(E43)</f>
        <v/>
      </c>
      <c r="G43" s="183"/>
    </row>
    <row r="44" spans="1:7" s="181" customFormat="1" x14ac:dyDescent="0.2">
      <c r="A44" s="182"/>
      <c r="B44" s="171" t="s">
        <v>47</v>
      </c>
      <c r="C44" s="171" t="s">
        <v>14</v>
      </c>
      <c r="D44" s="171" t="str">
        <f>PROPER(Currency)&amp;LiborSwapForBasisCalc!FamilyName&amp;FixingType&amp;$B44</f>
        <v>JpyLiborSwapForBasisCalc39Y</v>
      </c>
      <c r="E44" s="171" t="str">
        <f>_xll.qlSwapIndex($D44,FixingType,B44,2,Currency,Calendar,"6M","mf","act/365",JPYLibor!$E$10,Discounting,Permanent,Trigger,ObjectOverwrite)</f>
        <v>JpyLiborSwapForBasisCalc39Y#0000</v>
      </c>
      <c r="F44" s="172" t="str">
        <f>_xll.ohRangeRetrieveError(E44)</f>
        <v/>
      </c>
      <c r="G44" s="183"/>
    </row>
    <row r="45" spans="1:7" s="181" customFormat="1" x14ac:dyDescent="0.2">
      <c r="A45" s="182"/>
      <c r="B45" s="171" t="s">
        <v>46</v>
      </c>
      <c r="C45" s="171" t="s">
        <v>14</v>
      </c>
      <c r="D45" s="171" t="str">
        <f>PROPER(Currency)&amp;LiborSwapForBasisCalc!FamilyName&amp;FixingType&amp;$B45</f>
        <v>JpyLiborSwapForBasisCalc40Y</v>
      </c>
      <c r="E45" s="171" t="str">
        <f>_xll.qlSwapIndex($D45,FixingType,B45,2,Currency,Calendar,"6M","mf","act/365",JPYLibor!$E$10,Discounting,Permanent,Trigger,ObjectOverwrite)</f>
        <v>JpyLiborSwapForBasisCalc40Y#0000</v>
      </c>
      <c r="F45" s="172" t="str">
        <f>_xll.ohRangeRetrieveError(E45)</f>
        <v/>
      </c>
      <c r="G45" s="183"/>
    </row>
    <row r="46" spans="1:7" s="181" customFormat="1" x14ac:dyDescent="0.2">
      <c r="A46" s="182"/>
      <c r="B46" s="171" t="s">
        <v>45</v>
      </c>
      <c r="C46" s="171" t="s">
        <v>14</v>
      </c>
      <c r="D46" s="171" t="str">
        <f>PROPER(Currency)&amp;LiborSwapForBasisCalc!FamilyName&amp;FixingType&amp;$B46</f>
        <v>JpyLiborSwapForBasisCalc41Y</v>
      </c>
      <c r="E46" s="171" t="str">
        <f>_xll.qlSwapIndex($D46,FixingType,B46,2,Currency,Calendar,"6M","mf","act/365",JPYLibor!$E$10,Discounting,Permanent,Trigger,ObjectOverwrite)</f>
        <v>JpyLiborSwapForBasisCalc41Y#0000</v>
      </c>
      <c r="F46" s="172" t="str">
        <f>_xll.ohRangeRetrieveError(E46)</f>
        <v/>
      </c>
      <c r="G46" s="183"/>
    </row>
    <row r="47" spans="1:7" s="181" customFormat="1" x14ac:dyDescent="0.2">
      <c r="A47" s="182"/>
      <c r="B47" s="171" t="s">
        <v>44</v>
      </c>
      <c r="C47" s="171" t="s">
        <v>14</v>
      </c>
      <c r="D47" s="171" t="str">
        <f>PROPER(Currency)&amp;LiborSwapForBasisCalc!FamilyName&amp;FixingType&amp;$B47</f>
        <v>JpyLiborSwapForBasisCalc42Y</v>
      </c>
      <c r="E47" s="171" t="str">
        <f>_xll.qlSwapIndex($D47,FixingType,B47,2,Currency,Calendar,"6M","mf","act/365",JPYLibor!$E$10,Discounting,Permanent,Trigger,ObjectOverwrite)</f>
        <v>JpyLiborSwapForBasisCalc42Y#0000</v>
      </c>
      <c r="F47" s="172" t="str">
        <f>_xll.ohRangeRetrieveError(E47)</f>
        <v/>
      </c>
      <c r="G47" s="183"/>
    </row>
    <row r="48" spans="1:7" s="181" customFormat="1" x14ac:dyDescent="0.2">
      <c r="A48" s="182"/>
      <c r="B48" s="171" t="s">
        <v>43</v>
      </c>
      <c r="C48" s="171" t="s">
        <v>14</v>
      </c>
      <c r="D48" s="171" t="str">
        <f>PROPER(Currency)&amp;LiborSwapForBasisCalc!FamilyName&amp;FixingType&amp;$B48</f>
        <v>JpyLiborSwapForBasisCalc43Y</v>
      </c>
      <c r="E48" s="171" t="str">
        <f>_xll.qlSwapIndex($D48,FixingType,B48,2,Currency,Calendar,"6M","mf","act/365",JPYLibor!$E$10,Discounting,Permanent,Trigger,ObjectOverwrite)</f>
        <v>JpyLiborSwapForBasisCalc43Y#0000</v>
      </c>
      <c r="F48" s="172" t="str">
        <f>_xll.ohRangeRetrieveError(E48)</f>
        <v/>
      </c>
      <c r="G48" s="183"/>
    </row>
    <row r="49" spans="1:7" s="181" customFormat="1" x14ac:dyDescent="0.2">
      <c r="A49" s="182"/>
      <c r="B49" s="171" t="s">
        <v>42</v>
      </c>
      <c r="C49" s="171" t="s">
        <v>14</v>
      </c>
      <c r="D49" s="171" t="str">
        <f>PROPER(Currency)&amp;LiborSwapForBasisCalc!FamilyName&amp;FixingType&amp;$B49</f>
        <v>JpyLiborSwapForBasisCalc44Y</v>
      </c>
      <c r="E49" s="171" t="str">
        <f>_xll.qlSwapIndex($D49,FixingType,B49,2,Currency,Calendar,"6M","mf","act/365",JPYLibor!$E$10,Discounting,Permanent,Trigger,ObjectOverwrite)</f>
        <v>JpyLiborSwapForBasisCalc44Y#0000</v>
      </c>
      <c r="F49" s="172" t="str">
        <f>_xll.ohRangeRetrieveError(E49)</f>
        <v/>
      </c>
      <c r="G49" s="183"/>
    </row>
    <row r="50" spans="1:7" s="181" customFormat="1" x14ac:dyDescent="0.2">
      <c r="A50" s="182"/>
      <c r="B50" s="171" t="s">
        <v>41</v>
      </c>
      <c r="C50" s="171" t="s">
        <v>14</v>
      </c>
      <c r="D50" s="171" t="str">
        <f>PROPER(Currency)&amp;LiborSwapForBasisCalc!FamilyName&amp;FixingType&amp;$B50</f>
        <v>JpyLiborSwapForBasisCalc45Y</v>
      </c>
      <c r="E50" s="171" t="str">
        <f>_xll.qlSwapIndex($D50,FixingType,B50,2,Currency,Calendar,"6M","mf","act/365",JPYLibor!$E$10,Discounting,Permanent,Trigger,ObjectOverwrite)</f>
        <v>JpyLiborSwapForBasisCalc45Y#0000</v>
      </c>
      <c r="F50" s="172" t="str">
        <f>_xll.ohRangeRetrieveError(E50)</f>
        <v/>
      </c>
      <c r="G50" s="183"/>
    </row>
    <row r="51" spans="1:7" s="181" customFormat="1" x14ac:dyDescent="0.2">
      <c r="A51" s="182"/>
      <c r="B51" s="171" t="s">
        <v>40</v>
      </c>
      <c r="C51" s="171" t="s">
        <v>14</v>
      </c>
      <c r="D51" s="171" t="str">
        <f>PROPER(Currency)&amp;LiborSwapForBasisCalc!FamilyName&amp;FixingType&amp;$B51</f>
        <v>JpyLiborSwapForBasisCalc46Y</v>
      </c>
      <c r="E51" s="171" t="str">
        <f>_xll.qlSwapIndex($D51,FixingType,B51,2,Currency,Calendar,"6M","mf","act/365",JPYLibor!$E$10,Discounting,Permanent,Trigger,ObjectOverwrite)</f>
        <v>JpyLiborSwapForBasisCalc46Y#0000</v>
      </c>
      <c r="F51" s="172" t="str">
        <f>_xll.ohRangeRetrieveError(E51)</f>
        <v/>
      </c>
      <c r="G51" s="183"/>
    </row>
    <row r="52" spans="1:7" s="181" customFormat="1" x14ac:dyDescent="0.2">
      <c r="A52" s="182"/>
      <c r="B52" s="171" t="s">
        <v>39</v>
      </c>
      <c r="C52" s="171" t="s">
        <v>14</v>
      </c>
      <c r="D52" s="171" t="str">
        <f>PROPER(Currency)&amp;LiborSwapForBasisCalc!FamilyName&amp;FixingType&amp;$B52</f>
        <v>JpyLiborSwapForBasisCalc47Y</v>
      </c>
      <c r="E52" s="171" t="str">
        <f>_xll.qlSwapIndex($D52,FixingType,B52,2,Currency,Calendar,"6M","mf","act/365",JPYLibor!$E$10,Discounting,Permanent,Trigger,ObjectOverwrite)</f>
        <v>JpyLiborSwapForBasisCalc47Y#0000</v>
      </c>
      <c r="F52" s="172" t="str">
        <f>_xll.ohRangeRetrieveError(E52)</f>
        <v/>
      </c>
      <c r="G52" s="183"/>
    </row>
    <row r="53" spans="1:7" s="181" customFormat="1" x14ac:dyDescent="0.2">
      <c r="A53" s="182"/>
      <c r="B53" s="171" t="s">
        <v>38</v>
      </c>
      <c r="C53" s="171" t="s">
        <v>14</v>
      </c>
      <c r="D53" s="171" t="str">
        <f>PROPER(Currency)&amp;LiborSwapForBasisCalc!FamilyName&amp;FixingType&amp;$B53</f>
        <v>JpyLiborSwapForBasisCalc48Y</v>
      </c>
      <c r="E53" s="171" t="str">
        <f>_xll.qlSwapIndex($D53,FixingType,B53,2,Currency,Calendar,"6M","mf","act/365",JPYLibor!$E$10,Discounting,Permanent,Trigger,ObjectOverwrite)</f>
        <v>JpyLiborSwapForBasisCalc48Y#0000</v>
      </c>
      <c r="F53" s="172" t="str">
        <f>_xll.ohRangeRetrieveError(E53)</f>
        <v/>
      </c>
      <c r="G53" s="183"/>
    </row>
    <row r="54" spans="1:7" s="181" customFormat="1" x14ac:dyDescent="0.2">
      <c r="A54" s="182"/>
      <c r="B54" s="171" t="s">
        <v>37</v>
      </c>
      <c r="C54" s="171" t="s">
        <v>14</v>
      </c>
      <c r="D54" s="171" t="str">
        <f>PROPER(Currency)&amp;LiborSwapForBasisCalc!FamilyName&amp;FixingType&amp;$B54</f>
        <v>JpyLiborSwapForBasisCalc49Y</v>
      </c>
      <c r="E54" s="171" t="str">
        <f>_xll.qlSwapIndex($D54,FixingType,B54,2,Currency,Calendar,"6M","mf","act/365",JPYLibor!$E$10,Discounting,Permanent,Trigger,ObjectOverwrite)</f>
        <v>JpyLiborSwapForBasisCalc49Y#0000</v>
      </c>
      <c r="F54" s="172" t="str">
        <f>_xll.ohRangeRetrieveError(E54)</f>
        <v/>
      </c>
      <c r="G54" s="183"/>
    </row>
    <row r="55" spans="1:7" s="181" customFormat="1" x14ac:dyDescent="0.2">
      <c r="A55" s="182"/>
      <c r="B55" s="171" t="s">
        <v>36</v>
      </c>
      <c r="C55" s="171" t="s">
        <v>14</v>
      </c>
      <c r="D55" s="171" t="str">
        <f>PROPER(Currency)&amp;LiborSwapForBasisCalc!FamilyName&amp;FixingType&amp;$B55</f>
        <v>JpyLiborSwapForBasisCalc50Y</v>
      </c>
      <c r="E55" s="171" t="str">
        <f>_xll.qlSwapIndex($D55,FixingType,B55,2,Currency,Calendar,"6M","mf","act/365",JPYLibor!$E$10,Discounting,Permanent,Trigger,ObjectOverwrite)</f>
        <v>JpyLiborSwapForBasisCalc50Y#0000</v>
      </c>
      <c r="F55" s="172" t="str">
        <f>_xll.ohRangeRetrieveError(E55)</f>
        <v/>
      </c>
      <c r="G55" s="183"/>
    </row>
    <row r="56" spans="1:7" s="181" customFormat="1" x14ac:dyDescent="0.2">
      <c r="A56" s="182"/>
      <c r="B56" s="171" t="s">
        <v>35</v>
      </c>
      <c r="C56" s="171" t="s">
        <v>14</v>
      </c>
      <c r="D56" s="171" t="str">
        <f>PROPER(Currency)&amp;LiborSwapForBasisCalc!FamilyName&amp;FixingType&amp;$B56</f>
        <v>JpyLiborSwapForBasisCalc51Y</v>
      </c>
      <c r="E56" s="171" t="str">
        <f>_xll.qlSwapIndex($D56,FixingType,B56,2,Currency,Calendar,"6M","mf","act/365",JPYLibor!$E$10,Discounting,Permanent,Trigger,ObjectOverwrite)</f>
        <v>JpyLiborSwapForBasisCalc51Y#0000</v>
      </c>
      <c r="F56" s="172" t="str">
        <f>_xll.ohRangeRetrieveError(E56)</f>
        <v/>
      </c>
      <c r="G56" s="183"/>
    </row>
    <row r="57" spans="1:7" s="181" customFormat="1" x14ac:dyDescent="0.2">
      <c r="A57" s="182"/>
      <c r="B57" s="171" t="s">
        <v>34</v>
      </c>
      <c r="C57" s="171" t="s">
        <v>14</v>
      </c>
      <c r="D57" s="171" t="str">
        <f>PROPER(Currency)&amp;LiborSwapForBasisCalc!FamilyName&amp;FixingType&amp;$B57</f>
        <v>JpyLiborSwapForBasisCalc52Y</v>
      </c>
      <c r="E57" s="171" t="str">
        <f>_xll.qlSwapIndex($D57,FixingType,B57,2,Currency,Calendar,"6M","mf","act/365",JPYLibor!$E$10,Discounting,Permanent,Trigger,ObjectOverwrite)</f>
        <v>JpyLiborSwapForBasisCalc52Y#0000</v>
      </c>
      <c r="F57" s="172" t="str">
        <f>_xll.ohRangeRetrieveError(E57)</f>
        <v/>
      </c>
      <c r="G57" s="183"/>
    </row>
    <row r="58" spans="1:7" s="181" customFormat="1" x14ac:dyDescent="0.2">
      <c r="A58" s="182"/>
      <c r="B58" s="171" t="s">
        <v>33</v>
      </c>
      <c r="C58" s="171" t="s">
        <v>14</v>
      </c>
      <c r="D58" s="171" t="str">
        <f>PROPER(Currency)&amp;LiborSwapForBasisCalc!FamilyName&amp;FixingType&amp;$B58</f>
        <v>JpyLiborSwapForBasisCalc53Y</v>
      </c>
      <c r="E58" s="171" t="str">
        <f>_xll.qlSwapIndex($D58,FixingType,B58,2,Currency,Calendar,"6M","mf","act/365",JPYLibor!$E$10,Discounting,Permanent,Trigger,ObjectOverwrite)</f>
        <v>JpyLiborSwapForBasisCalc53Y#0000</v>
      </c>
      <c r="F58" s="172" t="str">
        <f>_xll.ohRangeRetrieveError(E58)</f>
        <v/>
      </c>
      <c r="G58" s="183"/>
    </row>
    <row r="59" spans="1:7" s="181" customFormat="1" x14ac:dyDescent="0.2">
      <c r="A59" s="182"/>
      <c r="B59" s="171" t="s">
        <v>32</v>
      </c>
      <c r="C59" s="171" t="s">
        <v>14</v>
      </c>
      <c r="D59" s="171" t="str">
        <f>PROPER(Currency)&amp;LiborSwapForBasisCalc!FamilyName&amp;FixingType&amp;$B59</f>
        <v>JpyLiborSwapForBasisCalc54Y</v>
      </c>
      <c r="E59" s="171" t="str">
        <f>_xll.qlSwapIndex($D59,FixingType,B59,2,Currency,Calendar,"6M","mf","act/365",JPYLibor!$E$10,Discounting,Permanent,Trigger,ObjectOverwrite)</f>
        <v>JpyLiborSwapForBasisCalc54Y#0000</v>
      </c>
      <c r="F59" s="172" t="str">
        <f>_xll.ohRangeRetrieveError(E59)</f>
        <v/>
      </c>
      <c r="G59" s="183"/>
    </row>
    <row r="60" spans="1:7" s="181" customFormat="1" x14ac:dyDescent="0.2">
      <c r="A60" s="182"/>
      <c r="B60" s="171" t="s">
        <v>31</v>
      </c>
      <c r="C60" s="171" t="s">
        <v>14</v>
      </c>
      <c r="D60" s="171" t="str">
        <f>PROPER(Currency)&amp;LiborSwapForBasisCalc!FamilyName&amp;FixingType&amp;$B60</f>
        <v>JpyLiborSwapForBasisCalc55Y</v>
      </c>
      <c r="E60" s="171" t="str">
        <f>_xll.qlSwapIndex($D60,FixingType,B60,2,Currency,Calendar,"6M","mf","act/365",JPYLibor!$E$10,Discounting,Permanent,Trigger,ObjectOverwrite)</f>
        <v>JpyLiborSwapForBasisCalc55Y#0000</v>
      </c>
      <c r="F60" s="172" t="str">
        <f>_xll.ohRangeRetrieveError(E60)</f>
        <v/>
      </c>
      <c r="G60" s="183"/>
    </row>
    <row r="61" spans="1:7" s="181" customFormat="1" x14ac:dyDescent="0.2">
      <c r="A61" s="182"/>
      <c r="B61" s="171" t="s">
        <v>30</v>
      </c>
      <c r="C61" s="171" t="s">
        <v>14</v>
      </c>
      <c r="D61" s="171" t="str">
        <f>PROPER(Currency)&amp;LiborSwapForBasisCalc!FamilyName&amp;FixingType&amp;$B61</f>
        <v>JpyLiborSwapForBasisCalc56Y</v>
      </c>
      <c r="E61" s="171" t="str">
        <f>_xll.qlSwapIndex($D61,FixingType,B61,2,Currency,Calendar,"6M","mf","act/365",JPYLibor!$E$10,Discounting,Permanent,Trigger,ObjectOverwrite)</f>
        <v>JpyLiborSwapForBasisCalc56Y#0000</v>
      </c>
      <c r="F61" s="172" t="str">
        <f>_xll.ohRangeRetrieveError(E61)</f>
        <v/>
      </c>
      <c r="G61" s="183"/>
    </row>
    <row r="62" spans="1:7" s="181" customFormat="1" x14ac:dyDescent="0.2">
      <c r="A62" s="182"/>
      <c r="B62" s="171" t="s">
        <v>29</v>
      </c>
      <c r="C62" s="171" t="s">
        <v>14</v>
      </c>
      <c r="D62" s="171" t="str">
        <f>PROPER(Currency)&amp;LiborSwapForBasisCalc!FamilyName&amp;FixingType&amp;$B62</f>
        <v>JpyLiborSwapForBasisCalc57Y</v>
      </c>
      <c r="E62" s="171" t="str">
        <f>_xll.qlSwapIndex($D62,FixingType,B62,2,Currency,Calendar,"6M","mf","act/365",JPYLibor!$E$10,Discounting,Permanent,Trigger,ObjectOverwrite)</f>
        <v>JpyLiborSwapForBasisCalc57Y#0000</v>
      </c>
      <c r="F62" s="172" t="str">
        <f>_xll.ohRangeRetrieveError(E62)</f>
        <v/>
      </c>
      <c r="G62" s="183"/>
    </row>
    <row r="63" spans="1:7" s="181" customFormat="1" x14ac:dyDescent="0.2">
      <c r="A63" s="182"/>
      <c r="B63" s="171" t="s">
        <v>28</v>
      </c>
      <c r="C63" s="171" t="s">
        <v>14</v>
      </c>
      <c r="D63" s="171" t="str">
        <f>PROPER(Currency)&amp;LiborSwapForBasisCalc!FamilyName&amp;FixingType&amp;$B63</f>
        <v>JpyLiborSwapForBasisCalc58Y</v>
      </c>
      <c r="E63" s="171" t="str">
        <f>_xll.qlSwapIndex($D63,FixingType,B63,2,Currency,Calendar,"6M","mf","act/365",JPYLibor!$E$10,Discounting,Permanent,Trigger,ObjectOverwrite)</f>
        <v>JpyLiborSwapForBasisCalc58Y#0000</v>
      </c>
      <c r="F63" s="172" t="str">
        <f>_xll.ohRangeRetrieveError(E63)</f>
        <v/>
      </c>
      <c r="G63" s="183"/>
    </row>
    <row r="64" spans="1:7" s="181" customFormat="1" x14ac:dyDescent="0.2">
      <c r="A64" s="182"/>
      <c r="B64" s="171" t="s">
        <v>27</v>
      </c>
      <c r="C64" s="171" t="s">
        <v>14</v>
      </c>
      <c r="D64" s="171" t="str">
        <f>PROPER(Currency)&amp;LiborSwapForBasisCalc!FamilyName&amp;FixingType&amp;$B64</f>
        <v>JpyLiborSwapForBasisCalc59Y</v>
      </c>
      <c r="E64" s="171" t="str">
        <f>_xll.qlSwapIndex($D64,FixingType,B64,2,Currency,Calendar,"6M","mf","act/365",JPYLibor!$E$10,Discounting,Permanent,Trigger,ObjectOverwrite)</f>
        <v>JpyLiborSwapForBasisCalc59Y#0000</v>
      </c>
      <c r="F64" s="172" t="str">
        <f>_xll.ohRangeRetrieveError(E64)</f>
        <v/>
      </c>
      <c r="G64" s="183"/>
    </row>
    <row r="65" spans="1:7" s="181" customFormat="1" x14ac:dyDescent="0.2">
      <c r="A65" s="182"/>
      <c r="B65" s="177" t="s">
        <v>26</v>
      </c>
      <c r="C65" s="177" t="s">
        <v>14</v>
      </c>
      <c r="D65" s="177" t="str">
        <f>PROPER(Currency)&amp;LiborSwapForBasisCalc!FamilyName&amp;FixingType&amp;$B65</f>
        <v>JpyLiborSwapForBasisCalc60Y</v>
      </c>
      <c r="E65" s="177" t="str">
        <f>_xll.qlSwapIndex($D65,FixingType,B65,2,Currency,Calendar,"6M","mf","act/365",JPYLibor!$E$10,Discounting,Permanent,Trigger,ObjectOverwrite)</f>
        <v>JpyLiborSwapForBasisCalc60Y#0000</v>
      </c>
      <c r="F65" s="178" t="str">
        <f>_xll.ohRangeRetrieveError(E65)</f>
        <v/>
      </c>
      <c r="G65" s="183"/>
    </row>
    <row r="66" spans="1:7" s="181" customFormat="1" x14ac:dyDescent="0.2">
      <c r="A66" s="185"/>
      <c r="B66" s="186"/>
      <c r="C66" s="186"/>
      <c r="D66" s="186"/>
      <c r="E66" s="186"/>
      <c r="F66" s="186"/>
      <c r="G66" s="187"/>
    </row>
    <row r="67" spans="1:7" s="181" customFormat="1" x14ac:dyDescent="0.2"/>
    <row r="68" spans="1:7" s="181" customFormat="1" x14ac:dyDescent="0.2">
      <c r="A68" s="188"/>
      <c r="B68" s="188"/>
      <c r="C68" s="188"/>
      <c r="D68" s="188"/>
      <c r="E68" s="188"/>
      <c r="F68" s="188"/>
      <c r="G68" s="188"/>
    </row>
    <row r="69" spans="1:7" s="181" customFormat="1" x14ac:dyDescent="0.2">
      <c r="A69" s="188"/>
      <c r="B69" s="188"/>
      <c r="C69" s="188"/>
      <c r="D69" s="188"/>
      <c r="E69" s="188"/>
      <c r="F69" s="188"/>
      <c r="G69" s="188"/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T26"/>
  <sheetViews>
    <sheetView topLeftCell="G1" workbookViewId="0">
      <selection activeCell="K4" sqref="K4"/>
    </sheetView>
  </sheetViews>
  <sheetFormatPr defaultRowHeight="11.25" customHeight="1" outlineLevelCol="1" x14ac:dyDescent="0.2"/>
  <cols>
    <col min="1" max="1" width="3.140625" style="40" hidden="1" customWidth="1" outlineLevel="1"/>
    <col min="2" max="2" width="6" style="40" hidden="1" customWidth="1" outlineLevel="1"/>
    <col min="3" max="5" width="24.7109375" style="40" hidden="1" customWidth="1" outlineLevel="1"/>
    <col min="6" max="6" width="2.7109375" style="40" hidden="1" customWidth="1" outlineLevel="1"/>
    <col min="7" max="7" width="2.5703125" style="40" customWidth="1" collapsed="1"/>
    <col min="8" max="8" width="2.7109375" style="40" customWidth="1"/>
    <col min="9" max="9" width="4.28515625" style="40" customWidth="1"/>
    <col min="10" max="11" width="18.7109375" style="40" customWidth="1"/>
    <col min="12" max="12" width="10.7109375" style="40" customWidth="1"/>
    <col min="13" max="13" width="2.7109375" style="40" customWidth="1"/>
    <col min="14" max="14" width="8" style="40" bestFit="1" customWidth="1"/>
    <col min="15" max="15" width="2.7109375" style="40" customWidth="1"/>
    <col min="16" max="16" width="10" style="40" bestFit="1" customWidth="1"/>
    <col min="17" max="17" width="10.7109375" style="40" customWidth="1"/>
    <col min="18" max="18" width="2.7109375" style="40" customWidth="1"/>
    <col min="19" max="19" width="2.7109375" style="215" customWidth="1"/>
    <col min="20" max="20" width="7.140625" style="215" bestFit="1" customWidth="1"/>
    <col min="21" max="16384" width="9.140625" style="215"/>
  </cols>
  <sheetData>
    <row r="1" spans="1:19" ht="11.25" customHeight="1" x14ac:dyDescent="0.2">
      <c r="A1" s="32"/>
      <c r="B1" s="32"/>
      <c r="C1" s="124"/>
      <c r="D1" s="124"/>
      <c r="E1" s="124"/>
      <c r="F1" s="125"/>
      <c r="H1" s="101" t="s">
        <v>218</v>
      </c>
      <c r="I1" s="102"/>
      <c r="J1" s="102"/>
      <c r="K1" s="102"/>
      <c r="L1" s="102"/>
      <c r="M1" s="102"/>
      <c r="N1" s="33"/>
      <c r="O1" s="102"/>
      <c r="P1" s="33"/>
      <c r="Q1" s="102"/>
      <c r="R1" s="127"/>
    </row>
    <row r="2" spans="1:19" ht="11.25" customHeight="1" x14ac:dyDescent="0.2">
      <c r="A2" s="128"/>
      <c r="B2" s="33"/>
      <c r="C2" s="33"/>
      <c r="D2" s="33"/>
      <c r="E2" s="33"/>
      <c r="F2" s="127"/>
      <c r="H2" s="105"/>
      <c r="I2" s="17"/>
      <c r="J2" s="200"/>
      <c r="K2" s="201">
        <f>VLOOKUP($H$1,AreaTable,2,FALSE)</f>
        <v>0</v>
      </c>
      <c r="L2" s="68"/>
      <c r="M2" s="68"/>
      <c r="N2" s="212"/>
      <c r="O2" s="68"/>
      <c r="P2" s="212"/>
      <c r="Q2" s="67">
        <f>_xll.ohTrigger(Q5:Q11)</f>
        <v>2</v>
      </c>
      <c r="R2" s="214"/>
    </row>
    <row r="3" spans="1:19" ht="11.25" customHeight="1" x14ac:dyDescent="0.2">
      <c r="A3" s="189"/>
      <c r="B3" s="190"/>
      <c r="C3" s="33"/>
      <c r="D3" s="33"/>
      <c r="E3" s="33"/>
      <c r="F3" s="127"/>
      <c r="H3" s="191"/>
      <c r="I3" s="68"/>
      <c r="J3" s="17"/>
      <c r="K3" s="17"/>
      <c r="L3" s="17"/>
      <c r="M3" s="17"/>
      <c r="N3" s="33"/>
      <c r="O3" s="17"/>
      <c r="P3" s="33"/>
      <c r="Q3" s="17"/>
      <c r="R3" s="127"/>
    </row>
    <row r="4" spans="1:19" ht="22.5" customHeight="1" x14ac:dyDescent="0.2">
      <c r="A4" s="191"/>
      <c r="B4" s="192" t="s">
        <v>23</v>
      </c>
      <c r="C4" s="168" t="s">
        <v>222</v>
      </c>
      <c r="D4" s="169" t="s">
        <v>223</v>
      </c>
      <c r="E4" s="169" t="s">
        <v>224</v>
      </c>
      <c r="F4" s="127"/>
      <c r="H4" s="191"/>
      <c r="I4" s="202"/>
      <c r="J4" s="203" t="s">
        <v>225</v>
      </c>
      <c r="K4" s="204"/>
      <c r="L4" s="168"/>
      <c r="M4" s="213"/>
      <c r="N4" s="168" t="s">
        <v>147</v>
      </c>
      <c r="O4" s="213"/>
      <c r="P4" s="168" t="s">
        <v>146</v>
      </c>
      <c r="Q4" s="168" t="s">
        <v>145</v>
      </c>
      <c r="R4" s="213"/>
    </row>
    <row r="5" spans="1:19" ht="11.25" customHeight="1" x14ac:dyDescent="0.2">
      <c r="A5" s="191"/>
      <c r="B5" s="193" t="s">
        <v>108</v>
      </c>
      <c r="C5" s="194" t="str">
        <f t="shared" ref="C5:C11" si="0">Currency&amp;$B5&amp;QuoteSuffix</f>
        <v>JPYSND_Quote</v>
      </c>
      <c r="D5" s="194" t="str">
        <f>_xll.qlSimpleQuote(C5,,RateTickValue,Permanent,Trigger,ObjectOverwrite)</f>
        <v>JPYSND_Quote#0000</v>
      </c>
      <c r="E5" s="195" t="str">
        <f>_xll.ohRangeRetrieveError(D5)</f>
        <v/>
      </c>
      <c r="F5" s="127"/>
      <c r="H5" s="191"/>
      <c r="I5" s="206" t="s">
        <v>142</v>
      </c>
      <c r="J5" s="207"/>
      <c r="K5" s="207" t="str">
        <f>JPYLibor!H5</f>
        <v>JPYSNFSR=</v>
      </c>
      <c r="L5" s="274">
        <f>JPYLibor!J5</f>
        <v>0.02</v>
      </c>
      <c r="M5" s="208"/>
      <c r="N5" s="208">
        <v>0.02</v>
      </c>
      <c r="O5" s="208"/>
      <c r="P5" s="208">
        <f t="array" ref="P5:P11">QuoteLive</f>
        <v>0.02</v>
      </c>
      <c r="Q5" s="208">
        <f>_xll.qlSimpleQuoteSetValue(D5,P5/100,Trigger)</f>
        <v>0</v>
      </c>
      <c r="R5" s="208"/>
    </row>
    <row r="6" spans="1:19" ht="11.25" customHeight="1" x14ac:dyDescent="0.2">
      <c r="A6" s="191"/>
      <c r="B6" s="193" t="s">
        <v>107</v>
      </c>
      <c r="C6" s="194" t="str">
        <f t="shared" si="0"/>
        <v>JPYSWD_Quote</v>
      </c>
      <c r="D6" s="194" t="str">
        <f>_xll.qlSimpleQuote(C6,,RateTickValue,Permanent,Trigger,ObjectOverwrite)</f>
        <v>JPYSWD_Quote#0000</v>
      </c>
      <c r="E6" s="195" t="str">
        <f>_xll.ohRangeRetrieveError(D6)</f>
        <v/>
      </c>
      <c r="F6" s="127"/>
      <c r="H6" s="191"/>
      <c r="I6" s="206" t="s">
        <v>22</v>
      </c>
      <c r="J6" s="207"/>
      <c r="K6" s="207" t="str">
        <f>JPYLibor!H6</f>
        <v>JPYSWFSR=</v>
      </c>
      <c r="L6" s="274">
        <f>JPYLibor!J6</f>
        <v>0.03</v>
      </c>
      <c r="M6" s="208"/>
      <c r="N6" s="208">
        <v>0.03</v>
      </c>
      <c r="O6" s="208"/>
      <c r="P6" s="208">
        <v>0.03</v>
      </c>
      <c r="Q6" s="208">
        <f>_xll.qlSimpleQuoteSetValue(D6,P6/100,Trigger)</f>
        <v>0</v>
      </c>
      <c r="R6" s="208"/>
    </row>
    <row r="7" spans="1:19" ht="11.25" customHeight="1" x14ac:dyDescent="0.2">
      <c r="A7" s="191"/>
      <c r="B7" s="193" t="s">
        <v>106</v>
      </c>
      <c r="C7" s="194" t="str">
        <f t="shared" si="0"/>
        <v>JPY1MD_Quote</v>
      </c>
      <c r="D7" s="194" t="str">
        <f>_xll.qlSimpleQuote(C7,,RateTickValue,Permanent,Trigger,ObjectOverwrite)</f>
        <v>JPY1MD_Quote#0000</v>
      </c>
      <c r="E7" s="195" t="str">
        <f>_xll.ohRangeRetrieveError(D7)</f>
        <v/>
      </c>
      <c r="F7" s="199"/>
      <c r="H7" s="191"/>
      <c r="I7" s="206" t="s">
        <v>19</v>
      </c>
      <c r="J7" s="207"/>
      <c r="K7" s="207" t="str">
        <f>JPYLibor!H7</f>
        <v>JPY1MFSR=</v>
      </c>
      <c r="L7" s="274">
        <f>JPYLibor!J7</f>
        <v>3.8570000000000007E-2</v>
      </c>
      <c r="M7" s="208"/>
      <c r="N7" s="208">
        <v>3.8570000000000007E-2</v>
      </c>
      <c r="O7" s="208"/>
      <c r="P7" s="208">
        <v>3.8570000000000007E-2</v>
      </c>
      <c r="Q7" s="208">
        <f>_xll.qlSimpleQuoteSetValue(D7,P7/100,Trigger)</f>
        <v>0</v>
      </c>
      <c r="R7" s="208"/>
    </row>
    <row r="8" spans="1:19" ht="11.25" customHeight="1" x14ac:dyDescent="0.2">
      <c r="A8" s="191"/>
      <c r="B8" s="193" t="s">
        <v>105</v>
      </c>
      <c r="C8" s="194" t="str">
        <f t="shared" si="0"/>
        <v>JPY2MD_Quote</v>
      </c>
      <c r="D8" s="194" t="str">
        <f>_xll.qlSimpleQuote(C8,,RateTickValue,Permanent,Trigger,ObjectOverwrite)</f>
        <v>JPY2MD_Quote#0000</v>
      </c>
      <c r="E8" s="195" t="str">
        <f>_xll.ohRangeRetrieveError(D8)</f>
        <v/>
      </c>
      <c r="F8" s="199"/>
      <c r="H8" s="191"/>
      <c r="I8" s="206" t="s">
        <v>18</v>
      </c>
      <c r="J8" s="207"/>
      <c r="K8" s="207" t="str">
        <f>JPYLibor!H8</f>
        <v>JPY2MFSR=</v>
      </c>
      <c r="L8" s="274">
        <f>JPYLibor!J8</f>
        <v>6.5000000000000002E-2</v>
      </c>
      <c r="M8" s="208"/>
      <c r="N8" s="208">
        <v>6.5000000000000002E-2</v>
      </c>
      <c r="O8" s="208"/>
      <c r="P8" s="208">
        <v>6.5000000000000002E-2</v>
      </c>
      <c r="Q8" s="208">
        <f>_xll.qlSimpleQuoteSetValue(D8,P8/100,Trigger)</f>
        <v>0</v>
      </c>
      <c r="R8" s="208"/>
    </row>
    <row r="9" spans="1:19" ht="11.25" customHeight="1" x14ac:dyDescent="0.2">
      <c r="A9" s="191"/>
      <c r="B9" s="193" t="s">
        <v>104</v>
      </c>
      <c r="C9" s="194" t="str">
        <f t="shared" si="0"/>
        <v>JPY3MD_Quote</v>
      </c>
      <c r="D9" s="194" t="str">
        <f>_xll.qlSimpleQuote(C9,,RateTickValue,Permanent,Trigger,ObjectOverwrite)</f>
        <v>JPY3MD_Quote#0000</v>
      </c>
      <c r="E9" s="195" t="str">
        <f>_xll.ohRangeRetrieveError(D9)</f>
        <v/>
      </c>
      <c r="F9" s="199"/>
      <c r="H9" s="191"/>
      <c r="I9" s="206" t="s">
        <v>17</v>
      </c>
      <c r="J9" s="207"/>
      <c r="K9" s="207" t="str">
        <f>JPYLibor!H9</f>
        <v>JPY3MFSR=</v>
      </c>
      <c r="L9" s="274">
        <f>JPYLibor!J9</f>
        <v>8.4429999999999991E-2</v>
      </c>
      <c r="M9" s="208"/>
      <c r="N9" s="208">
        <v>8.4429999999999991E-2</v>
      </c>
      <c r="O9" s="208"/>
      <c r="P9" s="208">
        <v>8.4429999999999991E-2</v>
      </c>
      <c r="Q9" s="208">
        <f>_xll.qlSimpleQuoteSetValue(D9,P9/100,Trigger)</f>
        <v>0</v>
      </c>
      <c r="R9" s="208"/>
    </row>
    <row r="10" spans="1:19" ht="11.25" customHeight="1" x14ac:dyDescent="0.2">
      <c r="A10" s="191"/>
      <c r="B10" s="193" t="s">
        <v>103</v>
      </c>
      <c r="C10" s="194" t="str">
        <f t="shared" si="0"/>
        <v>JPY6MD_Quote</v>
      </c>
      <c r="D10" s="194" t="str">
        <f>_xll.qlSimpleQuote(C10,,RateTickValue,Permanent,Trigger,ObjectOverwrite)</f>
        <v>JPY6MD_Quote#0000</v>
      </c>
      <c r="E10" s="195" t="str">
        <f>_xll.ohRangeRetrieveError(D10)</f>
        <v/>
      </c>
      <c r="F10" s="199"/>
      <c r="H10" s="191"/>
      <c r="I10" s="206" t="s">
        <v>14</v>
      </c>
      <c r="J10" s="207"/>
      <c r="K10" s="207" t="str">
        <f>JPYLibor!H10</f>
        <v>JPY6MFSR=</v>
      </c>
      <c r="L10" s="274">
        <f>JPYLibor!J10</f>
        <v>0.12514</v>
      </c>
      <c r="M10" s="208"/>
      <c r="N10" s="208">
        <v>0.12514</v>
      </c>
      <c r="O10" s="208"/>
      <c r="P10" s="208">
        <v>0.12514</v>
      </c>
      <c r="Q10" s="208">
        <f>_xll.qlSimpleQuoteSetValue(D10,P10/100,Trigger)</f>
        <v>0</v>
      </c>
      <c r="R10" s="208"/>
    </row>
    <row r="11" spans="1:19" ht="11.25" customHeight="1" x14ac:dyDescent="0.2">
      <c r="A11" s="191"/>
      <c r="B11" s="196" t="s">
        <v>102</v>
      </c>
      <c r="C11" s="197" t="str">
        <f t="shared" si="0"/>
        <v>JPY1YD_Quote</v>
      </c>
      <c r="D11" s="197" t="str">
        <f>_xll.qlSimpleQuote(C11,,RateTickValue,Permanent,Trigger,ObjectOverwrite)</f>
        <v>JPY1YD_Quote#0000</v>
      </c>
      <c r="E11" s="198" t="str">
        <f>_xll.ohRangeRetrieveError(D11)</f>
        <v/>
      </c>
      <c r="F11" s="199"/>
      <c r="H11" s="191"/>
      <c r="I11" s="209" t="s">
        <v>8</v>
      </c>
      <c r="J11" s="210"/>
      <c r="K11" s="210" t="str">
        <f>JPYLibor!H11</f>
        <v>JPY1YFSR=</v>
      </c>
      <c r="L11" s="275">
        <f>JPYLibor!J11</f>
        <v>0.24186000000000002</v>
      </c>
      <c r="M11" s="208"/>
      <c r="N11" s="211">
        <v>0.24186000000000002</v>
      </c>
      <c r="O11" s="208"/>
      <c r="P11" s="211">
        <v>0.24186000000000002</v>
      </c>
      <c r="Q11" s="211">
        <f>_xll.qlSimpleQuoteSetValue(D11,P11/100,Trigger)</f>
        <v>0</v>
      </c>
      <c r="R11" s="208"/>
    </row>
    <row r="12" spans="1:19" ht="11.25" customHeight="1" x14ac:dyDescent="0.2">
      <c r="A12" s="120"/>
      <c r="B12" s="121"/>
      <c r="C12" s="121"/>
      <c r="D12" s="121"/>
      <c r="E12" s="121"/>
      <c r="F12" s="122"/>
      <c r="H12" s="120"/>
      <c r="I12" s="121"/>
      <c r="J12" s="121"/>
      <c r="K12" s="121"/>
      <c r="L12" s="121"/>
      <c r="M12" s="121"/>
      <c r="N12" s="121"/>
      <c r="O12" s="121"/>
      <c r="P12" s="121"/>
      <c r="Q12" s="121"/>
      <c r="R12" s="122"/>
    </row>
    <row r="13" spans="1:19" ht="11.25" customHeight="1" x14ac:dyDescent="0.2">
      <c r="S13" s="84"/>
    </row>
    <row r="14" spans="1:19" ht="11.25" customHeight="1" x14ac:dyDescent="0.2">
      <c r="S14" s="84"/>
    </row>
    <row r="15" spans="1:19" ht="11.25" customHeight="1" x14ac:dyDescent="0.2">
      <c r="S15" s="84"/>
    </row>
    <row r="16" spans="1:19" ht="11.25" customHeight="1" x14ac:dyDescent="0.2">
      <c r="S16" s="84"/>
    </row>
    <row r="17" spans="19:20" ht="11.25" customHeight="1" x14ac:dyDescent="0.2">
      <c r="S17" s="84"/>
    </row>
    <row r="18" spans="19:20" ht="11.25" customHeight="1" x14ac:dyDescent="0.2">
      <c r="S18" s="84"/>
    </row>
    <row r="19" spans="19:20" ht="11.25" customHeight="1" x14ac:dyDescent="0.2">
      <c r="S19" s="84"/>
    </row>
    <row r="20" spans="19:20" ht="11.25" customHeight="1" x14ac:dyDescent="0.2">
      <c r="S20" s="84"/>
    </row>
    <row r="21" spans="19:20" ht="11.25" customHeight="1" x14ac:dyDescent="0.2">
      <c r="S21" s="84"/>
    </row>
    <row r="22" spans="19:20" ht="11.25" customHeight="1" x14ac:dyDescent="0.2">
      <c r="S22" s="84"/>
    </row>
    <row r="23" spans="19:20" ht="11.25" customHeight="1" x14ac:dyDescent="0.2">
      <c r="S23" s="84"/>
    </row>
    <row r="26" spans="19:20" ht="11.25" customHeight="1" x14ac:dyDescent="0.2">
      <c r="T26" s="84"/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F59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40" hidden="1" customWidth="1" outlineLevel="1"/>
    <col min="2" max="4" width="6.140625" style="40" hidden="1" customWidth="1" outlineLevel="1"/>
    <col min="5" max="5" width="24.7109375" style="40" hidden="1" customWidth="1" outlineLevel="1"/>
    <col min="6" max="6" width="24.7109375" style="236" hidden="1" customWidth="1" outlineLevel="1"/>
    <col min="7" max="7" width="24.7109375" style="40" hidden="1" customWidth="1" outlineLevel="1"/>
    <col min="8" max="8" width="2.7109375" style="40" hidden="1" customWidth="1" outlineLevel="1"/>
    <col min="9" max="9" width="2.7109375" style="40" customWidth="1" collapsed="1"/>
    <col min="10" max="10" width="2.7109375" style="40" customWidth="1"/>
    <col min="11" max="13" width="4.28515625" style="40" customWidth="1"/>
    <col min="14" max="15" width="18.7109375" style="40" customWidth="1"/>
    <col min="16" max="19" width="10.7109375" style="40" customWidth="1"/>
    <col min="20" max="20" width="2.7109375" style="40" customWidth="1"/>
    <col min="21" max="21" width="10.7109375" style="40" customWidth="1"/>
    <col min="22" max="22" width="2.7109375" style="40" customWidth="1"/>
    <col min="23" max="24" width="10.7109375" style="40" customWidth="1"/>
    <col min="25" max="25" width="2.7109375" style="40" customWidth="1"/>
    <col min="26" max="16384" width="9.140625" style="84"/>
  </cols>
  <sheetData>
    <row r="1" spans="1:25" x14ac:dyDescent="0.2">
      <c r="A1" s="216"/>
      <c r="B1" s="124"/>
      <c r="C1" s="124"/>
      <c r="D1" s="124"/>
      <c r="E1" s="124"/>
      <c r="F1" s="124"/>
      <c r="G1" s="124"/>
      <c r="H1" s="125"/>
      <c r="J1" s="217" t="s">
        <v>113</v>
      </c>
      <c r="K1" s="102"/>
      <c r="L1" s="102"/>
      <c r="M1" s="102"/>
      <c r="N1" s="102"/>
      <c r="O1" s="102"/>
      <c r="P1" s="102"/>
      <c r="Q1" s="102"/>
      <c r="R1" s="102"/>
      <c r="S1" s="102"/>
      <c r="T1" s="237"/>
      <c r="U1" s="102"/>
      <c r="V1" s="237"/>
      <c r="W1" s="102"/>
      <c r="X1" s="102"/>
      <c r="Y1" s="238"/>
    </row>
    <row r="2" spans="1:25" ht="11.25" customHeight="1" x14ac:dyDescent="0.2">
      <c r="A2" s="128"/>
      <c r="B2" s="33"/>
      <c r="C2" s="33"/>
      <c r="D2" s="33"/>
      <c r="E2" s="33"/>
      <c r="F2" s="33"/>
      <c r="G2" s="33"/>
      <c r="H2" s="127"/>
      <c r="J2" s="105"/>
      <c r="K2" s="17"/>
      <c r="L2" s="17"/>
      <c r="M2" s="17"/>
      <c r="N2" s="17"/>
      <c r="O2" s="201" t="str">
        <f>VLOOKUP($J$1,AreaTable,2,FALSE)</f>
        <v>ICAP</v>
      </c>
      <c r="P2" s="17"/>
      <c r="Q2" s="309" t="s">
        <v>228</v>
      </c>
      <c r="R2" s="240" t="b">
        <f t="array" ref="R2">AND(_xll.ohFilter($Q$5:$Q$58,ISNUMBER($Q$5:$Q$58))=0)</f>
        <v>0</v>
      </c>
      <c r="S2" s="17"/>
      <c r="T2" s="17"/>
      <c r="U2" s="17"/>
      <c r="V2" s="17"/>
      <c r="W2" s="17"/>
      <c r="X2" s="240">
        <f>_xll.ohTrigger(X5:X24)</f>
        <v>2</v>
      </c>
      <c r="Y2" s="183"/>
    </row>
    <row r="3" spans="1:25" x14ac:dyDescent="0.2">
      <c r="A3" s="218"/>
      <c r="B3" s="219"/>
      <c r="C3" s="219"/>
      <c r="D3" s="212"/>
      <c r="E3" s="212"/>
      <c r="F3" s="33"/>
      <c r="G3" s="33"/>
      <c r="H3" s="220"/>
      <c r="J3" s="191"/>
      <c r="K3" s="68"/>
      <c r="L3" s="68"/>
      <c r="M3" s="17"/>
      <c r="N3" s="17"/>
      <c r="O3" s="17"/>
      <c r="P3" s="17"/>
      <c r="Q3" s="17"/>
      <c r="R3" s="17"/>
      <c r="S3" s="17"/>
      <c r="T3" s="68"/>
      <c r="U3" s="17"/>
      <c r="V3" s="68"/>
      <c r="W3" s="17"/>
      <c r="X3" s="17"/>
      <c r="Y3" s="199"/>
    </row>
    <row r="4" spans="1:25" ht="22.5" customHeight="1" x14ac:dyDescent="0.2">
      <c r="A4" s="105"/>
      <c r="B4" s="168" t="s">
        <v>23</v>
      </c>
      <c r="C4" s="184"/>
      <c r="D4" s="184"/>
      <c r="E4" s="168" t="s">
        <v>222</v>
      </c>
      <c r="F4" s="168" t="s">
        <v>223</v>
      </c>
      <c r="G4" s="168" t="s">
        <v>224</v>
      </c>
      <c r="H4" s="183"/>
      <c r="J4" s="191"/>
      <c r="K4" s="201"/>
      <c r="L4" s="201"/>
      <c r="M4" s="201"/>
      <c r="N4" s="221" t="s">
        <v>225</v>
      </c>
      <c r="O4" s="222" t="str">
        <f>_xll.RData(O5:O58,P4:Q4,"RTFEED:IDN",ReutersRtMode,,P5)</f>
        <v>Updated at 09:33:12</v>
      </c>
      <c r="P4" s="223" t="s">
        <v>136</v>
      </c>
      <c r="Q4" s="223" t="s">
        <v>135</v>
      </c>
      <c r="R4" s="223" t="s">
        <v>155</v>
      </c>
      <c r="S4" s="223" t="s">
        <v>227</v>
      </c>
      <c r="T4" s="191"/>
      <c r="U4" s="223" t="s">
        <v>147</v>
      </c>
      <c r="V4" s="191"/>
      <c r="W4" s="223" t="s">
        <v>146</v>
      </c>
      <c r="X4" s="223" t="s">
        <v>145</v>
      </c>
      <c r="Y4" s="63"/>
    </row>
    <row r="5" spans="1:25" ht="11.25" customHeight="1" x14ac:dyDescent="0.2">
      <c r="A5" s="224"/>
      <c r="B5" s="225" t="str">
        <f>K5</f>
        <v>SW</v>
      </c>
      <c r="C5" s="226" t="s">
        <v>113</v>
      </c>
      <c r="D5" s="225"/>
      <c r="E5" s="173" t="str">
        <f t="shared" ref="E5:E36" si="0">Currency&amp;$C5&amp;$B5&amp;QuoteSuffix</f>
        <v>JPYOISSW_Quote</v>
      </c>
      <c r="F5" s="175" t="str">
        <f>_xll.qlSimpleQuote(E5,,RateTickValue,Permanent,Trigger,ObjectOverwrite)</f>
        <v>JPYOISSW_Quote#0000</v>
      </c>
      <c r="G5" s="174" t="str">
        <f>_xll.ohRangeRetrieveError(F5)</f>
        <v/>
      </c>
      <c r="H5" s="183"/>
      <c r="J5" s="191"/>
      <c r="K5" s="227" t="s">
        <v>22</v>
      </c>
      <c r="L5" s="227"/>
      <c r="M5" s="227" t="s">
        <v>113</v>
      </c>
      <c r="N5" s="228" t="str">
        <f t="shared" ref="N5:N36" si="1">Currency&amp;$K5&amp;$L5&amp;$M5</f>
        <v>JPYSWOIS</v>
      </c>
      <c r="O5" s="228" t="str">
        <f t="shared" ref="O5:O36" si="2">N5&amp;"="&amp;VLOOKUP(Contributor,ContributorTable,2,FALSE)</f>
        <v>JPYSWOIS=ICAP</v>
      </c>
      <c r="P5" s="273" t="s">
        <v>229</v>
      </c>
      <c r="Q5" s="273" t="s">
        <v>229</v>
      </c>
      <c r="R5" s="229" t="e">
        <f>IF($R$2,IF(ISNUMBER(P5),P5,#NUM!),IFERROR(AVERAGE(P5:Q5),#NUM!))</f>
        <v>#NUM!</v>
      </c>
      <c r="S5" s="229" t="e">
        <f t="shared" ref="S5:S36" si="3">(R5-P5)*2</f>
        <v>#NUM!</v>
      </c>
      <c r="T5" s="191"/>
      <c r="U5" s="229" t="e">
        <v>#NUM!</v>
      </c>
      <c r="V5" s="191"/>
      <c r="W5" s="229" t="e">
        <f t="array" ref="W5:W58">QuoteLive</f>
        <v>#NUM!</v>
      </c>
      <c r="X5" s="229">
        <f>_xll.qlSimpleQuoteSetValue(F5,W5/100,Trigger)</f>
        <v>0</v>
      </c>
      <c r="Y5" s="63"/>
    </row>
    <row r="6" spans="1:25" ht="11.25" customHeight="1" x14ac:dyDescent="0.2">
      <c r="A6" s="224"/>
      <c r="B6" s="231" t="str">
        <f t="shared" ref="B6:B58" si="4">K6</f>
        <v>2W</v>
      </c>
      <c r="C6" s="232" t="s">
        <v>113</v>
      </c>
      <c r="D6" s="231"/>
      <c r="E6" s="171" t="str">
        <f t="shared" si="0"/>
        <v>JPYOIS2W_Quote</v>
      </c>
      <c r="F6" s="194" t="str">
        <f>_xll.qlSimpleQuote(E6,,RateTickValue,Permanent,Trigger,ObjectOverwrite)</f>
        <v>JPYOIS2W_Quote#0000</v>
      </c>
      <c r="G6" s="172" t="str">
        <f>_xll.ohRangeRetrieveError(F6)</f>
        <v/>
      </c>
      <c r="H6" s="183"/>
      <c r="J6" s="191"/>
      <c r="K6" s="233" t="s">
        <v>21</v>
      </c>
      <c r="L6" s="233"/>
      <c r="M6" s="233" t="s">
        <v>113</v>
      </c>
      <c r="N6" s="234" t="str">
        <f t="shared" si="1"/>
        <v>JPY2WOIS</v>
      </c>
      <c r="O6" s="234" t="str">
        <f t="shared" si="2"/>
        <v>JPY2WOIS=ICAP</v>
      </c>
      <c r="P6" s="274" t="s">
        <v>229</v>
      </c>
      <c r="Q6" s="274" t="s">
        <v>229</v>
      </c>
      <c r="R6" s="230" t="e">
        <f t="shared" ref="R6:R58" si="5">IF($R$2,IF(ISNUMBER(P6),P6,#NUM!),IFERROR(AVERAGE(P6:Q6),#NUM!))</f>
        <v>#NUM!</v>
      </c>
      <c r="S6" s="230" t="e">
        <f t="shared" si="3"/>
        <v>#NUM!</v>
      </c>
      <c r="T6" s="191"/>
      <c r="U6" s="230" t="e">
        <v>#NUM!</v>
      </c>
      <c r="V6" s="191"/>
      <c r="W6" s="230" t="e">
        <v>#NUM!</v>
      </c>
      <c r="X6" s="230">
        <f>_xll.qlSimpleQuoteSetValue(F6,W6/100,Trigger)</f>
        <v>0</v>
      </c>
      <c r="Y6" s="63"/>
    </row>
    <row r="7" spans="1:25" ht="11.25" customHeight="1" x14ac:dyDescent="0.2">
      <c r="A7" s="224"/>
      <c r="B7" s="231" t="str">
        <f t="shared" si="4"/>
        <v>3W</v>
      </c>
      <c r="C7" s="232" t="s">
        <v>113</v>
      </c>
      <c r="D7" s="231"/>
      <c r="E7" s="171" t="str">
        <f t="shared" si="0"/>
        <v>JPYOIS3W_Quote</v>
      </c>
      <c r="F7" s="194" t="str">
        <f>_xll.qlSimpleQuote(E7,,RateTickValue,Permanent,Trigger,ObjectOverwrite)</f>
        <v>JPYOIS3W_Quote#0000</v>
      </c>
      <c r="G7" s="172" t="str">
        <f>_xll.ohRangeRetrieveError(F7)</f>
        <v/>
      </c>
      <c r="H7" s="183"/>
      <c r="J7" s="191"/>
      <c r="K7" s="233" t="s">
        <v>20</v>
      </c>
      <c r="L7" s="233"/>
      <c r="M7" s="233" t="s">
        <v>113</v>
      </c>
      <c r="N7" s="234" t="str">
        <f t="shared" si="1"/>
        <v>JPY3WOIS</v>
      </c>
      <c r="O7" s="234" t="str">
        <f t="shared" si="2"/>
        <v>JPY3WOIS=ICAP</v>
      </c>
      <c r="P7" s="274" t="s">
        <v>229</v>
      </c>
      <c r="Q7" s="274" t="s">
        <v>229</v>
      </c>
      <c r="R7" s="230" t="e">
        <f t="shared" si="5"/>
        <v>#NUM!</v>
      </c>
      <c r="S7" s="230" t="e">
        <f t="shared" si="3"/>
        <v>#NUM!</v>
      </c>
      <c r="T7" s="191"/>
      <c r="U7" s="230" t="e">
        <v>#NUM!</v>
      </c>
      <c r="V7" s="191"/>
      <c r="W7" s="230" t="e">
        <v>#NUM!</v>
      </c>
      <c r="X7" s="230">
        <f>_xll.qlSimpleQuoteSetValue(F7,W7/100,Trigger)</f>
        <v>0</v>
      </c>
      <c r="Y7" s="63"/>
    </row>
    <row r="8" spans="1:25" ht="11.25" customHeight="1" x14ac:dyDescent="0.2">
      <c r="A8" s="191"/>
      <c r="B8" s="231" t="str">
        <f t="shared" si="4"/>
        <v>1M</v>
      </c>
      <c r="C8" s="232" t="s">
        <v>113</v>
      </c>
      <c r="D8" s="231"/>
      <c r="E8" s="171" t="str">
        <f t="shared" si="0"/>
        <v>JPYOIS1M_Quote</v>
      </c>
      <c r="F8" s="194" t="str">
        <f>_xll.qlSimpleQuote(E8,,RateTickValue,Permanent,Trigger,ObjectOverwrite)</f>
        <v>JPYOIS1M_Quote#0000</v>
      </c>
      <c r="G8" s="172" t="str">
        <f>_xll.ohRangeRetrieveError(F8)</f>
        <v/>
      </c>
      <c r="H8" s="183"/>
      <c r="J8" s="191"/>
      <c r="K8" s="233" t="s">
        <v>19</v>
      </c>
      <c r="L8" s="233"/>
      <c r="M8" s="233" t="s">
        <v>113</v>
      </c>
      <c r="N8" s="234" t="str">
        <f t="shared" si="1"/>
        <v>JPY1MOIS</v>
      </c>
      <c r="O8" s="234" t="str">
        <f t="shared" si="2"/>
        <v>JPY1MOIS=ICAP</v>
      </c>
      <c r="P8" s="274">
        <v>0.05</v>
      </c>
      <c r="Q8" s="274">
        <v>0.09</v>
      </c>
      <c r="R8" s="230">
        <f t="shared" si="5"/>
        <v>7.0000000000000007E-2</v>
      </c>
      <c r="S8" s="230">
        <f t="shared" si="3"/>
        <v>4.0000000000000008E-2</v>
      </c>
      <c r="T8" s="191"/>
      <c r="U8" s="230">
        <v>7.2500000000000009E-2</v>
      </c>
      <c r="V8" s="191"/>
      <c r="W8" s="230">
        <v>7.0000000000000007E-2</v>
      </c>
      <c r="X8" s="230">
        <f>_xll.qlSimpleQuoteSetValue(F8,W8/100,Trigger)</f>
        <v>-2.4999999999999957E-5</v>
      </c>
      <c r="Y8" s="63"/>
    </row>
    <row r="9" spans="1:25" ht="11.25" customHeight="1" x14ac:dyDescent="0.2">
      <c r="A9" s="191"/>
      <c r="B9" s="231" t="str">
        <f t="shared" si="4"/>
        <v>2M</v>
      </c>
      <c r="C9" s="232" t="s">
        <v>113</v>
      </c>
      <c r="D9" s="231"/>
      <c r="E9" s="171" t="str">
        <f t="shared" si="0"/>
        <v>JPYOIS2M_Quote</v>
      </c>
      <c r="F9" s="194" t="str">
        <f>_xll.qlSimpleQuote(E9,,RateTickValue,Permanent,Trigger,ObjectOverwrite)</f>
        <v>JPYOIS2M_Quote#0000</v>
      </c>
      <c r="G9" s="172" t="str">
        <f>_xll.ohRangeRetrieveError(F9)</f>
        <v/>
      </c>
      <c r="H9" s="183"/>
      <c r="J9" s="191"/>
      <c r="K9" s="233" t="s">
        <v>18</v>
      </c>
      <c r="L9" s="233"/>
      <c r="M9" s="233" t="s">
        <v>113</v>
      </c>
      <c r="N9" s="234" t="str">
        <f t="shared" si="1"/>
        <v>JPY2MOIS</v>
      </c>
      <c r="O9" s="234" t="str">
        <f t="shared" si="2"/>
        <v>JPY2MOIS=ICAP</v>
      </c>
      <c r="P9" s="274">
        <v>4.7500000000000001E-2</v>
      </c>
      <c r="Q9" s="274">
        <v>8.7499999999999994E-2</v>
      </c>
      <c r="R9" s="230">
        <f t="shared" si="5"/>
        <v>6.7500000000000004E-2</v>
      </c>
      <c r="S9" s="230">
        <f t="shared" si="3"/>
        <v>4.0000000000000008E-2</v>
      </c>
      <c r="T9" s="191"/>
      <c r="U9" s="230">
        <v>7.2500000000000009E-2</v>
      </c>
      <c r="V9" s="191"/>
      <c r="W9" s="230">
        <v>6.7500000000000004E-2</v>
      </c>
      <c r="X9" s="230">
        <f>_xll.qlSimpleQuoteSetValue(F9,W9/100,Trigger)</f>
        <v>-5.0000000000000023E-5</v>
      </c>
      <c r="Y9" s="63"/>
    </row>
    <row r="10" spans="1:25" ht="11.25" customHeight="1" x14ac:dyDescent="0.2">
      <c r="A10" s="191"/>
      <c r="B10" s="231" t="str">
        <f t="shared" si="4"/>
        <v>3M</v>
      </c>
      <c r="C10" s="232" t="s">
        <v>113</v>
      </c>
      <c r="D10" s="231"/>
      <c r="E10" s="171" t="str">
        <f t="shared" si="0"/>
        <v>JPYOIS3M_Quote</v>
      </c>
      <c r="F10" s="194" t="str">
        <f>_xll.qlSimpleQuote(E10,,RateTickValue,Permanent,Trigger,ObjectOverwrite)</f>
        <v>JPYOIS3M_Quote#0000</v>
      </c>
      <c r="G10" s="172" t="str">
        <f>_xll.ohRangeRetrieveError(F10)</f>
        <v/>
      </c>
      <c r="H10" s="183"/>
      <c r="J10" s="191"/>
      <c r="K10" s="233" t="s">
        <v>17</v>
      </c>
      <c r="L10" s="233"/>
      <c r="M10" s="233" t="s">
        <v>113</v>
      </c>
      <c r="N10" s="234" t="str">
        <f t="shared" si="1"/>
        <v>JPY3MOIS</v>
      </c>
      <c r="O10" s="234" t="str">
        <f t="shared" si="2"/>
        <v>JPY3MOIS=ICAP</v>
      </c>
      <c r="P10" s="274">
        <v>4.4999999999999998E-2</v>
      </c>
      <c r="Q10" s="274">
        <v>8.4999999999999992E-2</v>
      </c>
      <c r="R10" s="230">
        <f t="shared" si="5"/>
        <v>6.5000000000000002E-2</v>
      </c>
      <c r="S10" s="230">
        <f t="shared" si="3"/>
        <v>4.0000000000000008E-2</v>
      </c>
      <c r="T10" s="191"/>
      <c r="U10" s="230">
        <v>7.0000000000000007E-2</v>
      </c>
      <c r="V10" s="191"/>
      <c r="W10" s="230">
        <v>6.5000000000000002E-2</v>
      </c>
      <c r="X10" s="230">
        <f>_xll.qlSimpleQuoteSetValue(F10,W10/100,Trigger)</f>
        <v>-5.0000000000000131E-5</v>
      </c>
      <c r="Y10" s="63"/>
    </row>
    <row r="11" spans="1:25" ht="11.25" customHeight="1" x14ac:dyDescent="0.2">
      <c r="A11" s="191"/>
      <c r="B11" s="231" t="str">
        <f t="shared" si="4"/>
        <v>4M</v>
      </c>
      <c r="C11" s="232" t="s">
        <v>113</v>
      </c>
      <c r="D11" s="231"/>
      <c r="E11" s="171" t="str">
        <f t="shared" si="0"/>
        <v>JPYOIS4M_Quote</v>
      </c>
      <c r="F11" s="194" t="str">
        <f>_xll.qlSimpleQuote(E11,,RateTickValue,Permanent,Trigger,ObjectOverwrite)</f>
        <v>JPYOIS4M_Quote#0000</v>
      </c>
      <c r="G11" s="172" t="str">
        <f>_xll.ohRangeRetrieveError(F11)</f>
        <v/>
      </c>
      <c r="H11" s="183"/>
      <c r="J11" s="191"/>
      <c r="K11" s="233" t="s">
        <v>16</v>
      </c>
      <c r="L11" s="233"/>
      <c r="M11" s="233" t="s">
        <v>113</v>
      </c>
      <c r="N11" s="234" t="str">
        <f t="shared" si="1"/>
        <v>JPY4MOIS</v>
      </c>
      <c r="O11" s="234" t="str">
        <f t="shared" si="2"/>
        <v>JPY4MOIS=ICAP</v>
      </c>
      <c r="P11" s="274">
        <v>4.2499999999999996E-2</v>
      </c>
      <c r="Q11" s="274">
        <v>8.249999999999999E-2</v>
      </c>
      <c r="R11" s="230">
        <f t="shared" si="5"/>
        <v>6.2499999999999993E-2</v>
      </c>
      <c r="S11" s="230">
        <f t="shared" si="3"/>
        <v>3.9999999999999994E-2</v>
      </c>
      <c r="T11" s="191"/>
      <c r="U11" s="230">
        <v>6.7500000000000004E-2</v>
      </c>
      <c r="V11" s="191"/>
      <c r="W11" s="230">
        <v>6.2499999999999993E-2</v>
      </c>
      <c r="X11" s="230">
        <f>_xll.qlSimpleQuoteSetValue(F11,W11/100,Trigger)</f>
        <v>-5.0000000000000131E-5</v>
      </c>
      <c r="Y11" s="63"/>
    </row>
    <row r="12" spans="1:25" ht="11.25" customHeight="1" x14ac:dyDescent="0.2">
      <c r="A12" s="191"/>
      <c r="B12" s="231" t="str">
        <f t="shared" si="4"/>
        <v>5M</v>
      </c>
      <c r="C12" s="232" t="s">
        <v>113</v>
      </c>
      <c r="D12" s="231"/>
      <c r="E12" s="171" t="str">
        <f t="shared" si="0"/>
        <v>JPYOIS5M_Quote</v>
      </c>
      <c r="F12" s="194" t="str">
        <f>_xll.qlSimpleQuote(E12,,RateTickValue,Permanent,Trigger,ObjectOverwrite)</f>
        <v>JPYOIS5M_Quote#0000</v>
      </c>
      <c r="G12" s="172" t="str">
        <f>_xll.ohRangeRetrieveError(F12)</f>
        <v/>
      </c>
      <c r="H12" s="183"/>
      <c r="J12" s="191"/>
      <c r="K12" s="233" t="s">
        <v>15</v>
      </c>
      <c r="L12" s="233"/>
      <c r="M12" s="233" t="s">
        <v>113</v>
      </c>
      <c r="N12" s="234" t="str">
        <f t="shared" si="1"/>
        <v>JPY5MOIS</v>
      </c>
      <c r="O12" s="234" t="str">
        <f t="shared" si="2"/>
        <v>JPY5MOIS=ICAP</v>
      </c>
      <c r="P12" s="274">
        <v>0.04</v>
      </c>
      <c r="Q12" s="274">
        <v>0.08</v>
      </c>
      <c r="R12" s="230">
        <f t="shared" si="5"/>
        <v>0.06</v>
      </c>
      <c r="S12" s="230">
        <f t="shared" si="3"/>
        <v>3.9999999999999994E-2</v>
      </c>
      <c r="T12" s="191"/>
      <c r="U12" s="230">
        <v>6.5000000000000002E-2</v>
      </c>
      <c r="V12" s="191"/>
      <c r="W12" s="230">
        <v>0.06</v>
      </c>
      <c r="X12" s="230">
        <f>_xll.qlSimpleQuoteSetValue(F12,W12/100,Trigger)</f>
        <v>-5.0000000000000023E-5</v>
      </c>
      <c r="Y12" s="63"/>
    </row>
    <row r="13" spans="1:25" ht="11.25" customHeight="1" x14ac:dyDescent="0.2">
      <c r="A13" s="191"/>
      <c r="B13" s="231" t="str">
        <f t="shared" si="4"/>
        <v>6M</v>
      </c>
      <c r="C13" s="232" t="s">
        <v>113</v>
      </c>
      <c r="D13" s="231"/>
      <c r="E13" s="171" t="str">
        <f t="shared" si="0"/>
        <v>JPYOIS6M_Quote</v>
      </c>
      <c r="F13" s="194" t="str">
        <f>_xll.qlSimpleQuote(E13,,RateTickValue,Permanent,Trigger,ObjectOverwrite)</f>
        <v>JPYOIS6M_Quote#0000</v>
      </c>
      <c r="G13" s="172" t="str">
        <f>_xll.ohRangeRetrieveError(F13)</f>
        <v/>
      </c>
      <c r="H13" s="183"/>
      <c r="J13" s="191"/>
      <c r="K13" s="233" t="s">
        <v>14</v>
      </c>
      <c r="L13" s="233"/>
      <c r="M13" s="233" t="s">
        <v>113</v>
      </c>
      <c r="N13" s="234" t="str">
        <f t="shared" si="1"/>
        <v>JPY6MOIS</v>
      </c>
      <c r="O13" s="234" t="str">
        <f t="shared" si="2"/>
        <v>JPY6MOIS=ICAP</v>
      </c>
      <c r="P13" s="274">
        <v>0.04</v>
      </c>
      <c r="Q13" s="274">
        <v>0.08</v>
      </c>
      <c r="R13" s="230">
        <f t="shared" si="5"/>
        <v>0.06</v>
      </c>
      <c r="S13" s="230">
        <f t="shared" si="3"/>
        <v>3.9999999999999994E-2</v>
      </c>
      <c r="T13" s="191"/>
      <c r="U13" s="230">
        <v>6.5000000000000002E-2</v>
      </c>
      <c r="V13" s="191"/>
      <c r="W13" s="230">
        <v>0.06</v>
      </c>
      <c r="X13" s="230">
        <f>_xll.qlSimpleQuoteSetValue(F13,W13/100,Trigger)</f>
        <v>-2.4999999999999957E-5</v>
      </c>
      <c r="Y13" s="63"/>
    </row>
    <row r="14" spans="1:25" ht="11.25" customHeight="1" x14ac:dyDescent="0.2">
      <c r="A14" s="191"/>
      <c r="B14" s="231" t="str">
        <f t="shared" si="4"/>
        <v>7M</v>
      </c>
      <c r="C14" s="232" t="s">
        <v>113</v>
      </c>
      <c r="D14" s="231"/>
      <c r="E14" s="171" t="str">
        <f t="shared" si="0"/>
        <v>JPYOIS7M_Quote</v>
      </c>
      <c r="F14" s="194" t="str">
        <f>_xll.qlSimpleQuote(E14,,RateTickValue,Permanent,Trigger,ObjectOverwrite)</f>
        <v>JPYOIS7M_Quote#0000</v>
      </c>
      <c r="G14" s="172" t="str">
        <f>_xll.ohRangeRetrieveError(F14)</f>
        <v/>
      </c>
      <c r="H14" s="183"/>
      <c r="J14" s="191"/>
      <c r="K14" s="233" t="s">
        <v>13</v>
      </c>
      <c r="L14" s="233"/>
      <c r="M14" s="233" t="s">
        <v>113</v>
      </c>
      <c r="N14" s="234" t="str">
        <f t="shared" si="1"/>
        <v>JPY7MOIS</v>
      </c>
      <c r="O14" s="234" t="str">
        <f t="shared" si="2"/>
        <v>JPY7MOIS=ICAP</v>
      </c>
      <c r="P14" s="274" t="s">
        <v>229</v>
      </c>
      <c r="Q14" s="274" t="s">
        <v>229</v>
      </c>
      <c r="R14" s="230" t="e">
        <f t="shared" si="5"/>
        <v>#NUM!</v>
      </c>
      <c r="S14" s="230" t="e">
        <f t="shared" si="3"/>
        <v>#NUM!</v>
      </c>
      <c r="T14" s="191"/>
      <c r="U14" s="230" t="e">
        <v>#NUM!</v>
      </c>
      <c r="V14" s="191"/>
      <c r="W14" s="230" t="e">
        <v>#NUM!</v>
      </c>
      <c r="X14" s="230">
        <f>_xll.qlSimpleQuoteSetValue(F14,W14/100,Trigger)</f>
        <v>0</v>
      </c>
      <c r="Y14" s="63"/>
    </row>
    <row r="15" spans="1:25" ht="11.25" customHeight="1" x14ac:dyDescent="0.2">
      <c r="A15" s="191"/>
      <c r="B15" s="231" t="str">
        <f t="shared" si="4"/>
        <v>8M</v>
      </c>
      <c r="C15" s="232" t="s">
        <v>113</v>
      </c>
      <c r="D15" s="231"/>
      <c r="E15" s="171" t="str">
        <f t="shared" si="0"/>
        <v>JPYOIS8M_Quote</v>
      </c>
      <c r="F15" s="194" t="str">
        <f>_xll.qlSimpleQuote(E15,,RateTickValue,Permanent,Trigger,ObjectOverwrite)</f>
        <v>JPYOIS8M_Quote#0000</v>
      </c>
      <c r="G15" s="172" t="str">
        <f>_xll.ohRangeRetrieveError(F15)</f>
        <v/>
      </c>
      <c r="H15" s="183"/>
      <c r="J15" s="191"/>
      <c r="K15" s="233" t="s">
        <v>12</v>
      </c>
      <c r="L15" s="233"/>
      <c r="M15" s="233" t="s">
        <v>113</v>
      </c>
      <c r="N15" s="234" t="str">
        <f t="shared" si="1"/>
        <v>JPY8MOIS</v>
      </c>
      <c r="O15" s="234" t="str">
        <f t="shared" si="2"/>
        <v>JPY8MOIS=ICAP</v>
      </c>
      <c r="P15" s="274" t="s">
        <v>229</v>
      </c>
      <c r="Q15" s="274" t="s">
        <v>229</v>
      </c>
      <c r="R15" s="230" t="e">
        <f t="shared" si="5"/>
        <v>#NUM!</v>
      </c>
      <c r="S15" s="230" t="e">
        <f t="shared" si="3"/>
        <v>#NUM!</v>
      </c>
      <c r="T15" s="191"/>
      <c r="U15" s="230" t="e">
        <v>#NUM!</v>
      </c>
      <c r="V15" s="191"/>
      <c r="W15" s="230" t="e">
        <v>#NUM!</v>
      </c>
      <c r="X15" s="230">
        <f>_xll.qlSimpleQuoteSetValue(F15,W15/100,Trigger)</f>
        <v>0</v>
      </c>
      <c r="Y15" s="63"/>
    </row>
    <row r="16" spans="1:25" ht="11.25" customHeight="1" x14ac:dyDescent="0.2">
      <c r="A16" s="191"/>
      <c r="B16" s="231" t="str">
        <f t="shared" si="4"/>
        <v>9M</v>
      </c>
      <c r="C16" s="232" t="s">
        <v>113</v>
      </c>
      <c r="D16" s="231"/>
      <c r="E16" s="171" t="str">
        <f t="shared" si="0"/>
        <v>JPYOIS9M_Quote</v>
      </c>
      <c r="F16" s="194" t="str">
        <f>_xll.qlSimpleQuote(E16,,RateTickValue,Permanent,Trigger,ObjectOverwrite)</f>
        <v>JPYOIS9M_Quote#0000</v>
      </c>
      <c r="G16" s="172" t="str">
        <f>_xll.ohRangeRetrieveError(F16)</f>
        <v/>
      </c>
      <c r="H16" s="183"/>
      <c r="J16" s="191"/>
      <c r="K16" s="233" t="s">
        <v>11</v>
      </c>
      <c r="L16" s="233"/>
      <c r="M16" s="233" t="s">
        <v>113</v>
      </c>
      <c r="N16" s="234" t="str">
        <f t="shared" si="1"/>
        <v>JPY9MOIS</v>
      </c>
      <c r="O16" s="234" t="str">
        <f t="shared" si="2"/>
        <v>JPY9MOIS=ICAP</v>
      </c>
      <c r="P16" s="274">
        <v>3.4999999999999996E-2</v>
      </c>
      <c r="Q16" s="274">
        <v>7.4999999999999997E-2</v>
      </c>
      <c r="R16" s="230">
        <f t="shared" si="5"/>
        <v>5.4999999999999993E-2</v>
      </c>
      <c r="S16" s="230">
        <f t="shared" si="3"/>
        <v>3.9999999999999994E-2</v>
      </c>
      <c r="T16" s="191"/>
      <c r="U16" s="230">
        <v>6.25E-2</v>
      </c>
      <c r="V16" s="191"/>
      <c r="W16" s="230">
        <v>5.4999999999999993E-2</v>
      </c>
      <c r="X16" s="230">
        <f>_xll.qlSimpleQuoteSetValue(F16,W16/100,Trigger)</f>
        <v>-2.5000000000000066E-5</v>
      </c>
      <c r="Y16" s="63"/>
    </row>
    <row r="17" spans="1:32" ht="11.25" customHeight="1" x14ac:dyDescent="0.2">
      <c r="A17" s="191"/>
      <c r="B17" s="231" t="str">
        <f t="shared" si="4"/>
        <v>10M</v>
      </c>
      <c r="C17" s="232" t="s">
        <v>113</v>
      </c>
      <c r="D17" s="231"/>
      <c r="E17" s="171" t="str">
        <f t="shared" si="0"/>
        <v>JPYOIS10M_Quote</v>
      </c>
      <c r="F17" s="194" t="str">
        <f>_xll.qlSimpleQuote(E17,,RateTickValue,Permanent,Trigger,ObjectOverwrite)</f>
        <v>JPYOIS10M_Quote#0000</v>
      </c>
      <c r="G17" s="172" t="str">
        <f>_xll.ohRangeRetrieveError(F17)</f>
        <v/>
      </c>
      <c r="H17" s="183"/>
      <c r="J17" s="191"/>
      <c r="K17" s="233" t="s">
        <v>10</v>
      </c>
      <c r="L17" s="233"/>
      <c r="M17" s="233" t="s">
        <v>113</v>
      </c>
      <c r="N17" s="234" t="str">
        <f t="shared" si="1"/>
        <v>JPY10MOIS</v>
      </c>
      <c r="O17" s="234" t="str">
        <f t="shared" si="2"/>
        <v>JPY10MOIS=ICAP</v>
      </c>
      <c r="P17" s="274" t="s">
        <v>229</v>
      </c>
      <c r="Q17" s="274" t="s">
        <v>229</v>
      </c>
      <c r="R17" s="230" t="e">
        <f t="shared" si="5"/>
        <v>#NUM!</v>
      </c>
      <c r="S17" s="230" t="e">
        <f t="shared" si="3"/>
        <v>#NUM!</v>
      </c>
      <c r="T17" s="191"/>
      <c r="U17" s="230" t="e">
        <v>#NUM!</v>
      </c>
      <c r="V17" s="191"/>
      <c r="W17" s="230" t="e">
        <v>#NUM!</v>
      </c>
      <c r="X17" s="230">
        <f>_xll.qlSimpleQuoteSetValue(F17,W17/100,Trigger)</f>
        <v>0</v>
      </c>
      <c r="Y17" s="63"/>
    </row>
    <row r="18" spans="1:32" ht="11.25" customHeight="1" x14ac:dyDescent="0.2">
      <c r="A18" s="191"/>
      <c r="B18" s="231" t="str">
        <f t="shared" si="4"/>
        <v>11M</v>
      </c>
      <c r="C18" s="232" t="s">
        <v>113</v>
      </c>
      <c r="D18" s="231"/>
      <c r="E18" s="171" t="str">
        <f t="shared" si="0"/>
        <v>JPYOIS11M_Quote</v>
      </c>
      <c r="F18" s="194" t="str">
        <f>_xll.qlSimpleQuote(E18,,RateTickValue,Permanent,Trigger,ObjectOverwrite)</f>
        <v>JPYOIS11M_Quote#0000</v>
      </c>
      <c r="G18" s="172" t="str">
        <f>_xll.ohRangeRetrieveError(F18)</f>
        <v/>
      </c>
      <c r="H18" s="183"/>
      <c r="J18" s="191"/>
      <c r="K18" s="233" t="s">
        <v>9</v>
      </c>
      <c r="L18" s="233"/>
      <c r="M18" s="233" t="s">
        <v>113</v>
      </c>
      <c r="N18" s="234" t="str">
        <f t="shared" si="1"/>
        <v>JPY11MOIS</v>
      </c>
      <c r="O18" s="234" t="str">
        <f t="shared" si="2"/>
        <v>JPY11MOIS=ICAP</v>
      </c>
      <c r="P18" s="274" t="s">
        <v>229</v>
      </c>
      <c r="Q18" s="274" t="s">
        <v>229</v>
      </c>
      <c r="R18" s="230" t="e">
        <f t="shared" si="5"/>
        <v>#NUM!</v>
      </c>
      <c r="S18" s="230" t="e">
        <f t="shared" si="3"/>
        <v>#NUM!</v>
      </c>
      <c r="T18" s="191"/>
      <c r="U18" s="230" t="e">
        <v>#NUM!</v>
      </c>
      <c r="V18" s="191"/>
      <c r="W18" s="230" t="e">
        <v>#NUM!</v>
      </c>
      <c r="X18" s="230">
        <f>_xll.qlSimpleQuoteSetValue(F18,W18/100,Trigger)</f>
        <v>0</v>
      </c>
      <c r="Y18" s="63"/>
    </row>
    <row r="19" spans="1:32" ht="11.25" customHeight="1" x14ac:dyDescent="0.2">
      <c r="A19" s="191"/>
      <c r="B19" s="231" t="str">
        <f t="shared" si="4"/>
        <v>1Y</v>
      </c>
      <c r="C19" s="232" t="s">
        <v>113</v>
      </c>
      <c r="D19" s="231"/>
      <c r="E19" s="171" t="str">
        <f t="shared" si="0"/>
        <v>JPYOIS1Y_Quote</v>
      </c>
      <c r="F19" s="194" t="str">
        <f>_xll.qlSimpleQuote(E19,,RateTickValue,Permanent,Trigger,ObjectOverwrite)</f>
        <v>JPYOIS1Y_Quote#0000</v>
      </c>
      <c r="G19" s="172" t="str">
        <f>_xll.ohRangeRetrieveError(F19)</f>
        <v/>
      </c>
      <c r="H19" s="183"/>
      <c r="J19" s="191"/>
      <c r="K19" s="233" t="s">
        <v>8</v>
      </c>
      <c r="L19" s="233"/>
      <c r="M19" s="233" t="s">
        <v>113</v>
      </c>
      <c r="N19" s="234" t="str">
        <f t="shared" si="1"/>
        <v>JPY1YOIS</v>
      </c>
      <c r="O19" s="234" t="str">
        <f t="shared" si="2"/>
        <v>JPY1YOIS=ICAP</v>
      </c>
      <c r="P19" s="274">
        <v>0.03</v>
      </c>
      <c r="Q19" s="274">
        <v>6.9999999999999993E-2</v>
      </c>
      <c r="R19" s="230">
        <f t="shared" si="5"/>
        <v>4.9999999999999996E-2</v>
      </c>
      <c r="S19" s="230">
        <f t="shared" si="3"/>
        <v>3.9999999999999994E-2</v>
      </c>
      <c r="T19" s="191"/>
      <c r="U19" s="230">
        <v>0.06</v>
      </c>
      <c r="V19" s="191"/>
      <c r="W19" s="230">
        <v>4.9999999999999996E-2</v>
      </c>
      <c r="X19" s="230">
        <f>_xll.qlSimpleQuoteSetValue(F19,W19/100,Trigger)</f>
        <v>-2.4999999999999957E-5</v>
      </c>
      <c r="Y19" s="63"/>
    </row>
    <row r="20" spans="1:32" ht="11.25" customHeight="1" x14ac:dyDescent="0.2">
      <c r="A20" s="191"/>
      <c r="B20" s="231" t="str">
        <f t="shared" si="4"/>
        <v>13M</v>
      </c>
      <c r="C20" s="232" t="s">
        <v>113</v>
      </c>
      <c r="D20" s="231"/>
      <c r="E20" s="171" t="str">
        <f t="shared" si="0"/>
        <v>JPYOIS13M_Quote</v>
      </c>
      <c r="F20" s="194" t="str">
        <f>_xll.qlSimpleQuote(E20,,RateTickValue,Permanent,Trigger,ObjectOverwrite)</f>
        <v>JPYOIS13M_Quote#0000</v>
      </c>
      <c r="G20" s="172" t="str">
        <f>_xll.ohRangeRetrieveError(F20)</f>
        <v/>
      </c>
      <c r="H20" s="183"/>
      <c r="J20" s="191"/>
      <c r="K20" s="233" t="s">
        <v>130</v>
      </c>
      <c r="L20" s="233"/>
      <c r="M20" s="233" t="s">
        <v>113</v>
      </c>
      <c r="N20" s="234" t="str">
        <f t="shared" si="1"/>
        <v>JPY13MOIS</v>
      </c>
      <c r="O20" s="234" t="str">
        <f t="shared" si="2"/>
        <v>JPY13MOIS=ICAP</v>
      </c>
      <c r="P20" s="274" t="s">
        <v>229</v>
      </c>
      <c r="Q20" s="274" t="s">
        <v>229</v>
      </c>
      <c r="R20" s="230" t="e">
        <f t="shared" si="5"/>
        <v>#NUM!</v>
      </c>
      <c r="S20" s="230" t="e">
        <f t="shared" si="3"/>
        <v>#NUM!</v>
      </c>
      <c r="T20" s="191"/>
      <c r="U20" s="230" t="e">
        <v>#NUM!</v>
      </c>
      <c r="V20" s="191"/>
      <c r="W20" s="230" t="e">
        <v>#NUM!</v>
      </c>
      <c r="X20" s="230">
        <f>_xll.qlSimpleQuoteSetValue(F20,W20/100,Trigger)</f>
        <v>0</v>
      </c>
      <c r="Y20" s="63"/>
    </row>
    <row r="21" spans="1:32" ht="11.25" customHeight="1" x14ac:dyDescent="0.25">
      <c r="A21" s="191"/>
      <c r="B21" s="231" t="str">
        <f t="shared" si="4"/>
        <v>14M</v>
      </c>
      <c r="C21" s="232" t="s">
        <v>113</v>
      </c>
      <c r="D21" s="231"/>
      <c r="E21" s="171" t="str">
        <f t="shared" si="0"/>
        <v>JPYOIS14M_Quote</v>
      </c>
      <c r="F21" s="194" t="str">
        <f>_xll.qlSimpleQuote(E21,,RateTickValue,Permanent,Trigger,ObjectOverwrite)</f>
        <v>JPYOIS14M_Quote#0000</v>
      </c>
      <c r="G21" s="172" t="str">
        <f>_xll.ohRangeRetrieveError(F21)</f>
        <v/>
      </c>
      <c r="H21" s="183"/>
      <c r="J21" s="191"/>
      <c r="K21" s="233" t="s">
        <v>129</v>
      </c>
      <c r="L21" s="233"/>
      <c r="M21" s="233" t="s">
        <v>113</v>
      </c>
      <c r="N21" s="234" t="str">
        <f t="shared" si="1"/>
        <v>JPY14MOIS</v>
      </c>
      <c r="O21" s="234" t="str">
        <f t="shared" si="2"/>
        <v>JPY14MOIS=ICAP</v>
      </c>
      <c r="P21" s="274" t="s">
        <v>229</v>
      </c>
      <c r="Q21" s="274" t="s">
        <v>229</v>
      </c>
      <c r="R21" s="230" t="e">
        <f t="shared" si="5"/>
        <v>#NUM!</v>
      </c>
      <c r="S21" s="230" t="e">
        <f t="shared" si="3"/>
        <v>#NUM!</v>
      </c>
      <c r="T21" s="191"/>
      <c r="U21" s="230" t="e">
        <v>#NUM!</v>
      </c>
      <c r="V21" s="191"/>
      <c r="W21" s="230" t="e">
        <v>#NUM!</v>
      </c>
      <c r="X21" s="230">
        <f>_xll.qlSimpleQuoteSetValue(F21,W21/100,Trigger)</f>
        <v>0</v>
      </c>
      <c r="Y21" s="63"/>
      <c r="AF21" s="239"/>
    </row>
    <row r="22" spans="1:32" ht="11.25" customHeight="1" x14ac:dyDescent="0.2">
      <c r="A22" s="191"/>
      <c r="B22" s="231" t="str">
        <f t="shared" si="4"/>
        <v>15M</v>
      </c>
      <c r="C22" s="232" t="s">
        <v>113</v>
      </c>
      <c r="D22" s="231"/>
      <c r="E22" s="171" t="str">
        <f t="shared" si="0"/>
        <v>JPYOIS15M_Quote</v>
      </c>
      <c r="F22" s="194" t="str">
        <f>_xll.qlSimpleQuote(E22,,RateTickValue,Permanent,Trigger,ObjectOverwrite)</f>
        <v>JPYOIS15M_Quote#0000</v>
      </c>
      <c r="G22" s="172" t="str">
        <f>_xll.ohRangeRetrieveError(F22)</f>
        <v/>
      </c>
      <c r="H22" s="183"/>
      <c r="J22" s="191"/>
      <c r="K22" s="233" t="s">
        <v>96</v>
      </c>
      <c r="L22" s="233"/>
      <c r="M22" s="233" t="s">
        <v>113</v>
      </c>
      <c r="N22" s="234" t="str">
        <f t="shared" si="1"/>
        <v>JPY15MOIS</v>
      </c>
      <c r="O22" s="234" t="str">
        <f t="shared" si="2"/>
        <v>JPY15MOIS=ICAP</v>
      </c>
      <c r="P22" s="274" t="s">
        <v>229</v>
      </c>
      <c r="Q22" s="274" t="s">
        <v>229</v>
      </c>
      <c r="R22" s="230" t="e">
        <f t="shared" si="5"/>
        <v>#NUM!</v>
      </c>
      <c r="S22" s="230" t="e">
        <f t="shared" si="3"/>
        <v>#NUM!</v>
      </c>
      <c r="T22" s="191"/>
      <c r="U22" s="230" t="e">
        <v>#NUM!</v>
      </c>
      <c r="V22" s="191"/>
      <c r="W22" s="230" t="e">
        <v>#NUM!</v>
      </c>
      <c r="X22" s="230">
        <f>_xll.qlSimpleQuoteSetValue(F22,W22/100,Trigger)</f>
        <v>0</v>
      </c>
      <c r="Y22" s="63"/>
    </row>
    <row r="23" spans="1:32" ht="11.25" customHeight="1" x14ac:dyDescent="0.2">
      <c r="A23" s="191"/>
      <c r="B23" s="231" t="str">
        <f t="shared" si="4"/>
        <v>16M</v>
      </c>
      <c r="C23" s="232" t="s">
        <v>113</v>
      </c>
      <c r="D23" s="231"/>
      <c r="E23" s="171" t="str">
        <f t="shared" si="0"/>
        <v>JPYOIS16M_Quote</v>
      </c>
      <c r="F23" s="194" t="str">
        <f>_xll.qlSimpleQuote(E23,,RateTickValue,Permanent,Trigger,ObjectOverwrite)</f>
        <v>JPYOIS16M_Quote#0000</v>
      </c>
      <c r="G23" s="172" t="str">
        <f>_xll.ohRangeRetrieveError(F23)</f>
        <v/>
      </c>
      <c r="H23" s="183"/>
      <c r="J23" s="191"/>
      <c r="K23" s="233" t="s">
        <v>128</v>
      </c>
      <c r="L23" s="233"/>
      <c r="M23" s="233" t="s">
        <v>113</v>
      </c>
      <c r="N23" s="234" t="str">
        <f t="shared" si="1"/>
        <v>JPY16MOIS</v>
      </c>
      <c r="O23" s="234" t="str">
        <f t="shared" si="2"/>
        <v>JPY16MOIS=ICAP</v>
      </c>
      <c r="P23" s="274" t="s">
        <v>229</v>
      </c>
      <c r="Q23" s="274" t="s">
        <v>229</v>
      </c>
      <c r="R23" s="230" t="e">
        <f t="shared" si="5"/>
        <v>#NUM!</v>
      </c>
      <c r="S23" s="230" t="e">
        <f t="shared" si="3"/>
        <v>#NUM!</v>
      </c>
      <c r="T23" s="191"/>
      <c r="U23" s="230" t="e">
        <v>#NUM!</v>
      </c>
      <c r="V23" s="191"/>
      <c r="W23" s="230" t="e">
        <v>#NUM!</v>
      </c>
      <c r="X23" s="230">
        <f>_xll.qlSimpleQuoteSetValue(F23,W23/100,Trigger)</f>
        <v>0</v>
      </c>
      <c r="Y23" s="63"/>
    </row>
    <row r="24" spans="1:32" ht="11.25" customHeight="1" x14ac:dyDescent="0.2">
      <c r="A24" s="191"/>
      <c r="B24" s="231" t="str">
        <f t="shared" si="4"/>
        <v>17M</v>
      </c>
      <c r="C24" s="232" t="s">
        <v>113</v>
      </c>
      <c r="D24" s="231"/>
      <c r="E24" s="171" t="str">
        <f t="shared" si="0"/>
        <v>JPYOIS17M_Quote</v>
      </c>
      <c r="F24" s="194" t="str">
        <f>_xll.qlSimpleQuote(E24,,RateTickValue,Permanent,Trigger,ObjectOverwrite)</f>
        <v>JPYOIS17M_Quote#0000</v>
      </c>
      <c r="G24" s="172" t="str">
        <f>_xll.ohRangeRetrieveError(F24)</f>
        <v/>
      </c>
      <c r="H24" s="183"/>
      <c r="J24" s="191"/>
      <c r="K24" s="233" t="s">
        <v>127</v>
      </c>
      <c r="L24" s="233"/>
      <c r="M24" s="233" t="s">
        <v>113</v>
      </c>
      <c r="N24" s="234" t="str">
        <f t="shared" si="1"/>
        <v>JPY17MOIS</v>
      </c>
      <c r="O24" s="234" t="str">
        <f t="shared" si="2"/>
        <v>JPY17MOIS=ICAP</v>
      </c>
      <c r="P24" s="274" t="s">
        <v>229</v>
      </c>
      <c r="Q24" s="274" t="s">
        <v>229</v>
      </c>
      <c r="R24" s="230" t="e">
        <f t="shared" si="5"/>
        <v>#NUM!</v>
      </c>
      <c r="S24" s="230" t="e">
        <f t="shared" si="3"/>
        <v>#NUM!</v>
      </c>
      <c r="T24" s="191"/>
      <c r="U24" s="230" t="e">
        <v>#NUM!</v>
      </c>
      <c r="V24" s="191"/>
      <c r="W24" s="230" t="e">
        <v>#NUM!</v>
      </c>
      <c r="X24" s="230">
        <f>_xll.qlSimpleQuoteSetValue(F24,W24/100,Trigger)</f>
        <v>0</v>
      </c>
      <c r="Y24" s="63"/>
    </row>
    <row r="25" spans="1:32" ht="11.25" customHeight="1" x14ac:dyDescent="0.2">
      <c r="A25" s="191"/>
      <c r="B25" s="231" t="str">
        <f t="shared" si="4"/>
        <v>18M</v>
      </c>
      <c r="C25" s="232" t="s">
        <v>113</v>
      </c>
      <c r="D25" s="231"/>
      <c r="E25" s="171" t="str">
        <f t="shared" si="0"/>
        <v>JPYOIS18M_Quote</v>
      </c>
      <c r="F25" s="194" t="str">
        <f>_xll.qlSimpleQuote(E25,,RateTickValue,Permanent,Trigger,ObjectOverwrite)</f>
        <v>JPYOIS18M_Quote#0000</v>
      </c>
      <c r="G25" s="172" t="str">
        <f>_xll.ohRangeRetrieveError(F25)</f>
        <v/>
      </c>
      <c r="H25" s="183"/>
      <c r="J25" s="191"/>
      <c r="K25" s="233" t="s">
        <v>95</v>
      </c>
      <c r="L25" s="233"/>
      <c r="M25" s="233" t="s">
        <v>113</v>
      </c>
      <c r="N25" s="234" t="str">
        <f t="shared" si="1"/>
        <v>JPY18MOIS</v>
      </c>
      <c r="O25" s="234" t="str">
        <f t="shared" si="2"/>
        <v>JPY18MOIS=ICAP</v>
      </c>
      <c r="P25" s="274">
        <v>2.5000000000000001E-2</v>
      </c>
      <c r="Q25" s="274">
        <v>6.5000000000000002E-2</v>
      </c>
      <c r="R25" s="230">
        <f t="shared" si="5"/>
        <v>4.4999999999999998E-2</v>
      </c>
      <c r="S25" s="230">
        <f t="shared" si="3"/>
        <v>3.9999999999999994E-2</v>
      </c>
      <c r="T25" s="191"/>
      <c r="U25" s="230">
        <v>0.06</v>
      </c>
      <c r="V25" s="191"/>
      <c r="W25" s="230">
        <v>4.4999999999999998E-2</v>
      </c>
      <c r="X25" s="230">
        <f>_xll.qlSimpleQuoteSetValue(F25,W25/100,Trigger)</f>
        <v>-2.5000000000000011E-5</v>
      </c>
      <c r="Y25" s="63"/>
    </row>
    <row r="26" spans="1:32" ht="11.25" customHeight="1" x14ac:dyDescent="0.2">
      <c r="A26" s="191"/>
      <c r="B26" s="231" t="str">
        <f t="shared" si="4"/>
        <v>19M</v>
      </c>
      <c r="C26" s="232" t="s">
        <v>113</v>
      </c>
      <c r="D26" s="231"/>
      <c r="E26" s="171" t="str">
        <f t="shared" si="0"/>
        <v>JPYOIS19M_Quote</v>
      </c>
      <c r="F26" s="194" t="str">
        <f>_xll.qlSimpleQuote(E26,,RateTickValue,Permanent,Trigger,ObjectOverwrite)</f>
        <v>JPYOIS19M_Quote#0000</v>
      </c>
      <c r="G26" s="172" t="str">
        <f>_xll.ohRangeRetrieveError(F26)</f>
        <v/>
      </c>
      <c r="H26" s="183"/>
      <c r="J26" s="191"/>
      <c r="K26" s="233" t="s">
        <v>126</v>
      </c>
      <c r="L26" s="233"/>
      <c r="M26" s="233" t="s">
        <v>113</v>
      </c>
      <c r="N26" s="234" t="str">
        <f t="shared" si="1"/>
        <v>JPY19MOIS</v>
      </c>
      <c r="O26" s="234" t="str">
        <f t="shared" si="2"/>
        <v>JPY19MOIS=ICAP</v>
      </c>
      <c r="P26" s="274" t="s">
        <v>229</v>
      </c>
      <c r="Q26" s="274" t="s">
        <v>229</v>
      </c>
      <c r="R26" s="230" t="e">
        <f t="shared" si="5"/>
        <v>#NUM!</v>
      </c>
      <c r="S26" s="230" t="e">
        <f t="shared" si="3"/>
        <v>#NUM!</v>
      </c>
      <c r="T26" s="191"/>
      <c r="U26" s="230" t="e">
        <v>#NUM!</v>
      </c>
      <c r="V26" s="191"/>
      <c r="W26" s="230" t="e">
        <v>#NUM!</v>
      </c>
      <c r="X26" s="230">
        <f>_xll.qlSimpleQuoteSetValue(F26,W26/100,Trigger)</f>
        <v>0</v>
      </c>
      <c r="Y26" s="63"/>
    </row>
    <row r="27" spans="1:32" ht="11.25" customHeight="1" x14ac:dyDescent="0.2">
      <c r="A27" s="191"/>
      <c r="B27" s="231" t="str">
        <f t="shared" si="4"/>
        <v>20M</v>
      </c>
      <c r="C27" s="232" t="s">
        <v>113</v>
      </c>
      <c r="D27" s="231"/>
      <c r="E27" s="171" t="str">
        <f t="shared" si="0"/>
        <v>JPYOIS20M_Quote</v>
      </c>
      <c r="F27" s="194" t="str">
        <f>_xll.qlSimpleQuote(E27,,RateTickValue,Permanent,Trigger,ObjectOverwrite)</f>
        <v>JPYOIS20M_Quote#0000</v>
      </c>
      <c r="G27" s="172" t="str">
        <f>_xll.ohRangeRetrieveError(F27)</f>
        <v/>
      </c>
      <c r="H27" s="183"/>
      <c r="J27" s="191"/>
      <c r="K27" s="233" t="s">
        <v>125</v>
      </c>
      <c r="L27" s="233"/>
      <c r="M27" s="233" t="s">
        <v>113</v>
      </c>
      <c r="N27" s="234" t="str">
        <f t="shared" si="1"/>
        <v>JPY20MOIS</v>
      </c>
      <c r="O27" s="234" t="str">
        <f t="shared" si="2"/>
        <v>JPY20MOIS=ICAP</v>
      </c>
      <c r="P27" s="274" t="s">
        <v>229</v>
      </c>
      <c r="Q27" s="274" t="s">
        <v>229</v>
      </c>
      <c r="R27" s="230" t="e">
        <f t="shared" si="5"/>
        <v>#NUM!</v>
      </c>
      <c r="S27" s="230" t="e">
        <f t="shared" si="3"/>
        <v>#NUM!</v>
      </c>
      <c r="T27" s="191"/>
      <c r="U27" s="230" t="e">
        <v>#NUM!</v>
      </c>
      <c r="V27" s="191"/>
      <c r="W27" s="230" t="e">
        <v>#NUM!</v>
      </c>
      <c r="X27" s="230">
        <f>_xll.qlSimpleQuoteSetValue(F27,W27/100,Trigger)</f>
        <v>0</v>
      </c>
      <c r="Y27" s="63"/>
    </row>
    <row r="28" spans="1:32" ht="11.25" customHeight="1" x14ac:dyDescent="0.2">
      <c r="A28" s="191"/>
      <c r="B28" s="231" t="str">
        <f t="shared" si="4"/>
        <v>21M</v>
      </c>
      <c r="C28" s="232" t="s">
        <v>113</v>
      </c>
      <c r="D28" s="231"/>
      <c r="E28" s="171" t="str">
        <f t="shared" si="0"/>
        <v>JPYOIS21M_Quote</v>
      </c>
      <c r="F28" s="194" t="str">
        <f>_xll.qlSimpleQuote(E28,,RateTickValue,Permanent,Trigger,ObjectOverwrite)</f>
        <v>JPYOIS21M_Quote#0000</v>
      </c>
      <c r="G28" s="172" t="str">
        <f>_xll.ohRangeRetrieveError(F28)</f>
        <v/>
      </c>
      <c r="H28" s="183"/>
      <c r="J28" s="191"/>
      <c r="K28" s="233" t="s">
        <v>94</v>
      </c>
      <c r="L28" s="233"/>
      <c r="M28" s="233" t="s">
        <v>113</v>
      </c>
      <c r="N28" s="234" t="str">
        <f t="shared" si="1"/>
        <v>JPY21MOIS</v>
      </c>
      <c r="O28" s="234" t="str">
        <f t="shared" si="2"/>
        <v>JPY21MOIS=ICAP</v>
      </c>
      <c r="P28" s="274" t="s">
        <v>229</v>
      </c>
      <c r="Q28" s="274" t="s">
        <v>229</v>
      </c>
      <c r="R28" s="230" t="e">
        <f t="shared" si="5"/>
        <v>#NUM!</v>
      </c>
      <c r="S28" s="230" t="e">
        <f t="shared" si="3"/>
        <v>#NUM!</v>
      </c>
      <c r="T28" s="191"/>
      <c r="U28" s="230" t="e">
        <v>#NUM!</v>
      </c>
      <c r="V28" s="191"/>
      <c r="W28" s="230" t="e">
        <v>#NUM!</v>
      </c>
      <c r="X28" s="230">
        <f>_xll.qlSimpleQuoteSetValue(F28,W28/100,Trigger)</f>
        <v>0</v>
      </c>
      <c r="Y28" s="63"/>
    </row>
    <row r="29" spans="1:32" ht="11.25" customHeight="1" x14ac:dyDescent="0.2">
      <c r="A29" s="191"/>
      <c r="B29" s="231" t="str">
        <f t="shared" si="4"/>
        <v>22M</v>
      </c>
      <c r="C29" s="232" t="s">
        <v>113</v>
      </c>
      <c r="D29" s="231"/>
      <c r="E29" s="171" t="str">
        <f t="shared" si="0"/>
        <v>JPYOIS22M_Quote</v>
      </c>
      <c r="F29" s="194" t="str">
        <f>_xll.qlSimpleQuote(E29,,RateTickValue,Permanent,Trigger,ObjectOverwrite)</f>
        <v>JPYOIS22M_Quote#0000</v>
      </c>
      <c r="G29" s="172" t="str">
        <f>_xll.ohRangeRetrieveError(F29)</f>
        <v/>
      </c>
      <c r="H29" s="183"/>
      <c r="J29" s="191"/>
      <c r="K29" s="233" t="s">
        <v>124</v>
      </c>
      <c r="L29" s="233"/>
      <c r="M29" s="233" t="s">
        <v>113</v>
      </c>
      <c r="N29" s="234" t="str">
        <f t="shared" si="1"/>
        <v>JPY22MOIS</v>
      </c>
      <c r="O29" s="234" t="str">
        <f t="shared" si="2"/>
        <v>JPY22MOIS=ICAP</v>
      </c>
      <c r="P29" s="274" t="s">
        <v>229</v>
      </c>
      <c r="Q29" s="274" t="s">
        <v>229</v>
      </c>
      <c r="R29" s="230" t="e">
        <f t="shared" si="5"/>
        <v>#NUM!</v>
      </c>
      <c r="S29" s="230" t="e">
        <f t="shared" si="3"/>
        <v>#NUM!</v>
      </c>
      <c r="T29" s="191"/>
      <c r="U29" s="230" t="e">
        <v>#NUM!</v>
      </c>
      <c r="V29" s="191"/>
      <c r="W29" s="230" t="e">
        <v>#NUM!</v>
      </c>
      <c r="X29" s="230">
        <f>_xll.qlSimpleQuoteSetValue(F29,W29/100,Trigger)</f>
        <v>0</v>
      </c>
      <c r="Y29" s="63"/>
    </row>
    <row r="30" spans="1:32" ht="11.25" customHeight="1" x14ac:dyDescent="0.2">
      <c r="A30" s="191"/>
      <c r="B30" s="231" t="str">
        <f t="shared" si="4"/>
        <v>23M</v>
      </c>
      <c r="C30" s="232" t="s">
        <v>113</v>
      </c>
      <c r="D30" s="231"/>
      <c r="E30" s="171" t="str">
        <f t="shared" si="0"/>
        <v>JPYOIS23M_Quote</v>
      </c>
      <c r="F30" s="194" t="str">
        <f>_xll.qlSimpleQuote(E30,,RateTickValue,Permanent,Trigger,ObjectOverwrite)</f>
        <v>JPYOIS23M_Quote#0000</v>
      </c>
      <c r="G30" s="172" t="str">
        <f>_xll.ohRangeRetrieveError(F30)</f>
        <v/>
      </c>
      <c r="H30" s="183"/>
      <c r="J30" s="191"/>
      <c r="K30" s="233" t="s">
        <v>123</v>
      </c>
      <c r="L30" s="233"/>
      <c r="M30" s="233" t="s">
        <v>113</v>
      </c>
      <c r="N30" s="234" t="str">
        <f t="shared" si="1"/>
        <v>JPY23MOIS</v>
      </c>
      <c r="O30" s="234" t="str">
        <f t="shared" si="2"/>
        <v>JPY23MOIS=ICAP</v>
      </c>
      <c r="P30" s="274" t="s">
        <v>229</v>
      </c>
      <c r="Q30" s="274" t="s">
        <v>229</v>
      </c>
      <c r="R30" s="230" t="e">
        <f t="shared" si="5"/>
        <v>#NUM!</v>
      </c>
      <c r="S30" s="230" t="e">
        <f t="shared" si="3"/>
        <v>#NUM!</v>
      </c>
      <c r="T30" s="191"/>
      <c r="U30" s="230" t="e">
        <v>#NUM!</v>
      </c>
      <c r="V30" s="191"/>
      <c r="W30" s="230" t="e">
        <v>#NUM!</v>
      </c>
      <c r="X30" s="230">
        <f>_xll.qlSimpleQuoteSetValue(F30,W30/100,Trigger)</f>
        <v>0</v>
      </c>
      <c r="Y30" s="63"/>
    </row>
    <row r="31" spans="1:32" ht="11.25" customHeight="1" x14ac:dyDescent="0.2">
      <c r="A31" s="191"/>
      <c r="B31" s="231" t="str">
        <f t="shared" si="4"/>
        <v>2Y</v>
      </c>
      <c r="C31" s="232" t="s">
        <v>113</v>
      </c>
      <c r="D31" s="231"/>
      <c r="E31" s="171" t="str">
        <f t="shared" si="0"/>
        <v>JPYOIS2Y_Quote</v>
      </c>
      <c r="F31" s="194" t="str">
        <f>_xll.qlSimpleQuote(E31,,RateTickValue,Permanent,Trigger,ObjectOverwrite)</f>
        <v>JPYOIS2Y_Quote#0000</v>
      </c>
      <c r="G31" s="172" t="str">
        <f>_xll.ohRangeRetrieveError(F31)</f>
        <v/>
      </c>
      <c r="H31" s="183"/>
      <c r="J31" s="191"/>
      <c r="K31" s="233" t="s">
        <v>84</v>
      </c>
      <c r="L31" s="233"/>
      <c r="M31" s="233" t="s">
        <v>113</v>
      </c>
      <c r="N31" s="234" t="str">
        <f t="shared" si="1"/>
        <v>JPY2YOIS</v>
      </c>
      <c r="O31" s="234" t="str">
        <f t="shared" si="2"/>
        <v>JPY2YOIS=ICAP</v>
      </c>
      <c r="P31" s="274">
        <v>2.2499999999999999E-2</v>
      </c>
      <c r="Q31" s="274">
        <v>6.25E-2</v>
      </c>
      <c r="R31" s="230">
        <f t="shared" si="5"/>
        <v>4.2499999999999996E-2</v>
      </c>
      <c r="S31" s="230">
        <f t="shared" si="3"/>
        <v>3.9999999999999994E-2</v>
      </c>
      <c r="T31" s="191"/>
      <c r="U31" s="230">
        <v>6.25E-2</v>
      </c>
      <c r="V31" s="191"/>
      <c r="W31" s="230">
        <v>4.2499999999999996E-2</v>
      </c>
      <c r="X31" s="230">
        <f>_xll.qlSimpleQuoteSetValue(F31,W31/100,Trigger)</f>
        <v>-2.5000000000000011E-5</v>
      </c>
      <c r="Y31" s="63"/>
    </row>
    <row r="32" spans="1:32" ht="11.25" customHeight="1" x14ac:dyDescent="0.2">
      <c r="A32" s="191"/>
      <c r="B32" s="231" t="str">
        <f t="shared" si="4"/>
        <v>27M</v>
      </c>
      <c r="C32" s="232" t="s">
        <v>113</v>
      </c>
      <c r="D32" s="231"/>
      <c r="E32" s="171" t="str">
        <f t="shared" si="0"/>
        <v>JPYOIS27M_Quote</v>
      </c>
      <c r="F32" s="194" t="str">
        <f>_xll.qlSimpleQuote(E32,,RateTickValue,Permanent,Trigger,ObjectOverwrite)</f>
        <v>JPYOIS27M_Quote#0000</v>
      </c>
      <c r="G32" s="172" t="str">
        <f>_xll.ohRangeRetrieveError(F32)</f>
        <v/>
      </c>
      <c r="H32" s="183"/>
      <c r="J32" s="191"/>
      <c r="K32" s="233" t="s">
        <v>122</v>
      </c>
      <c r="L32" s="233"/>
      <c r="M32" s="233" t="s">
        <v>113</v>
      </c>
      <c r="N32" s="234" t="str">
        <f t="shared" si="1"/>
        <v>JPY27MOIS</v>
      </c>
      <c r="O32" s="234" t="str">
        <f t="shared" si="2"/>
        <v>JPY27MOIS=ICAP</v>
      </c>
      <c r="P32" s="274" t="s">
        <v>229</v>
      </c>
      <c r="Q32" s="274" t="s">
        <v>229</v>
      </c>
      <c r="R32" s="230" t="e">
        <f t="shared" si="5"/>
        <v>#NUM!</v>
      </c>
      <c r="S32" s="230" t="e">
        <f t="shared" si="3"/>
        <v>#NUM!</v>
      </c>
      <c r="T32" s="191"/>
      <c r="U32" s="230" t="e">
        <v>#NUM!</v>
      </c>
      <c r="V32" s="191"/>
      <c r="W32" s="230" t="e">
        <v>#NUM!</v>
      </c>
      <c r="X32" s="230">
        <f>_xll.qlSimpleQuoteSetValue(F32,W32/100,Trigger)</f>
        <v>0</v>
      </c>
      <c r="Y32" s="63"/>
    </row>
    <row r="33" spans="1:25" ht="11.25" customHeight="1" x14ac:dyDescent="0.2">
      <c r="A33" s="191"/>
      <c r="B33" s="231" t="str">
        <f t="shared" si="4"/>
        <v>30M</v>
      </c>
      <c r="C33" s="232" t="s">
        <v>113</v>
      </c>
      <c r="D33" s="231"/>
      <c r="E33" s="171" t="str">
        <f t="shared" si="0"/>
        <v>JPYOIS30M_Quote</v>
      </c>
      <c r="F33" s="194" t="str">
        <f>_xll.qlSimpleQuote(E33,,RateTickValue,Permanent,Trigger,ObjectOverwrite)</f>
        <v>JPYOIS30M_Quote#0000</v>
      </c>
      <c r="G33" s="172" t="str">
        <f>_xll.ohRangeRetrieveError(F33)</f>
        <v/>
      </c>
      <c r="H33" s="183"/>
      <c r="J33" s="191"/>
      <c r="K33" s="233" t="s">
        <v>121</v>
      </c>
      <c r="L33" s="233"/>
      <c r="M33" s="233" t="s">
        <v>113</v>
      </c>
      <c r="N33" s="234" t="str">
        <f t="shared" si="1"/>
        <v>JPY30MOIS</v>
      </c>
      <c r="O33" s="234" t="str">
        <f t="shared" si="2"/>
        <v>JPY30MOIS=ICAP</v>
      </c>
      <c r="P33" s="274" t="s">
        <v>229</v>
      </c>
      <c r="Q33" s="274" t="s">
        <v>229</v>
      </c>
      <c r="R33" s="230" t="e">
        <f t="shared" si="5"/>
        <v>#NUM!</v>
      </c>
      <c r="S33" s="230" t="e">
        <f t="shared" si="3"/>
        <v>#NUM!</v>
      </c>
      <c r="T33" s="191"/>
      <c r="U33" s="230" t="e">
        <v>#NUM!</v>
      </c>
      <c r="V33" s="191"/>
      <c r="W33" s="230" t="e">
        <v>#NUM!</v>
      </c>
      <c r="X33" s="230">
        <f>_xll.qlSimpleQuoteSetValue(F33,W33/100,Trigger)</f>
        <v>0</v>
      </c>
      <c r="Y33" s="63"/>
    </row>
    <row r="34" spans="1:25" ht="11.25" customHeight="1" x14ac:dyDescent="0.2">
      <c r="A34" s="191"/>
      <c r="B34" s="231" t="str">
        <f t="shared" si="4"/>
        <v>33M</v>
      </c>
      <c r="C34" s="232" t="s">
        <v>113</v>
      </c>
      <c r="D34" s="231"/>
      <c r="E34" s="171" t="str">
        <f t="shared" si="0"/>
        <v>JPYOIS33M_Quote</v>
      </c>
      <c r="F34" s="194" t="str">
        <f>_xll.qlSimpleQuote(E34,,RateTickValue,Permanent,Trigger,ObjectOverwrite)</f>
        <v>JPYOIS33M_Quote#0000</v>
      </c>
      <c r="G34" s="172" t="str">
        <f>_xll.ohRangeRetrieveError(F34)</f>
        <v/>
      </c>
      <c r="H34" s="183"/>
      <c r="J34" s="191"/>
      <c r="K34" s="233" t="s">
        <v>120</v>
      </c>
      <c r="L34" s="233"/>
      <c r="M34" s="233" t="s">
        <v>113</v>
      </c>
      <c r="N34" s="234" t="str">
        <f t="shared" si="1"/>
        <v>JPY33MOIS</v>
      </c>
      <c r="O34" s="234" t="str">
        <f t="shared" si="2"/>
        <v>JPY33MOIS=ICAP</v>
      </c>
      <c r="P34" s="274" t="s">
        <v>229</v>
      </c>
      <c r="Q34" s="274" t="s">
        <v>229</v>
      </c>
      <c r="R34" s="230" t="e">
        <f t="shared" si="5"/>
        <v>#NUM!</v>
      </c>
      <c r="S34" s="230" t="e">
        <f t="shared" si="3"/>
        <v>#NUM!</v>
      </c>
      <c r="T34" s="191"/>
      <c r="U34" s="230" t="e">
        <v>#NUM!</v>
      </c>
      <c r="V34" s="191"/>
      <c r="W34" s="230" t="e">
        <v>#NUM!</v>
      </c>
      <c r="X34" s="230">
        <f>_xll.qlSimpleQuoteSetValue(F34,W34/100,Trigger)</f>
        <v>0</v>
      </c>
      <c r="Y34" s="63"/>
    </row>
    <row r="35" spans="1:25" ht="11.25" customHeight="1" x14ac:dyDescent="0.2">
      <c r="A35" s="191"/>
      <c r="B35" s="231" t="str">
        <f t="shared" si="4"/>
        <v>3Y</v>
      </c>
      <c r="C35" s="232" t="s">
        <v>113</v>
      </c>
      <c r="D35" s="231"/>
      <c r="E35" s="171" t="str">
        <f t="shared" si="0"/>
        <v>JPYOIS3Y_Quote</v>
      </c>
      <c r="F35" s="194" t="str">
        <f>_xll.qlSimpleQuote(E35,,RateTickValue,Permanent,Trigger,ObjectOverwrite)</f>
        <v>JPYOIS3Y_Quote#0000</v>
      </c>
      <c r="G35" s="172" t="str">
        <f>_xll.ohRangeRetrieveError(F35)</f>
        <v/>
      </c>
      <c r="H35" s="183"/>
      <c r="J35" s="191"/>
      <c r="K35" s="233" t="s">
        <v>83</v>
      </c>
      <c r="L35" s="233"/>
      <c r="M35" s="233" t="s">
        <v>113</v>
      </c>
      <c r="N35" s="234" t="str">
        <f t="shared" si="1"/>
        <v>JPY3YOIS</v>
      </c>
      <c r="O35" s="234" t="str">
        <f t="shared" si="2"/>
        <v>JPY3YOIS=ICAP</v>
      </c>
      <c r="P35" s="274">
        <v>2.2499999999999999E-2</v>
      </c>
      <c r="Q35" s="274">
        <v>8.249999999999999E-2</v>
      </c>
      <c r="R35" s="230">
        <f t="shared" si="5"/>
        <v>5.2499999999999991E-2</v>
      </c>
      <c r="S35" s="230">
        <f t="shared" si="3"/>
        <v>5.9999999999999984E-2</v>
      </c>
      <c r="T35" s="191"/>
      <c r="U35" s="230">
        <v>9.0000000000000011E-2</v>
      </c>
      <c r="V35" s="191"/>
      <c r="W35" s="230">
        <v>5.2499999999999991E-2</v>
      </c>
      <c r="X35" s="230">
        <f>_xll.qlSimpleQuoteSetValue(F35,W35/100,Trigger)</f>
        <v>0</v>
      </c>
      <c r="Y35" s="63"/>
    </row>
    <row r="36" spans="1:25" ht="11.25" customHeight="1" x14ac:dyDescent="0.2">
      <c r="A36" s="191"/>
      <c r="B36" s="231" t="str">
        <f t="shared" si="4"/>
        <v>39M</v>
      </c>
      <c r="C36" s="232" t="s">
        <v>113</v>
      </c>
      <c r="D36" s="231"/>
      <c r="E36" s="171" t="str">
        <f t="shared" si="0"/>
        <v>JPYOIS39M_Quote</v>
      </c>
      <c r="F36" s="194" t="str">
        <f>_xll.qlSimpleQuote(E36,,RateTickValue,Permanent,Trigger,ObjectOverwrite)</f>
        <v>JPYOIS39M_Quote#0000</v>
      </c>
      <c r="G36" s="172" t="str">
        <f>_xll.ohRangeRetrieveError(F36)</f>
        <v/>
      </c>
      <c r="H36" s="183"/>
      <c r="J36" s="191"/>
      <c r="K36" s="233" t="s">
        <v>119</v>
      </c>
      <c r="L36" s="233"/>
      <c r="M36" s="233" t="s">
        <v>113</v>
      </c>
      <c r="N36" s="234" t="str">
        <f t="shared" si="1"/>
        <v>JPY39MOIS</v>
      </c>
      <c r="O36" s="234" t="str">
        <f t="shared" si="2"/>
        <v>JPY39MOIS=ICAP</v>
      </c>
      <c r="P36" s="274" t="s">
        <v>229</v>
      </c>
      <c r="Q36" s="274" t="s">
        <v>229</v>
      </c>
      <c r="R36" s="230" t="e">
        <f t="shared" si="5"/>
        <v>#NUM!</v>
      </c>
      <c r="S36" s="230" t="e">
        <f t="shared" si="3"/>
        <v>#NUM!</v>
      </c>
      <c r="T36" s="191"/>
      <c r="U36" s="230" t="e">
        <v>#NUM!</v>
      </c>
      <c r="V36" s="191"/>
      <c r="W36" s="230" t="e">
        <v>#NUM!</v>
      </c>
      <c r="X36" s="230">
        <f>_xll.qlSimpleQuoteSetValue(F36,W36/100,Trigger)</f>
        <v>0</v>
      </c>
      <c r="Y36" s="63"/>
    </row>
    <row r="37" spans="1:25" ht="11.25" customHeight="1" x14ac:dyDescent="0.2">
      <c r="A37" s="191"/>
      <c r="B37" s="231" t="str">
        <f t="shared" si="4"/>
        <v>42M</v>
      </c>
      <c r="C37" s="232" t="s">
        <v>113</v>
      </c>
      <c r="D37" s="231"/>
      <c r="E37" s="171" t="str">
        <f t="shared" ref="E37:E58" si="6">Currency&amp;$C37&amp;$B37&amp;QuoteSuffix</f>
        <v>JPYOIS42M_Quote</v>
      </c>
      <c r="F37" s="194" t="str">
        <f>_xll.qlSimpleQuote(E37,,RateTickValue,Permanent,Trigger,ObjectOverwrite)</f>
        <v>JPYOIS42M_Quote#0000</v>
      </c>
      <c r="G37" s="172" t="str">
        <f>_xll.ohRangeRetrieveError(F37)</f>
        <v/>
      </c>
      <c r="H37" s="183"/>
      <c r="J37" s="191"/>
      <c r="K37" s="233" t="s">
        <v>118</v>
      </c>
      <c r="L37" s="233"/>
      <c r="M37" s="233" t="s">
        <v>113</v>
      </c>
      <c r="N37" s="234" t="str">
        <f t="shared" ref="N37:N58" si="7">Currency&amp;$K37&amp;$L37&amp;$M37</f>
        <v>JPY42MOIS</v>
      </c>
      <c r="O37" s="234" t="str">
        <f t="shared" ref="O37:O58" si="8">N37&amp;"="&amp;VLOOKUP(Contributor,ContributorTable,2,FALSE)</f>
        <v>JPY42MOIS=ICAP</v>
      </c>
      <c r="P37" s="274" t="s">
        <v>229</v>
      </c>
      <c r="Q37" s="274" t="s">
        <v>229</v>
      </c>
      <c r="R37" s="230" t="e">
        <f t="shared" si="5"/>
        <v>#NUM!</v>
      </c>
      <c r="S37" s="230" t="e">
        <f t="shared" ref="S37:S58" si="9">(R37-P37)*2</f>
        <v>#NUM!</v>
      </c>
      <c r="T37" s="191"/>
      <c r="U37" s="230" t="e">
        <v>#NUM!</v>
      </c>
      <c r="V37" s="191"/>
      <c r="W37" s="230" t="e">
        <v>#NUM!</v>
      </c>
      <c r="X37" s="230">
        <f>_xll.qlSimpleQuoteSetValue(F37,W37/100,Trigger)</f>
        <v>0</v>
      </c>
      <c r="Y37" s="63"/>
    </row>
    <row r="38" spans="1:25" ht="11.25" customHeight="1" x14ac:dyDescent="0.2">
      <c r="A38" s="191"/>
      <c r="B38" s="231" t="str">
        <f t="shared" si="4"/>
        <v>45M</v>
      </c>
      <c r="C38" s="232" t="s">
        <v>113</v>
      </c>
      <c r="D38" s="231"/>
      <c r="E38" s="171" t="str">
        <f t="shared" si="6"/>
        <v>JPYOIS45M_Quote</v>
      </c>
      <c r="F38" s="194" t="str">
        <f>_xll.qlSimpleQuote(E38,,RateTickValue,Permanent,Trigger,ObjectOverwrite)</f>
        <v>JPYOIS45M_Quote#0000</v>
      </c>
      <c r="G38" s="172" t="str">
        <f>_xll.ohRangeRetrieveError(F38)</f>
        <v/>
      </c>
      <c r="H38" s="183"/>
      <c r="J38" s="191"/>
      <c r="K38" s="233" t="s">
        <v>117</v>
      </c>
      <c r="L38" s="233"/>
      <c r="M38" s="233" t="s">
        <v>113</v>
      </c>
      <c r="N38" s="234" t="str">
        <f t="shared" si="7"/>
        <v>JPY45MOIS</v>
      </c>
      <c r="O38" s="234" t="str">
        <f t="shared" si="8"/>
        <v>JPY45MOIS=ICAP</v>
      </c>
      <c r="P38" s="274" t="s">
        <v>229</v>
      </c>
      <c r="Q38" s="274" t="s">
        <v>229</v>
      </c>
      <c r="R38" s="230" t="e">
        <f t="shared" si="5"/>
        <v>#NUM!</v>
      </c>
      <c r="S38" s="230" t="e">
        <f t="shared" si="9"/>
        <v>#NUM!</v>
      </c>
      <c r="T38" s="191"/>
      <c r="U38" s="230" t="e">
        <v>#NUM!</v>
      </c>
      <c r="V38" s="191"/>
      <c r="W38" s="230" t="e">
        <v>#NUM!</v>
      </c>
      <c r="X38" s="230">
        <f>_xll.qlSimpleQuoteSetValue(F38,W38/100,Trigger)</f>
        <v>0</v>
      </c>
      <c r="Y38" s="63"/>
    </row>
    <row r="39" spans="1:25" ht="11.25" customHeight="1" x14ac:dyDescent="0.2">
      <c r="A39" s="191"/>
      <c r="B39" s="231" t="str">
        <f t="shared" si="4"/>
        <v>4Y</v>
      </c>
      <c r="C39" s="232" t="s">
        <v>113</v>
      </c>
      <c r="D39" s="231"/>
      <c r="E39" s="171" t="str">
        <f t="shared" si="6"/>
        <v>JPYOIS4Y_Quote</v>
      </c>
      <c r="F39" s="194" t="str">
        <f>_xll.qlSimpleQuote(E39,,RateTickValue,Permanent,Trigger,ObjectOverwrite)</f>
        <v>JPYOIS4Y_Quote#0000</v>
      </c>
      <c r="G39" s="172" t="str">
        <f>_xll.ohRangeRetrieveError(F39)</f>
        <v/>
      </c>
      <c r="H39" s="183"/>
      <c r="J39" s="191"/>
      <c r="K39" s="233" t="s">
        <v>82</v>
      </c>
      <c r="L39" s="233"/>
      <c r="M39" s="233" t="s">
        <v>113</v>
      </c>
      <c r="N39" s="234" t="str">
        <f t="shared" si="7"/>
        <v>JPY4YOIS</v>
      </c>
      <c r="O39" s="234" t="str">
        <f t="shared" si="8"/>
        <v>JPY4YOIS=ICAP</v>
      </c>
      <c r="P39" s="274">
        <v>4.7500000000000001E-2</v>
      </c>
      <c r="Q39" s="274">
        <v>0.1075</v>
      </c>
      <c r="R39" s="230">
        <f t="shared" si="5"/>
        <v>7.7499999999999999E-2</v>
      </c>
      <c r="S39" s="230">
        <f t="shared" si="9"/>
        <v>0.06</v>
      </c>
      <c r="T39" s="191"/>
      <c r="U39" s="230">
        <v>0.13500000000000001</v>
      </c>
      <c r="V39" s="191"/>
      <c r="W39" s="230">
        <v>7.7499999999999999E-2</v>
      </c>
      <c r="X39" s="230">
        <f>_xll.qlSimpleQuoteSetValue(F39,W39/100,Trigger)</f>
        <v>0</v>
      </c>
      <c r="Y39" s="63"/>
    </row>
    <row r="40" spans="1:25" ht="11.25" customHeight="1" x14ac:dyDescent="0.2">
      <c r="A40" s="191"/>
      <c r="B40" s="231" t="str">
        <f t="shared" si="4"/>
        <v>51M</v>
      </c>
      <c r="C40" s="232" t="s">
        <v>113</v>
      </c>
      <c r="D40" s="231"/>
      <c r="E40" s="171" t="str">
        <f t="shared" si="6"/>
        <v>JPYOIS51M_Quote</v>
      </c>
      <c r="F40" s="194" t="str">
        <f>_xll.qlSimpleQuote(E40,,RateTickValue,Permanent,Trigger,ObjectOverwrite)</f>
        <v>JPYOIS51M_Quote#0000</v>
      </c>
      <c r="G40" s="172" t="str">
        <f>_xll.ohRangeRetrieveError(F40)</f>
        <v/>
      </c>
      <c r="H40" s="183"/>
      <c r="J40" s="191"/>
      <c r="K40" s="233" t="s">
        <v>116</v>
      </c>
      <c r="L40" s="233"/>
      <c r="M40" s="233" t="s">
        <v>113</v>
      </c>
      <c r="N40" s="234" t="str">
        <f t="shared" si="7"/>
        <v>JPY51MOIS</v>
      </c>
      <c r="O40" s="234" t="str">
        <f t="shared" si="8"/>
        <v>JPY51MOIS=ICAP</v>
      </c>
      <c r="P40" s="274" t="s">
        <v>229</v>
      </c>
      <c r="Q40" s="274" t="s">
        <v>229</v>
      </c>
      <c r="R40" s="230" t="e">
        <f t="shared" si="5"/>
        <v>#NUM!</v>
      </c>
      <c r="S40" s="230" t="e">
        <f t="shared" si="9"/>
        <v>#NUM!</v>
      </c>
      <c r="T40" s="191"/>
      <c r="U40" s="230" t="e">
        <v>#NUM!</v>
      </c>
      <c r="V40" s="191"/>
      <c r="W40" s="230" t="e">
        <v>#NUM!</v>
      </c>
      <c r="X40" s="230">
        <f>_xll.qlSimpleQuoteSetValue(F40,W40/100,Trigger)</f>
        <v>0</v>
      </c>
      <c r="Y40" s="63"/>
    </row>
    <row r="41" spans="1:25" ht="11.25" customHeight="1" x14ac:dyDescent="0.2">
      <c r="A41" s="191"/>
      <c r="B41" s="231" t="str">
        <f t="shared" si="4"/>
        <v>54M</v>
      </c>
      <c r="C41" s="232" t="s">
        <v>113</v>
      </c>
      <c r="D41" s="231"/>
      <c r="E41" s="171" t="str">
        <f t="shared" si="6"/>
        <v>JPYOIS54M_Quote</v>
      </c>
      <c r="F41" s="194" t="str">
        <f>_xll.qlSimpleQuote(E41,,RateTickValue,Permanent,Trigger,ObjectOverwrite)</f>
        <v>JPYOIS54M_Quote#0000</v>
      </c>
      <c r="G41" s="172" t="str">
        <f>_xll.ohRangeRetrieveError(F41)</f>
        <v/>
      </c>
      <c r="H41" s="183"/>
      <c r="J41" s="191"/>
      <c r="K41" s="233" t="s">
        <v>115</v>
      </c>
      <c r="L41" s="233"/>
      <c r="M41" s="233" t="s">
        <v>113</v>
      </c>
      <c r="N41" s="234" t="str">
        <f t="shared" si="7"/>
        <v>JPY54MOIS</v>
      </c>
      <c r="O41" s="234" t="str">
        <f t="shared" si="8"/>
        <v>JPY54MOIS=ICAP</v>
      </c>
      <c r="P41" s="274" t="s">
        <v>229</v>
      </c>
      <c r="Q41" s="274" t="s">
        <v>229</v>
      </c>
      <c r="R41" s="230" t="e">
        <f t="shared" si="5"/>
        <v>#NUM!</v>
      </c>
      <c r="S41" s="230" t="e">
        <f t="shared" si="9"/>
        <v>#NUM!</v>
      </c>
      <c r="T41" s="191"/>
      <c r="U41" s="230" t="e">
        <v>#NUM!</v>
      </c>
      <c r="V41" s="191"/>
      <c r="W41" s="230" t="e">
        <v>#NUM!</v>
      </c>
      <c r="X41" s="230">
        <f>_xll.qlSimpleQuoteSetValue(F41,W41/100,Trigger)</f>
        <v>0</v>
      </c>
      <c r="Y41" s="63"/>
    </row>
    <row r="42" spans="1:25" ht="11.25" customHeight="1" x14ac:dyDescent="0.2">
      <c r="A42" s="191"/>
      <c r="B42" s="231" t="str">
        <f t="shared" si="4"/>
        <v>57M</v>
      </c>
      <c r="C42" s="232" t="s">
        <v>113</v>
      </c>
      <c r="D42" s="231"/>
      <c r="E42" s="171" t="str">
        <f t="shared" si="6"/>
        <v>JPYOIS57M_Quote</v>
      </c>
      <c r="F42" s="194" t="str">
        <f>_xll.qlSimpleQuote(E42,,RateTickValue,Permanent,Trigger,ObjectOverwrite)</f>
        <v>JPYOIS57M_Quote#0000</v>
      </c>
      <c r="G42" s="172" t="str">
        <f>_xll.ohRangeRetrieveError(F42)</f>
        <v/>
      </c>
      <c r="H42" s="183"/>
      <c r="J42" s="191"/>
      <c r="K42" s="233" t="s">
        <v>114</v>
      </c>
      <c r="L42" s="233"/>
      <c r="M42" s="233" t="s">
        <v>113</v>
      </c>
      <c r="N42" s="234" t="str">
        <f t="shared" si="7"/>
        <v>JPY57MOIS</v>
      </c>
      <c r="O42" s="234" t="str">
        <f t="shared" si="8"/>
        <v>JPY57MOIS=ICAP</v>
      </c>
      <c r="P42" s="274" t="s">
        <v>229</v>
      </c>
      <c r="Q42" s="274" t="s">
        <v>229</v>
      </c>
      <c r="R42" s="230" t="e">
        <f t="shared" si="5"/>
        <v>#NUM!</v>
      </c>
      <c r="S42" s="230" t="e">
        <f t="shared" si="9"/>
        <v>#NUM!</v>
      </c>
      <c r="T42" s="191"/>
      <c r="U42" s="230" t="e">
        <v>#NUM!</v>
      </c>
      <c r="V42" s="191"/>
      <c r="W42" s="230" t="e">
        <v>#NUM!</v>
      </c>
      <c r="X42" s="230">
        <f>_xll.qlSimpleQuoteSetValue(F42,W42/100,Trigger)</f>
        <v>0</v>
      </c>
      <c r="Y42" s="63"/>
    </row>
    <row r="43" spans="1:25" ht="11.25" customHeight="1" x14ac:dyDescent="0.2">
      <c r="A43" s="191"/>
      <c r="B43" s="231" t="str">
        <f t="shared" si="4"/>
        <v>5Y</v>
      </c>
      <c r="C43" s="232" t="s">
        <v>113</v>
      </c>
      <c r="D43" s="231"/>
      <c r="E43" s="171" t="str">
        <f t="shared" si="6"/>
        <v>JPYOIS5Y_Quote</v>
      </c>
      <c r="F43" s="194" t="str">
        <f>_xll.qlSimpleQuote(E43,,RateTickValue,Permanent,Trigger,ObjectOverwrite)</f>
        <v>JPYOIS5Y_Quote#0000</v>
      </c>
      <c r="G43" s="172" t="str">
        <f>_xll.ohRangeRetrieveError(F43)</f>
        <v/>
      </c>
      <c r="H43" s="183"/>
      <c r="J43" s="191"/>
      <c r="K43" s="233" t="s">
        <v>81</v>
      </c>
      <c r="L43" s="233"/>
      <c r="M43" s="233" t="s">
        <v>113</v>
      </c>
      <c r="N43" s="234" t="str">
        <f t="shared" si="7"/>
        <v>JPY5YOIS</v>
      </c>
      <c r="O43" s="234" t="str">
        <f t="shared" si="8"/>
        <v>JPY5YOIS=ICAP</v>
      </c>
      <c r="P43" s="274">
        <v>8.7499999999999994E-2</v>
      </c>
      <c r="Q43" s="274">
        <v>0.14750000000000002</v>
      </c>
      <c r="R43" s="230">
        <f t="shared" si="5"/>
        <v>0.11750000000000001</v>
      </c>
      <c r="S43" s="230">
        <f t="shared" si="9"/>
        <v>6.0000000000000026E-2</v>
      </c>
      <c r="T43" s="191"/>
      <c r="U43" s="230">
        <v>0.1925</v>
      </c>
      <c r="V43" s="191"/>
      <c r="W43" s="230">
        <v>0.11750000000000001</v>
      </c>
      <c r="X43" s="230">
        <f>_xll.qlSimpleQuoteSetValue(F43,W43/100,Trigger)</f>
        <v>0</v>
      </c>
      <c r="Y43" s="63"/>
    </row>
    <row r="44" spans="1:25" ht="11.25" customHeight="1" x14ac:dyDescent="0.2">
      <c r="A44" s="191"/>
      <c r="B44" s="231" t="str">
        <f t="shared" si="4"/>
        <v>6Y</v>
      </c>
      <c r="C44" s="232" t="s">
        <v>113</v>
      </c>
      <c r="D44" s="231"/>
      <c r="E44" s="171" t="str">
        <f t="shared" si="6"/>
        <v>JPYOIS6Y_Quote</v>
      </c>
      <c r="F44" s="194" t="str">
        <f>_xll.qlSimpleQuote(E44,,RateTickValue,Permanent,Trigger,ObjectOverwrite)</f>
        <v>JPYOIS6Y_Quote#0000</v>
      </c>
      <c r="G44" s="172" t="str">
        <f>_xll.ohRangeRetrieveError(F44)</f>
        <v/>
      </c>
      <c r="H44" s="183"/>
      <c r="J44" s="191"/>
      <c r="K44" s="233" t="s">
        <v>80</v>
      </c>
      <c r="L44" s="233"/>
      <c r="M44" s="233" t="s">
        <v>113</v>
      </c>
      <c r="N44" s="234" t="str">
        <f t="shared" si="7"/>
        <v>JPY6YOIS</v>
      </c>
      <c r="O44" s="234" t="str">
        <f t="shared" si="8"/>
        <v>JPY6YOIS=ICAP</v>
      </c>
      <c r="P44" s="274">
        <v>0.11499999999999999</v>
      </c>
      <c r="Q44" s="274">
        <v>0.215</v>
      </c>
      <c r="R44" s="230">
        <f t="shared" si="5"/>
        <v>0.16499999999999998</v>
      </c>
      <c r="S44" s="230">
        <f t="shared" si="9"/>
        <v>9.9999999999999978E-2</v>
      </c>
      <c r="T44" s="191"/>
      <c r="U44" s="230">
        <v>0.25750000000000001</v>
      </c>
      <c r="V44" s="191"/>
      <c r="W44" s="230">
        <v>0.16499999999999998</v>
      </c>
      <c r="X44" s="230">
        <f>_xll.qlSimpleQuoteSetValue(F44,W44/100,Trigger)</f>
        <v>0</v>
      </c>
      <c r="Y44" s="63"/>
    </row>
    <row r="45" spans="1:25" ht="11.25" customHeight="1" x14ac:dyDescent="0.2">
      <c r="A45" s="191"/>
      <c r="B45" s="231" t="str">
        <f t="shared" si="4"/>
        <v>7Y</v>
      </c>
      <c r="C45" s="232" t="s">
        <v>113</v>
      </c>
      <c r="D45" s="231"/>
      <c r="E45" s="171" t="str">
        <f t="shared" si="6"/>
        <v>JPYOIS7Y_Quote</v>
      </c>
      <c r="F45" s="194" t="str">
        <f>_xll.qlSimpleQuote(E45,,RateTickValue,Permanent,Trigger,ObjectOverwrite)</f>
        <v>JPYOIS7Y_Quote#0000</v>
      </c>
      <c r="G45" s="172" t="str">
        <f>_xll.ohRangeRetrieveError(F45)</f>
        <v/>
      </c>
      <c r="H45" s="183"/>
      <c r="J45" s="191"/>
      <c r="K45" s="233" t="s">
        <v>79</v>
      </c>
      <c r="L45" s="233"/>
      <c r="M45" s="233" t="s">
        <v>113</v>
      </c>
      <c r="N45" s="234" t="str">
        <f t="shared" si="7"/>
        <v>JPY7YOIS</v>
      </c>
      <c r="O45" s="234" t="str">
        <f t="shared" si="8"/>
        <v>JPY7YOIS=ICAP</v>
      </c>
      <c r="P45" s="274">
        <v>0.16750000000000001</v>
      </c>
      <c r="Q45" s="274">
        <v>0.26749999999999996</v>
      </c>
      <c r="R45" s="230">
        <f t="shared" si="5"/>
        <v>0.21749999999999997</v>
      </c>
      <c r="S45" s="230">
        <f t="shared" si="9"/>
        <v>9.9999999999999922E-2</v>
      </c>
      <c r="T45" s="191"/>
      <c r="U45" s="230">
        <v>0.32250000000000001</v>
      </c>
      <c r="V45" s="191"/>
      <c r="W45" s="230">
        <v>0.21749999999999997</v>
      </c>
      <c r="X45" s="230">
        <f>_xll.qlSimpleQuoteSetValue(F45,W45/100,Trigger)</f>
        <v>0</v>
      </c>
      <c r="Y45" s="63"/>
    </row>
    <row r="46" spans="1:25" ht="11.25" customHeight="1" x14ac:dyDescent="0.2">
      <c r="A46" s="191"/>
      <c r="B46" s="231" t="str">
        <f t="shared" si="4"/>
        <v>8Y</v>
      </c>
      <c r="C46" s="232" t="s">
        <v>113</v>
      </c>
      <c r="D46" s="231"/>
      <c r="E46" s="171" t="str">
        <f t="shared" si="6"/>
        <v>JPYOIS8Y_Quote</v>
      </c>
      <c r="F46" s="194" t="str">
        <f>_xll.qlSimpleQuote(E46,,RateTickValue,Permanent,Trigger,ObjectOverwrite)</f>
        <v>JPYOIS8Y_Quote#0000</v>
      </c>
      <c r="G46" s="172" t="str">
        <f>_xll.ohRangeRetrieveError(F46)</f>
        <v/>
      </c>
      <c r="H46" s="183"/>
      <c r="J46" s="191"/>
      <c r="K46" s="233" t="s">
        <v>78</v>
      </c>
      <c r="L46" s="233"/>
      <c r="M46" s="233" t="s">
        <v>113</v>
      </c>
      <c r="N46" s="234" t="str">
        <f t="shared" si="7"/>
        <v>JPY8YOIS</v>
      </c>
      <c r="O46" s="234" t="str">
        <f t="shared" si="8"/>
        <v>JPY8YOIS=ICAP</v>
      </c>
      <c r="P46" s="274">
        <v>0.22000000000000003</v>
      </c>
      <c r="Q46" s="274">
        <v>0.32</v>
      </c>
      <c r="R46" s="230">
        <f t="shared" si="5"/>
        <v>0.27</v>
      </c>
      <c r="S46" s="230">
        <f t="shared" si="9"/>
        <v>9.9999999999999978E-2</v>
      </c>
      <c r="T46" s="191"/>
      <c r="U46" s="230">
        <v>0.38250000000000001</v>
      </c>
      <c r="V46" s="191"/>
      <c r="W46" s="230">
        <v>0.27</v>
      </c>
      <c r="X46" s="230">
        <f>_xll.qlSimpleQuoteSetValue(F46,W46/100,Trigger)</f>
        <v>0</v>
      </c>
      <c r="Y46" s="63"/>
    </row>
    <row r="47" spans="1:25" ht="11.25" customHeight="1" x14ac:dyDescent="0.2">
      <c r="A47" s="191"/>
      <c r="B47" s="231" t="str">
        <f t="shared" si="4"/>
        <v>9Y</v>
      </c>
      <c r="C47" s="232" t="s">
        <v>113</v>
      </c>
      <c r="D47" s="231"/>
      <c r="E47" s="171" t="str">
        <f t="shared" si="6"/>
        <v>JPYOIS9Y_Quote</v>
      </c>
      <c r="F47" s="194" t="str">
        <f>_xll.qlSimpleQuote(E47,,RateTickValue,Permanent,Trigger,ObjectOverwrite)</f>
        <v>JPYOIS9Y_Quote#0000</v>
      </c>
      <c r="G47" s="172" t="str">
        <f>_xll.ohRangeRetrieveError(F47)</f>
        <v/>
      </c>
      <c r="H47" s="183"/>
      <c r="J47" s="191"/>
      <c r="K47" s="233" t="s">
        <v>77</v>
      </c>
      <c r="L47" s="233"/>
      <c r="M47" s="233" t="s">
        <v>113</v>
      </c>
      <c r="N47" s="234" t="str">
        <f t="shared" si="7"/>
        <v>JPY9YOIS</v>
      </c>
      <c r="O47" s="234" t="str">
        <f t="shared" si="8"/>
        <v>JPY9YOIS=ICAP</v>
      </c>
      <c r="P47" s="274">
        <v>0.27749999999999997</v>
      </c>
      <c r="Q47" s="274">
        <v>0.3775</v>
      </c>
      <c r="R47" s="230">
        <f t="shared" si="5"/>
        <v>0.32750000000000001</v>
      </c>
      <c r="S47" s="230">
        <f t="shared" si="9"/>
        <v>0.10000000000000009</v>
      </c>
      <c r="T47" s="191"/>
      <c r="U47" s="230">
        <v>0.44500000000000006</v>
      </c>
      <c r="V47" s="191"/>
      <c r="W47" s="230">
        <v>0.32750000000000001</v>
      </c>
      <c r="X47" s="230">
        <f>_xll.qlSimpleQuoteSetValue(F47,W47/100,Trigger)</f>
        <v>0</v>
      </c>
      <c r="Y47" s="63"/>
    </row>
    <row r="48" spans="1:25" ht="11.25" customHeight="1" x14ac:dyDescent="0.2">
      <c r="A48" s="191"/>
      <c r="B48" s="231" t="str">
        <f t="shared" si="4"/>
        <v>10Y</v>
      </c>
      <c r="C48" s="232" t="s">
        <v>113</v>
      </c>
      <c r="D48" s="231"/>
      <c r="E48" s="171" t="str">
        <f t="shared" si="6"/>
        <v>JPYOIS10Y_Quote</v>
      </c>
      <c r="F48" s="194" t="str">
        <f>_xll.qlSimpleQuote(E48,,RateTickValue,Permanent,Trigger,ObjectOverwrite)</f>
        <v>JPYOIS10Y_Quote#0000</v>
      </c>
      <c r="G48" s="172" t="str">
        <f>_xll.ohRangeRetrieveError(F48)</f>
        <v/>
      </c>
      <c r="H48" s="183"/>
      <c r="J48" s="191"/>
      <c r="K48" s="233" t="s">
        <v>76</v>
      </c>
      <c r="L48" s="233"/>
      <c r="M48" s="233" t="s">
        <v>113</v>
      </c>
      <c r="N48" s="234" t="str">
        <f t="shared" si="7"/>
        <v>JPY10YOIS</v>
      </c>
      <c r="O48" s="234" t="str">
        <f t="shared" si="8"/>
        <v>JPY10YOIS=ICAP</v>
      </c>
      <c r="P48" s="274">
        <v>0.33750000000000002</v>
      </c>
      <c r="Q48" s="274">
        <v>0.4375</v>
      </c>
      <c r="R48" s="230">
        <f t="shared" si="5"/>
        <v>0.38750000000000001</v>
      </c>
      <c r="S48" s="230">
        <f t="shared" si="9"/>
        <v>9.9999999999999978E-2</v>
      </c>
      <c r="T48" s="191"/>
      <c r="U48" s="230">
        <v>0.51</v>
      </c>
      <c r="V48" s="191"/>
      <c r="W48" s="230">
        <v>0.38750000000000001</v>
      </c>
      <c r="X48" s="230">
        <f>_xll.qlSimpleQuoteSetValue(F48,W48/100,Trigger)</f>
        <v>0</v>
      </c>
      <c r="Y48" s="63"/>
    </row>
    <row r="49" spans="1:25" ht="11.25" customHeight="1" x14ac:dyDescent="0.2">
      <c r="A49" s="191"/>
      <c r="B49" s="231" t="str">
        <f t="shared" si="4"/>
        <v>12Y</v>
      </c>
      <c r="C49" s="232" t="s">
        <v>113</v>
      </c>
      <c r="D49" s="231"/>
      <c r="E49" s="171" t="str">
        <f t="shared" si="6"/>
        <v>JPYOIS12Y_Quote</v>
      </c>
      <c r="F49" s="194" t="str">
        <f>_xll.qlSimpleQuote(E49,,RateTickValue,Permanent,Trigger,ObjectOverwrite)</f>
        <v>JPYOIS12Y_Quote#0000</v>
      </c>
      <c r="G49" s="172" t="str">
        <f>_xll.ohRangeRetrieveError(F49)</f>
        <v/>
      </c>
      <c r="H49" s="183"/>
      <c r="J49" s="191"/>
      <c r="K49" s="233" t="s">
        <v>74</v>
      </c>
      <c r="L49" s="233"/>
      <c r="M49" s="233" t="s">
        <v>113</v>
      </c>
      <c r="N49" s="234" t="str">
        <f t="shared" si="7"/>
        <v>JPY12YOIS</v>
      </c>
      <c r="O49" s="234" t="str">
        <f t="shared" si="8"/>
        <v>JPY12YOIS=ICAP</v>
      </c>
      <c r="P49" s="274">
        <v>0.46749999999999997</v>
      </c>
      <c r="Q49" s="274">
        <v>0.5675</v>
      </c>
      <c r="R49" s="230">
        <f t="shared" si="5"/>
        <v>0.51749999999999996</v>
      </c>
      <c r="S49" s="230">
        <f t="shared" si="9"/>
        <v>9.9999999999999978E-2</v>
      </c>
      <c r="T49" s="191"/>
      <c r="U49" s="230">
        <v>0.64500000000000002</v>
      </c>
      <c r="V49" s="191"/>
      <c r="W49" s="230">
        <v>0.51749999999999996</v>
      </c>
      <c r="X49" s="230">
        <f>_xll.qlSimpleQuoteSetValue(F49,W49/100,Trigger)</f>
        <v>0</v>
      </c>
      <c r="Y49" s="63"/>
    </row>
    <row r="50" spans="1:25" ht="11.25" customHeight="1" x14ac:dyDescent="0.2">
      <c r="A50" s="191"/>
      <c r="B50" s="231" t="str">
        <f t="shared" si="4"/>
        <v>15Y</v>
      </c>
      <c r="C50" s="232" t="s">
        <v>113</v>
      </c>
      <c r="D50" s="231"/>
      <c r="E50" s="171" t="str">
        <f t="shared" si="6"/>
        <v>JPYOIS15Y_Quote</v>
      </c>
      <c r="F50" s="194" t="str">
        <f>_xll.qlSimpleQuote(E50,,RateTickValue,Permanent,Trigger,ObjectOverwrite)</f>
        <v>JPYOIS15Y_Quote#0000</v>
      </c>
      <c r="G50" s="172" t="str">
        <f>_xll.ohRangeRetrieveError(F50)</f>
        <v/>
      </c>
      <c r="H50" s="183"/>
      <c r="J50" s="191"/>
      <c r="K50" s="233" t="s">
        <v>71</v>
      </c>
      <c r="L50" s="233"/>
      <c r="M50" s="233" t="s">
        <v>113</v>
      </c>
      <c r="N50" s="234" t="str">
        <f t="shared" si="7"/>
        <v>JPY15YOIS</v>
      </c>
      <c r="O50" s="234" t="str">
        <f t="shared" si="8"/>
        <v>JPY15YOIS=ICAP</v>
      </c>
      <c r="P50" s="274">
        <v>0.6825</v>
      </c>
      <c r="Q50" s="274">
        <v>0.78249999999999997</v>
      </c>
      <c r="R50" s="230">
        <f t="shared" si="5"/>
        <v>0.73249999999999993</v>
      </c>
      <c r="S50" s="230">
        <f t="shared" si="9"/>
        <v>9.9999999999999867E-2</v>
      </c>
      <c r="T50" s="191"/>
      <c r="U50" s="230">
        <v>0.85750000000000004</v>
      </c>
      <c r="V50" s="191"/>
      <c r="W50" s="230">
        <v>0.73249999999999993</v>
      </c>
      <c r="X50" s="230">
        <f>_xll.qlSimpleQuoteSetValue(F50,W50/100,Trigger)</f>
        <v>0</v>
      </c>
      <c r="Y50" s="63"/>
    </row>
    <row r="51" spans="1:25" ht="11.25" customHeight="1" x14ac:dyDescent="0.2">
      <c r="A51" s="191"/>
      <c r="B51" s="231" t="str">
        <f t="shared" si="4"/>
        <v>20Y</v>
      </c>
      <c r="C51" s="232" t="s">
        <v>113</v>
      </c>
      <c r="D51" s="231"/>
      <c r="E51" s="171" t="str">
        <f t="shared" si="6"/>
        <v>JPYOIS20Y_Quote</v>
      </c>
      <c r="F51" s="194" t="str">
        <f>_xll.qlSimpleQuote(E51,,RateTickValue,Permanent,Trigger,ObjectOverwrite)</f>
        <v>JPYOIS20Y_Quote#0000</v>
      </c>
      <c r="G51" s="172" t="str">
        <f>_xll.ohRangeRetrieveError(F51)</f>
        <v/>
      </c>
      <c r="H51" s="183"/>
      <c r="J51" s="191"/>
      <c r="K51" s="233" t="s">
        <v>66</v>
      </c>
      <c r="L51" s="233"/>
      <c r="M51" s="233" t="s">
        <v>113</v>
      </c>
      <c r="N51" s="234" t="str">
        <f t="shared" si="7"/>
        <v>JPY20YOIS</v>
      </c>
      <c r="O51" s="234" t="str">
        <f t="shared" si="8"/>
        <v>JPY20YOIS=ICAP</v>
      </c>
      <c r="P51" s="274">
        <v>0.95500000000000007</v>
      </c>
      <c r="Q51" s="274">
        <v>1.0549999999999999</v>
      </c>
      <c r="R51" s="230">
        <f t="shared" si="5"/>
        <v>1.0049999999999999</v>
      </c>
      <c r="S51" s="230">
        <f t="shared" si="9"/>
        <v>9.9999999999999645E-2</v>
      </c>
      <c r="T51" s="191"/>
      <c r="U51" s="230">
        <v>1.125</v>
      </c>
      <c r="V51" s="191"/>
      <c r="W51" s="230">
        <v>1.0049999999999999</v>
      </c>
      <c r="X51" s="230">
        <f>_xll.qlSimpleQuoteSetValue(F51,W51/100,Trigger)</f>
        <v>0</v>
      </c>
      <c r="Y51" s="63"/>
    </row>
    <row r="52" spans="1:25" ht="11.25" customHeight="1" x14ac:dyDescent="0.2">
      <c r="A52" s="191"/>
      <c r="B52" s="231" t="str">
        <f t="shared" si="4"/>
        <v>25Y</v>
      </c>
      <c r="C52" s="232" t="s">
        <v>113</v>
      </c>
      <c r="D52" s="231"/>
      <c r="E52" s="171" t="str">
        <f t="shared" si="6"/>
        <v>JPYOIS25Y_Quote</v>
      </c>
      <c r="F52" s="194" t="str">
        <f>_xll.qlSimpleQuote(E52,,RateTickValue,Permanent,Trigger,ObjectOverwrite)</f>
        <v>JPYOIS25Y_Quote#0000</v>
      </c>
      <c r="G52" s="172" t="str">
        <f>_xll.ohRangeRetrieveError(F52)</f>
        <v/>
      </c>
      <c r="H52" s="183"/>
      <c r="J52" s="191"/>
      <c r="K52" s="233" t="s">
        <v>61</v>
      </c>
      <c r="L52" s="233"/>
      <c r="M52" s="233" t="s">
        <v>113</v>
      </c>
      <c r="N52" s="234" t="str">
        <f t="shared" si="7"/>
        <v>JPY25YOIS</v>
      </c>
      <c r="O52" s="234" t="str">
        <f t="shared" si="8"/>
        <v>JPY25YOIS=ICAP</v>
      </c>
      <c r="P52" s="274">
        <v>1.1025</v>
      </c>
      <c r="Q52" s="274">
        <v>1.2024999999999999</v>
      </c>
      <c r="R52" s="230">
        <f t="shared" si="5"/>
        <v>1.1524999999999999</v>
      </c>
      <c r="S52" s="230">
        <f t="shared" si="9"/>
        <v>9.9999999999999645E-2</v>
      </c>
      <c r="T52" s="191"/>
      <c r="U52" s="230">
        <v>1.2725</v>
      </c>
      <c r="V52" s="191"/>
      <c r="W52" s="230">
        <v>1.1524999999999999</v>
      </c>
      <c r="X52" s="230">
        <f>_xll.qlSimpleQuoteSetValue(F52,W52/100,Trigger)</f>
        <v>0</v>
      </c>
      <c r="Y52" s="63"/>
    </row>
    <row r="53" spans="1:25" ht="11.25" customHeight="1" x14ac:dyDescent="0.2">
      <c r="A53" s="191"/>
      <c r="B53" s="231" t="str">
        <f t="shared" si="4"/>
        <v>27Y</v>
      </c>
      <c r="C53" s="232" t="s">
        <v>113</v>
      </c>
      <c r="D53" s="231"/>
      <c r="E53" s="171" t="str">
        <f t="shared" si="6"/>
        <v>JPYOIS27Y_Quote</v>
      </c>
      <c r="F53" s="194" t="str">
        <f>_xll.qlSimpleQuote(E53,,RateTickValue,Permanent,Trigger,ObjectOverwrite)</f>
        <v>JPYOIS27Y_Quote#0000</v>
      </c>
      <c r="G53" s="172" t="str">
        <f>_xll.ohRangeRetrieveError(F53)</f>
        <v/>
      </c>
      <c r="H53" s="183"/>
      <c r="J53" s="191"/>
      <c r="K53" s="233" t="s">
        <v>59</v>
      </c>
      <c r="L53" s="233"/>
      <c r="M53" s="233" t="s">
        <v>113</v>
      </c>
      <c r="N53" s="234" t="str">
        <f t="shared" si="7"/>
        <v>JPY27YOIS</v>
      </c>
      <c r="O53" s="234" t="str">
        <f t="shared" si="8"/>
        <v>JPY27YOIS=ICAP</v>
      </c>
      <c r="P53" s="274" t="s">
        <v>229</v>
      </c>
      <c r="Q53" s="274" t="s">
        <v>229</v>
      </c>
      <c r="R53" s="230" t="e">
        <f t="shared" si="5"/>
        <v>#NUM!</v>
      </c>
      <c r="S53" s="230" t="e">
        <f t="shared" si="9"/>
        <v>#NUM!</v>
      </c>
      <c r="T53" s="191"/>
      <c r="U53" s="230" t="e">
        <v>#NUM!</v>
      </c>
      <c r="V53" s="191"/>
      <c r="W53" s="230" t="e">
        <v>#NUM!</v>
      </c>
      <c r="X53" s="230">
        <f>_xll.qlSimpleQuoteSetValue(F53,W53/100,Trigger)</f>
        <v>0</v>
      </c>
      <c r="Y53" s="63"/>
    </row>
    <row r="54" spans="1:25" ht="11.25" customHeight="1" x14ac:dyDescent="0.2">
      <c r="A54" s="191"/>
      <c r="B54" s="231" t="str">
        <f t="shared" si="4"/>
        <v>30Y</v>
      </c>
      <c r="C54" s="232" t="s">
        <v>113</v>
      </c>
      <c r="D54" s="231"/>
      <c r="E54" s="171" t="str">
        <f t="shared" si="6"/>
        <v>JPYOIS30Y_Quote</v>
      </c>
      <c r="F54" s="194" t="str">
        <f>_xll.qlSimpleQuote(E54,,RateTickValue,Permanent,Trigger,ObjectOverwrite)</f>
        <v>JPYOIS30Y_Quote#0000</v>
      </c>
      <c r="G54" s="172" t="str">
        <f>_xll.ohRangeRetrieveError(F54)</f>
        <v/>
      </c>
      <c r="H54" s="183"/>
      <c r="J54" s="191"/>
      <c r="K54" s="233" t="s">
        <v>56</v>
      </c>
      <c r="L54" s="233"/>
      <c r="M54" s="233" t="s">
        <v>113</v>
      </c>
      <c r="N54" s="234" t="str">
        <f t="shared" si="7"/>
        <v>JPY30YOIS</v>
      </c>
      <c r="O54" s="234" t="str">
        <f t="shared" si="8"/>
        <v>JPY30YOIS=ICAP</v>
      </c>
      <c r="P54" s="274">
        <v>1.1825000000000001</v>
      </c>
      <c r="Q54" s="274">
        <v>1.2825</v>
      </c>
      <c r="R54" s="230">
        <f t="shared" si="5"/>
        <v>1.2324999999999999</v>
      </c>
      <c r="S54" s="230">
        <f t="shared" si="9"/>
        <v>9.9999999999999645E-2</v>
      </c>
      <c r="T54" s="191"/>
      <c r="U54" s="230">
        <v>1.35</v>
      </c>
      <c r="V54" s="191"/>
      <c r="W54" s="230">
        <v>1.2324999999999999</v>
      </c>
      <c r="X54" s="230">
        <f>_xll.qlSimpleQuoteSetValue(F54,W54/100,Trigger)</f>
        <v>0</v>
      </c>
      <c r="Y54" s="63"/>
    </row>
    <row r="55" spans="1:25" ht="11.25" customHeight="1" x14ac:dyDescent="0.2">
      <c r="A55" s="191"/>
      <c r="B55" s="231" t="str">
        <f t="shared" si="4"/>
        <v>35Y</v>
      </c>
      <c r="C55" s="232" t="s">
        <v>113</v>
      </c>
      <c r="D55" s="231"/>
      <c r="E55" s="171" t="str">
        <f t="shared" si="6"/>
        <v>JPYOIS35Y_Quote</v>
      </c>
      <c r="F55" s="194" t="str">
        <f>_xll.qlSimpleQuote(E55,,RateTickValue,Permanent,Trigger,ObjectOverwrite)</f>
        <v>JPYOIS35Y_Quote#0000</v>
      </c>
      <c r="G55" s="172" t="str">
        <f>_xll.ohRangeRetrieveError(F55)</f>
        <v/>
      </c>
      <c r="H55" s="183"/>
      <c r="J55" s="191"/>
      <c r="K55" s="233" t="s">
        <v>51</v>
      </c>
      <c r="L55" s="233"/>
      <c r="M55" s="233" t="s">
        <v>113</v>
      </c>
      <c r="N55" s="234" t="str">
        <f t="shared" si="7"/>
        <v>JPY35YOIS</v>
      </c>
      <c r="O55" s="234" t="str">
        <f t="shared" si="8"/>
        <v>JPY35YOIS=ICAP</v>
      </c>
      <c r="P55" s="274" t="s">
        <v>229</v>
      </c>
      <c r="Q55" s="274" t="s">
        <v>229</v>
      </c>
      <c r="R55" s="230" t="e">
        <f t="shared" si="5"/>
        <v>#NUM!</v>
      </c>
      <c r="S55" s="230" t="e">
        <f t="shared" si="9"/>
        <v>#NUM!</v>
      </c>
      <c r="T55" s="191"/>
      <c r="U55" s="230" t="e">
        <v>#NUM!</v>
      </c>
      <c r="V55" s="191"/>
      <c r="W55" s="230" t="e">
        <v>#NUM!</v>
      </c>
      <c r="X55" s="230">
        <f>_xll.qlSimpleQuoteSetValue(F55,W55/100,Trigger)</f>
        <v>0</v>
      </c>
      <c r="Y55" s="63"/>
    </row>
    <row r="56" spans="1:25" ht="11.25" customHeight="1" x14ac:dyDescent="0.2">
      <c r="A56" s="191"/>
      <c r="B56" s="231" t="str">
        <f t="shared" si="4"/>
        <v>40Y</v>
      </c>
      <c r="C56" s="232" t="s">
        <v>113</v>
      </c>
      <c r="D56" s="231"/>
      <c r="E56" s="171" t="str">
        <f t="shared" si="6"/>
        <v>JPYOIS40Y_Quote</v>
      </c>
      <c r="F56" s="194" t="str">
        <f>_xll.qlSimpleQuote(E56,,RateTickValue,Permanent,Trigger,ObjectOverwrite)</f>
        <v>JPYOIS40Y_Quote#0000</v>
      </c>
      <c r="G56" s="172" t="str">
        <f>_xll.ohRangeRetrieveError(F56)</f>
        <v/>
      </c>
      <c r="H56" s="183"/>
      <c r="J56" s="191"/>
      <c r="K56" s="233" t="s">
        <v>46</v>
      </c>
      <c r="L56" s="233"/>
      <c r="M56" s="233" t="s">
        <v>113</v>
      </c>
      <c r="N56" s="234" t="str">
        <f t="shared" si="7"/>
        <v>JPY40YOIS</v>
      </c>
      <c r="O56" s="234" t="str">
        <f t="shared" si="8"/>
        <v>JPY40YOIS=ICAP</v>
      </c>
      <c r="P56" s="274" t="s">
        <v>229</v>
      </c>
      <c r="Q56" s="274" t="s">
        <v>229</v>
      </c>
      <c r="R56" s="230" t="e">
        <f t="shared" si="5"/>
        <v>#NUM!</v>
      </c>
      <c r="S56" s="230" t="e">
        <f t="shared" si="9"/>
        <v>#NUM!</v>
      </c>
      <c r="T56" s="191"/>
      <c r="U56" s="230" t="e">
        <v>#NUM!</v>
      </c>
      <c r="V56" s="191"/>
      <c r="W56" s="230" t="e">
        <v>#NUM!</v>
      </c>
      <c r="X56" s="230">
        <f>_xll.qlSimpleQuoteSetValue(F56,W56/100,Trigger)</f>
        <v>0</v>
      </c>
      <c r="Y56" s="63"/>
    </row>
    <row r="57" spans="1:25" ht="11.25" customHeight="1" x14ac:dyDescent="0.2">
      <c r="A57" s="191"/>
      <c r="B57" s="231" t="str">
        <f t="shared" si="4"/>
        <v>45Y</v>
      </c>
      <c r="C57" s="232" t="s">
        <v>113</v>
      </c>
      <c r="D57" s="231"/>
      <c r="E57" s="171" t="str">
        <f t="shared" si="6"/>
        <v>JPYOIS45Y_Quote</v>
      </c>
      <c r="F57" s="194" t="str">
        <f>_xll.qlSimpleQuote(E57,,RateTickValue,Permanent,Trigger,ObjectOverwrite)</f>
        <v>JPYOIS45Y_Quote#0000</v>
      </c>
      <c r="G57" s="172" t="str">
        <f>_xll.ohRangeRetrieveError(F57)</f>
        <v/>
      </c>
      <c r="H57" s="183"/>
      <c r="J57" s="191"/>
      <c r="K57" s="233" t="s">
        <v>41</v>
      </c>
      <c r="L57" s="233"/>
      <c r="M57" s="233" t="s">
        <v>113</v>
      </c>
      <c r="N57" s="234" t="str">
        <f t="shared" si="7"/>
        <v>JPY45YOIS</v>
      </c>
      <c r="O57" s="234" t="str">
        <f t="shared" si="8"/>
        <v>JPY45YOIS=ICAP</v>
      </c>
      <c r="P57" s="274" t="s">
        <v>229</v>
      </c>
      <c r="Q57" s="274" t="s">
        <v>229</v>
      </c>
      <c r="R57" s="230" t="e">
        <f t="shared" si="5"/>
        <v>#NUM!</v>
      </c>
      <c r="S57" s="230" t="e">
        <f t="shared" si="9"/>
        <v>#NUM!</v>
      </c>
      <c r="T57" s="191"/>
      <c r="U57" s="230" t="e">
        <v>#NUM!</v>
      </c>
      <c r="V57" s="191"/>
      <c r="W57" s="230" t="e">
        <v>#NUM!</v>
      </c>
      <c r="X57" s="230">
        <f>_xll.qlSimpleQuoteSetValue(F57,W57/100,Trigger)</f>
        <v>0</v>
      </c>
      <c r="Y57" s="63"/>
    </row>
    <row r="58" spans="1:25" ht="11.25" customHeight="1" x14ac:dyDescent="0.2">
      <c r="A58" s="191"/>
      <c r="B58" s="231" t="str">
        <f t="shared" si="4"/>
        <v>50Y</v>
      </c>
      <c r="C58" s="232" t="s">
        <v>113</v>
      </c>
      <c r="D58" s="231"/>
      <c r="E58" s="171" t="str">
        <f t="shared" si="6"/>
        <v>JPYOIS50Y_Quote</v>
      </c>
      <c r="F58" s="194" t="str">
        <f>_xll.qlSimpleQuote(E58,,RateTickValue,Permanent,Trigger,ObjectOverwrite)</f>
        <v>JPYOIS50Y_Quote#0000</v>
      </c>
      <c r="G58" s="172" t="str">
        <f>_xll.ohRangeRetrieveError(F58)</f>
        <v/>
      </c>
      <c r="H58" s="183"/>
      <c r="J58" s="191"/>
      <c r="K58" s="235" t="s">
        <v>36</v>
      </c>
      <c r="L58" s="235"/>
      <c r="M58" s="235" t="s">
        <v>113</v>
      </c>
      <c r="N58" s="234" t="str">
        <f t="shared" si="7"/>
        <v>JPY50YOIS</v>
      </c>
      <c r="O58" s="234" t="str">
        <f t="shared" si="8"/>
        <v>JPY50YOIS=ICAP</v>
      </c>
      <c r="P58" s="274" t="s">
        <v>229</v>
      </c>
      <c r="Q58" s="274" t="s">
        <v>229</v>
      </c>
      <c r="R58" s="230" t="e">
        <f t="shared" si="5"/>
        <v>#NUM!</v>
      </c>
      <c r="S58" s="230" t="e">
        <f t="shared" si="9"/>
        <v>#NUM!</v>
      </c>
      <c r="T58" s="191"/>
      <c r="U58" s="230" t="e">
        <v>#NUM!</v>
      </c>
      <c r="V58" s="191"/>
      <c r="W58" s="230" t="e">
        <v>#NUM!</v>
      </c>
      <c r="X58" s="230">
        <f>_xll.qlSimpleQuoteSetValue(F58,W58/100,Trigger)</f>
        <v>0</v>
      </c>
      <c r="Y58" s="63"/>
    </row>
    <row r="59" spans="1:25" ht="11.25" customHeight="1" x14ac:dyDescent="0.2">
      <c r="A59" s="120"/>
      <c r="B59" s="180"/>
      <c r="C59" s="180"/>
      <c r="D59" s="180"/>
      <c r="E59" s="180"/>
      <c r="F59" s="180"/>
      <c r="G59" s="180"/>
      <c r="H59" s="122"/>
      <c r="J59" s="120"/>
      <c r="K59" s="180"/>
      <c r="L59" s="180"/>
      <c r="M59" s="180"/>
      <c r="N59" s="180"/>
      <c r="O59" s="180"/>
      <c r="P59" s="180"/>
      <c r="Q59" s="180"/>
      <c r="R59" s="180"/>
      <c r="S59" s="180"/>
      <c r="T59" s="121"/>
      <c r="U59" s="180"/>
      <c r="V59" s="121"/>
      <c r="W59" s="180"/>
      <c r="X59" s="180"/>
      <c r="Y59" s="122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D41"/>
  <sheetViews>
    <sheetView topLeftCell="I1" workbookViewId="0">
      <selection activeCell="O4" sqref="O4"/>
    </sheetView>
  </sheetViews>
  <sheetFormatPr defaultRowHeight="11.25" customHeight="1" outlineLevelCol="1" x14ac:dyDescent="0.2"/>
  <cols>
    <col min="1" max="1" width="2.7109375" style="83" hidden="1" customWidth="1" outlineLevel="1"/>
    <col min="2" max="2" width="3.7109375" style="267" hidden="1" customWidth="1" outlineLevel="1"/>
    <col min="3" max="3" width="2" style="267" hidden="1" customWidth="1" outlineLevel="1"/>
    <col min="4" max="4" width="3.7109375" style="268" hidden="1" customWidth="1" outlineLevel="1"/>
    <col min="5" max="5" width="24.7109375" style="269" hidden="1" customWidth="1" outlineLevel="1"/>
    <col min="6" max="6" width="24.7109375" style="83" hidden="1" customWidth="1" outlineLevel="1"/>
    <col min="7" max="7" width="24.7109375" style="268" hidden="1" customWidth="1" outlineLevel="1"/>
    <col min="8" max="8" width="2.7109375" style="83" hidden="1" customWidth="1" outlineLevel="1"/>
    <col min="9" max="9" width="2.7109375" style="83" customWidth="1" collapsed="1"/>
    <col min="10" max="10" width="2.7109375" style="83" customWidth="1"/>
    <col min="11" max="13" width="4.28515625" style="83" customWidth="1"/>
    <col min="14" max="15" width="18.7109375" style="83" customWidth="1"/>
    <col min="16" max="19" width="10.7109375" style="83" customWidth="1"/>
    <col min="20" max="20" width="2.7109375" style="83" customWidth="1"/>
    <col min="21" max="21" width="10.7109375" style="83" customWidth="1"/>
    <col min="22" max="22" width="2.7109375" style="83" customWidth="1"/>
    <col min="23" max="24" width="10.7109375" style="83" customWidth="1"/>
    <col min="25" max="25" width="2.7109375" style="83" customWidth="1"/>
    <col min="26" max="16384" width="9.140625" style="83"/>
  </cols>
  <sheetData>
    <row r="1" spans="1:27" ht="11.25" customHeight="1" x14ac:dyDescent="0.2">
      <c r="A1" s="241"/>
      <c r="B1" s="242"/>
      <c r="C1" s="242"/>
      <c r="D1" s="242"/>
      <c r="E1" s="242"/>
      <c r="F1" s="243"/>
      <c r="G1" s="242"/>
      <c r="H1" s="244"/>
      <c r="I1" s="40"/>
      <c r="J1" s="123" t="s">
        <v>219</v>
      </c>
      <c r="K1" s="124"/>
      <c r="L1" s="124"/>
      <c r="M1" s="124"/>
      <c r="N1" s="124"/>
      <c r="O1" s="124"/>
      <c r="P1" s="124"/>
      <c r="Q1" s="124"/>
      <c r="R1" s="124"/>
      <c r="S1" s="124"/>
      <c r="T1" s="8"/>
      <c r="U1" s="124"/>
      <c r="V1" s="8"/>
      <c r="W1" s="124"/>
      <c r="X1" s="124"/>
      <c r="Y1" s="7"/>
      <c r="Z1" s="84"/>
      <c r="AA1" s="84"/>
    </row>
    <row r="2" spans="1:27" ht="11.25" customHeight="1" x14ac:dyDescent="0.2">
      <c r="A2" s="245"/>
      <c r="B2" s="246"/>
      <c r="C2" s="246"/>
      <c r="D2" s="246"/>
      <c r="E2" s="246"/>
      <c r="F2" s="246"/>
      <c r="G2" s="247"/>
      <c r="H2" s="248"/>
      <c r="I2" s="40"/>
      <c r="J2" s="128"/>
      <c r="K2" s="33"/>
      <c r="L2" s="33"/>
      <c r="M2" s="33"/>
      <c r="N2" s="33"/>
      <c r="O2" s="201" t="str">
        <f>VLOOKUP($J$1,AreaTable,2,FALSE)</f>
        <v>ICAP</v>
      </c>
      <c r="P2" s="33"/>
      <c r="Q2" s="309" t="s">
        <v>228</v>
      </c>
      <c r="R2" s="240" t="b">
        <f t="array" ref="R2">AND(_xll.ohFilter($Q$5:$Q$36,ISNUMBER($Q$5:$Q$36))=0)</f>
        <v>0</v>
      </c>
      <c r="S2" s="33"/>
      <c r="T2" s="12"/>
      <c r="U2" s="33"/>
      <c r="V2" s="12"/>
      <c r="W2" s="33"/>
      <c r="X2" s="270">
        <f>_xll.ohTrigger(X5:X36)</f>
        <v>4</v>
      </c>
      <c r="Y2" s="6"/>
      <c r="Z2" s="84"/>
      <c r="AA2" s="84"/>
    </row>
    <row r="3" spans="1:27" ht="11.25" customHeight="1" x14ac:dyDescent="0.2">
      <c r="A3" s="245"/>
      <c r="B3" s="246"/>
      <c r="C3" s="246"/>
      <c r="D3" s="246"/>
      <c r="E3" s="246"/>
      <c r="F3" s="246"/>
      <c r="G3" s="247"/>
      <c r="H3" s="248"/>
      <c r="I3" s="40"/>
      <c r="J3" s="249"/>
      <c r="K3" s="33"/>
      <c r="L3" s="33"/>
      <c r="M3" s="212"/>
      <c r="N3" s="33"/>
      <c r="O3" s="33"/>
      <c r="P3" s="33"/>
      <c r="Q3" s="33"/>
      <c r="R3" s="33"/>
      <c r="S3" s="33"/>
      <c r="T3" s="12"/>
      <c r="U3" s="33"/>
      <c r="V3" s="12"/>
      <c r="W3" s="33"/>
      <c r="X3" s="1"/>
      <c r="Y3" s="264"/>
      <c r="Z3" s="84"/>
      <c r="AA3" s="84"/>
    </row>
    <row r="4" spans="1:27" ht="22.5" customHeight="1" x14ac:dyDescent="0.2">
      <c r="A4" s="191"/>
      <c r="B4" s="192"/>
      <c r="C4" s="250"/>
      <c r="D4" s="170"/>
      <c r="E4" s="168" t="s">
        <v>222</v>
      </c>
      <c r="F4" s="169" t="s">
        <v>223</v>
      </c>
      <c r="G4" s="169" t="s">
        <v>224</v>
      </c>
      <c r="H4" s="183"/>
      <c r="I4" s="40"/>
      <c r="J4" s="249"/>
      <c r="K4" s="251"/>
      <c r="L4" s="251"/>
      <c r="M4" s="251"/>
      <c r="N4" s="168" t="s">
        <v>225</v>
      </c>
      <c r="O4" s="204" t="str">
        <f>_xll.RData(O5:O36,P4:Q4,"RTFEED:IDN",ReutersRtMode,,P5)</f>
        <v>Updated at 09:36:15</v>
      </c>
      <c r="P4" s="252" t="s">
        <v>136</v>
      </c>
      <c r="Q4" s="252" t="s">
        <v>135</v>
      </c>
      <c r="R4" s="252" t="s">
        <v>155</v>
      </c>
      <c r="S4" s="252" t="s">
        <v>227</v>
      </c>
      <c r="T4" s="12"/>
      <c r="U4" s="252" t="s">
        <v>147</v>
      </c>
      <c r="V4" s="12"/>
      <c r="W4" s="252" t="s">
        <v>146</v>
      </c>
      <c r="X4" s="252" t="s">
        <v>145</v>
      </c>
      <c r="Y4" s="264"/>
      <c r="Z4" s="84"/>
      <c r="AA4" s="271"/>
    </row>
    <row r="5" spans="1:27" ht="11.25" customHeight="1" x14ac:dyDescent="0.2">
      <c r="A5" s="191"/>
      <c r="B5" s="175">
        <f>K5</f>
        <v>1</v>
      </c>
      <c r="C5" s="175" t="s">
        <v>226</v>
      </c>
      <c r="D5" s="175" t="str">
        <f>M5&amp;"F"</f>
        <v>4F</v>
      </c>
      <c r="E5" s="173" t="str">
        <f t="shared" ref="E5:E36" si="0">Currency&amp;$B5&amp;C5&amp;$D5&amp;QuoteSuffix</f>
        <v>JPY1x4F_Quote</v>
      </c>
      <c r="F5" s="175" t="str">
        <f>_xll.qlSimpleQuote(E5,,RateTickValue,Permanent,Trigger,ObjectOverwrite)</f>
        <v>JPY1x4F_Quote#0000</v>
      </c>
      <c r="G5" s="174" t="str">
        <f>_xll.ohRangeRetrieveError(F5)</f>
        <v/>
      </c>
      <c r="H5" s="183"/>
      <c r="I5" s="40"/>
      <c r="J5" s="249"/>
      <c r="K5" s="253">
        <v>1</v>
      </c>
      <c r="L5" s="253" t="s">
        <v>148</v>
      </c>
      <c r="M5" s="253">
        <f>K5+3</f>
        <v>4</v>
      </c>
      <c r="N5" s="254" t="str">
        <f t="shared" ref="N5:N36" si="1">Currency&amp;$K5&amp;$L5&amp;$M5&amp;"F"</f>
        <v>JPY1X4F</v>
      </c>
      <c r="O5" s="255" t="str">
        <f>N5&amp;"="&amp;VLOOKUP(FRA!Contributor,ContributorTable,2,FALSE)</f>
        <v>JPY1X4F=ICAP</v>
      </c>
      <c r="P5" s="273">
        <v>6.9999999999999993E-2</v>
      </c>
      <c r="Q5" s="273">
        <v>0.09</v>
      </c>
      <c r="R5" s="205">
        <f>IF($R$2,IF(ISNUMBER(P5),P5,#NUM!),IFERROR(AVERAGE(P5:Q5),#NUM!))</f>
        <v>7.9999999999999988E-2</v>
      </c>
      <c r="S5" s="205">
        <f>(R5-P5)*2</f>
        <v>1.999999999999999E-2</v>
      </c>
      <c r="T5" s="12"/>
      <c r="U5" s="205">
        <v>9.5000000000000001E-2</v>
      </c>
      <c r="V5" s="12"/>
      <c r="W5" s="205">
        <f t="array" ref="W5:W36">QuoteLive</f>
        <v>7.9999999999999988E-2</v>
      </c>
      <c r="X5" s="205">
        <f>_xll.qlSimpleQuoteSetValue(F5,W5/100,Trigger)</f>
        <v>0</v>
      </c>
      <c r="Y5" s="264"/>
      <c r="Z5" s="84"/>
      <c r="AA5" s="272"/>
    </row>
    <row r="6" spans="1:27" ht="11.25" customHeight="1" x14ac:dyDescent="0.2">
      <c r="A6" s="191"/>
      <c r="B6" s="194">
        <f t="shared" ref="B6:B36" si="2">K6</f>
        <v>2</v>
      </c>
      <c r="C6" s="194" t="s">
        <v>226</v>
      </c>
      <c r="D6" s="194" t="str">
        <f t="shared" ref="D6:D36" si="3">M6&amp;"F"</f>
        <v>5F</v>
      </c>
      <c r="E6" s="171" t="str">
        <f t="shared" si="0"/>
        <v>JPY2x5F_Quote</v>
      </c>
      <c r="F6" s="194" t="str">
        <f>_xll.qlSimpleQuote(E6,,RateTickValue,Permanent,Trigger,ObjectOverwrite)</f>
        <v>JPY2x5F_Quote#0000</v>
      </c>
      <c r="G6" s="172" t="str">
        <f>_xll.ohRangeRetrieveError(F6)</f>
        <v/>
      </c>
      <c r="H6" s="183"/>
      <c r="I6" s="40"/>
      <c r="J6" s="249"/>
      <c r="K6" s="256">
        <v>2</v>
      </c>
      <c r="L6" s="256" t="s">
        <v>148</v>
      </c>
      <c r="M6" s="256">
        <f t="shared" ref="M6:M15" si="4">K6+3</f>
        <v>5</v>
      </c>
      <c r="N6" s="257" t="str">
        <f t="shared" si="1"/>
        <v>JPY2X5F</v>
      </c>
      <c r="O6" s="258" t="str">
        <f>N6&amp;"="&amp;VLOOKUP(FRA!Contributor,ContributorTable,2,FALSE)</f>
        <v>JPY2X5F=ICAP</v>
      </c>
      <c r="P6" s="274">
        <v>6.5000000000000002E-2</v>
      </c>
      <c r="Q6" s="274">
        <v>8.4999999999999992E-2</v>
      </c>
      <c r="R6" s="208">
        <f t="shared" ref="R6:R36" si="5">IF($R$2,IF(ISNUMBER(P6),P6,#NUM!),IFERROR(AVERAGE(P6:Q6),#NUM!))</f>
        <v>7.4999999999999997E-2</v>
      </c>
      <c r="S6" s="208">
        <f t="shared" ref="S6:S36" si="6">(R6-P6)*2</f>
        <v>1.999999999999999E-2</v>
      </c>
      <c r="T6" s="12"/>
      <c r="U6" s="208">
        <v>9.5000000000000001E-2</v>
      </c>
      <c r="V6" s="12"/>
      <c r="W6" s="208">
        <v>7.4999999999999997E-2</v>
      </c>
      <c r="X6" s="208">
        <f>_xll.qlSimpleQuoteSetValue(F6,W6/100,Trigger)</f>
        <v>0</v>
      </c>
      <c r="Y6" s="264"/>
      <c r="Z6" s="84"/>
      <c r="AA6" s="272"/>
    </row>
    <row r="7" spans="1:27" ht="11.25" customHeight="1" x14ac:dyDescent="0.2">
      <c r="A7" s="191"/>
      <c r="B7" s="194">
        <f t="shared" si="2"/>
        <v>3</v>
      </c>
      <c r="C7" s="194" t="s">
        <v>226</v>
      </c>
      <c r="D7" s="194" t="str">
        <f t="shared" si="3"/>
        <v>6F</v>
      </c>
      <c r="E7" s="171" t="str">
        <f t="shared" si="0"/>
        <v>JPY3x6F_Quote</v>
      </c>
      <c r="F7" s="194" t="str">
        <f>_xll.qlSimpleQuote(E7,,RateTickValue,Permanent,Trigger,ObjectOverwrite)</f>
        <v>JPY3x6F_Quote#0000</v>
      </c>
      <c r="G7" s="172" t="str">
        <f>_xll.ohRangeRetrieveError(F7)</f>
        <v/>
      </c>
      <c r="H7" s="183"/>
      <c r="I7" s="40"/>
      <c r="J7" s="249"/>
      <c r="K7" s="256">
        <v>3</v>
      </c>
      <c r="L7" s="256" t="s">
        <v>148</v>
      </c>
      <c r="M7" s="256">
        <f t="shared" si="4"/>
        <v>6</v>
      </c>
      <c r="N7" s="257" t="str">
        <f t="shared" si="1"/>
        <v>JPY3X6F</v>
      </c>
      <c r="O7" s="258" t="str">
        <f>N7&amp;"="&amp;VLOOKUP(FRA!Contributor,ContributorTable,2,FALSE)</f>
        <v>JPY3X6F=ICAP</v>
      </c>
      <c r="P7" s="274">
        <v>6.5000000000000002E-2</v>
      </c>
      <c r="Q7" s="274">
        <v>8.4999999999999992E-2</v>
      </c>
      <c r="R7" s="208">
        <f t="shared" si="5"/>
        <v>7.4999999999999997E-2</v>
      </c>
      <c r="S7" s="208">
        <f t="shared" si="6"/>
        <v>1.999999999999999E-2</v>
      </c>
      <c r="T7" s="12"/>
      <c r="U7" s="208">
        <v>0.1</v>
      </c>
      <c r="V7" s="12"/>
      <c r="W7" s="208">
        <v>7.4999999999999997E-2</v>
      </c>
      <c r="X7" s="208">
        <f>_xll.qlSimpleQuoteSetValue(F7,W7/100,Trigger)</f>
        <v>0</v>
      </c>
      <c r="Y7" s="264"/>
      <c r="Z7" s="84"/>
      <c r="AA7" s="272"/>
    </row>
    <row r="8" spans="1:27" ht="11.25" customHeight="1" x14ac:dyDescent="0.2">
      <c r="A8" s="191"/>
      <c r="B8" s="194">
        <f t="shared" si="2"/>
        <v>4</v>
      </c>
      <c r="C8" s="194" t="s">
        <v>226</v>
      </c>
      <c r="D8" s="194" t="str">
        <f t="shared" si="3"/>
        <v>7F</v>
      </c>
      <c r="E8" s="171" t="str">
        <f t="shared" si="0"/>
        <v>JPY4x7F_Quote</v>
      </c>
      <c r="F8" s="194" t="str">
        <f>_xll.qlSimpleQuote(E8,,RateTickValue,Permanent,Trigger,ObjectOverwrite)</f>
        <v>JPY4x7F_Quote#0000</v>
      </c>
      <c r="G8" s="172" t="str">
        <f>_xll.ohRangeRetrieveError(F8)</f>
        <v/>
      </c>
      <c r="H8" s="183"/>
      <c r="I8" s="40"/>
      <c r="J8" s="249"/>
      <c r="K8" s="256">
        <v>4</v>
      </c>
      <c r="L8" s="256" t="s">
        <v>148</v>
      </c>
      <c r="M8" s="256">
        <f t="shared" si="4"/>
        <v>7</v>
      </c>
      <c r="N8" s="257" t="str">
        <f t="shared" si="1"/>
        <v>JPY4X7F</v>
      </c>
      <c r="O8" s="258" t="str">
        <f>N8&amp;"="&amp;VLOOKUP(FRA!Contributor,ContributorTable,2,FALSE)</f>
        <v>JPY4X7F=ICAP</v>
      </c>
      <c r="P8" s="274">
        <v>6.5000000000000002E-2</v>
      </c>
      <c r="Q8" s="274">
        <v>8.4999999999999992E-2</v>
      </c>
      <c r="R8" s="208">
        <f t="shared" si="5"/>
        <v>7.4999999999999997E-2</v>
      </c>
      <c r="S8" s="208">
        <f t="shared" si="6"/>
        <v>1.999999999999999E-2</v>
      </c>
      <c r="T8" s="12"/>
      <c r="U8" s="208">
        <v>0.1</v>
      </c>
      <c r="V8" s="12"/>
      <c r="W8" s="208">
        <v>7.4999999999999997E-2</v>
      </c>
      <c r="X8" s="208">
        <f>_xll.qlSimpleQuoteSetValue(F8,W8/100,Trigger)</f>
        <v>0</v>
      </c>
      <c r="Y8" s="264"/>
      <c r="Z8" s="84"/>
      <c r="AA8" s="272"/>
    </row>
    <row r="9" spans="1:27" ht="11.25" customHeight="1" x14ac:dyDescent="0.2">
      <c r="A9" s="191"/>
      <c r="B9" s="194">
        <f t="shared" si="2"/>
        <v>5</v>
      </c>
      <c r="C9" s="194" t="s">
        <v>226</v>
      </c>
      <c r="D9" s="194" t="str">
        <f t="shared" si="3"/>
        <v>8F</v>
      </c>
      <c r="E9" s="171" t="str">
        <f t="shared" si="0"/>
        <v>JPY5x8F_Quote</v>
      </c>
      <c r="F9" s="194" t="str">
        <f>_xll.qlSimpleQuote(E9,,RateTickValue,Permanent,Trigger,ObjectOverwrite)</f>
        <v>JPY5x8F_Quote#0000</v>
      </c>
      <c r="G9" s="172" t="str">
        <f>_xll.ohRangeRetrieveError(F9)</f>
        <v/>
      </c>
      <c r="H9" s="183"/>
      <c r="I9" s="40"/>
      <c r="J9" s="249"/>
      <c r="K9" s="256">
        <v>5</v>
      </c>
      <c r="L9" s="256" t="s">
        <v>148</v>
      </c>
      <c r="M9" s="256">
        <f t="shared" si="4"/>
        <v>8</v>
      </c>
      <c r="N9" s="257" t="str">
        <f t="shared" si="1"/>
        <v>JPY5X8F</v>
      </c>
      <c r="O9" s="258" t="str">
        <f>N9&amp;"="&amp;VLOOKUP(FRA!Contributor,ContributorTable,2,FALSE)</f>
        <v>JPY5X8F=ICAP</v>
      </c>
      <c r="P9" s="274">
        <v>6.5000000000000002E-2</v>
      </c>
      <c r="Q9" s="274">
        <v>8.4999999999999992E-2</v>
      </c>
      <c r="R9" s="208">
        <f t="shared" si="5"/>
        <v>7.4999999999999997E-2</v>
      </c>
      <c r="S9" s="208">
        <f t="shared" si="6"/>
        <v>1.999999999999999E-2</v>
      </c>
      <c r="T9" s="12"/>
      <c r="U9" s="208">
        <v>0.1</v>
      </c>
      <c r="V9" s="12"/>
      <c r="W9" s="208">
        <v>7.4999999999999997E-2</v>
      </c>
      <c r="X9" s="208">
        <f>_xll.qlSimpleQuoteSetValue(F9,W9/100,Trigger)</f>
        <v>-4.9999999999999914E-5</v>
      </c>
      <c r="Y9" s="264"/>
      <c r="Z9" s="84"/>
      <c r="AA9" s="272"/>
    </row>
    <row r="10" spans="1:27" ht="11.25" customHeight="1" x14ac:dyDescent="0.2">
      <c r="A10" s="191"/>
      <c r="B10" s="194">
        <f t="shared" si="2"/>
        <v>6</v>
      </c>
      <c r="C10" s="194" t="s">
        <v>226</v>
      </c>
      <c r="D10" s="194" t="str">
        <f t="shared" si="3"/>
        <v>9F</v>
      </c>
      <c r="E10" s="171" t="str">
        <f t="shared" si="0"/>
        <v>JPY6x9F_Quote</v>
      </c>
      <c r="F10" s="194" t="str">
        <f>_xll.qlSimpleQuote(E10,,RateTickValue,Permanent,Trigger,ObjectOverwrite)</f>
        <v>JPY6x9F_Quote#0000</v>
      </c>
      <c r="G10" s="172" t="str">
        <f>_xll.ohRangeRetrieveError(F10)</f>
        <v/>
      </c>
      <c r="H10" s="183"/>
      <c r="I10" s="40"/>
      <c r="J10" s="249"/>
      <c r="K10" s="256">
        <v>6</v>
      </c>
      <c r="L10" s="256" t="s">
        <v>148</v>
      </c>
      <c r="M10" s="256">
        <f t="shared" si="4"/>
        <v>9</v>
      </c>
      <c r="N10" s="257" t="str">
        <f t="shared" si="1"/>
        <v>JPY6X9F</v>
      </c>
      <c r="O10" s="258" t="str">
        <f>N10&amp;"="&amp;VLOOKUP(FRA!Contributor,ContributorTable,2,FALSE)</f>
        <v>JPY6X9F=ICAP</v>
      </c>
      <c r="P10" s="274">
        <v>6.5000000000000002E-2</v>
      </c>
      <c r="Q10" s="274">
        <v>8.4999999999999992E-2</v>
      </c>
      <c r="R10" s="208">
        <f t="shared" si="5"/>
        <v>7.4999999999999997E-2</v>
      </c>
      <c r="S10" s="208">
        <f t="shared" si="6"/>
        <v>1.999999999999999E-2</v>
      </c>
      <c r="T10" s="12"/>
      <c r="U10" s="208">
        <v>0.10500000000000001</v>
      </c>
      <c r="V10" s="12"/>
      <c r="W10" s="208">
        <v>7.4999999999999997E-2</v>
      </c>
      <c r="X10" s="208">
        <f>_xll.qlSimpleQuoteSetValue(F10,W10/100,Trigger)</f>
        <v>0</v>
      </c>
      <c r="Y10" s="264"/>
      <c r="Z10" s="84"/>
      <c r="AA10" s="272"/>
    </row>
    <row r="11" spans="1:27" ht="11.25" customHeight="1" x14ac:dyDescent="0.2">
      <c r="A11" s="191"/>
      <c r="B11" s="194">
        <f t="shared" si="2"/>
        <v>9</v>
      </c>
      <c r="C11" s="194" t="s">
        <v>226</v>
      </c>
      <c r="D11" s="194" t="str">
        <f t="shared" si="3"/>
        <v>12F</v>
      </c>
      <c r="E11" s="171" t="str">
        <f t="shared" si="0"/>
        <v>JPY9x12F_Quote</v>
      </c>
      <c r="F11" s="194" t="str">
        <f>_xll.qlSimpleQuote(E11,,RateTickValue,Permanent,Trigger,ObjectOverwrite)</f>
        <v>JPY9x12F_Quote#0000</v>
      </c>
      <c r="G11" s="172" t="str">
        <f>_xll.ohRangeRetrieveError(F11)</f>
        <v/>
      </c>
      <c r="H11" s="183"/>
      <c r="I11" s="40"/>
      <c r="J11" s="249"/>
      <c r="K11" s="256">
        <v>9</v>
      </c>
      <c r="L11" s="256" t="s">
        <v>148</v>
      </c>
      <c r="M11" s="256">
        <f t="shared" si="4"/>
        <v>12</v>
      </c>
      <c r="N11" s="257" t="str">
        <f t="shared" si="1"/>
        <v>JPY9X12F</v>
      </c>
      <c r="O11" s="258" t="str">
        <f>N11&amp;"="&amp;VLOOKUP(FRA!Contributor,ContributorTable,2,FALSE)</f>
        <v>JPY9X12F=ICAP</v>
      </c>
      <c r="P11" s="274">
        <v>0.06</v>
      </c>
      <c r="Q11" s="274">
        <v>0.08</v>
      </c>
      <c r="R11" s="208">
        <f t="shared" si="5"/>
        <v>7.0000000000000007E-2</v>
      </c>
      <c r="S11" s="208">
        <f t="shared" si="6"/>
        <v>2.0000000000000018E-2</v>
      </c>
      <c r="T11" s="12"/>
      <c r="U11" s="208">
        <v>0.10500000000000001</v>
      </c>
      <c r="V11" s="12"/>
      <c r="W11" s="208">
        <v>7.0000000000000007E-2</v>
      </c>
      <c r="X11" s="208">
        <f>_xll.qlSimpleQuoteSetValue(F11,W11/100,Trigger)</f>
        <v>0</v>
      </c>
      <c r="Y11" s="264"/>
      <c r="Z11" s="84"/>
      <c r="AA11" s="272"/>
    </row>
    <row r="12" spans="1:27" ht="11.25" customHeight="1" x14ac:dyDescent="0.2">
      <c r="A12" s="191"/>
      <c r="B12" s="194">
        <f t="shared" si="2"/>
        <v>12</v>
      </c>
      <c r="C12" s="194" t="s">
        <v>226</v>
      </c>
      <c r="D12" s="194" t="str">
        <f t="shared" si="3"/>
        <v>15F</v>
      </c>
      <c r="E12" s="171" t="str">
        <f t="shared" si="0"/>
        <v>JPY12x15F_Quote</v>
      </c>
      <c r="F12" s="194" t="str">
        <f>_xll.qlSimpleQuote(E12,,RateTickValue,Permanent,Trigger,ObjectOverwrite)</f>
        <v>JPY12x15F_Quote#0000</v>
      </c>
      <c r="G12" s="172" t="str">
        <f>_xll.ohRangeRetrieveError(F12)</f>
        <v/>
      </c>
      <c r="H12" s="183"/>
      <c r="I12" s="40"/>
      <c r="J12" s="249"/>
      <c r="K12" s="256">
        <v>12</v>
      </c>
      <c r="L12" s="256" t="s">
        <v>148</v>
      </c>
      <c r="M12" s="256">
        <f t="shared" si="4"/>
        <v>15</v>
      </c>
      <c r="N12" s="257" t="str">
        <f t="shared" si="1"/>
        <v>JPY12X15F</v>
      </c>
      <c r="O12" s="258" t="str">
        <f>N12&amp;"="&amp;VLOOKUP(FRA!Contributor,ContributorTable,2,FALSE)</f>
        <v>JPY12X15F=ICAP</v>
      </c>
      <c r="P12" s="274">
        <v>5.5000000000000007E-2</v>
      </c>
      <c r="Q12" s="274">
        <v>7.4999999999999997E-2</v>
      </c>
      <c r="R12" s="208">
        <f t="shared" si="5"/>
        <v>6.5000000000000002E-2</v>
      </c>
      <c r="S12" s="208">
        <f t="shared" si="6"/>
        <v>1.999999999999999E-2</v>
      </c>
      <c r="T12" s="12"/>
      <c r="U12" s="208">
        <v>0.11</v>
      </c>
      <c r="V12" s="12"/>
      <c r="W12" s="208">
        <v>6.5000000000000002E-2</v>
      </c>
      <c r="X12" s="208">
        <f>_xll.qlSimpleQuoteSetValue(F12,W12/100,Trigger)</f>
        <v>0</v>
      </c>
      <c r="Y12" s="264"/>
      <c r="Z12" s="84"/>
      <c r="AA12" s="272"/>
    </row>
    <row r="13" spans="1:27" ht="11.25" customHeight="1" x14ac:dyDescent="0.2">
      <c r="A13" s="191"/>
      <c r="B13" s="194">
        <f t="shared" si="2"/>
        <v>15</v>
      </c>
      <c r="C13" s="194" t="s">
        <v>226</v>
      </c>
      <c r="D13" s="194" t="str">
        <f t="shared" si="3"/>
        <v>18F</v>
      </c>
      <c r="E13" s="171" t="str">
        <f t="shared" si="0"/>
        <v>JPY15x18F_Quote</v>
      </c>
      <c r="F13" s="194" t="str">
        <f>_xll.qlSimpleQuote(E13,,RateTickValue,Permanent,Trigger,ObjectOverwrite)</f>
        <v>JPY15x18F_Quote#0000</v>
      </c>
      <c r="G13" s="172" t="str">
        <f>_xll.ohRangeRetrieveError(F13)</f>
        <v/>
      </c>
      <c r="H13" s="183"/>
      <c r="I13" s="40"/>
      <c r="J13" s="249"/>
      <c r="K13" s="256">
        <v>15</v>
      </c>
      <c r="L13" s="256" t="s">
        <v>148</v>
      </c>
      <c r="M13" s="256">
        <f t="shared" si="4"/>
        <v>18</v>
      </c>
      <c r="N13" s="257" t="str">
        <f t="shared" si="1"/>
        <v>JPY15X18F</v>
      </c>
      <c r="O13" s="258" t="str">
        <f>N13&amp;"="&amp;VLOOKUP(FRA!Contributor,ContributorTable,2,FALSE)</f>
        <v>JPY15X18F=ICAP</v>
      </c>
      <c r="P13" s="274">
        <v>0.05</v>
      </c>
      <c r="Q13" s="274">
        <v>6.9999999999999993E-2</v>
      </c>
      <c r="R13" s="208">
        <f t="shared" si="5"/>
        <v>0.06</v>
      </c>
      <c r="S13" s="208">
        <f t="shared" si="6"/>
        <v>1.999999999999999E-2</v>
      </c>
      <c r="T13" s="12"/>
      <c r="U13" s="208">
        <v>0.12</v>
      </c>
      <c r="V13" s="12"/>
      <c r="W13" s="208">
        <v>0.06</v>
      </c>
      <c r="X13" s="208">
        <f>_xll.qlSimpleQuoteSetValue(F13,W13/100,Trigger)</f>
        <v>0</v>
      </c>
      <c r="Y13" s="264"/>
      <c r="Z13" s="84"/>
      <c r="AA13" s="272"/>
    </row>
    <row r="14" spans="1:27" ht="11.25" customHeight="1" x14ac:dyDescent="0.2">
      <c r="A14" s="191"/>
      <c r="B14" s="194">
        <f t="shared" si="2"/>
        <v>18</v>
      </c>
      <c r="C14" s="194" t="s">
        <v>226</v>
      </c>
      <c r="D14" s="194" t="str">
        <f t="shared" si="3"/>
        <v>21F</v>
      </c>
      <c r="E14" s="171" t="str">
        <f t="shared" si="0"/>
        <v>JPY18x21F_Quote</v>
      </c>
      <c r="F14" s="194" t="str">
        <f>_xll.qlSimpleQuote(E14,,RateTickValue,Permanent,Trigger,ObjectOverwrite)</f>
        <v>JPY18x21F_Quote#0000</v>
      </c>
      <c r="G14" s="172" t="str">
        <f>_xll.ohRangeRetrieveError(F14)</f>
        <v/>
      </c>
      <c r="H14" s="183"/>
      <c r="I14" s="40"/>
      <c r="J14" s="249"/>
      <c r="K14" s="256">
        <v>18</v>
      </c>
      <c r="L14" s="256" t="s">
        <v>148</v>
      </c>
      <c r="M14" s="256">
        <f t="shared" si="4"/>
        <v>21</v>
      </c>
      <c r="N14" s="257" t="str">
        <f t="shared" si="1"/>
        <v>JPY18X21F</v>
      </c>
      <c r="O14" s="258" t="str">
        <f>N14&amp;"="&amp;VLOOKUP(FRA!Contributor,ContributorTable,2,FALSE)</f>
        <v>JPY18X21F=ICAP</v>
      </c>
      <c r="P14" s="274">
        <v>0.05</v>
      </c>
      <c r="Q14" s="274">
        <v>6.9999999999999993E-2</v>
      </c>
      <c r="R14" s="208">
        <f t="shared" si="5"/>
        <v>0.06</v>
      </c>
      <c r="S14" s="208">
        <f t="shared" si="6"/>
        <v>1.999999999999999E-2</v>
      </c>
      <c r="T14" s="12"/>
      <c r="U14" s="208">
        <v>0.13500000000000001</v>
      </c>
      <c r="V14" s="12"/>
      <c r="W14" s="208">
        <v>0.06</v>
      </c>
      <c r="X14" s="208">
        <f>_xll.qlSimpleQuoteSetValue(F14,W14/100,Trigger)</f>
        <v>0</v>
      </c>
      <c r="Y14" s="264"/>
      <c r="Z14" s="84"/>
      <c r="AA14" s="272"/>
    </row>
    <row r="15" spans="1:27" ht="11.25" customHeight="1" x14ac:dyDescent="0.2">
      <c r="A15" s="191"/>
      <c r="B15" s="194">
        <f t="shared" si="2"/>
        <v>21</v>
      </c>
      <c r="C15" s="194" t="s">
        <v>226</v>
      </c>
      <c r="D15" s="194" t="str">
        <f t="shared" si="3"/>
        <v>24F</v>
      </c>
      <c r="E15" s="171" t="str">
        <f t="shared" si="0"/>
        <v>JPY21x24F_Quote</v>
      </c>
      <c r="F15" s="194" t="str">
        <f>_xll.qlSimpleQuote(E15,,RateTickValue,Permanent,Trigger,ObjectOverwrite)</f>
        <v>JPY21x24F_Quote#0000</v>
      </c>
      <c r="G15" s="172" t="str">
        <f>_xll.ohRangeRetrieveError(F15)</f>
        <v/>
      </c>
      <c r="H15" s="183"/>
      <c r="I15" s="40"/>
      <c r="J15" s="249"/>
      <c r="K15" s="261">
        <v>21</v>
      </c>
      <c r="L15" s="261" t="s">
        <v>148</v>
      </c>
      <c r="M15" s="261">
        <f t="shared" si="4"/>
        <v>24</v>
      </c>
      <c r="N15" s="262" t="str">
        <f t="shared" si="1"/>
        <v>JPY21X24F</v>
      </c>
      <c r="O15" s="263" t="str">
        <f>N15&amp;"="&amp;VLOOKUP(FRA!Contributor,ContributorTable,2,FALSE)</f>
        <v>JPY21X24F=ICAP</v>
      </c>
      <c r="P15" s="275">
        <v>5.5000000000000007E-2</v>
      </c>
      <c r="Q15" s="275">
        <v>7.4999999999999997E-2</v>
      </c>
      <c r="R15" s="211">
        <f t="shared" si="5"/>
        <v>6.5000000000000002E-2</v>
      </c>
      <c r="S15" s="211">
        <f t="shared" si="6"/>
        <v>1.999999999999999E-2</v>
      </c>
      <c r="T15" s="12"/>
      <c r="U15" s="211">
        <v>0.14000000000000001</v>
      </c>
      <c r="V15" s="12"/>
      <c r="W15" s="211">
        <v>6.5000000000000002E-2</v>
      </c>
      <c r="X15" s="211">
        <f>_xll.qlSimpleQuoteSetValue(F15,W15/100,Trigger)</f>
        <v>0</v>
      </c>
      <c r="Y15" s="264"/>
      <c r="Z15" s="84"/>
      <c r="AA15" s="272"/>
    </row>
    <row r="16" spans="1:27" ht="11.25" customHeight="1" x14ac:dyDescent="0.2">
      <c r="A16" s="191"/>
      <c r="B16" s="175">
        <f t="shared" si="2"/>
        <v>1</v>
      </c>
      <c r="C16" s="175" t="s">
        <v>226</v>
      </c>
      <c r="D16" s="175" t="str">
        <f t="shared" si="3"/>
        <v>7F</v>
      </c>
      <c r="E16" s="173" t="str">
        <f t="shared" si="0"/>
        <v>JPY1x7F_Quote</v>
      </c>
      <c r="F16" s="175" t="str">
        <f>_xll.qlSimpleQuote(E16,,RateTickValue,Permanent,Trigger,ObjectOverwrite)</f>
        <v>JPY1x7F_Quote#0000</v>
      </c>
      <c r="G16" s="174" t="str">
        <f>_xll.ohRangeRetrieveError(F16)</f>
        <v/>
      </c>
      <c r="H16" s="183"/>
      <c r="I16" s="40"/>
      <c r="J16" s="249"/>
      <c r="K16" s="253">
        <v>1</v>
      </c>
      <c r="L16" s="253" t="s">
        <v>148</v>
      </c>
      <c r="M16" s="253">
        <f>K16+6</f>
        <v>7</v>
      </c>
      <c r="N16" s="254" t="str">
        <f t="shared" si="1"/>
        <v>JPY1X7F</v>
      </c>
      <c r="O16" s="255" t="str">
        <f>N16&amp;"="&amp;VLOOKUP(FRA!Contributor,ContributorTable,2,FALSE)</f>
        <v>JPY1X7F=ICAP</v>
      </c>
      <c r="P16" s="273">
        <v>0.11499999999999999</v>
      </c>
      <c r="Q16" s="273">
        <v>0.13500000000000001</v>
      </c>
      <c r="R16" s="205">
        <f t="shared" si="5"/>
        <v>0.125</v>
      </c>
      <c r="S16" s="205">
        <f t="shared" si="6"/>
        <v>2.0000000000000018E-2</v>
      </c>
      <c r="T16" s="12"/>
      <c r="U16" s="205">
        <v>0.13500000000000001</v>
      </c>
      <c r="V16" s="12"/>
      <c r="W16" s="205">
        <v>0.125</v>
      </c>
      <c r="X16" s="205">
        <f>_xll.qlSimpleQuoteSetValue(F16,W16/100,Trigger)</f>
        <v>0</v>
      </c>
      <c r="Y16" s="264"/>
      <c r="Z16" s="84"/>
      <c r="AA16" s="272"/>
    </row>
    <row r="17" spans="1:30" ht="11.25" customHeight="1" x14ac:dyDescent="0.2">
      <c r="A17" s="191"/>
      <c r="B17" s="194">
        <f t="shared" si="2"/>
        <v>2</v>
      </c>
      <c r="C17" s="194" t="s">
        <v>226</v>
      </c>
      <c r="D17" s="194" t="str">
        <f t="shared" si="3"/>
        <v>8F</v>
      </c>
      <c r="E17" s="171" t="str">
        <f t="shared" si="0"/>
        <v>JPY2x8F_Quote</v>
      </c>
      <c r="F17" s="194" t="str">
        <f>_xll.qlSimpleQuote(E17,,RateTickValue,Permanent,Trigger,ObjectOverwrite)</f>
        <v>JPY2x8F_Quote#0000</v>
      </c>
      <c r="G17" s="172" t="str">
        <f>_xll.ohRangeRetrieveError(F17)</f>
        <v/>
      </c>
      <c r="H17" s="183"/>
      <c r="I17" s="40"/>
      <c r="J17" s="249"/>
      <c r="K17" s="256">
        <v>2</v>
      </c>
      <c r="L17" s="256" t="s">
        <v>148</v>
      </c>
      <c r="M17" s="256">
        <f t="shared" ref="M17:M24" si="7">K17+6</f>
        <v>8</v>
      </c>
      <c r="N17" s="257" t="str">
        <f t="shared" si="1"/>
        <v>JPY2X8F</v>
      </c>
      <c r="O17" s="258" t="str">
        <f>N17&amp;"="&amp;VLOOKUP(FRA!Contributor,ContributorTable,2,FALSE)</f>
        <v>JPY2X8F=ICAP</v>
      </c>
      <c r="P17" s="274">
        <v>0.11000000000000001</v>
      </c>
      <c r="Q17" s="274">
        <v>0.13</v>
      </c>
      <c r="R17" s="208">
        <f t="shared" si="5"/>
        <v>0.12000000000000001</v>
      </c>
      <c r="S17" s="208">
        <f t="shared" si="6"/>
        <v>1.999999999999999E-2</v>
      </c>
      <c r="T17" s="12"/>
      <c r="U17" s="208">
        <v>0.13500000000000001</v>
      </c>
      <c r="V17" s="12"/>
      <c r="W17" s="208">
        <v>0.12000000000000001</v>
      </c>
      <c r="X17" s="208">
        <f>_xll.qlSimpleQuoteSetValue(F17,W17/100,Trigger)</f>
        <v>0</v>
      </c>
      <c r="Y17" s="264"/>
      <c r="Z17" s="84"/>
      <c r="AA17" s="272"/>
    </row>
    <row r="18" spans="1:30" ht="11.25" customHeight="1" x14ac:dyDescent="0.2">
      <c r="A18" s="191"/>
      <c r="B18" s="194">
        <f t="shared" si="2"/>
        <v>3</v>
      </c>
      <c r="C18" s="194" t="s">
        <v>226</v>
      </c>
      <c r="D18" s="194" t="str">
        <f t="shared" si="3"/>
        <v>9F</v>
      </c>
      <c r="E18" s="171" t="str">
        <f t="shared" si="0"/>
        <v>JPY3x9F_Quote</v>
      </c>
      <c r="F18" s="194" t="str">
        <f>_xll.qlSimpleQuote(E18,,RateTickValue,Permanent,Trigger,ObjectOverwrite)</f>
        <v>JPY3x9F_Quote#0000</v>
      </c>
      <c r="G18" s="172" t="str">
        <f>_xll.ohRangeRetrieveError(F18)</f>
        <v/>
      </c>
      <c r="H18" s="183"/>
      <c r="I18" s="40"/>
      <c r="J18" s="249"/>
      <c r="K18" s="256">
        <v>3</v>
      </c>
      <c r="L18" s="256" t="s">
        <v>148</v>
      </c>
      <c r="M18" s="256">
        <f t="shared" si="7"/>
        <v>9</v>
      </c>
      <c r="N18" s="257" t="str">
        <f t="shared" si="1"/>
        <v>JPY3X9F</v>
      </c>
      <c r="O18" s="258" t="str">
        <f>N18&amp;"="&amp;VLOOKUP(FRA!Contributor,ContributorTable,2,FALSE)</f>
        <v>JPY3X9F=ICAP</v>
      </c>
      <c r="P18" s="274">
        <v>0.11000000000000001</v>
      </c>
      <c r="Q18" s="274">
        <v>0.13</v>
      </c>
      <c r="R18" s="208">
        <f t="shared" si="5"/>
        <v>0.12000000000000001</v>
      </c>
      <c r="S18" s="208">
        <f t="shared" si="6"/>
        <v>1.999999999999999E-2</v>
      </c>
      <c r="T18" s="12"/>
      <c r="U18" s="208">
        <v>0.13500000000000001</v>
      </c>
      <c r="V18" s="12"/>
      <c r="W18" s="208">
        <v>0.12000000000000001</v>
      </c>
      <c r="X18" s="208">
        <f>_xll.qlSimpleQuoteSetValue(F18,W18/100,Trigger)</f>
        <v>0</v>
      </c>
      <c r="Y18" s="264"/>
      <c r="Z18" s="84"/>
      <c r="AA18" s="272"/>
    </row>
    <row r="19" spans="1:30" ht="11.25" customHeight="1" x14ac:dyDescent="0.2">
      <c r="A19" s="191"/>
      <c r="B19" s="194">
        <f t="shared" si="2"/>
        <v>4</v>
      </c>
      <c r="C19" s="194" t="s">
        <v>226</v>
      </c>
      <c r="D19" s="194" t="str">
        <f t="shared" si="3"/>
        <v>10F</v>
      </c>
      <c r="E19" s="171" t="str">
        <f t="shared" si="0"/>
        <v>JPY4x10F_Quote</v>
      </c>
      <c r="F19" s="194" t="str">
        <f>_xll.qlSimpleQuote(E19,,RateTickValue,Permanent,Trigger,ObjectOverwrite)</f>
        <v>JPY4x10F_Quote#0000</v>
      </c>
      <c r="G19" s="172" t="str">
        <f>_xll.ohRangeRetrieveError(F19)</f>
        <v/>
      </c>
      <c r="H19" s="183"/>
      <c r="I19" s="40"/>
      <c r="J19" s="249"/>
      <c r="K19" s="256">
        <v>4</v>
      </c>
      <c r="L19" s="256" t="s">
        <v>148</v>
      </c>
      <c r="M19" s="256">
        <f t="shared" si="7"/>
        <v>10</v>
      </c>
      <c r="N19" s="257" t="str">
        <f t="shared" si="1"/>
        <v>JPY4X10F</v>
      </c>
      <c r="O19" s="258" t="str">
        <f>N19&amp;"="&amp;VLOOKUP(FRA!Contributor,ContributorTable,2,FALSE)</f>
        <v>JPY4X10F=ICAP</v>
      </c>
      <c r="P19" s="274">
        <v>0.10500000000000001</v>
      </c>
      <c r="Q19" s="274">
        <v>0.125</v>
      </c>
      <c r="R19" s="208">
        <f t="shared" si="5"/>
        <v>0.115</v>
      </c>
      <c r="S19" s="208">
        <f t="shared" si="6"/>
        <v>1.999999999999999E-2</v>
      </c>
      <c r="T19" s="12"/>
      <c r="U19" s="208">
        <v>0.13500000000000001</v>
      </c>
      <c r="V19" s="12"/>
      <c r="W19" s="208">
        <v>0.115</v>
      </c>
      <c r="X19" s="208">
        <f>_xll.qlSimpleQuoteSetValue(F19,W19/100,Trigger)</f>
        <v>0</v>
      </c>
      <c r="Y19" s="264"/>
      <c r="Z19" s="84"/>
      <c r="AA19" s="272"/>
    </row>
    <row r="20" spans="1:30" ht="11.25" customHeight="1" x14ac:dyDescent="0.2">
      <c r="A20" s="191"/>
      <c r="B20" s="194">
        <f t="shared" si="2"/>
        <v>5</v>
      </c>
      <c r="C20" s="194" t="s">
        <v>226</v>
      </c>
      <c r="D20" s="194" t="str">
        <f t="shared" si="3"/>
        <v>11F</v>
      </c>
      <c r="E20" s="171" t="str">
        <f t="shared" si="0"/>
        <v>JPY5x11F_Quote</v>
      </c>
      <c r="F20" s="194" t="str">
        <f>_xll.qlSimpleQuote(E20,,RateTickValue,Permanent,Trigger,ObjectOverwrite)</f>
        <v>JPY5x11F_Quote#0000</v>
      </c>
      <c r="G20" s="172" t="str">
        <f>_xll.ohRangeRetrieveError(F20)</f>
        <v/>
      </c>
      <c r="H20" s="183"/>
      <c r="I20" s="40"/>
      <c r="J20" s="249"/>
      <c r="K20" s="256">
        <v>5</v>
      </c>
      <c r="L20" s="256" t="s">
        <v>148</v>
      </c>
      <c r="M20" s="256">
        <f t="shared" si="7"/>
        <v>11</v>
      </c>
      <c r="N20" s="257" t="str">
        <f t="shared" si="1"/>
        <v>JPY5X11F</v>
      </c>
      <c r="O20" s="258" t="str">
        <f>N20&amp;"="&amp;VLOOKUP(FRA!Contributor,ContributorTable,2,FALSE)</f>
        <v>JPY5X11F=ICAP</v>
      </c>
      <c r="P20" s="274">
        <v>0.1</v>
      </c>
      <c r="Q20" s="274">
        <v>0.12</v>
      </c>
      <c r="R20" s="208">
        <f t="shared" si="5"/>
        <v>0.11</v>
      </c>
      <c r="S20" s="208">
        <f t="shared" si="6"/>
        <v>1.999999999999999E-2</v>
      </c>
      <c r="T20" s="12"/>
      <c r="U20" s="208">
        <v>0.13500000000000001</v>
      </c>
      <c r="V20" s="12"/>
      <c r="W20" s="208">
        <v>0.11</v>
      </c>
      <c r="X20" s="208">
        <f>_xll.qlSimpleQuoteSetValue(F20,W20/100,Trigger)</f>
        <v>0</v>
      </c>
      <c r="Y20" s="264"/>
      <c r="Z20" s="84"/>
      <c r="AA20" s="272"/>
    </row>
    <row r="21" spans="1:30" ht="11.25" customHeight="1" x14ac:dyDescent="0.2">
      <c r="A21" s="191"/>
      <c r="B21" s="194">
        <f t="shared" si="2"/>
        <v>6</v>
      </c>
      <c r="C21" s="194" t="s">
        <v>226</v>
      </c>
      <c r="D21" s="194" t="str">
        <f t="shared" si="3"/>
        <v>12F</v>
      </c>
      <c r="E21" s="171" t="str">
        <f t="shared" si="0"/>
        <v>JPY6x12F_Quote</v>
      </c>
      <c r="F21" s="194" t="str">
        <f>_xll.qlSimpleQuote(E21,,RateTickValue,Permanent,Trigger,ObjectOverwrite)</f>
        <v>JPY6x12F_Quote#0000</v>
      </c>
      <c r="G21" s="172" t="str">
        <f>_xll.ohRangeRetrieveError(F21)</f>
        <v/>
      </c>
      <c r="H21" s="183"/>
      <c r="I21" s="40"/>
      <c r="J21" s="249"/>
      <c r="K21" s="256">
        <v>6</v>
      </c>
      <c r="L21" s="256" t="s">
        <v>148</v>
      </c>
      <c r="M21" s="256">
        <f t="shared" si="7"/>
        <v>12</v>
      </c>
      <c r="N21" s="257" t="str">
        <f t="shared" si="1"/>
        <v>JPY6X12F</v>
      </c>
      <c r="O21" s="258" t="str">
        <f>N21&amp;"="&amp;VLOOKUP(FRA!Contributor,ContributorTable,2,FALSE)</f>
        <v>JPY6X12F=ICAP</v>
      </c>
      <c r="P21" s="274">
        <v>9.5000000000000001E-2</v>
      </c>
      <c r="Q21" s="274">
        <v>0.11499999999999999</v>
      </c>
      <c r="R21" s="208">
        <f t="shared" si="5"/>
        <v>0.105</v>
      </c>
      <c r="S21" s="208">
        <f t="shared" si="6"/>
        <v>1.999999999999999E-2</v>
      </c>
      <c r="T21" s="12"/>
      <c r="U21" s="208">
        <v>0.13500000000000001</v>
      </c>
      <c r="V21" s="12"/>
      <c r="W21" s="208">
        <v>0.105</v>
      </c>
      <c r="X21" s="208">
        <f>_xll.qlSimpleQuoteSetValue(F21,W21/100,Trigger)</f>
        <v>0</v>
      </c>
      <c r="Y21" s="264"/>
      <c r="Z21" s="84"/>
      <c r="AA21" s="272"/>
    </row>
    <row r="22" spans="1:30" ht="11.25" customHeight="1" x14ac:dyDescent="0.2">
      <c r="A22" s="191"/>
      <c r="B22" s="194">
        <f t="shared" si="2"/>
        <v>9</v>
      </c>
      <c r="C22" s="194" t="s">
        <v>226</v>
      </c>
      <c r="D22" s="194" t="str">
        <f t="shared" si="3"/>
        <v>15F</v>
      </c>
      <c r="E22" s="171" t="str">
        <f t="shared" si="0"/>
        <v>JPY9x15F_Quote</v>
      </c>
      <c r="F22" s="194" t="str">
        <f>_xll.qlSimpleQuote(E22,,RateTickValue,Permanent,Trigger,ObjectOverwrite)</f>
        <v>JPY9x15F_Quote#0000</v>
      </c>
      <c r="G22" s="172" t="str">
        <f>_xll.ohRangeRetrieveError(F22)</f>
        <v/>
      </c>
      <c r="H22" s="183"/>
      <c r="I22" s="40"/>
      <c r="J22" s="249"/>
      <c r="K22" s="256">
        <v>9</v>
      </c>
      <c r="L22" s="256" t="s">
        <v>148</v>
      </c>
      <c r="M22" s="256">
        <f t="shared" si="7"/>
        <v>15</v>
      </c>
      <c r="N22" s="257" t="str">
        <f t="shared" si="1"/>
        <v>JPY9X15F</v>
      </c>
      <c r="O22" s="258" t="str">
        <f>N22&amp;"="&amp;VLOOKUP(FRA!Contributor,ContributorTable,2,FALSE)</f>
        <v>JPY9X15F=ICAP</v>
      </c>
      <c r="P22" s="274" t="s">
        <v>229</v>
      </c>
      <c r="Q22" s="274" t="s">
        <v>229</v>
      </c>
      <c r="R22" s="208" t="e">
        <f t="shared" si="5"/>
        <v>#NUM!</v>
      </c>
      <c r="S22" s="208" t="e">
        <f t="shared" si="6"/>
        <v>#NUM!</v>
      </c>
      <c r="T22" s="12"/>
      <c r="U22" s="208" t="e">
        <v>#NUM!</v>
      </c>
      <c r="V22" s="12"/>
      <c r="W22" s="208" t="e">
        <v>#NUM!</v>
      </c>
      <c r="X22" s="208">
        <f>_xll.qlSimpleQuoteSetValue(F22,W22/100,Trigger)</f>
        <v>0</v>
      </c>
      <c r="Y22" s="264"/>
      <c r="Z22" s="84"/>
      <c r="AA22" s="272"/>
    </row>
    <row r="23" spans="1:30" ht="11.25" customHeight="1" x14ac:dyDescent="0.25">
      <c r="A23" s="191"/>
      <c r="B23" s="194">
        <f t="shared" si="2"/>
        <v>12</v>
      </c>
      <c r="C23" s="194" t="s">
        <v>226</v>
      </c>
      <c r="D23" s="194" t="str">
        <f t="shared" si="3"/>
        <v>18F</v>
      </c>
      <c r="E23" s="171" t="str">
        <f t="shared" si="0"/>
        <v>JPY12x18F_Quote</v>
      </c>
      <c r="F23" s="194" t="str">
        <f>_xll.qlSimpleQuote(E23,,RateTickValue,Permanent,Trigger,ObjectOverwrite)</f>
        <v>JPY12x18F_Quote#0000</v>
      </c>
      <c r="G23" s="172" t="str">
        <f>_xll.ohRangeRetrieveError(F23)</f>
        <v/>
      </c>
      <c r="H23" s="183"/>
      <c r="I23" s="40"/>
      <c r="J23" s="249"/>
      <c r="K23" s="256">
        <v>12</v>
      </c>
      <c r="L23" s="256" t="s">
        <v>148</v>
      </c>
      <c r="M23" s="256">
        <f t="shared" si="7"/>
        <v>18</v>
      </c>
      <c r="N23" s="257" t="str">
        <f t="shared" si="1"/>
        <v>JPY12X18F</v>
      </c>
      <c r="O23" s="258" t="str">
        <f>N23&amp;"="&amp;VLOOKUP(FRA!Contributor,ContributorTable,2,FALSE)</f>
        <v>JPY12X18F=ICAP</v>
      </c>
      <c r="P23" s="274">
        <v>0.08</v>
      </c>
      <c r="Q23" s="274">
        <v>0.1</v>
      </c>
      <c r="R23" s="208">
        <f t="shared" si="5"/>
        <v>0.09</v>
      </c>
      <c r="S23" s="208">
        <f t="shared" si="6"/>
        <v>1.999999999999999E-2</v>
      </c>
      <c r="T23" s="12"/>
      <c r="U23" s="208">
        <v>0.15000000000000002</v>
      </c>
      <c r="V23" s="12"/>
      <c r="W23" s="208">
        <v>0.09</v>
      </c>
      <c r="X23" s="208">
        <f>_xll.qlSimpleQuoteSetValue(F23,W23/100,Trigger)</f>
        <v>0</v>
      </c>
      <c r="Y23" s="264"/>
      <c r="Z23" s="84"/>
      <c r="AA23" s="272"/>
      <c r="AD23" s="239"/>
    </row>
    <row r="24" spans="1:30" ht="11.25" customHeight="1" x14ac:dyDescent="0.2">
      <c r="A24" s="191"/>
      <c r="B24" s="197">
        <f t="shared" si="2"/>
        <v>18</v>
      </c>
      <c r="C24" s="197" t="s">
        <v>226</v>
      </c>
      <c r="D24" s="197" t="str">
        <f t="shared" si="3"/>
        <v>24F</v>
      </c>
      <c r="E24" s="177" t="str">
        <f t="shared" si="0"/>
        <v>JPY18x24F_Quote</v>
      </c>
      <c r="F24" s="197" t="str">
        <f>_xll.qlSimpleQuote(E24,,RateTickValue,Permanent,Trigger,ObjectOverwrite)</f>
        <v>JPY18x24F_Quote#0000</v>
      </c>
      <c r="G24" s="178" t="str">
        <f>_xll.ohRangeRetrieveError(F24)</f>
        <v/>
      </c>
      <c r="H24" s="183"/>
      <c r="I24" s="40"/>
      <c r="J24" s="249"/>
      <c r="K24" s="261">
        <v>18</v>
      </c>
      <c r="L24" s="261" t="s">
        <v>148</v>
      </c>
      <c r="M24" s="261">
        <f t="shared" si="7"/>
        <v>24</v>
      </c>
      <c r="N24" s="262" t="str">
        <f t="shared" si="1"/>
        <v>JPY18X24F</v>
      </c>
      <c r="O24" s="263" t="str">
        <f>N24&amp;"="&amp;VLOOKUP(FRA!Contributor,ContributorTable,2,FALSE)</f>
        <v>JPY18X24F=ICAP</v>
      </c>
      <c r="P24" s="275">
        <v>8.4999999999999992E-2</v>
      </c>
      <c r="Q24" s="275">
        <v>0.10500000000000001</v>
      </c>
      <c r="R24" s="211">
        <f t="shared" si="5"/>
        <v>9.5000000000000001E-2</v>
      </c>
      <c r="S24" s="211">
        <f t="shared" si="6"/>
        <v>2.0000000000000018E-2</v>
      </c>
      <c r="T24" s="12"/>
      <c r="U24" s="211">
        <v>0.16</v>
      </c>
      <c r="V24" s="12"/>
      <c r="W24" s="211">
        <v>9.5000000000000001E-2</v>
      </c>
      <c r="X24" s="211">
        <f>_xll.qlSimpleQuoteSetValue(F24,W24/100,Trigger)</f>
        <v>0</v>
      </c>
      <c r="Y24" s="264"/>
      <c r="Z24" s="84"/>
      <c r="AA24" s="272"/>
    </row>
    <row r="25" spans="1:30" ht="11.25" customHeight="1" x14ac:dyDescent="0.2">
      <c r="A25" s="191"/>
      <c r="B25" s="175">
        <f t="shared" si="2"/>
        <v>1</v>
      </c>
      <c r="C25" s="175" t="s">
        <v>226</v>
      </c>
      <c r="D25" s="175" t="str">
        <f t="shared" si="3"/>
        <v>13F</v>
      </c>
      <c r="E25" s="173" t="str">
        <f t="shared" si="0"/>
        <v>JPY1x13F_Quote</v>
      </c>
      <c r="F25" s="175" t="str">
        <f>_xll.qlSimpleQuote(E25,,RateTickValue,Permanent,Trigger,ObjectOverwrite)</f>
        <v>JPY1x13F_Quote#0000</v>
      </c>
      <c r="G25" s="174" t="str">
        <f>_xll.ohRangeRetrieveError(F25)</f>
        <v/>
      </c>
      <c r="H25" s="183"/>
      <c r="I25" s="40"/>
      <c r="J25" s="249"/>
      <c r="K25" s="256">
        <v>1</v>
      </c>
      <c r="L25" s="256" t="s">
        <v>148</v>
      </c>
      <c r="M25" s="256">
        <f>K25+12</f>
        <v>13</v>
      </c>
      <c r="N25" s="257" t="str">
        <f t="shared" si="1"/>
        <v>JPY1X13F</v>
      </c>
      <c r="O25" s="258" t="str">
        <f>N25&amp;"="&amp;VLOOKUP(FRA!Contributor,ContributorTable,2,FALSE)</f>
        <v>JPY1X13F=ICAP</v>
      </c>
      <c r="P25" s="274" t="s">
        <v>229</v>
      </c>
      <c r="Q25" s="274" t="s">
        <v>229</v>
      </c>
      <c r="R25" s="208" t="e">
        <f t="shared" si="5"/>
        <v>#NUM!</v>
      </c>
      <c r="S25" s="208" t="e">
        <f t="shared" si="6"/>
        <v>#NUM!</v>
      </c>
      <c r="T25" s="12"/>
      <c r="U25" s="208" t="e">
        <v>#NUM!</v>
      </c>
      <c r="V25" s="12"/>
      <c r="W25" s="208" t="e">
        <v>#NUM!</v>
      </c>
      <c r="X25" s="208">
        <f>_xll.qlSimpleQuoteSetValue(F25,W25/100,Trigger)</f>
        <v>0</v>
      </c>
      <c r="Y25" s="264"/>
      <c r="Z25" s="84"/>
      <c r="AA25" s="272"/>
    </row>
    <row r="26" spans="1:30" ht="11.25" customHeight="1" x14ac:dyDescent="0.2">
      <c r="A26" s="191"/>
      <c r="B26" s="194">
        <f t="shared" si="2"/>
        <v>2</v>
      </c>
      <c r="C26" s="194" t="s">
        <v>226</v>
      </c>
      <c r="D26" s="194" t="str">
        <f t="shared" si="3"/>
        <v>14F</v>
      </c>
      <c r="E26" s="171" t="str">
        <f t="shared" si="0"/>
        <v>JPY2x14F_Quote</v>
      </c>
      <c r="F26" s="194" t="str">
        <f>_xll.qlSimpleQuote(E26,,RateTickValue,Permanent,Trigger,ObjectOverwrite)</f>
        <v>JPY2x14F_Quote#0000</v>
      </c>
      <c r="G26" s="172" t="str">
        <f>_xll.ohRangeRetrieveError(F26)</f>
        <v/>
      </c>
      <c r="H26" s="183"/>
      <c r="I26" s="40"/>
      <c r="J26" s="249"/>
      <c r="K26" s="256">
        <v>2</v>
      </c>
      <c r="L26" s="256" t="s">
        <v>148</v>
      </c>
      <c r="M26" s="256">
        <f t="shared" ref="M26:M36" si="8">K26+12</f>
        <v>14</v>
      </c>
      <c r="N26" s="257" t="str">
        <f t="shared" si="1"/>
        <v>JPY2X14F</v>
      </c>
      <c r="O26" s="258" t="str">
        <f>N26&amp;"="&amp;VLOOKUP(FRA!Contributor,ContributorTable,2,FALSE)</f>
        <v>JPY2X14F=ICAP</v>
      </c>
      <c r="P26" s="274" t="s">
        <v>229</v>
      </c>
      <c r="Q26" s="274" t="s">
        <v>229</v>
      </c>
      <c r="R26" s="208" t="e">
        <f t="shared" si="5"/>
        <v>#NUM!</v>
      </c>
      <c r="S26" s="208" t="e">
        <f t="shared" si="6"/>
        <v>#NUM!</v>
      </c>
      <c r="T26" s="12"/>
      <c r="U26" s="208" t="e">
        <v>#NUM!</v>
      </c>
      <c r="V26" s="12"/>
      <c r="W26" s="208" t="e">
        <v>#NUM!</v>
      </c>
      <c r="X26" s="208">
        <f>_xll.qlSimpleQuoteSetValue(F26,W26/100,Trigger)</f>
        <v>0</v>
      </c>
      <c r="Y26" s="264"/>
      <c r="Z26" s="84"/>
      <c r="AA26" s="272"/>
    </row>
    <row r="27" spans="1:30" ht="11.25" customHeight="1" x14ac:dyDescent="0.2">
      <c r="A27" s="191"/>
      <c r="B27" s="194">
        <f t="shared" si="2"/>
        <v>3</v>
      </c>
      <c r="C27" s="194" t="s">
        <v>226</v>
      </c>
      <c r="D27" s="194" t="str">
        <f t="shared" si="3"/>
        <v>15F</v>
      </c>
      <c r="E27" s="171" t="str">
        <f t="shared" si="0"/>
        <v>JPY3x15F_Quote</v>
      </c>
      <c r="F27" s="194" t="str">
        <f>_xll.qlSimpleQuote(E27,,RateTickValue,Permanent,Trigger,ObjectOverwrite)</f>
        <v>JPY3x15F_Quote#0000</v>
      </c>
      <c r="G27" s="172" t="str">
        <f>_xll.ohRangeRetrieveError(F27)</f>
        <v/>
      </c>
      <c r="H27" s="183"/>
      <c r="I27" s="40"/>
      <c r="J27" s="249"/>
      <c r="K27" s="256">
        <v>3</v>
      </c>
      <c r="L27" s="256" t="s">
        <v>148</v>
      </c>
      <c r="M27" s="256">
        <f t="shared" si="8"/>
        <v>15</v>
      </c>
      <c r="N27" s="257" t="str">
        <f t="shared" si="1"/>
        <v>JPY3X15F</v>
      </c>
      <c r="O27" s="258" t="str">
        <f>N27&amp;"="&amp;VLOOKUP(FRA!Contributor,ContributorTable,2,FALSE)</f>
        <v>JPY3X15F=ICAP</v>
      </c>
      <c r="P27" s="274" t="s">
        <v>229</v>
      </c>
      <c r="Q27" s="274" t="s">
        <v>229</v>
      </c>
      <c r="R27" s="208" t="e">
        <f t="shared" si="5"/>
        <v>#NUM!</v>
      </c>
      <c r="S27" s="208" t="e">
        <f t="shared" si="6"/>
        <v>#NUM!</v>
      </c>
      <c r="T27" s="12"/>
      <c r="U27" s="208" t="e">
        <v>#NUM!</v>
      </c>
      <c r="V27" s="12"/>
      <c r="W27" s="208" t="e">
        <v>#NUM!</v>
      </c>
      <c r="X27" s="208">
        <f>_xll.qlSimpleQuoteSetValue(F27,W27/100,Trigger)</f>
        <v>0</v>
      </c>
      <c r="Y27" s="264"/>
    </row>
    <row r="28" spans="1:30" ht="11.25" customHeight="1" x14ac:dyDescent="0.2">
      <c r="A28" s="191"/>
      <c r="B28" s="194">
        <f t="shared" si="2"/>
        <v>4</v>
      </c>
      <c r="C28" s="194" t="s">
        <v>226</v>
      </c>
      <c r="D28" s="194" t="str">
        <f t="shared" si="3"/>
        <v>16F</v>
      </c>
      <c r="E28" s="171" t="str">
        <f t="shared" si="0"/>
        <v>JPY4x16F_Quote</v>
      </c>
      <c r="F28" s="194" t="str">
        <f>_xll.qlSimpleQuote(E28,,RateTickValue,Permanent,Trigger,ObjectOverwrite)</f>
        <v>JPY4x16F_Quote#0000</v>
      </c>
      <c r="G28" s="172" t="str">
        <f>_xll.ohRangeRetrieveError(F28)</f>
        <v/>
      </c>
      <c r="H28" s="183"/>
      <c r="I28" s="40"/>
      <c r="J28" s="249"/>
      <c r="K28" s="256">
        <v>4</v>
      </c>
      <c r="L28" s="256" t="s">
        <v>148</v>
      </c>
      <c r="M28" s="256">
        <f t="shared" si="8"/>
        <v>16</v>
      </c>
      <c r="N28" s="257" t="str">
        <f t="shared" si="1"/>
        <v>JPY4X16F</v>
      </c>
      <c r="O28" s="258" t="str">
        <f>N28&amp;"="&amp;VLOOKUP(FRA!Contributor,ContributorTable,2,FALSE)</f>
        <v>JPY4X16F=ICAP</v>
      </c>
      <c r="P28" s="274" t="s">
        <v>229</v>
      </c>
      <c r="Q28" s="274" t="s">
        <v>229</v>
      </c>
      <c r="R28" s="208" t="e">
        <f t="shared" si="5"/>
        <v>#NUM!</v>
      </c>
      <c r="S28" s="208" t="e">
        <f t="shared" si="6"/>
        <v>#NUM!</v>
      </c>
      <c r="T28" s="12"/>
      <c r="U28" s="208" t="e">
        <v>#NUM!</v>
      </c>
      <c r="V28" s="12"/>
      <c r="W28" s="208" t="e">
        <v>#NUM!</v>
      </c>
      <c r="X28" s="208">
        <f>_xll.qlSimpleQuoteSetValue(F28,W28/100,Trigger)</f>
        <v>0</v>
      </c>
      <c r="Y28" s="264"/>
    </row>
    <row r="29" spans="1:30" ht="11.25" customHeight="1" x14ac:dyDescent="0.2">
      <c r="A29" s="191"/>
      <c r="B29" s="194">
        <f t="shared" si="2"/>
        <v>5</v>
      </c>
      <c r="C29" s="194" t="s">
        <v>226</v>
      </c>
      <c r="D29" s="194" t="str">
        <f t="shared" si="3"/>
        <v>17F</v>
      </c>
      <c r="E29" s="171" t="str">
        <f t="shared" si="0"/>
        <v>JPY5x17F_Quote</v>
      </c>
      <c r="F29" s="194" t="str">
        <f>_xll.qlSimpleQuote(E29,,RateTickValue,Permanent,Trigger,ObjectOverwrite)</f>
        <v>JPY5x17F_Quote#0000</v>
      </c>
      <c r="G29" s="172" t="str">
        <f>_xll.ohRangeRetrieveError(F29)</f>
        <v/>
      </c>
      <c r="H29" s="183"/>
      <c r="I29" s="40"/>
      <c r="J29" s="249"/>
      <c r="K29" s="256">
        <v>5</v>
      </c>
      <c r="L29" s="256" t="s">
        <v>148</v>
      </c>
      <c r="M29" s="256">
        <f t="shared" si="8"/>
        <v>17</v>
      </c>
      <c r="N29" s="257" t="str">
        <f t="shared" si="1"/>
        <v>JPY5X17F</v>
      </c>
      <c r="O29" s="258" t="str">
        <f>N29&amp;"="&amp;VLOOKUP(FRA!Contributor,ContributorTable,2,FALSE)</f>
        <v>JPY5X17F=ICAP</v>
      </c>
      <c r="P29" s="274" t="s">
        <v>229</v>
      </c>
      <c r="Q29" s="274" t="s">
        <v>229</v>
      </c>
      <c r="R29" s="208" t="e">
        <f t="shared" si="5"/>
        <v>#NUM!</v>
      </c>
      <c r="S29" s="208" t="e">
        <f t="shared" si="6"/>
        <v>#NUM!</v>
      </c>
      <c r="T29" s="12"/>
      <c r="U29" s="208" t="e">
        <v>#NUM!</v>
      </c>
      <c r="V29" s="12"/>
      <c r="W29" s="208" t="e">
        <v>#NUM!</v>
      </c>
      <c r="X29" s="208">
        <f>_xll.qlSimpleQuoteSetValue(F29,W29/100,Trigger)</f>
        <v>0</v>
      </c>
      <c r="Y29" s="264"/>
    </row>
    <row r="30" spans="1:30" ht="11.25" customHeight="1" x14ac:dyDescent="0.2">
      <c r="A30" s="191"/>
      <c r="B30" s="194">
        <f t="shared" si="2"/>
        <v>6</v>
      </c>
      <c r="C30" s="194" t="s">
        <v>226</v>
      </c>
      <c r="D30" s="194" t="str">
        <f t="shared" si="3"/>
        <v>18F</v>
      </c>
      <c r="E30" s="171" t="str">
        <f t="shared" si="0"/>
        <v>JPY6x18F_Quote</v>
      </c>
      <c r="F30" s="194" t="str">
        <f>_xll.qlSimpleQuote(E30,,RateTickValue,Permanent,Trigger,ObjectOverwrite)</f>
        <v>JPY6x18F_Quote#0000</v>
      </c>
      <c r="G30" s="172" t="str">
        <f>_xll.ohRangeRetrieveError(F30)</f>
        <v/>
      </c>
      <c r="H30" s="183"/>
      <c r="I30" s="40"/>
      <c r="J30" s="249"/>
      <c r="K30" s="256">
        <v>6</v>
      </c>
      <c r="L30" s="256" t="s">
        <v>148</v>
      </c>
      <c r="M30" s="256">
        <f t="shared" si="8"/>
        <v>18</v>
      </c>
      <c r="N30" s="257" t="str">
        <f t="shared" si="1"/>
        <v>JPY6X18F</v>
      </c>
      <c r="O30" s="258" t="str">
        <f>N30&amp;"="&amp;VLOOKUP(FRA!Contributor,ContributorTable,2,FALSE)</f>
        <v>JPY6X18F=ICAP</v>
      </c>
      <c r="P30" s="274" t="s">
        <v>229</v>
      </c>
      <c r="Q30" s="274" t="s">
        <v>229</v>
      </c>
      <c r="R30" s="208" t="e">
        <f t="shared" si="5"/>
        <v>#NUM!</v>
      </c>
      <c r="S30" s="208" t="e">
        <f t="shared" si="6"/>
        <v>#NUM!</v>
      </c>
      <c r="T30" s="12"/>
      <c r="U30" s="208" t="e">
        <v>#NUM!</v>
      </c>
      <c r="V30" s="12"/>
      <c r="W30" s="208" t="e">
        <v>#NUM!</v>
      </c>
      <c r="X30" s="208">
        <f>_xll.qlSimpleQuoteSetValue(F30,W30/100,Trigger)</f>
        <v>0</v>
      </c>
      <c r="Y30" s="264"/>
    </row>
    <row r="31" spans="1:30" ht="11.25" customHeight="1" x14ac:dyDescent="0.2">
      <c r="A31" s="191"/>
      <c r="B31" s="194">
        <f t="shared" si="2"/>
        <v>7</v>
      </c>
      <c r="C31" s="194" t="s">
        <v>226</v>
      </c>
      <c r="D31" s="194" t="str">
        <f t="shared" si="3"/>
        <v>19F</v>
      </c>
      <c r="E31" s="171" t="str">
        <f t="shared" si="0"/>
        <v>JPY7x19F_Quote</v>
      </c>
      <c r="F31" s="194" t="str">
        <f>_xll.qlSimpleQuote(E31,,RateTickValue,Permanent,Trigger,ObjectOverwrite)</f>
        <v>JPY7x19F_Quote#0000</v>
      </c>
      <c r="G31" s="172" t="str">
        <f>_xll.ohRangeRetrieveError(F31)</f>
        <v/>
      </c>
      <c r="H31" s="183"/>
      <c r="I31" s="40"/>
      <c r="J31" s="249"/>
      <c r="K31" s="256">
        <v>7</v>
      </c>
      <c r="L31" s="256" t="s">
        <v>148</v>
      </c>
      <c r="M31" s="256">
        <f t="shared" si="8"/>
        <v>19</v>
      </c>
      <c r="N31" s="257" t="str">
        <f t="shared" si="1"/>
        <v>JPY7X19F</v>
      </c>
      <c r="O31" s="258" t="str">
        <f>N31&amp;"="&amp;VLOOKUP(FRA!Contributor,ContributorTable,2,FALSE)</f>
        <v>JPY7X19F=ICAP</v>
      </c>
      <c r="P31" s="274" t="s">
        <v>229</v>
      </c>
      <c r="Q31" s="274" t="s">
        <v>229</v>
      </c>
      <c r="R31" s="208" t="e">
        <f t="shared" si="5"/>
        <v>#NUM!</v>
      </c>
      <c r="S31" s="208" t="e">
        <f t="shared" si="6"/>
        <v>#NUM!</v>
      </c>
      <c r="T31" s="12"/>
      <c r="U31" s="208" t="e">
        <v>#NUM!</v>
      </c>
      <c r="V31" s="12"/>
      <c r="W31" s="208" t="e">
        <v>#NUM!</v>
      </c>
      <c r="X31" s="208">
        <f>_xll.qlSimpleQuoteSetValue(F31,W31/100,Trigger)</f>
        <v>0</v>
      </c>
      <c r="Y31" s="264"/>
    </row>
    <row r="32" spans="1:30" ht="11.25" customHeight="1" x14ac:dyDescent="0.2">
      <c r="A32" s="191"/>
      <c r="B32" s="194">
        <f t="shared" si="2"/>
        <v>8</v>
      </c>
      <c r="C32" s="194" t="s">
        <v>226</v>
      </c>
      <c r="D32" s="194" t="str">
        <f t="shared" si="3"/>
        <v>20F</v>
      </c>
      <c r="E32" s="171" t="str">
        <f t="shared" si="0"/>
        <v>JPY8x20F_Quote</v>
      </c>
      <c r="F32" s="194" t="str">
        <f>_xll.qlSimpleQuote(E32,,RateTickValue,Permanent,Trigger,ObjectOverwrite)</f>
        <v>JPY8x20F_Quote#0000</v>
      </c>
      <c r="G32" s="172" t="str">
        <f>_xll.ohRangeRetrieveError(F32)</f>
        <v/>
      </c>
      <c r="H32" s="183"/>
      <c r="I32" s="40"/>
      <c r="J32" s="249"/>
      <c r="K32" s="256">
        <v>8</v>
      </c>
      <c r="L32" s="256" t="s">
        <v>148</v>
      </c>
      <c r="M32" s="256">
        <f t="shared" si="8"/>
        <v>20</v>
      </c>
      <c r="N32" s="257" t="str">
        <f t="shared" si="1"/>
        <v>JPY8X20F</v>
      </c>
      <c r="O32" s="258" t="str">
        <f>N32&amp;"="&amp;VLOOKUP(FRA!Contributor,ContributorTable,2,FALSE)</f>
        <v>JPY8X20F=ICAP</v>
      </c>
      <c r="P32" s="274" t="s">
        <v>229</v>
      </c>
      <c r="Q32" s="274" t="s">
        <v>229</v>
      </c>
      <c r="R32" s="208" t="e">
        <f t="shared" si="5"/>
        <v>#NUM!</v>
      </c>
      <c r="S32" s="208" t="e">
        <f t="shared" si="6"/>
        <v>#NUM!</v>
      </c>
      <c r="T32" s="12"/>
      <c r="U32" s="208" t="e">
        <v>#NUM!</v>
      </c>
      <c r="V32" s="12"/>
      <c r="W32" s="208" t="e">
        <v>#NUM!</v>
      </c>
      <c r="X32" s="208">
        <f>_xll.qlSimpleQuoteSetValue(F32,W32/100,Trigger)</f>
        <v>0</v>
      </c>
      <c r="Y32" s="264"/>
    </row>
    <row r="33" spans="1:25" ht="11.25" customHeight="1" x14ac:dyDescent="0.2">
      <c r="A33" s="191"/>
      <c r="B33" s="194">
        <f t="shared" si="2"/>
        <v>9</v>
      </c>
      <c r="C33" s="194" t="s">
        <v>226</v>
      </c>
      <c r="D33" s="194" t="str">
        <f t="shared" si="3"/>
        <v>21F</v>
      </c>
      <c r="E33" s="171" t="str">
        <f t="shared" si="0"/>
        <v>JPY9x21F_Quote</v>
      </c>
      <c r="F33" s="194" t="str">
        <f>_xll.qlSimpleQuote(E33,,RateTickValue,Permanent,Trigger,ObjectOverwrite)</f>
        <v>JPY9x21F_Quote#0000</v>
      </c>
      <c r="G33" s="172" t="str">
        <f>_xll.ohRangeRetrieveError(F33)</f>
        <v/>
      </c>
      <c r="H33" s="183"/>
      <c r="I33" s="40"/>
      <c r="J33" s="249"/>
      <c r="K33" s="256">
        <v>9</v>
      </c>
      <c r="L33" s="256" t="s">
        <v>148</v>
      </c>
      <c r="M33" s="256">
        <f t="shared" si="8"/>
        <v>21</v>
      </c>
      <c r="N33" s="257" t="str">
        <f t="shared" si="1"/>
        <v>JPY9X21F</v>
      </c>
      <c r="O33" s="258" t="str">
        <f>N33&amp;"="&amp;VLOOKUP(FRA!Contributor,ContributorTable,2,FALSE)</f>
        <v>JPY9X21F=ICAP</v>
      </c>
      <c r="P33" s="274" t="s">
        <v>229</v>
      </c>
      <c r="Q33" s="274" t="s">
        <v>229</v>
      </c>
      <c r="R33" s="208" t="e">
        <f t="shared" si="5"/>
        <v>#NUM!</v>
      </c>
      <c r="S33" s="208" t="e">
        <f t="shared" si="6"/>
        <v>#NUM!</v>
      </c>
      <c r="T33" s="12"/>
      <c r="U33" s="208" t="e">
        <v>#NUM!</v>
      </c>
      <c r="V33" s="12"/>
      <c r="W33" s="208" t="e">
        <v>#NUM!</v>
      </c>
      <c r="X33" s="208">
        <f>_xll.qlSimpleQuoteSetValue(F33,W33/100,Trigger)</f>
        <v>0</v>
      </c>
      <c r="Y33" s="264"/>
    </row>
    <row r="34" spans="1:25" ht="11.25" customHeight="1" x14ac:dyDescent="0.2">
      <c r="A34" s="191"/>
      <c r="B34" s="194">
        <f t="shared" si="2"/>
        <v>10</v>
      </c>
      <c r="C34" s="194" t="s">
        <v>226</v>
      </c>
      <c r="D34" s="194" t="str">
        <f t="shared" si="3"/>
        <v>22F</v>
      </c>
      <c r="E34" s="171" t="str">
        <f t="shared" si="0"/>
        <v>JPY10x22F_Quote</v>
      </c>
      <c r="F34" s="194" t="str">
        <f>_xll.qlSimpleQuote(E34,,RateTickValue,Permanent,Trigger,ObjectOverwrite)</f>
        <v>JPY10x22F_Quote#0000</v>
      </c>
      <c r="G34" s="172" t="str">
        <f>_xll.ohRangeRetrieveError(F34)</f>
        <v/>
      </c>
      <c r="H34" s="183"/>
      <c r="I34" s="40"/>
      <c r="J34" s="249"/>
      <c r="K34" s="256">
        <v>10</v>
      </c>
      <c r="L34" s="256" t="s">
        <v>148</v>
      </c>
      <c r="M34" s="256">
        <f t="shared" si="8"/>
        <v>22</v>
      </c>
      <c r="N34" s="257" t="str">
        <f t="shared" si="1"/>
        <v>JPY10X22F</v>
      </c>
      <c r="O34" s="258" t="str">
        <f>N34&amp;"="&amp;VLOOKUP(FRA!Contributor,ContributorTable,2,FALSE)</f>
        <v>JPY10X22F=ICAP</v>
      </c>
      <c r="P34" s="274" t="s">
        <v>229</v>
      </c>
      <c r="Q34" s="274" t="s">
        <v>229</v>
      </c>
      <c r="R34" s="208" t="e">
        <f t="shared" si="5"/>
        <v>#NUM!</v>
      </c>
      <c r="S34" s="208" t="e">
        <f t="shared" si="6"/>
        <v>#NUM!</v>
      </c>
      <c r="T34" s="12"/>
      <c r="U34" s="208" t="e">
        <v>#NUM!</v>
      </c>
      <c r="V34" s="12"/>
      <c r="W34" s="208" t="e">
        <v>#NUM!</v>
      </c>
      <c r="X34" s="208">
        <f>_xll.qlSimpleQuoteSetValue(F34,W34/100,Trigger)</f>
        <v>0</v>
      </c>
      <c r="Y34" s="264"/>
    </row>
    <row r="35" spans="1:25" ht="11.25" customHeight="1" x14ac:dyDescent="0.2">
      <c r="A35" s="191"/>
      <c r="B35" s="194">
        <f t="shared" si="2"/>
        <v>11</v>
      </c>
      <c r="C35" s="194" t="s">
        <v>226</v>
      </c>
      <c r="D35" s="194" t="str">
        <f t="shared" si="3"/>
        <v>23F</v>
      </c>
      <c r="E35" s="171" t="str">
        <f t="shared" si="0"/>
        <v>JPY11x23F_Quote</v>
      </c>
      <c r="F35" s="194" t="str">
        <f>_xll.qlSimpleQuote(E35,,RateTickValue,Permanent,Trigger,ObjectOverwrite)</f>
        <v>JPY11x23F_Quote#0000</v>
      </c>
      <c r="G35" s="172" t="str">
        <f>_xll.ohRangeRetrieveError(F35)</f>
        <v/>
      </c>
      <c r="H35" s="183"/>
      <c r="I35" s="40"/>
      <c r="J35" s="249"/>
      <c r="K35" s="256">
        <v>11</v>
      </c>
      <c r="L35" s="256" t="s">
        <v>148</v>
      </c>
      <c r="M35" s="256">
        <f t="shared" si="8"/>
        <v>23</v>
      </c>
      <c r="N35" s="257" t="str">
        <f t="shared" si="1"/>
        <v>JPY11X23F</v>
      </c>
      <c r="O35" s="258" t="str">
        <f>N35&amp;"="&amp;VLOOKUP(FRA!Contributor,ContributorTable,2,FALSE)</f>
        <v>JPY11X23F=ICAP</v>
      </c>
      <c r="P35" s="274" t="s">
        <v>229</v>
      </c>
      <c r="Q35" s="274" t="s">
        <v>229</v>
      </c>
      <c r="R35" s="208" t="e">
        <f t="shared" si="5"/>
        <v>#NUM!</v>
      </c>
      <c r="S35" s="208" t="e">
        <f t="shared" si="6"/>
        <v>#NUM!</v>
      </c>
      <c r="T35" s="12"/>
      <c r="U35" s="208" t="e">
        <v>#NUM!</v>
      </c>
      <c r="V35" s="12"/>
      <c r="W35" s="208" t="e">
        <v>#NUM!</v>
      </c>
      <c r="X35" s="208">
        <f>_xll.qlSimpleQuoteSetValue(F35,W35/100,Trigger)</f>
        <v>0</v>
      </c>
      <c r="Y35" s="264"/>
    </row>
    <row r="36" spans="1:25" ht="11.25" customHeight="1" x14ac:dyDescent="0.2">
      <c r="A36" s="191"/>
      <c r="B36" s="197">
        <f t="shared" si="2"/>
        <v>12</v>
      </c>
      <c r="C36" s="197" t="s">
        <v>226</v>
      </c>
      <c r="D36" s="197" t="str">
        <f t="shared" si="3"/>
        <v>24F</v>
      </c>
      <c r="E36" s="177" t="str">
        <f t="shared" si="0"/>
        <v>JPY12x24F_Quote</v>
      </c>
      <c r="F36" s="197" t="str">
        <f>_xll.qlSimpleQuote(E36,,RateTickValue,Permanent,Trigger,ObjectOverwrite)</f>
        <v>JPY12x24F_Quote#0000</v>
      </c>
      <c r="G36" s="178" t="str">
        <f>_xll.ohRangeRetrieveError(F36)</f>
        <v/>
      </c>
      <c r="H36" s="183"/>
      <c r="I36" s="40"/>
      <c r="J36" s="249"/>
      <c r="K36" s="261">
        <v>12</v>
      </c>
      <c r="L36" s="261" t="s">
        <v>148</v>
      </c>
      <c r="M36" s="261">
        <f t="shared" si="8"/>
        <v>24</v>
      </c>
      <c r="N36" s="262" t="str">
        <f t="shared" si="1"/>
        <v>JPY12X24F</v>
      </c>
      <c r="O36" s="263" t="str">
        <f>N36&amp;"="&amp;VLOOKUP(FRA!Contributor,ContributorTable,2,FALSE)</f>
        <v>JPY12X24F=ICAP</v>
      </c>
      <c r="P36" s="275" t="s">
        <v>229</v>
      </c>
      <c r="Q36" s="275" t="s">
        <v>229</v>
      </c>
      <c r="R36" s="211" t="e">
        <f t="shared" si="5"/>
        <v>#NUM!</v>
      </c>
      <c r="S36" s="211" t="e">
        <f t="shared" si="6"/>
        <v>#NUM!</v>
      </c>
      <c r="T36" s="12"/>
      <c r="U36" s="211" t="e">
        <v>#NUM!</v>
      </c>
      <c r="V36" s="12"/>
      <c r="W36" s="211" t="e">
        <v>#NUM!</v>
      </c>
      <c r="X36" s="211">
        <f>_xll.qlSimpleQuoteSetValue(F36,W36/100,Trigger)</f>
        <v>0</v>
      </c>
      <c r="Y36" s="264"/>
    </row>
    <row r="37" spans="1:25" ht="11.25" customHeight="1" x14ac:dyDescent="0.2">
      <c r="A37" s="259"/>
      <c r="B37" s="260"/>
      <c r="C37" s="260"/>
      <c r="D37" s="3"/>
      <c r="E37" s="4"/>
      <c r="F37" s="3"/>
      <c r="G37" s="3"/>
      <c r="H37" s="2"/>
      <c r="I37" s="40"/>
      <c r="J37" s="5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265"/>
    </row>
    <row r="38" spans="1:25" ht="11.25" customHeight="1" x14ac:dyDescent="0.2">
      <c r="A38" s="266"/>
      <c r="E38" s="83"/>
      <c r="G38" s="83"/>
      <c r="H38" s="266"/>
      <c r="I38" s="268"/>
    </row>
    <row r="39" spans="1:25" ht="11.25" customHeight="1" x14ac:dyDescent="0.2">
      <c r="A39" s="268"/>
      <c r="H39" s="268"/>
      <c r="I39" s="268"/>
    </row>
    <row r="40" spans="1:25" ht="11.25" customHeight="1" x14ac:dyDescent="0.2">
      <c r="A40" s="268"/>
      <c r="H40" s="268"/>
      <c r="I40" s="268"/>
    </row>
    <row r="41" spans="1:25" ht="11.25" customHeight="1" x14ac:dyDescent="0.2">
      <c r="A41" s="268"/>
      <c r="H41" s="268"/>
      <c r="I41" s="268"/>
    </row>
  </sheetData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7"/>
  <sheetViews>
    <sheetView topLeftCell="L1" workbookViewId="0">
      <selection activeCell="R4" sqref="R4"/>
    </sheetView>
  </sheetViews>
  <sheetFormatPr defaultRowHeight="11.25" customHeight="1" outlineLevelCol="1" x14ac:dyDescent="0.2"/>
  <cols>
    <col min="1" max="1" width="2.7109375" style="215" hidden="1" customWidth="1" outlineLevel="1"/>
    <col min="2" max="2" width="3.5703125" style="215" hidden="1" customWidth="1" outlineLevel="1"/>
    <col min="3" max="3" width="5.7109375" style="215" hidden="1" customWidth="1" outlineLevel="1"/>
    <col min="4" max="4" width="6.7109375" style="215" hidden="1" customWidth="1" outlineLevel="1"/>
    <col min="5" max="10" width="24.7109375" style="215" hidden="1" customWidth="1" outlineLevel="1"/>
    <col min="11" max="11" width="2.7109375" style="215" hidden="1" customWidth="1" outlineLevel="1"/>
    <col min="12" max="12" width="2.7109375" style="215" customWidth="1" collapsed="1"/>
    <col min="13" max="13" width="2.7109375" style="215" customWidth="1"/>
    <col min="14" max="14" width="3.7109375" style="215" customWidth="1"/>
    <col min="15" max="15" width="5.7109375" style="215" customWidth="1"/>
    <col min="16" max="16" width="6.7109375" style="215" customWidth="1"/>
    <col min="17" max="18" width="18.7109375" style="215" customWidth="1"/>
    <col min="19" max="23" width="10.7109375" style="215" customWidth="1"/>
    <col min="24" max="24" width="2.7109375" style="215" customWidth="1"/>
    <col min="25" max="25" width="10.7109375" style="215" customWidth="1"/>
    <col min="26" max="26" width="2.7109375" style="215" customWidth="1"/>
    <col min="27" max="28" width="10.7109375" style="215" customWidth="1"/>
    <col min="29" max="30" width="2.7109375" style="215" customWidth="1"/>
    <col min="31" max="16384" width="9.140625" style="215"/>
  </cols>
  <sheetData>
    <row r="1" spans="1:32" ht="11.25" customHeight="1" x14ac:dyDescent="0.2">
      <c r="A1" s="216"/>
      <c r="B1" s="124"/>
      <c r="C1" s="124"/>
      <c r="D1" s="124"/>
      <c r="E1" s="124"/>
      <c r="F1" s="124"/>
      <c r="G1" s="124"/>
      <c r="H1" s="201" t="s">
        <v>134</v>
      </c>
      <c r="I1" s="276" t="str">
        <f>FuturesHWConvAdj!C5</f>
        <v>JPYHW_Volatility_Quote#0000</v>
      </c>
      <c r="J1" s="124"/>
      <c r="K1" s="125"/>
      <c r="M1" s="101"/>
      <c r="N1" s="102"/>
      <c r="O1" s="284"/>
      <c r="P1" s="284"/>
      <c r="Q1" s="102"/>
      <c r="R1" s="102"/>
      <c r="S1" s="102"/>
      <c r="T1" s="102"/>
      <c r="U1" s="102"/>
      <c r="V1" s="102"/>
      <c r="W1" s="102"/>
      <c r="X1" s="285"/>
      <c r="Y1" s="285"/>
      <c r="Z1" s="102"/>
      <c r="AA1" s="285"/>
      <c r="AB1" s="285"/>
      <c r="AC1" s="286"/>
    </row>
    <row r="2" spans="1:32" ht="11.25" customHeight="1" x14ac:dyDescent="0.2">
      <c r="A2" s="128"/>
      <c r="B2" s="33"/>
      <c r="C2" s="33"/>
      <c r="D2" s="33"/>
      <c r="E2" s="33"/>
      <c r="F2" s="33"/>
      <c r="G2" s="33"/>
      <c r="H2" s="201" t="s">
        <v>133</v>
      </c>
      <c r="I2" s="276" t="str">
        <f>FuturesHWConvAdj!C6</f>
        <v>JPYHW_MeanReversion_Quote#0000</v>
      </c>
      <c r="J2" s="33"/>
      <c r="K2" s="127"/>
      <c r="M2" s="105"/>
      <c r="N2" s="17"/>
      <c r="O2" s="17"/>
      <c r="P2" s="17"/>
      <c r="Q2" s="17"/>
      <c r="R2" s="17"/>
      <c r="S2" s="17"/>
      <c r="T2" s="9"/>
      <c r="U2" s="202" t="s">
        <v>228</v>
      </c>
      <c r="V2" s="240" t="b">
        <f t="array" ref="V2">AND(_xll.ohFilter($U$5:$U$46,ISNUMBER($U$5:$U$46))=0)</f>
        <v>0</v>
      </c>
      <c r="W2" s="17"/>
      <c r="X2" s="68"/>
      <c r="Y2" s="68"/>
      <c r="Z2" s="17"/>
      <c r="AA2" s="17"/>
      <c r="AB2" s="306">
        <f>_xll.ohTrigger(AB5:AB46)</f>
        <v>2</v>
      </c>
      <c r="AC2" s="277"/>
      <c r="AD2" s="84"/>
      <c r="AE2" s="84"/>
      <c r="AF2" s="84"/>
    </row>
    <row r="3" spans="1:32" ht="11.25" customHeight="1" x14ac:dyDescent="0.2">
      <c r="A3" s="218"/>
      <c r="B3" s="219"/>
      <c r="C3" s="219"/>
      <c r="D3" s="212" t="s">
        <v>112</v>
      </c>
      <c r="E3" s="212" t="s">
        <v>183</v>
      </c>
      <c r="F3" s="33"/>
      <c r="G3" s="33"/>
      <c r="H3" s="201" t="s">
        <v>88</v>
      </c>
      <c r="I3" s="276" t="str">
        <f>Tibor!K9</f>
        <v>JpyTibor3M#0000</v>
      </c>
      <c r="J3" s="33" t="s">
        <v>183</v>
      </c>
      <c r="K3" s="277"/>
      <c r="M3" s="105"/>
      <c r="N3" s="17"/>
      <c r="O3" s="17"/>
      <c r="P3" s="17"/>
      <c r="Q3" s="17"/>
      <c r="R3" s="17"/>
      <c r="S3" s="17"/>
      <c r="T3" s="17"/>
      <c r="U3" s="17"/>
      <c r="V3" s="17"/>
      <c r="W3" s="17"/>
      <c r="X3" s="68"/>
      <c r="Y3" s="68"/>
      <c r="Z3" s="17"/>
      <c r="AA3" s="68"/>
      <c r="AB3" s="9"/>
      <c r="AC3" s="277"/>
      <c r="AD3" s="84"/>
      <c r="AE3" s="84"/>
      <c r="AF3" s="84"/>
    </row>
    <row r="4" spans="1:32" ht="22.5" customHeight="1" x14ac:dyDescent="0.2">
      <c r="A4" s="278"/>
      <c r="B4" s="168" t="s">
        <v>111</v>
      </c>
      <c r="C4" s="184" t="s">
        <v>110</v>
      </c>
      <c r="D4" s="184" t="s">
        <v>109</v>
      </c>
      <c r="E4" s="168" t="s">
        <v>222</v>
      </c>
      <c r="F4" s="168" t="s">
        <v>223</v>
      </c>
      <c r="G4" s="168" t="s">
        <v>224</v>
      </c>
      <c r="H4" s="168" t="s">
        <v>222</v>
      </c>
      <c r="I4" s="168" t="s">
        <v>223</v>
      </c>
      <c r="J4" s="168" t="s">
        <v>224</v>
      </c>
      <c r="K4" s="279"/>
      <c r="M4" s="278"/>
      <c r="N4" s="223" t="s">
        <v>111</v>
      </c>
      <c r="O4" s="223" t="s">
        <v>110</v>
      </c>
      <c r="P4" s="223" t="s">
        <v>109</v>
      </c>
      <c r="Q4" s="223" t="s">
        <v>150</v>
      </c>
      <c r="R4" s="222" t="str">
        <f>_xll.RData(R5:R46,S4:U4,"RTFEED:IDN",ReutersRtMode,,S5)</f>
        <v>Updated at 09:33:12</v>
      </c>
      <c r="S4" s="223" t="s">
        <v>149</v>
      </c>
      <c r="T4" s="223" t="s">
        <v>136</v>
      </c>
      <c r="U4" s="223" t="s">
        <v>135</v>
      </c>
      <c r="V4" s="287" t="s">
        <v>155</v>
      </c>
      <c r="W4" s="288" t="s">
        <v>227</v>
      </c>
      <c r="X4" s="289"/>
      <c r="Y4" s="223" t="s">
        <v>147</v>
      </c>
      <c r="Z4" s="289"/>
      <c r="AA4" s="223" t="s">
        <v>146</v>
      </c>
      <c r="AB4" s="223" t="s">
        <v>145</v>
      </c>
      <c r="AC4" s="279"/>
      <c r="AD4" s="84"/>
      <c r="AE4" s="84"/>
      <c r="AF4" s="271"/>
    </row>
    <row r="5" spans="1:32" ht="11.25" customHeight="1" x14ac:dyDescent="0.2">
      <c r="A5" s="224"/>
      <c r="B5" s="225">
        <v>1</v>
      </c>
      <c r="C5" s="308" t="b">
        <f>O5</f>
        <v>0</v>
      </c>
      <c r="D5" s="307" t="str">
        <f>P5</f>
        <v>V5</v>
      </c>
      <c r="E5" s="173" t="str">
        <f t="shared" ref="E5:E46" si="0">Currency&amp;$D$3&amp;$E$3&amp;$D5&amp;QuoteSuffix</f>
        <v>JPYFUT3MTIBORV5_Quote</v>
      </c>
      <c r="F5" s="175" t="str">
        <f>_xll.qlSimpleQuote(E5,,PriceTickValue,Permanent,Trigger,ObjectOverwrite)</f>
        <v>JPYFUT3MTIBORV5_Quote#0000</v>
      </c>
      <c r="G5" s="174" t="str">
        <f>_xll.ohRangeRetrieveError(F5)</f>
        <v/>
      </c>
      <c r="H5" s="173" t="str">
        <f t="shared" ref="H5:H46" si="1">Currency&amp;"FUT"&amp;$J$3&amp;$D5&amp;"ConvAdj"&amp;QuoteSuffix</f>
        <v>JPYFUT3MTIBORV5ConvAdj_Quote</v>
      </c>
      <c r="I5" s="175" t="str">
        <f>_xll.qlFuturesConvAdjustmentQuote(H5,IborIndex,D5,F5,Volatility,MeanReversion,Permanent,AND(ISERROR(AB5),ISERROR(FuturesHWConvAdj!U5:U6)),ObjectOverwrite)</f>
        <v>JPYFUT3MTIBORV5ConvAdj_Quote#0001</v>
      </c>
      <c r="J5" s="174" t="str">
        <f>_xll.ohRangeRetrieveError(I5)</f>
        <v/>
      </c>
      <c r="K5" s="183"/>
      <c r="M5" s="224"/>
      <c r="N5" s="290">
        <v>1</v>
      </c>
      <c r="O5" s="290" t="b">
        <v>0</v>
      </c>
      <c r="P5" s="291" t="str">
        <f t="array" ref="P5:P46">_xll.qlIMMcode(FuturesDates)</f>
        <v>V5</v>
      </c>
      <c r="Q5" s="292">
        <f t="array" ref="Q5:Q46">_xll.qlIMMNextDates(_xll.qlSettingsEvaluationDate(Trigger)-1,$O5:$O46)</f>
        <v>42298</v>
      </c>
      <c r="R5" s="291" t="str">
        <f>"JEY"&amp;P5</f>
        <v>JEYV5</v>
      </c>
      <c r="S5" s="345">
        <v>42296</v>
      </c>
      <c r="T5" s="273">
        <v>0</v>
      </c>
      <c r="U5" s="273">
        <v>0</v>
      </c>
      <c r="V5" s="205">
        <f t="shared" ref="V5:V46" si="2">IF($V$2,IF(ISNUMBER(T5),T5,#NUM!),IFERROR(AVERAGE(T5:U5),#NUM!))</f>
        <v>0</v>
      </c>
      <c r="W5" s="208">
        <f>(V5-T5)*2</f>
        <v>0</v>
      </c>
      <c r="X5" s="65"/>
      <c r="Y5" s="293" t="e">
        <v>#NUM!</v>
      </c>
      <c r="Z5" s="65"/>
      <c r="AA5" s="205">
        <f t="array" ref="AA5:AA46">QuoteLive</f>
        <v>0</v>
      </c>
      <c r="AB5" s="294">
        <f>_xll.qlSimpleQuoteSetValue(F5,AA5,Trigger)</f>
        <v>0</v>
      </c>
      <c r="AC5" s="183"/>
      <c r="AD5" s="84"/>
      <c r="AE5" s="84"/>
      <c r="AF5" s="272"/>
    </row>
    <row r="6" spans="1:32" ht="11.25" customHeight="1" x14ac:dyDescent="0.2">
      <c r="A6" s="224"/>
      <c r="B6" s="231">
        <v>2</v>
      </c>
      <c r="C6" s="232" t="b">
        <f t="shared" ref="C6:C46" si="3">O6</f>
        <v>0</v>
      </c>
      <c r="D6" s="231" t="str">
        <f t="shared" ref="D6:D46" si="4">P6</f>
        <v>X5</v>
      </c>
      <c r="E6" s="171" t="str">
        <f t="shared" si="0"/>
        <v>JPYFUT3MTIBORX5_Quote</v>
      </c>
      <c r="F6" s="194" t="str">
        <f>_xll.qlSimpleQuote(E6,,PriceTickValue,Permanent,Trigger,ObjectOverwrite)</f>
        <v>JPYFUT3MTIBORX5_Quote#0000</v>
      </c>
      <c r="G6" s="172" t="str">
        <f>_xll.ohRangeRetrieveError(F6)</f>
        <v/>
      </c>
      <c r="H6" s="171" t="str">
        <f t="shared" si="1"/>
        <v>JPYFUT3MTIBORX5ConvAdj_Quote</v>
      </c>
      <c r="I6" s="194" t="str">
        <f>_xll.qlFuturesConvAdjustmentQuote(H6,IborIndex,D6,F6,Volatility,MeanReversion,Permanent,AND(ISERROR(AB6),ISERROR(FuturesHWConvAdj!U6:U7)),ObjectOverwrite)</f>
        <v>JPYFUT3MTIBORX5ConvAdj_Quote#0001</v>
      </c>
      <c r="J6" s="172" t="str">
        <f>_xll.ohRangeRetrieveError(I6)</f>
        <v/>
      </c>
      <c r="K6" s="183"/>
      <c r="M6" s="224"/>
      <c r="N6" s="295">
        <v>2</v>
      </c>
      <c r="O6" s="295" t="b">
        <v>0</v>
      </c>
      <c r="P6" s="296" t="str">
        <v>X5</v>
      </c>
      <c r="Q6" s="297">
        <v>42326</v>
      </c>
      <c r="R6" s="296" t="str">
        <f t="shared" ref="R6:R46" si="5">"JEY"&amp;P6</f>
        <v>JEYX5</v>
      </c>
      <c r="S6" s="346">
        <v>42324</v>
      </c>
      <c r="T6" s="274">
        <v>0</v>
      </c>
      <c r="U6" s="274">
        <v>0</v>
      </c>
      <c r="V6" s="208">
        <f t="shared" si="2"/>
        <v>0</v>
      </c>
      <c r="W6" s="208">
        <f t="shared" ref="W6:W46" si="6">(V6-T6)*2</f>
        <v>0</v>
      </c>
      <c r="X6" s="65"/>
      <c r="Y6" s="298" t="e">
        <v>#NUM!</v>
      </c>
      <c r="Z6" s="65"/>
      <c r="AA6" s="208">
        <v>0</v>
      </c>
      <c r="AB6" s="299">
        <f>_xll.qlSimpleQuoteSetValue(F6,AA6,Trigger)</f>
        <v>0</v>
      </c>
      <c r="AC6" s="183"/>
      <c r="AD6" s="84"/>
      <c r="AE6" s="84"/>
      <c r="AF6" s="272"/>
    </row>
    <row r="7" spans="1:32" ht="11.25" customHeight="1" x14ac:dyDescent="0.2">
      <c r="A7" s="224"/>
      <c r="B7" s="231">
        <v>3</v>
      </c>
      <c r="C7" s="232" t="b">
        <f t="shared" si="3"/>
        <v>0</v>
      </c>
      <c r="D7" s="231" t="str">
        <f t="shared" si="4"/>
        <v>Z5</v>
      </c>
      <c r="E7" s="171" t="str">
        <f t="shared" si="0"/>
        <v>JPYFUT3MTIBORZ5_Quote</v>
      </c>
      <c r="F7" s="194" t="str">
        <f>_xll.qlSimpleQuote(E7,,PriceTickValue,Permanent,Trigger,ObjectOverwrite)</f>
        <v>JPYFUT3MTIBORZ5_Quote#0000</v>
      </c>
      <c r="G7" s="172" t="str">
        <f>_xll.ohRangeRetrieveError(F7)</f>
        <v/>
      </c>
      <c r="H7" s="171" t="str">
        <f t="shared" si="1"/>
        <v>JPYFUT3MTIBORZ5ConvAdj_Quote</v>
      </c>
      <c r="I7" s="194" t="str">
        <f>_xll.qlFuturesConvAdjustmentQuote(H7,IborIndex,D7,F7,Volatility,MeanReversion,Permanent,AND(ISERROR(AB7),ISERROR(FuturesHWConvAdj!U7:U8)),ObjectOverwrite)</f>
        <v>JPYFUT3MTIBORZ5ConvAdj_Quote#0001</v>
      </c>
      <c r="J7" s="172" t="str">
        <f>_xll.ohRangeRetrieveError(I7)</f>
        <v/>
      </c>
      <c r="K7" s="183"/>
      <c r="M7" s="224"/>
      <c r="N7" s="295">
        <v>3</v>
      </c>
      <c r="O7" s="295" t="b">
        <v>0</v>
      </c>
      <c r="P7" s="296" t="str">
        <v>Z5</v>
      </c>
      <c r="Q7" s="297">
        <v>42354</v>
      </c>
      <c r="R7" s="296" t="str">
        <f t="shared" si="5"/>
        <v>JEYZ5</v>
      </c>
      <c r="S7" s="346">
        <v>42352</v>
      </c>
      <c r="T7" s="274">
        <v>99.85</v>
      </c>
      <c r="U7" s="274">
        <v>99.855000000000004</v>
      </c>
      <c r="V7" s="208">
        <f t="shared" si="2"/>
        <v>99.852499999999992</v>
      </c>
      <c r="W7" s="208">
        <f t="shared" si="6"/>
        <v>4.9999999999954525E-3</v>
      </c>
      <c r="X7" s="65"/>
      <c r="Y7" s="298">
        <v>99.83250000000001</v>
      </c>
      <c r="Z7" s="65"/>
      <c r="AA7" s="208">
        <v>99.852499999999992</v>
      </c>
      <c r="AB7" s="299">
        <f>_xll.qlSimpleQuoteSetValue(F7,AA7,Trigger)</f>
        <v>4.9999999999954525E-3</v>
      </c>
      <c r="AC7" s="183"/>
      <c r="AD7" s="84"/>
      <c r="AE7" s="84"/>
      <c r="AF7" s="272"/>
    </row>
    <row r="8" spans="1:32" ht="11.25" customHeight="1" x14ac:dyDescent="0.2">
      <c r="A8" s="224"/>
      <c r="B8" s="231">
        <v>4</v>
      </c>
      <c r="C8" s="232" t="b">
        <f t="shared" si="3"/>
        <v>0</v>
      </c>
      <c r="D8" s="231" t="str">
        <f t="shared" si="4"/>
        <v>F6</v>
      </c>
      <c r="E8" s="171" t="str">
        <f t="shared" si="0"/>
        <v>JPYFUT3MTIBORF6_Quote</v>
      </c>
      <c r="F8" s="194" t="str">
        <f>_xll.qlSimpleQuote(E8,,PriceTickValue,Permanent,Trigger,ObjectOverwrite)</f>
        <v>JPYFUT3MTIBORF6_Quote#0000</v>
      </c>
      <c r="G8" s="172" t="str">
        <f>_xll.ohRangeRetrieveError(F8)</f>
        <v/>
      </c>
      <c r="H8" s="171" t="str">
        <f t="shared" si="1"/>
        <v>JPYFUT3MTIBORF6ConvAdj_Quote</v>
      </c>
      <c r="I8" s="194" t="str">
        <f>_xll.qlFuturesConvAdjustmentQuote(H8,IborIndex,D8,F8,Volatility,MeanReversion,Permanent,AND(ISERROR(AB8),ISERROR(FuturesHWConvAdj!U8:U9)),ObjectOverwrite)</f>
        <v>JPYFUT3MTIBORF6ConvAdj_Quote#0001</v>
      </c>
      <c r="J8" s="172" t="str">
        <f>_xll.ohRangeRetrieveError(I8)</f>
        <v/>
      </c>
      <c r="K8" s="183"/>
      <c r="M8" s="224"/>
      <c r="N8" s="295">
        <v>4</v>
      </c>
      <c r="O8" s="295" t="b">
        <v>0</v>
      </c>
      <c r="P8" s="296" t="str">
        <v>F6</v>
      </c>
      <c r="Q8" s="297">
        <v>42389</v>
      </c>
      <c r="R8" s="296" t="str">
        <f t="shared" si="5"/>
        <v>JEYF6</v>
      </c>
      <c r="S8" s="346" t="s">
        <v>229</v>
      </c>
      <c r="T8" s="274" t="s">
        <v>229</v>
      </c>
      <c r="U8" s="274" t="s">
        <v>229</v>
      </c>
      <c r="V8" s="208" t="e">
        <f t="shared" si="2"/>
        <v>#NUM!</v>
      </c>
      <c r="W8" s="208" t="e">
        <f t="shared" si="6"/>
        <v>#NUM!</v>
      </c>
      <c r="X8" s="65"/>
      <c r="Y8" s="298" t="e">
        <v>#NUM!</v>
      </c>
      <c r="Z8" s="65"/>
      <c r="AA8" s="208" t="e">
        <v>#NUM!</v>
      </c>
      <c r="AB8" s="299">
        <f>_xll.qlSimpleQuoteSetValue(F8,AA8,Trigger)</f>
        <v>0</v>
      </c>
      <c r="AC8" s="183"/>
      <c r="AD8" s="84"/>
      <c r="AE8" s="84"/>
      <c r="AF8" s="272"/>
    </row>
    <row r="9" spans="1:32" ht="11.25" customHeight="1" x14ac:dyDescent="0.2">
      <c r="A9" s="224"/>
      <c r="B9" s="231">
        <v>5</v>
      </c>
      <c r="C9" s="232" t="b">
        <f t="shared" si="3"/>
        <v>0</v>
      </c>
      <c r="D9" s="231" t="str">
        <f t="shared" si="4"/>
        <v>G6</v>
      </c>
      <c r="E9" s="171" t="str">
        <f t="shared" si="0"/>
        <v>JPYFUT3MTIBORG6_Quote</v>
      </c>
      <c r="F9" s="194" t="str">
        <f>_xll.qlSimpleQuote(E9,,PriceTickValue,Permanent,Trigger,ObjectOverwrite)</f>
        <v>JPYFUT3MTIBORG6_Quote#0000</v>
      </c>
      <c r="G9" s="172" t="str">
        <f>_xll.ohRangeRetrieveError(F9)</f>
        <v/>
      </c>
      <c r="H9" s="171" t="str">
        <f t="shared" si="1"/>
        <v>JPYFUT3MTIBORG6ConvAdj_Quote</v>
      </c>
      <c r="I9" s="194" t="str">
        <f>_xll.qlFuturesConvAdjustmentQuote(H9,IborIndex,D9,F9,Volatility,MeanReversion,Permanent,AND(ISERROR(AB9),ISERROR(FuturesHWConvAdj!U9:U10)),ObjectOverwrite)</f>
        <v>JPYFUT3MTIBORG6ConvAdj_Quote#0001</v>
      </c>
      <c r="J9" s="172" t="str">
        <f>_xll.ohRangeRetrieveError(I9)</f>
        <v/>
      </c>
      <c r="K9" s="183"/>
      <c r="L9" s="283"/>
      <c r="M9" s="224"/>
      <c r="N9" s="295">
        <v>5</v>
      </c>
      <c r="O9" s="295" t="b">
        <v>0</v>
      </c>
      <c r="P9" s="296" t="str">
        <v>G6</v>
      </c>
      <c r="Q9" s="297">
        <v>42417</v>
      </c>
      <c r="R9" s="296" t="str">
        <f t="shared" si="5"/>
        <v>JEYG6</v>
      </c>
      <c r="S9" s="346" t="s">
        <v>229</v>
      </c>
      <c r="T9" s="274" t="s">
        <v>229</v>
      </c>
      <c r="U9" s="274" t="s">
        <v>229</v>
      </c>
      <c r="V9" s="208" t="e">
        <f t="shared" si="2"/>
        <v>#NUM!</v>
      </c>
      <c r="W9" s="208" t="e">
        <f t="shared" si="6"/>
        <v>#NUM!</v>
      </c>
      <c r="X9" s="65"/>
      <c r="Y9" s="298" t="e">
        <v>#NUM!</v>
      </c>
      <c r="Z9" s="65"/>
      <c r="AA9" s="208" t="e">
        <v>#NUM!</v>
      </c>
      <c r="AB9" s="299">
        <f>_xll.qlSimpleQuoteSetValue(F9,AA9,Trigger)</f>
        <v>0</v>
      </c>
      <c r="AC9" s="183"/>
      <c r="AD9" s="84"/>
      <c r="AE9" s="84"/>
      <c r="AF9" s="272"/>
    </row>
    <row r="10" spans="1:32" ht="11.25" customHeight="1" x14ac:dyDescent="0.2">
      <c r="A10" s="224"/>
      <c r="B10" s="231">
        <v>6</v>
      </c>
      <c r="C10" s="232" t="b">
        <f t="shared" si="3"/>
        <v>0</v>
      </c>
      <c r="D10" s="231" t="str">
        <f t="shared" si="4"/>
        <v>H6</v>
      </c>
      <c r="E10" s="171" t="str">
        <f t="shared" si="0"/>
        <v>JPYFUT3MTIBORH6_Quote</v>
      </c>
      <c r="F10" s="194" t="str">
        <f>_xll.qlSimpleQuote(E10,,PriceTickValue,Permanent,Trigger,ObjectOverwrite)</f>
        <v>JPYFUT3MTIBORH6_Quote#0000</v>
      </c>
      <c r="G10" s="172" t="str">
        <f>_xll.ohRangeRetrieveError(F10)</f>
        <v/>
      </c>
      <c r="H10" s="171" t="str">
        <f t="shared" si="1"/>
        <v>JPYFUT3MTIBORH6ConvAdj_Quote</v>
      </c>
      <c r="I10" s="194" t="str">
        <f>_xll.qlFuturesConvAdjustmentQuote(H10,IborIndex,D10,F10,Volatility,MeanReversion,Permanent,AND(ISERROR(AB10),ISERROR(FuturesHWConvAdj!U10:U11)),ObjectOverwrite)</f>
        <v>JPYFUT3MTIBORH6ConvAdj_Quote#0001</v>
      </c>
      <c r="J10" s="172" t="str">
        <f>_xll.ohRangeRetrieveError(I10)</f>
        <v/>
      </c>
      <c r="K10" s="183"/>
      <c r="M10" s="224"/>
      <c r="N10" s="295">
        <v>6</v>
      </c>
      <c r="O10" s="295" t="b">
        <v>0</v>
      </c>
      <c r="P10" s="296" t="str">
        <v>H6</v>
      </c>
      <c r="Q10" s="297">
        <v>42445</v>
      </c>
      <c r="R10" s="296" t="str">
        <f t="shared" si="5"/>
        <v>JEYH6</v>
      </c>
      <c r="S10" s="346">
        <v>42443</v>
      </c>
      <c r="T10" s="274">
        <v>99.86</v>
      </c>
      <c r="U10" s="274">
        <v>99.87</v>
      </c>
      <c r="V10" s="208">
        <f t="shared" si="2"/>
        <v>99.865000000000009</v>
      </c>
      <c r="W10" s="208">
        <f t="shared" si="6"/>
        <v>1.0000000000019327E-2</v>
      </c>
      <c r="X10" s="65"/>
      <c r="Y10" s="298">
        <v>99.837500000000006</v>
      </c>
      <c r="Z10" s="65"/>
      <c r="AA10" s="208">
        <v>99.865000000000009</v>
      </c>
      <c r="AB10" s="299">
        <f>_xll.qlSimpleQuoteSetValue(F10,AA10,Trigger)</f>
        <v>5.0000000000096634E-3</v>
      </c>
      <c r="AC10" s="183"/>
      <c r="AD10" s="84"/>
      <c r="AE10" s="84"/>
      <c r="AF10" s="272"/>
    </row>
    <row r="11" spans="1:32" ht="11.25" customHeight="1" x14ac:dyDescent="0.2">
      <c r="A11" s="224"/>
      <c r="B11" s="231">
        <v>7</v>
      </c>
      <c r="C11" s="232" t="b">
        <f t="shared" si="3"/>
        <v>0</v>
      </c>
      <c r="D11" s="231" t="str">
        <f t="shared" si="4"/>
        <v>J6</v>
      </c>
      <c r="E11" s="171" t="str">
        <f t="shared" si="0"/>
        <v>JPYFUT3MTIBORJ6_Quote</v>
      </c>
      <c r="F11" s="194" t="str">
        <f>_xll.qlSimpleQuote(E11,,PriceTickValue,Permanent,Trigger,ObjectOverwrite)</f>
        <v>JPYFUT3MTIBORJ6_Quote#0000</v>
      </c>
      <c r="G11" s="172" t="str">
        <f>_xll.ohRangeRetrieveError(F11)</f>
        <v/>
      </c>
      <c r="H11" s="171" t="str">
        <f t="shared" si="1"/>
        <v>JPYFUT3MTIBORJ6ConvAdj_Quote</v>
      </c>
      <c r="I11" s="194" t="str">
        <f>_xll.qlFuturesConvAdjustmentQuote(H11,IborIndex,D11,F11,Volatility,MeanReversion,Permanent,AND(ISERROR(AB11),ISERROR(FuturesHWConvAdj!U11:U12)),ObjectOverwrite)</f>
        <v>JPYFUT3MTIBORJ6ConvAdj_Quote#0001</v>
      </c>
      <c r="J11" s="172" t="str">
        <f>_xll.ohRangeRetrieveError(I11)</f>
        <v/>
      </c>
      <c r="K11" s="183"/>
      <c r="M11" s="224"/>
      <c r="N11" s="295">
        <v>7</v>
      </c>
      <c r="O11" s="295" t="b">
        <v>0</v>
      </c>
      <c r="P11" s="296" t="str">
        <v>J6</v>
      </c>
      <c r="Q11" s="297">
        <v>42480</v>
      </c>
      <c r="R11" s="296" t="str">
        <f t="shared" si="5"/>
        <v>JEYJ6</v>
      </c>
      <c r="S11" s="346" t="s">
        <v>229</v>
      </c>
      <c r="T11" s="274" t="s">
        <v>229</v>
      </c>
      <c r="U11" s="274" t="s">
        <v>229</v>
      </c>
      <c r="V11" s="208" t="e">
        <f t="shared" si="2"/>
        <v>#NUM!</v>
      </c>
      <c r="W11" s="208" t="e">
        <f t="shared" si="6"/>
        <v>#NUM!</v>
      </c>
      <c r="X11" s="65"/>
      <c r="Y11" s="298" t="e">
        <v>#NUM!</v>
      </c>
      <c r="Z11" s="65"/>
      <c r="AA11" s="208" t="e">
        <v>#NUM!</v>
      </c>
      <c r="AB11" s="299">
        <f>_xll.qlSimpleQuoteSetValue(F11,AA11,Trigger)</f>
        <v>0</v>
      </c>
      <c r="AC11" s="183"/>
      <c r="AD11" s="84"/>
      <c r="AE11" s="84"/>
      <c r="AF11" s="272"/>
    </row>
    <row r="12" spans="1:32" ht="11.25" customHeight="1" x14ac:dyDescent="0.2">
      <c r="A12" s="224"/>
      <c r="B12" s="231">
        <v>8</v>
      </c>
      <c r="C12" s="232" t="b">
        <f t="shared" si="3"/>
        <v>0</v>
      </c>
      <c r="D12" s="231" t="str">
        <f t="shared" si="4"/>
        <v>K6</v>
      </c>
      <c r="E12" s="171" t="str">
        <f t="shared" si="0"/>
        <v>JPYFUT3MTIBORK6_Quote</v>
      </c>
      <c r="F12" s="194" t="str">
        <f>_xll.qlSimpleQuote(E12,,PriceTickValue,Permanent,Trigger,ObjectOverwrite)</f>
        <v>JPYFUT3MTIBORK6_Quote#0000</v>
      </c>
      <c r="G12" s="172" t="str">
        <f>_xll.ohRangeRetrieveError(F12)</f>
        <v/>
      </c>
      <c r="H12" s="171" t="str">
        <f t="shared" si="1"/>
        <v>JPYFUT3MTIBORK6ConvAdj_Quote</v>
      </c>
      <c r="I12" s="194" t="str">
        <f>_xll.qlFuturesConvAdjustmentQuote(H12,IborIndex,D12,F12,Volatility,MeanReversion,Permanent,AND(ISERROR(AB12),ISERROR(FuturesHWConvAdj!U12:U13)),ObjectOverwrite)</f>
        <v>JPYFUT3MTIBORK6ConvAdj_Quote#0001</v>
      </c>
      <c r="J12" s="172" t="str">
        <f>_xll.ohRangeRetrieveError(I12)</f>
        <v/>
      </c>
      <c r="K12" s="183"/>
      <c r="M12" s="224"/>
      <c r="N12" s="295">
        <v>8</v>
      </c>
      <c r="O12" s="295" t="b">
        <v>0</v>
      </c>
      <c r="P12" s="296" t="str">
        <v>K6</v>
      </c>
      <c r="Q12" s="297">
        <v>42508</v>
      </c>
      <c r="R12" s="296" t="str">
        <f t="shared" si="5"/>
        <v>JEYK6</v>
      </c>
      <c r="S12" s="346" t="s">
        <v>229</v>
      </c>
      <c r="T12" s="274" t="s">
        <v>229</v>
      </c>
      <c r="U12" s="274" t="s">
        <v>229</v>
      </c>
      <c r="V12" s="208" t="e">
        <f t="shared" si="2"/>
        <v>#NUM!</v>
      </c>
      <c r="W12" s="208" t="e">
        <f t="shared" si="6"/>
        <v>#NUM!</v>
      </c>
      <c r="X12" s="65"/>
      <c r="Y12" s="298" t="e">
        <v>#NUM!</v>
      </c>
      <c r="Z12" s="65"/>
      <c r="AA12" s="208" t="e">
        <v>#NUM!</v>
      </c>
      <c r="AB12" s="299">
        <f>_xll.qlSimpleQuoteSetValue(F12,AA12,Trigger)</f>
        <v>0</v>
      </c>
      <c r="AC12" s="183"/>
      <c r="AD12" s="84"/>
      <c r="AE12" s="84"/>
      <c r="AF12" s="272"/>
    </row>
    <row r="13" spans="1:32" ht="11.25" customHeight="1" x14ac:dyDescent="0.2">
      <c r="A13" s="224"/>
      <c r="B13" s="231">
        <v>9</v>
      </c>
      <c r="C13" s="232" t="b">
        <f t="shared" si="3"/>
        <v>0</v>
      </c>
      <c r="D13" s="231" t="str">
        <f t="shared" si="4"/>
        <v>M6</v>
      </c>
      <c r="E13" s="171" t="str">
        <f t="shared" si="0"/>
        <v>JPYFUT3MTIBORM6_Quote</v>
      </c>
      <c r="F13" s="194" t="str">
        <f>_xll.qlSimpleQuote(E13,,PriceTickValue,Permanent,Trigger,ObjectOverwrite)</f>
        <v>JPYFUT3MTIBORM6_Quote#0000</v>
      </c>
      <c r="G13" s="172" t="str">
        <f>_xll.ohRangeRetrieveError(F13)</f>
        <v/>
      </c>
      <c r="H13" s="171" t="str">
        <f t="shared" si="1"/>
        <v>JPYFUT3MTIBORM6ConvAdj_Quote</v>
      </c>
      <c r="I13" s="194" t="str">
        <f>_xll.qlFuturesConvAdjustmentQuote(H13,IborIndex,D13,F13,Volatility,MeanReversion,Permanent,AND(ISERROR(AB13),ISERROR(FuturesHWConvAdj!U13:U14)),ObjectOverwrite)</f>
        <v>JPYFUT3MTIBORM6ConvAdj_Quote#0001</v>
      </c>
      <c r="J13" s="172" t="str">
        <f>_xll.ohRangeRetrieveError(I13)</f>
        <v/>
      </c>
      <c r="K13" s="183"/>
      <c r="M13" s="224"/>
      <c r="N13" s="295">
        <v>9</v>
      </c>
      <c r="O13" s="295" t="b">
        <v>0</v>
      </c>
      <c r="P13" s="296" t="str">
        <v>M6</v>
      </c>
      <c r="Q13" s="297">
        <v>42536</v>
      </c>
      <c r="R13" s="296" t="str">
        <f t="shared" si="5"/>
        <v>JEYM6</v>
      </c>
      <c r="S13" s="346">
        <v>42534</v>
      </c>
      <c r="T13" s="274">
        <v>99.87</v>
      </c>
      <c r="U13" s="274">
        <v>99.875</v>
      </c>
      <c r="V13" s="208">
        <f t="shared" si="2"/>
        <v>99.872500000000002</v>
      </c>
      <c r="W13" s="208">
        <f t="shared" si="6"/>
        <v>4.9999999999954525E-3</v>
      </c>
      <c r="X13" s="65"/>
      <c r="Y13" s="298">
        <v>99.842500000000001</v>
      </c>
      <c r="Z13" s="65"/>
      <c r="AA13" s="208">
        <v>99.872500000000002</v>
      </c>
      <c r="AB13" s="299">
        <f>_xll.qlSimpleQuoteSetValue(F13,AA13,Trigger)</f>
        <v>4.9999999999954525E-3</v>
      </c>
      <c r="AC13" s="183"/>
      <c r="AD13" s="84"/>
      <c r="AE13" s="84"/>
      <c r="AF13" s="272"/>
    </row>
    <row r="14" spans="1:32" ht="11.25" customHeight="1" x14ac:dyDescent="0.2">
      <c r="A14" s="224"/>
      <c r="B14" s="231">
        <v>10</v>
      </c>
      <c r="C14" s="232" t="b">
        <f t="shared" si="3"/>
        <v>0</v>
      </c>
      <c r="D14" s="231" t="str">
        <f t="shared" si="4"/>
        <v>N6</v>
      </c>
      <c r="E14" s="171" t="str">
        <f t="shared" si="0"/>
        <v>JPYFUT3MTIBORN6_Quote</v>
      </c>
      <c r="F14" s="194" t="str">
        <f>_xll.qlSimpleQuote(E14,,PriceTickValue,Permanent,Trigger,ObjectOverwrite)</f>
        <v>JPYFUT3MTIBORN6_Quote#0000</v>
      </c>
      <c r="G14" s="172" t="str">
        <f>_xll.ohRangeRetrieveError(F14)</f>
        <v/>
      </c>
      <c r="H14" s="171" t="str">
        <f t="shared" si="1"/>
        <v>JPYFUT3MTIBORN6ConvAdj_Quote</v>
      </c>
      <c r="I14" s="194" t="str">
        <f>_xll.qlFuturesConvAdjustmentQuote(H14,IborIndex,D14,F14,Volatility,MeanReversion,Permanent,AND(ISERROR(AB14),ISERROR(FuturesHWConvAdj!U14:U15)),ObjectOverwrite)</f>
        <v>JPYFUT3MTIBORN6ConvAdj_Quote#0001</v>
      </c>
      <c r="J14" s="172" t="str">
        <f>_xll.ohRangeRetrieveError(I14)</f>
        <v/>
      </c>
      <c r="K14" s="183"/>
      <c r="M14" s="224"/>
      <c r="N14" s="295">
        <v>10</v>
      </c>
      <c r="O14" s="295" t="b">
        <v>0</v>
      </c>
      <c r="P14" s="296" t="str">
        <v>N6</v>
      </c>
      <c r="Q14" s="297">
        <v>42571</v>
      </c>
      <c r="R14" s="296" t="str">
        <f t="shared" si="5"/>
        <v>JEYN6</v>
      </c>
      <c r="S14" s="346" t="s">
        <v>229</v>
      </c>
      <c r="T14" s="274" t="s">
        <v>229</v>
      </c>
      <c r="U14" s="274" t="s">
        <v>229</v>
      </c>
      <c r="V14" s="208" t="e">
        <f t="shared" si="2"/>
        <v>#NUM!</v>
      </c>
      <c r="W14" s="208" t="e">
        <f t="shared" si="6"/>
        <v>#NUM!</v>
      </c>
      <c r="X14" s="65"/>
      <c r="Y14" s="298" t="e">
        <v>#NUM!</v>
      </c>
      <c r="Z14" s="65"/>
      <c r="AA14" s="208" t="e">
        <v>#NUM!</v>
      </c>
      <c r="AB14" s="299">
        <f>_xll.qlSimpleQuoteSetValue(F14,AA14,Trigger)</f>
        <v>0</v>
      </c>
      <c r="AC14" s="183"/>
      <c r="AD14" s="84"/>
      <c r="AE14" s="84"/>
      <c r="AF14" s="272"/>
    </row>
    <row r="15" spans="1:32" ht="11.25" customHeight="1" x14ac:dyDescent="0.2">
      <c r="A15" s="224"/>
      <c r="B15" s="231">
        <v>11</v>
      </c>
      <c r="C15" s="232" t="b">
        <f t="shared" si="3"/>
        <v>0</v>
      </c>
      <c r="D15" s="231" t="str">
        <f t="shared" si="4"/>
        <v>Q6</v>
      </c>
      <c r="E15" s="171" t="str">
        <f t="shared" si="0"/>
        <v>JPYFUT3MTIBORQ6_Quote</v>
      </c>
      <c r="F15" s="194" t="str">
        <f>_xll.qlSimpleQuote(E15,,PriceTickValue,Permanent,Trigger,ObjectOverwrite)</f>
        <v>JPYFUT3MTIBORQ6_Quote#0000</v>
      </c>
      <c r="G15" s="172" t="str">
        <f>_xll.ohRangeRetrieveError(F15)</f>
        <v/>
      </c>
      <c r="H15" s="171" t="str">
        <f t="shared" si="1"/>
        <v>JPYFUT3MTIBORQ6ConvAdj_Quote</v>
      </c>
      <c r="I15" s="194" t="str">
        <f>_xll.qlFuturesConvAdjustmentQuote(H15,IborIndex,D15,F15,Volatility,MeanReversion,Permanent,AND(ISERROR(AB15),ISERROR(FuturesHWConvAdj!U15:U16)),ObjectOverwrite)</f>
        <v>JPYFUT3MTIBORQ6ConvAdj_Quote#0001</v>
      </c>
      <c r="J15" s="172" t="str">
        <f>_xll.ohRangeRetrieveError(I15)</f>
        <v/>
      </c>
      <c r="K15" s="183"/>
      <c r="M15" s="224"/>
      <c r="N15" s="295">
        <v>11</v>
      </c>
      <c r="O15" s="295" t="b">
        <v>0</v>
      </c>
      <c r="P15" s="296" t="str">
        <v>Q6</v>
      </c>
      <c r="Q15" s="297">
        <v>42599</v>
      </c>
      <c r="R15" s="296" t="str">
        <f t="shared" si="5"/>
        <v>JEYQ6</v>
      </c>
      <c r="S15" s="346" t="s">
        <v>229</v>
      </c>
      <c r="T15" s="274" t="s">
        <v>229</v>
      </c>
      <c r="U15" s="274" t="s">
        <v>229</v>
      </c>
      <c r="V15" s="208" t="e">
        <f t="shared" si="2"/>
        <v>#NUM!</v>
      </c>
      <c r="W15" s="208" t="e">
        <f t="shared" si="6"/>
        <v>#NUM!</v>
      </c>
      <c r="X15" s="65"/>
      <c r="Y15" s="298" t="e">
        <v>#NUM!</v>
      </c>
      <c r="Z15" s="65"/>
      <c r="AA15" s="208" t="e">
        <v>#NUM!</v>
      </c>
      <c r="AB15" s="299">
        <f>_xll.qlSimpleQuoteSetValue(F15,AA15,Trigger)</f>
        <v>0</v>
      </c>
      <c r="AC15" s="183"/>
      <c r="AD15" s="84"/>
      <c r="AE15" s="84"/>
      <c r="AF15" s="272"/>
    </row>
    <row r="16" spans="1:32" ht="11.25" customHeight="1" x14ac:dyDescent="0.2">
      <c r="A16" s="224"/>
      <c r="B16" s="231">
        <v>12</v>
      </c>
      <c r="C16" s="232" t="b">
        <f t="shared" si="3"/>
        <v>0</v>
      </c>
      <c r="D16" s="231" t="str">
        <f t="shared" si="4"/>
        <v>U6</v>
      </c>
      <c r="E16" s="171" t="str">
        <f t="shared" si="0"/>
        <v>JPYFUT3MTIBORU6_Quote</v>
      </c>
      <c r="F16" s="194" t="str">
        <f>_xll.qlSimpleQuote(E16,,PriceTickValue,Permanent,Trigger,ObjectOverwrite)</f>
        <v>JPYFUT3MTIBORU6_Quote#0000</v>
      </c>
      <c r="G16" s="172" t="str">
        <f>_xll.ohRangeRetrieveError(F16)</f>
        <v/>
      </c>
      <c r="H16" s="171" t="str">
        <f t="shared" si="1"/>
        <v>JPYFUT3MTIBORU6ConvAdj_Quote</v>
      </c>
      <c r="I16" s="194" t="str">
        <f>_xll.qlFuturesConvAdjustmentQuote(H16,IborIndex,D16,F16,Volatility,MeanReversion,Permanent,AND(ISERROR(AB16),ISERROR(FuturesHWConvAdj!U16:U17)),ObjectOverwrite)</f>
        <v>JPYFUT3MTIBORU6ConvAdj_Quote#0001</v>
      </c>
      <c r="J16" s="172" t="str">
        <f>_xll.ohRangeRetrieveError(I16)</f>
        <v/>
      </c>
      <c r="K16" s="183"/>
      <c r="M16" s="224"/>
      <c r="N16" s="295">
        <v>12</v>
      </c>
      <c r="O16" s="295" t="b">
        <v>0</v>
      </c>
      <c r="P16" s="296" t="str">
        <v>U6</v>
      </c>
      <c r="Q16" s="297">
        <v>42634</v>
      </c>
      <c r="R16" s="296" t="str">
        <f t="shared" si="5"/>
        <v>JEYU6</v>
      </c>
      <c r="S16" s="346">
        <v>42629</v>
      </c>
      <c r="T16" s="274">
        <v>99.875</v>
      </c>
      <c r="U16" s="274">
        <v>99.88</v>
      </c>
      <c r="V16" s="208">
        <f t="shared" si="2"/>
        <v>99.877499999999998</v>
      </c>
      <c r="W16" s="208">
        <f t="shared" si="6"/>
        <v>4.9999999999954525E-3</v>
      </c>
      <c r="X16" s="65"/>
      <c r="Y16" s="298">
        <v>99.842500000000001</v>
      </c>
      <c r="Z16" s="65"/>
      <c r="AA16" s="208">
        <v>99.877499999999998</v>
      </c>
      <c r="AB16" s="299">
        <f>_xll.qlSimpleQuoteSetValue(F16,AA16,Trigger)</f>
        <v>2.4999999999977263E-3</v>
      </c>
      <c r="AC16" s="183"/>
      <c r="AD16" s="84"/>
      <c r="AE16" s="84"/>
      <c r="AF16" s="272"/>
    </row>
    <row r="17" spans="1:32" ht="11.25" customHeight="1" x14ac:dyDescent="0.2">
      <c r="A17" s="224"/>
      <c r="B17" s="231">
        <v>13</v>
      </c>
      <c r="C17" s="232" t="b">
        <f t="shared" si="3"/>
        <v>1</v>
      </c>
      <c r="D17" s="231" t="str">
        <f t="shared" si="4"/>
        <v>Z6</v>
      </c>
      <c r="E17" s="171" t="str">
        <f t="shared" si="0"/>
        <v>JPYFUT3MTIBORZ6_Quote</v>
      </c>
      <c r="F17" s="194" t="str">
        <f>_xll.qlSimpleQuote(E17,,PriceTickValue,Permanent,Trigger,ObjectOverwrite)</f>
        <v>JPYFUT3MTIBORZ6_Quote#0000</v>
      </c>
      <c r="G17" s="172" t="str">
        <f>_xll.ohRangeRetrieveError(F17)</f>
        <v/>
      </c>
      <c r="H17" s="171" t="str">
        <f t="shared" si="1"/>
        <v>JPYFUT3MTIBORZ6ConvAdj_Quote</v>
      </c>
      <c r="I17" s="194" t="str">
        <f>_xll.qlFuturesConvAdjustmentQuote(H17,IborIndex,D17,F17,Volatility,MeanReversion,Permanent,AND(ISERROR(AB17),ISERROR(FuturesHWConvAdj!U17:U18)),ObjectOverwrite)</f>
        <v>JPYFUT3MTIBORZ6ConvAdj_Quote#0001</v>
      </c>
      <c r="J17" s="172" t="str">
        <f>_xll.ohRangeRetrieveError(I17)</f>
        <v/>
      </c>
      <c r="K17" s="183"/>
      <c r="M17" s="224"/>
      <c r="N17" s="295">
        <v>13</v>
      </c>
      <c r="O17" s="295" t="b">
        <v>1</v>
      </c>
      <c r="P17" s="296" t="str">
        <v>Z6</v>
      </c>
      <c r="Q17" s="297">
        <v>42725</v>
      </c>
      <c r="R17" s="296" t="str">
        <f t="shared" si="5"/>
        <v>JEYZ6</v>
      </c>
      <c r="S17" s="346">
        <v>42723</v>
      </c>
      <c r="T17" s="274">
        <v>99.885000000000005</v>
      </c>
      <c r="U17" s="274">
        <v>99.89</v>
      </c>
      <c r="V17" s="208">
        <f t="shared" si="2"/>
        <v>99.887500000000003</v>
      </c>
      <c r="W17" s="208">
        <f t="shared" si="6"/>
        <v>4.9999999999954525E-3</v>
      </c>
      <c r="X17" s="65"/>
      <c r="Y17" s="298">
        <v>99.837500000000006</v>
      </c>
      <c r="Z17" s="65"/>
      <c r="AA17" s="208">
        <v>99.887500000000003</v>
      </c>
      <c r="AB17" s="299">
        <f>_xll.qlSimpleQuoteSetValue(F17,AA17,Trigger)</f>
        <v>7.5000000000073896E-3</v>
      </c>
      <c r="AC17" s="183"/>
      <c r="AD17" s="84"/>
      <c r="AE17" s="84"/>
      <c r="AF17" s="272"/>
    </row>
    <row r="18" spans="1:32" ht="11.25" customHeight="1" x14ac:dyDescent="0.2">
      <c r="A18" s="224"/>
      <c r="B18" s="231">
        <v>14</v>
      </c>
      <c r="C18" s="232" t="b">
        <f t="shared" si="3"/>
        <v>1</v>
      </c>
      <c r="D18" s="231" t="str">
        <f t="shared" si="4"/>
        <v>H7</v>
      </c>
      <c r="E18" s="171" t="str">
        <f t="shared" si="0"/>
        <v>JPYFUT3MTIBORH7_Quote</v>
      </c>
      <c r="F18" s="194" t="str">
        <f>_xll.qlSimpleQuote(E18,,PriceTickValue,Permanent,Trigger,ObjectOverwrite)</f>
        <v>JPYFUT3MTIBORH7_Quote#0000</v>
      </c>
      <c r="G18" s="172" t="str">
        <f>_xll.ohRangeRetrieveError(F18)</f>
        <v/>
      </c>
      <c r="H18" s="171" t="str">
        <f t="shared" si="1"/>
        <v>JPYFUT3MTIBORH7ConvAdj_Quote</v>
      </c>
      <c r="I18" s="194" t="str">
        <f>_xll.qlFuturesConvAdjustmentQuote(H18,IborIndex,D18,F18,Volatility,MeanReversion,Permanent,AND(ISERROR(AB18),ISERROR(FuturesHWConvAdj!U18:U19)),ObjectOverwrite)</f>
        <v>JPYFUT3MTIBORH7ConvAdj_Quote#0001</v>
      </c>
      <c r="J18" s="172" t="str">
        <f>_xll.ohRangeRetrieveError(I18)</f>
        <v/>
      </c>
      <c r="K18" s="183"/>
      <c r="M18" s="224"/>
      <c r="N18" s="295">
        <v>14</v>
      </c>
      <c r="O18" s="295" t="b">
        <v>1</v>
      </c>
      <c r="P18" s="296" t="str">
        <v>H7</v>
      </c>
      <c r="Q18" s="297">
        <v>42809</v>
      </c>
      <c r="R18" s="296" t="str">
        <f t="shared" si="5"/>
        <v>JEYH7</v>
      </c>
      <c r="S18" s="346">
        <v>42807</v>
      </c>
      <c r="T18" s="274">
        <v>99.885000000000005</v>
      </c>
      <c r="U18" s="274">
        <v>99.894999999999996</v>
      </c>
      <c r="V18" s="208">
        <f t="shared" si="2"/>
        <v>99.89</v>
      </c>
      <c r="W18" s="208">
        <f t="shared" si="6"/>
        <v>9.9999999999909051E-3</v>
      </c>
      <c r="X18" s="65"/>
      <c r="Y18" s="298">
        <v>99.835000000000008</v>
      </c>
      <c r="Z18" s="65"/>
      <c r="AA18" s="208">
        <v>99.89</v>
      </c>
      <c r="AB18" s="299">
        <f>_xll.qlSimpleQuoteSetValue(F18,AA18,Trigger)</f>
        <v>1.0000000000005116E-2</v>
      </c>
      <c r="AC18" s="183"/>
      <c r="AD18" s="84"/>
      <c r="AE18" s="84"/>
      <c r="AF18" s="272"/>
    </row>
    <row r="19" spans="1:32" ht="11.25" customHeight="1" x14ac:dyDescent="0.2">
      <c r="A19" s="224"/>
      <c r="B19" s="231">
        <v>15</v>
      </c>
      <c r="C19" s="232" t="b">
        <f t="shared" si="3"/>
        <v>1</v>
      </c>
      <c r="D19" s="231" t="str">
        <f t="shared" si="4"/>
        <v>M7</v>
      </c>
      <c r="E19" s="171" t="str">
        <f t="shared" si="0"/>
        <v>JPYFUT3MTIBORM7_Quote</v>
      </c>
      <c r="F19" s="194" t="str">
        <f>_xll.qlSimpleQuote(E19,,PriceTickValue,Permanent,Trigger,ObjectOverwrite)</f>
        <v>JPYFUT3MTIBORM7_Quote#0000</v>
      </c>
      <c r="G19" s="172" t="str">
        <f>_xll.ohRangeRetrieveError(F19)</f>
        <v/>
      </c>
      <c r="H19" s="171" t="str">
        <f t="shared" si="1"/>
        <v>JPYFUT3MTIBORM7ConvAdj_Quote</v>
      </c>
      <c r="I19" s="194" t="str">
        <f>_xll.qlFuturesConvAdjustmentQuote(H19,IborIndex,D19,F19,Volatility,MeanReversion,Permanent,AND(ISERROR(AB19),ISERROR(FuturesHWConvAdj!U19:U20)),ObjectOverwrite)</f>
        <v>JPYFUT3MTIBORM7ConvAdj_Quote#0001</v>
      </c>
      <c r="J19" s="172" t="str">
        <f>_xll.ohRangeRetrieveError(I19)</f>
        <v/>
      </c>
      <c r="K19" s="183"/>
      <c r="M19" s="224"/>
      <c r="N19" s="295">
        <v>15</v>
      </c>
      <c r="O19" s="295" t="b">
        <v>1</v>
      </c>
      <c r="P19" s="296" t="str">
        <v>M7</v>
      </c>
      <c r="Q19" s="297">
        <v>42907</v>
      </c>
      <c r="R19" s="296" t="str">
        <f t="shared" si="5"/>
        <v>JEYM7</v>
      </c>
      <c r="S19" s="346">
        <v>42905</v>
      </c>
      <c r="T19" s="274">
        <v>99.885000000000005</v>
      </c>
      <c r="U19" s="274">
        <v>99.894999999999996</v>
      </c>
      <c r="V19" s="208">
        <f t="shared" si="2"/>
        <v>99.89</v>
      </c>
      <c r="W19" s="208">
        <f t="shared" si="6"/>
        <v>9.9999999999909051E-3</v>
      </c>
      <c r="X19" s="65"/>
      <c r="Y19" s="298">
        <v>99.825000000000003</v>
      </c>
      <c r="Z19" s="65"/>
      <c r="AA19" s="208">
        <v>99.89</v>
      </c>
      <c r="AB19" s="299">
        <f>_xll.qlSimpleQuoteSetValue(F19,AA19,Trigger)</f>
        <v>1.0000000000005116E-2</v>
      </c>
      <c r="AC19" s="183"/>
      <c r="AD19" s="84"/>
      <c r="AE19" s="84"/>
      <c r="AF19" s="272"/>
    </row>
    <row r="20" spans="1:32" ht="11.25" customHeight="1" x14ac:dyDescent="0.2">
      <c r="A20" s="224"/>
      <c r="B20" s="231">
        <v>16</v>
      </c>
      <c r="C20" s="232" t="b">
        <f t="shared" si="3"/>
        <v>1</v>
      </c>
      <c r="D20" s="231" t="str">
        <f t="shared" si="4"/>
        <v>U7</v>
      </c>
      <c r="E20" s="171" t="str">
        <f t="shared" si="0"/>
        <v>JPYFUT3MTIBORU7_Quote</v>
      </c>
      <c r="F20" s="194" t="str">
        <f>_xll.qlSimpleQuote(E20,,PriceTickValue,Permanent,Trigger,ObjectOverwrite)</f>
        <v>JPYFUT3MTIBORU7_Quote#0000</v>
      </c>
      <c r="G20" s="172" t="str">
        <f>_xll.ohRangeRetrieveError(F20)</f>
        <v/>
      </c>
      <c r="H20" s="171" t="str">
        <f t="shared" si="1"/>
        <v>JPYFUT3MTIBORU7ConvAdj_Quote</v>
      </c>
      <c r="I20" s="194" t="str">
        <f>_xll.qlFuturesConvAdjustmentQuote(H20,IborIndex,D20,F20,Volatility,MeanReversion,Permanent,AND(ISERROR(AB20),ISERROR(FuturesHWConvAdj!U20:U21)),ObjectOverwrite)</f>
        <v>JPYFUT3MTIBORU7ConvAdj_Quote#0001</v>
      </c>
      <c r="J20" s="172" t="str">
        <f>_xll.ohRangeRetrieveError(I20)</f>
        <v/>
      </c>
      <c r="K20" s="183"/>
      <c r="M20" s="224"/>
      <c r="N20" s="295">
        <v>16</v>
      </c>
      <c r="O20" s="295" t="b">
        <v>1</v>
      </c>
      <c r="P20" s="296" t="str">
        <v>U7</v>
      </c>
      <c r="Q20" s="297">
        <v>42998</v>
      </c>
      <c r="R20" s="296" t="str">
        <f t="shared" si="5"/>
        <v>JEYU7</v>
      </c>
      <c r="S20" s="346">
        <v>42993</v>
      </c>
      <c r="T20" s="274">
        <v>99.88</v>
      </c>
      <c r="U20" s="274">
        <v>99.894999999999996</v>
      </c>
      <c r="V20" s="208">
        <f t="shared" si="2"/>
        <v>99.887499999999989</v>
      </c>
      <c r="W20" s="208">
        <f t="shared" si="6"/>
        <v>1.4999999999986358E-2</v>
      </c>
      <c r="X20" s="65"/>
      <c r="Y20" s="298">
        <v>99.805000000000007</v>
      </c>
      <c r="Z20" s="65"/>
      <c r="AA20" s="208">
        <v>99.887499999999989</v>
      </c>
      <c r="AB20" s="299">
        <f>_xll.qlSimpleQuoteSetValue(F20,AA20,Trigger)</f>
        <v>9.9999999999909051E-3</v>
      </c>
      <c r="AC20" s="183"/>
      <c r="AD20" s="84"/>
      <c r="AE20" s="84"/>
      <c r="AF20" s="272"/>
    </row>
    <row r="21" spans="1:32" ht="11.25" customHeight="1" x14ac:dyDescent="0.2">
      <c r="A21" s="224"/>
      <c r="B21" s="231">
        <v>17</v>
      </c>
      <c r="C21" s="232" t="b">
        <f t="shared" si="3"/>
        <v>1</v>
      </c>
      <c r="D21" s="231" t="str">
        <f t="shared" si="4"/>
        <v>Z7</v>
      </c>
      <c r="E21" s="171" t="str">
        <f t="shared" si="0"/>
        <v>JPYFUT3MTIBORZ7_Quote</v>
      </c>
      <c r="F21" s="194" t="str">
        <f>_xll.qlSimpleQuote(E21,,PriceTickValue,Permanent,Trigger,ObjectOverwrite)</f>
        <v>JPYFUT3MTIBORZ7_Quote#0000</v>
      </c>
      <c r="G21" s="172" t="str">
        <f>_xll.ohRangeRetrieveError(F21)</f>
        <v/>
      </c>
      <c r="H21" s="171" t="str">
        <f t="shared" si="1"/>
        <v>JPYFUT3MTIBORZ7ConvAdj_Quote</v>
      </c>
      <c r="I21" s="194" t="str">
        <f>_xll.qlFuturesConvAdjustmentQuote(H21,IborIndex,D21,F21,Volatility,MeanReversion,Permanent,AND(ISERROR(AB21),ISERROR(FuturesHWConvAdj!U21:U22)),ObjectOverwrite)</f>
        <v>JPYFUT3MTIBORZ7ConvAdj_Quote#0001</v>
      </c>
      <c r="J21" s="172" t="str">
        <f>_xll.ohRangeRetrieveError(I21)</f>
        <v/>
      </c>
      <c r="K21" s="183"/>
      <c r="M21" s="224"/>
      <c r="N21" s="295">
        <v>17</v>
      </c>
      <c r="O21" s="295" t="b">
        <v>1</v>
      </c>
      <c r="P21" s="296" t="str">
        <v>Z7</v>
      </c>
      <c r="Q21" s="297">
        <v>43089</v>
      </c>
      <c r="R21" s="296" t="str">
        <f t="shared" si="5"/>
        <v>JEYZ7</v>
      </c>
      <c r="S21" s="346">
        <v>43087</v>
      </c>
      <c r="T21" s="274">
        <v>99.87</v>
      </c>
      <c r="U21" s="274">
        <v>99.885000000000005</v>
      </c>
      <c r="V21" s="208">
        <f t="shared" si="2"/>
        <v>99.877499999999998</v>
      </c>
      <c r="W21" s="208">
        <f t="shared" si="6"/>
        <v>1.4999999999986358E-2</v>
      </c>
      <c r="X21" s="65"/>
      <c r="Y21" s="298">
        <v>99.782499999999999</v>
      </c>
      <c r="Z21" s="65"/>
      <c r="AA21" s="208">
        <v>99.877499999999998</v>
      </c>
      <c r="AB21" s="299">
        <f>_xll.qlSimpleQuoteSetValue(F21,AA21,Trigger)</f>
        <v>4.9999999999954525E-3</v>
      </c>
      <c r="AC21" s="183"/>
      <c r="AD21" s="84"/>
      <c r="AE21" s="84"/>
      <c r="AF21" s="272"/>
    </row>
    <row r="22" spans="1:32" ht="11.25" customHeight="1" x14ac:dyDescent="0.2">
      <c r="A22" s="224"/>
      <c r="B22" s="231">
        <v>18</v>
      </c>
      <c r="C22" s="232" t="b">
        <f t="shared" si="3"/>
        <v>1</v>
      </c>
      <c r="D22" s="231" t="str">
        <f t="shared" si="4"/>
        <v>H8</v>
      </c>
      <c r="E22" s="171" t="str">
        <f t="shared" si="0"/>
        <v>JPYFUT3MTIBORH8_Quote</v>
      </c>
      <c r="F22" s="194" t="str">
        <f>_xll.qlSimpleQuote(E22,,PriceTickValue,Permanent,Trigger,ObjectOverwrite)</f>
        <v>JPYFUT3MTIBORH8_Quote#0000</v>
      </c>
      <c r="G22" s="172" t="str">
        <f>_xll.ohRangeRetrieveError(F22)</f>
        <v/>
      </c>
      <c r="H22" s="171" t="str">
        <f t="shared" si="1"/>
        <v>JPYFUT3MTIBORH8ConvAdj_Quote</v>
      </c>
      <c r="I22" s="194" t="str">
        <f>_xll.qlFuturesConvAdjustmentQuote(H22,IborIndex,D22,F22,Volatility,MeanReversion,Permanent,AND(ISERROR(AB22),ISERROR(FuturesHWConvAdj!U22:U23)),ObjectOverwrite)</f>
        <v>JPYFUT3MTIBORH8ConvAdj_Quote#0001</v>
      </c>
      <c r="J22" s="172" t="str">
        <f>_xll.ohRangeRetrieveError(I22)</f>
        <v/>
      </c>
      <c r="K22" s="183"/>
      <c r="M22" s="224"/>
      <c r="N22" s="295">
        <v>18</v>
      </c>
      <c r="O22" s="295" t="b">
        <v>1</v>
      </c>
      <c r="P22" s="296" t="str">
        <v>H8</v>
      </c>
      <c r="Q22" s="297">
        <v>43180</v>
      </c>
      <c r="R22" s="296" t="str">
        <f t="shared" si="5"/>
        <v>JEYH8</v>
      </c>
      <c r="S22" s="346">
        <v>43178</v>
      </c>
      <c r="T22" s="274">
        <v>99.855000000000004</v>
      </c>
      <c r="U22" s="274">
        <v>99.875</v>
      </c>
      <c r="V22" s="208">
        <f t="shared" si="2"/>
        <v>99.865000000000009</v>
      </c>
      <c r="W22" s="208">
        <f t="shared" si="6"/>
        <v>2.0000000000010232E-2</v>
      </c>
      <c r="X22" s="65"/>
      <c r="Y22" s="298">
        <v>99.772500000000008</v>
      </c>
      <c r="Z22" s="65"/>
      <c r="AA22" s="208">
        <v>99.865000000000009</v>
      </c>
      <c r="AB22" s="299">
        <f>_xll.qlSimpleQuoteSetValue(F22,AA22,Trigger)</f>
        <v>7.5000000000216005E-3</v>
      </c>
      <c r="AC22" s="183"/>
      <c r="AD22" s="84"/>
      <c r="AE22" s="84"/>
      <c r="AF22" s="272"/>
    </row>
    <row r="23" spans="1:32" ht="11.25" customHeight="1" x14ac:dyDescent="0.2">
      <c r="A23" s="224"/>
      <c r="B23" s="231">
        <v>19</v>
      </c>
      <c r="C23" s="232" t="b">
        <f t="shared" si="3"/>
        <v>1</v>
      </c>
      <c r="D23" s="231" t="str">
        <f t="shared" si="4"/>
        <v>M8</v>
      </c>
      <c r="E23" s="171" t="str">
        <f t="shared" si="0"/>
        <v>JPYFUT3MTIBORM8_Quote</v>
      </c>
      <c r="F23" s="194" t="str">
        <f>_xll.qlSimpleQuote(E23,,PriceTickValue,Permanent,Trigger,ObjectOverwrite)</f>
        <v>JPYFUT3MTIBORM8_Quote#0000</v>
      </c>
      <c r="G23" s="172" t="str">
        <f>_xll.ohRangeRetrieveError(F23)</f>
        <v/>
      </c>
      <c r="H23" s="171" t="str">
        <f t="shared" si="1"/>
        <v>JPYFUT3MTIBORM8ConvAdj_Quote</v>
      </c>
      <c r="I23" s="194" t="str">
        <f>_xll.qlFuturesConvAdjustmentQuote(H23,IborIndex,D23,F23,Volatility,MeanReversion,Permanent,AND(ISERROR(AB23),ISERROR(FuturesHWConvAdj!U23:U24)),ObjectOverwrite)</f>
        <v>JPYFUT3MTIBORM8ConvAdj_Quote#0001</v>
      </c>
      <c r="J23" s="172" t="str">
        <f>_xll.ohRangeRetrieveError(I23)</f>
        <v/>
      </c>
      <c r="K23" s="183"/>
      <c r="M23" s="224"/>
      <c r="N23" s="295">
        <v>19</v>
      </c>
      <c r="O23" s="295" t="b">
        <v>1</v>
      </c>
      <c r="P23" s="296" t="str">
        <v>M8</v>
      </c>
      <c r="Q23" s="297">
        <v>43271</v>
      </c>
      <c r="R23" s="296" t="str">
        <f t="shared" si="5"/>
        <v>JEYM8</v>
      </c>
      <c r="S23" s="346">
        <v>43269</v>
      </c>
      <c r="T23" s="274">
        <v>99.834999999999994</v>
      </c>
      <c r="U23" s="274">
        <v>99.86</v>
      </c>
      <c r="V23" s="208">
        <f t="shared" si="2"/>
        <v>99.847499999999997</v>
      </c>
      <c r="W23" s="208">
        <f t="shared" si="6"/>
        <v>2.5000000000005684E-2</v>
      </c>
      <c r="X23" s="65"/>
      <c r="Y23" s="298">
        <v>99.742500000000007</v>
      </c>
      <c r="Z23" s="65"/>
      <c r="AA23" s="208">
        <v>99.847499999999997</v>
      </c>
      <c r="AB23" s="299">
        <f>_xll.qlSimpleQuoteSetValue(F23,AA23,Trigger)</f>
        <v>2.4999999999977263E-3</v>
      </c>
      <c r="AC23" s="183"/>
      <c r="AD23" s="84"/>
      <c r="AE23" s="84"/>
      <c r="AF23" s="272"/>
    </row>
    <row r="24" spans="1:32" ht="11.25" customHeight="1" x14ac:dyDescent="0.2">
      <c r="A24" s="224"/>
      <c r="B24" s="231">
        <v>20</v>
      </c>
      <c r="C24" s="232" t="b">
        <f t="shared" si="3"/>
        <v>1</v>
      </c>
      <c r="D24" s="231" t="str">
        <f t="shared" si="4"/>
        <v>U8</v>
      </c>
      <c r="E24" s="171" t="str">
        <f t="shared" si="0"/>
        <v>JPYFUT3MTIBORU8_Quote</v>
      </c>
      <c r="F24" s="194" t="str">
        <f>_xll.qlSimpleQuote(E24,,PriceTickValue,Permanent,Trigger,ObjectOverwrite)</f>
        <v>JPYFUT3MTIBORU8_Quote#0000</v>
      </c>
      <c r="G24" s="172" t="str">
        <f>_xll.ohRangeRetrieveError(F24)</f>
        <v/>
      </c>
      <c r="H24" s="171" t="str">
        <f t="shared" si="1"/>
        <v>JPYFUT3MTIBORU8ConvAdj_Quote</v>
      </c>
      <c r="I24" s="194" t="str">
        <f>_xll.qlFuturesConvAdjustmentQuote(H24,IborIndex,D24,F24,Volatility,MeanReversion,Permanent,AND(ISERROR(AB24),ISERROR(FuturesHWConvAdj!U24:U25)),ObjectOverwrite)</f>
        <v>JPYFUT3MTIBORU8ConvAdj_Quote#0001</v>
      </c>
      <c r="J24" s="172" t="str">
        <f>_xll.ohRangeRetrieveError(I24)</f>
        <v/>
      </c>
      <c r="K24" s="183"/>
      <c r="M24" s="224"/>
      <c r="N24" s="295">
        <v>20</v>
      </c>
      <c r="O24" s="295" t="b">
        <v>1</v>
      </c>
      <c r="P24" s="296" t="str">
        <v>U8</v>
      </c>
      <c r="Q24" s="297">
        <v>43362</v>
      </c>
      <c r="R24" s="296" t="str">
        <f t="shared" si="5"/>
        <v>JEYU8</v>
      </c>
      <c r="S24" s="346">
        <v>43357</v>
      </c>
      <c r="T24" s="274">
        <v>99.814999999999998</v>
      </c>
      <c r="U24" s="274">
        <v>99.84</v>
      </c>
      <c r="V24" s="208">
        <f t="shared" si="2"/>
        <v>99.827500000000001</v>
      </c>
      <c r="W24" s="208">
        <f t="shared" si="6"/>
        <v>2.5000000000005684E-2</v>
      </c>
      <c r="X24" s="65"/>
      <c r="Y24" s="298">
        <v>99.717500000000001</v>
      </c>
      <c r="Z24" s="65"/>
      <c r="AA24" s="208">
        <v>99.827500000000001</v>
      </c>
      <c r="AB24" s="299">
        <f>_xll.qlSimpleQuoteSetValue(F24,AA24,Trigger)</f>
        <v>7.5000000000073896E-3</v>
      </c>
      <c r="AC24" s="183"/>
      <c r="AD24" s="84"/>
      <c r="AE24" s="84"/>
      <c r="AF24" s="272"/>
    </row>
    <row r="25" spans="1:32" ht="11.25" customHeight="1" x14ac:dyDescent="0.2">
      <c r="A25" s="224"/>
      <c r="B25" s="231">
        <v>21</v>
      </c>
      <c r="C25" s="232" t="b">
        <f t="shared" si="3"/>
        <v>1</v>
      </c>
      <c r="D25" s="231" t="str">
        <f t="shared" si="4"/>
        <v>Z8</v>
      </c>
      <c r="E25" s="171" t="str">
        <f t="shared" si="0"/>
        <v>JPYFUT3MTIBORZ8_Quote</v>
      </c>
      <c r="F25" s="194" t="str">
        <f>_xll.qlSimpleQuote(E25,,PriceTickValue,Permanent,Trigger,ObjectOverwrite)</f>
        <v>JPYFUT3MTIBORZ8_Quote#0000</v>
      </c>
      <c r="G25" s="172" t="str">
        <f>_xll.ohRangeRetrieveError(F25)</f>
        <v/>
      </c>
      <c r="H25" s="171" t="str">
        <f t="shared" si="1"/>
        <v>JPYFUT3MTIBORZ8ConvAdj_Quote</v>
      </c>
      <c r="I25" s="194" t="str">
        <f>_xll.qlFuturesConvAdjustmentQuote(H25,IborIndex,D25,F25,Volatility,MeanReversion,Permanent,AND(ISERROR(AB25),ISERROR(FuturesHWConvAdj!U25:U26)),ObjectOverwrite)</f>
        <v>JPYFUT3MTIBORZ8ConvAdj_Quote#0001</v>
      </c>
      <c r="J25" s="172" t="str">
        <f>_xll.ohRangeRetrieveError(I25)</f>
        <v/>
      </c>
      <c r="K25" s="183"/>
      <c r="M25" s="224"/>
      <c r="N25" s="295">
        <v>21</v>
      </c>
      <c r="O25" s="295" t="b">
        <v>1</v>
      </c>
      <c r="P25" s="296" t="str">
        <v>Z8</v>
      </c>
      <c r="Q25" s="297">
        <v>43453</v>
      </c>
      <c r="R25" s="296" t="str">
        <f t="shared" si="5"/>
        <v>JEYZ8</v>
      </c>
      <c r="S25" s="346">
        <v>43451</v>
      </c>
      <c r="T25" s="274">
        <v>0</v>
      </c>
      <c r="U25" s="274">
        <v>0</v>
      </c>
      <c r="V25" s="208">
        <f t="shared" si="2"/>
        <v>0</v>
      </c>
      <c r="W25" s="208">
        <f t="shared" si="6"/>
        <v>0</v>
      </c>
      <c r="X25" s="65"/>
      <c r="Y25" s="298" t="e">
        <v>#NUM!</v>
      </c>
      <c r="Z25" s="65"/>
      <c r="AA25" s="208">
        <v>0</v>
      </c>
      <c r="AB25" s="299">
        <f>_xll.qlSimpleQuoteSetValue(F25,AA25,Trigger)</f>
        <v>0</v>
      </c>
      <c r="AC25" s="183"/>
      <c r="AD25" s="84"/>
      <c r="AE25" s="84"/>
      <c r="AF25" s="272"/>
    </row>
    <row r="26" spans="1:32" ht="11.25" customHeight="1" x14ac:dyDescent="0.2">
      <c r="A26" s="224"/>
      <c r="B26" s="231">
        <v>22</v>
      </c>
      <c r="C26" s="232" t="b">
        <f t="shared" si="3"/>
        <v>1</v>
      </c>
      <c r="D26" s="231" t="str">
        <f t="shared" si="4"/>
        <v>H9</v>
      </c>
      <c r="E26" s="171" t="str">
        <f t="shared" si="0"/>
        <v>JPYFUT3MTIBORH9_Quote</v>
      </c>
      <c r="F26" s="194" t="str">
        <f>_xll.qlSimpleQuote(E26,,PriceTickValue,Permanent,Trigger,ObjectOverwrite)</f>
        <v>JPYFUT3MTIBORH9_Quote#0000</v>
      </c>
      <c r="G26" s="172" t="str">
        <f>_xll.ohRangeRetrieveError(F26)</f>
        <v/>
      </c>
      <c r="H26" s="171" t="str">
        <f t="shared" si="1"/>
        <v>JPYFUT3MTIBORH9ConvAdj_Quote</v>
      </c>
      <c r="I26" s="194" t="str">
        <f>_xll.qlFuturesConvAdjustmentQuote(H26,IborIndex,D26,F26,Volatility,MeanReversion,Permanent,AND(ISERROR(AB26),ISERROR(FuturesHWConvAdj!U26:U27)),ObjectOverwrite)</f>
        <v>JPYFUT3MTIBORH9ConvAdj_Quote#0001</v>
      </c>
      <c r="J26" s="172" t="str">
        <f>_xll.ohRangeRetrieveError(I26)</f>
        <v/>
      </c>
      <c r="K26" s="183"/>
      <c r="M26" s="224"/>
      <c r="N26" s="295">
        <v>22</v>
      </c>
      <c r="O26" s="295" t="b">
        <v>1</v>
      </c>
      <c r="P26" s="296" t="str">
        <v>H9</v>
      </c>
      <c r="Q26" s="297">
        <v>43544</v>
      </c>
      <c r="R26" s="296" t="str">
        <f t="shared" si="5"/>
        <v>JEYH9</v>
      </c>
      <c r="S26" s="346">
        <v>43542</v>
      </c>
      <c r="T26" s="274">
        <v>0</v>
      </c>
      <c r="U26" s="274">
        <v>0</v>
      </c>
      <c r="V26" s="208">
        <f t="shared" si="2"/>
        <v>0</v>
      </c>
      <c r="W26" s="208">
        <f t="shared" si="6"/>
        <v>0</v>
      </c>
      <c r="X26" s="65"/>
      <c r="Y26" s="298" t="e">
        <v>#NUM!</v>
      </c>
      <c r="Z26" s="65"/>
      <c r="AA26" s="208">
        <v>0</v>
      </c>
      <c r="AB26" s="299">
        <f>_xll.qlSimpleQuoteSetValue(F26,AA26,Trigger)</f>
        <v>0</v>
      </c>
      <c r="AC26" s="183"/>
      <c r="AD26" s="84"/>
      <c r="AE26" s="84"/>
      <c r="AF26" s="272"/>
    </row>
    <row r="27" spans="1:32" ht="11.25" customHeight="1" x14ac:dyDescent="0.2">
      <c r="A27" s="224"/>
      <c r="B27" s="231">
        <v>23</v>
      </c>
      <c r="C27" s="232" t="b">
        <f t="shared" si="3"/>
        <v>1</v>
      </c>
      <c r="D27" s="231" t="str">
        <f t="shared" si="4"/>
        <v>M9</v>
      </c>
      <c r="E27" s="171" t="str">
        <f t="shared" si="0"/>
        <v>JPYFUT3MTIBORM9_Quote</v>
      </c>
      <c r="F27" s="194" t="str">
        <f>_xll.qlSimpleQuote(E27,,PriceTickValue,Permanent,Trigger,ObjectOverwrite)</f>
        <v>JPYFUT3MTIBORM9_Quote#0000</v>
      </c>
      <c r="G27" s="172" t="str">
        <f>_xll.ohRangeRetrieveError(F27)</f>
        <v/>
      </c>
      <c r="H27" s="171" t="str">
        <f t="shared" si="1"/>
        <v>JPYFUT3MTIBORM9ConvAdj_Quote</v>
      </c>
      <c r="I27" s="194" t="str">
        <f>_xll.qlFuturesConvAdjustmentQuote(H27,IborIndex,D27,F27,Volatility,MeanReversion,Permanent,AND(ISERROR(AB27),ISERROR(FuturesHWConvAdj!U27:U28)),ObjectOverwrite)</f>
        <v>JPYFUT3MTIBORM9ConvAdj_Quote#0001</v>
      </c>
      <c r="J27" s="172" t="str">
        <f>_xll.ohRangeRetrieveError(I27)</f>
        <v/>
      </c>
      <c r="K27" s="183"/>
      <c r="M27" s="224"/>
      <c r="N27" s="295">
        <v>23</v>
      </c>
      <c r="O27" s="295" t="b">
        <v>1</v>
      </c>
      <c r="P27" s="296" t="str">
        <v>M9</v>
      </c>
      <c r="Q27" s="297">
        <v>43635</v>
      </c>
      <c r="R27" s="296" t="str">
        <f t="shared" si="5"/>
        <v>JEYM9</v>
      </c>
      <c r="S27" s="346">
        <v>43633</v>
      </c>
      <c r="T27" s="274">
        <v>0</v>
      </c>
      <c r="U27" s="274">
        <v>0</v>
      </c>
      <c r="V27" s="208">
        <f t="shared" si="2"/>
        <v>0</v>
      </c>
      <c r="W27" s="208">
        <f t="shared" si="6"/>
        <v>0</v>
      </c>
      <c r="X27" s="65"/>
      <c r="Y27" s="298" t="e">
        <v>#NUM!</v>
      </c>
      <c r="Z27" s="65"/>
      <c r="AA27" s="208">
        <v>0</v>
      </c>
      <c r="AB27" s="299">
        <f>_xll.qlSimpleQuoteSetValue(F27,AA27,Trigger)</f>
        <v>0</v>
      </c>
      <c r="AC27" s="183"/>
      <c r="AD27" s="84"/>
      <c r="AE27" s="84"/>
      <c r="AF27" s="272"/>
    </row>
    <row r="28" spans="1:32" ht="11.25" customHeight="1" x14ac:dyDescent="0.2">
      <c r="A28" s="224"/>
      <c r="B28" s="231">
        <v>24</v>
      </c>
      <c r="C28" s="232" t="b">
        <f t="shared" si="3"/>
        <v>1</v>
      </c>
      <c r="D28" s="231" t="str">
        <f t="shared" si="4"/>
        <v>U9</v>
      </c>
      <c r="E28" s="171" t="str">
        <f t="shared" si="0"/>
        <v>JPYFUT3MTIBORU9_Quote</v>
      </c>
      <c r="F28" s="194" t="str">
        <f>_xll.qlSimpleQuote(E28,,PriceTickValue,Permanent,Trigger,ObjectOverwrite)</f>
        <v>JPYFUT3MTIBORU9_Quote#0000</v>
      </c>
      <c r="G28" s="172" t="str">
        <f>_xll.ohRangeRetrieveError(F28)</f>
        <v/>
      </c>
      <c r="H28" s="171" t="str">
        <f t="shared" si="1"/>
        <v>JPYFUT3MTIBORU9ConvAdj_Quote</v>
      </c>
      <c r="I28" s="194" t="str">
        <f>_xll.qlFuturesConvAdjustmentQuote(H28,IborIndex,D28,F28,Volatility,MeanReversion,Permanent,AND(ISERROR(AB28),ISERROR(FuturesHWConvAdj!U28:U29)),ObjectOverwrite)</f>
        <v>JPYFUT3MTIBORU9ConvAdj_Quote#0001</v>
      </c>
      <c r="J28" s="172" t="str">
        <f>_xll.ohRangeRetrieveError(I28)</f>
        <v/>
      </c>
      <c r="K28" s="183"/>
      <c r="M28" s="224"/>
      <c r="N28" s="295">
        <v>24</v>
      </c>
      <c r="O28" s="295" t="b">
        <v>1</v>
      </c>
      <c r="P28" s="296" t="str">
        <v>U9</v>
      </c>
      <c r="Q28" s="297">
        <v>43726</v>
      </c>
      <c r="R28" s="296" t="str">
        <f t="shared" si="5"/>
        <v>JEYU9</v>
      </c>
      <c r="S28" s="346">
        <v>43721</v>
      </c>
      <c r="T28" s="274">
        <v>0</v>
      </c>
      <c r="U28" s="274">
        <v>0</v>
      </c>
      <c r="V28" s="208">
        <f t="shared" si="2"/>
        <v>0</v>
      </c>
      <c r="W28" s="208">
        <f t="shared" si="6"/>
        <v>0</v>
      </c>
      <c r="X28" s="65"/>
      <c r="Y28" s="298" t="e">
        <v>#NUM!</v>
      </c>
      <c r="Z28" s="65"/>
      <c r="AA28" s="208">
        <v>0</v>
      </c>
      <c r="AB28" s="299">
        <f>_xll.qlSimpleQuoteSetValue(F28,AA28,Trigger)</f>
        <v>0</v>
      </c>
      <c r="AC28" s="183"/>
      <c r="AD28" s="84"/>
      <c r="AE28" s="84"/>
      <c r="AF28" s="272"/>
    </row>
    <row r="29" spans="1:32" ht="11.25" customHeight="1" x14ac:dyDescent="0.2">
      <c r="A29" s="224"/>
      <c r="B29" s="231">
        <v>25</v>
      </c>
      <c r="C29" s="232" t="b">
        <f t="shared" si="3"/>
        <v>1</v>
      </c>
      <c r="D29" s="231" t="str">
        <f t="shared" si="4"/>
        <v>Z9</v>
      </c>
      <c r="E29" s="171" t="str">
        <f t="shared" si="0"/>
        <v>JPYFUT3MTIBORZ9_Quote</v>
      </c>
      <c r="F29" s="194" t="str">
        <f>_xll.qlSimpleQuote(E29,,PriceTickValue,Permanent,Trigger,ObjectOverwrite)</f>
        <v>JPYFUT3MTIBORZ9_Quote#0000</v>
      </c>
      <c r="G29" s="172" t="str">
        <f>_xll.ohRangeRetrieveError(F29)</f>
        <v/>
      </c>
      <c r="H29" s="171" t="str">
        <f t="shared" si="1"/>
        <v>JPYFUT3MTIBORZ9ConvAdj_Quote</v>
      </c>
      <c r="I29" s="194" t="str">
        <f>_xll.qlFuturesConvAdjustmentQuote(H29,IborIndex,D29,F29,Volatility,MeanReversion,Permanent,AND(ISERROR(AB29),ISERROR(FuturesHWConvAdj!U29:U30)),ObjectOverwrite)</f>
        <v>JPYFUT3MTIBORZ9ConvAdj_Quote#0001</v>
      </c>
      <c r="J29" s="172" t="str">
        <f>_xll.ohRangeRetrieveError(I29)</f>
        <v/>
      </c>
      <c r="K29" s="183"/>
      <c r="M29" s="224"/>
      <c r="N29" s="295">
        <v>25</v>
      </c>
      <c r="O29" s="295" t="b">
        <v>1</v>
      </c>
      <c r="P29" s="296" t="str">
        <v>Z9</v>
      </c>
      <c r="Q29" s="297">
        <v>43817</v>
      </c>
      <c r="R29" s="296" t="str">
        <f t="shared" si="5"/>
        <v>JEYZ9</v>
      </c>
      <c r="S29" s="346">
        <v>43815</v>
      </c>
      <c r="T29" s="274">
        <v>0</v>
      </c>
      <c r="U29" s="274">
        <v>0</v>
      </c>
      <c r="V29" s="208">
        <f t="shared" si="2"/>
        <v>0</v>
      </c>
      <c r="W29" s="208">
        <f t="shared" si="6"/>
        <v>0</v>
      </c>
      <c r="X29" s="65"/>
      <c r="Y29" s="298" t="e">
        <v>#NUM!</v>
      </c>
      <c r="Z29" s="65"/>
      <c r="AA29" s="208">
        <v>0</v>
      </c>
      <c r="AB29" s="299">
        <f>_xll.qlSimpleQuoteSetValue(F29,AA29,Trigger)</f>
        <v>0</v>
      </c>
      <c r="AC29" s="183"/>
      <c r="AD29" s="84"/>
      <c r="AE29" s="84"/>
      <c r="AF29" s="272"/>
    </row>
    <row r="30" spans="1:32" ht="11.25" customHeight="1" x14ac:dyDescent="0.2">
      <c r="A30" s="224"/>
      <c r="B30" s="231">
        <v>26</v>
      </c>
      <c r="C30" s="232" t="b">
        <f t="shared" si="3"/>
        <v>1</v>
      </c>
      <c r="D30" s="231" t="str">
        <f t="shared" si="4"/>
        <v>H0</v>
      </c>
      <c r="E30" s="171" t="str">
        <f t="shared" si="0"/>
        <v>JPYFUT3MTIBORH0_Quote</v>
      </c>
      <c r="F30" s="194" t="str">
        <f>_xll.qlSimpleQuote(E30,,PriceTickValue,Permanent,Trigger,ObjectOverwrite)</f>
        <v>JPYFUT3MTIBORH0_Quote#0000</v>
      </c>
      <c r="G30" s="172" t="str">
        <f>_xll.ohRangeRetrieveError(F30)</f>
        <v/>
      </c>
      <c r="H30" s="171" t="str">
        <f t="shared" si="1"/>
        <v>JPYFUT3MTIBORH0ConvAdj_Quote</v>
      </c>
      <c r="I30" s="194" t="str">
        <f>_xll.qlFuturesConvAdjustmentQuote(H30,IborIndex,D30,F30,Volatility,MeanReversion,Permanent,AND(ISERROR(AB30),ISERROR(FuturesHWConvAdj!U30:U31)),ObjectOverwrite)</f>
        <v>JPYFUT3MTIBORH0ConvAdj_Quote#0001</v>
      </c>
      <c r="J30" s="172" t="str">
        <f>_xll.ohRangeRetrieveError(I30)</f>
        <v/>
      </c>
      <c r="K30" s="183"/>
      <c r="M30" s="224"/>
      <c r="N30" s="295">
        <v>26</v>
      </c>
      <c r="O30" s="295" t="b">
        <v>1</v>
      </c>
      <c r="P30" s="296" t="str">
        <v>H0</v>
      </c>
      <c r="Q30" s="297">
        <v>43908</v>
      </c>
      <c r="R30" s="296" t="str">
        <f t="shared" si="5"/>
        <v>JEYH0</v>
      </c>
      <c r="S30" s="346">
        <v>43906</v>
      </c>
      <c r="T30" s="274">
        <v>0</v>
      </c>
      <c r="U30" s="274">
        <v>0</v>
      </c>
      <c r="V30" s="208">
        <f t="shared" si="2"/>
        <v>0</v>
      </c>
      <c r="W30" s="208">
        <f t="shared" si="6"/>
        <v>0</v>
      </c>
      <c r="X30" s="65"/>
      <c r="Y30" s="298" t="e">
        <v>#NUM!</v>
      </c>
      <c r="Z30" s="65"/>
      <c r="AA30" s="208">
        <v>0</v>
      </c>
      <c r="AB30" s="299">
        <f>_xll.qlSimpleQuoteSetValue(F30,AA30,Trigger)</f>
        <v>0</v>
      </c>
      <c r="AC30" s="183"/>
      <c r="AD30" s="84"/>
      <c r="AE30" s="84"/>
      <c r="AF30" s="272"/>
    </row>
    <row r="31" spans="1:32" ht="11.25" customHeight="1" x14ac:dyDescent="0.2">
      <c r="A31" s="224"/>
      <c r="B31" s="231">
        <v>27</v>
      </c>
      <c r="C31" s="232" t="b">
        <f t="shared" si="3"/>
        <v>1</v>
      </c>
      <c r="D31" s="231" t="str">
        <f t="shared" si="4"/>
        <v>M0</v>
      </c>
      <c r="E31" s="171" t="str">
        <f t="shared" si="0"/>
        <v>JPYFUT3MTIBORM0_Quote</v>
      </c>
      <c r="F31" s="194" t="str">
        <f>_xll.qlSimpleQuote(E31,,PriceTickValue,Permanent,Trigger,ObjectOverwrite)</f>
        <v>JPYFUT3MTIBORM0_Quote#0000</v>
      </c>
      <c r="G31" s="172" t="str">
        <f>_xll.ohRangeRetrieveError(F31)</f>
        <v/>
      </c>
      <c r="H31" s="171" t="str">
        <f t="shared" si="1"/>
        <v>JPYFUT3MTIBORM0ConvAdj_Quote</v>
      </c>
      <c r="I31" s="194" t="str">
        <f>_xll.qlFuturesConvAdjustmentQuote(H31,IborIndex,D31,F31,Volatility,MeanReversion,Permanent,AND(ISERROR(AB31),ISERROR(FuturesHWConvAdj!U31:U32)),ObjectOverwrite)</f>
        <v>JPYFUT3MTIBORM0ConvAdj_Quote#0001</v>
      </c>
      <c r="J31" s="172" t="str">
        <f>_xll.ohRangeRetrieveError(I31)</f>
        <v/>
      </c>
      <c r="K31" s="183"/>
      <c r="M31" s="224"/>
      <c r="N31" s="295">
        <v>27</v>
      </c>
      <c r="O31" s="295" t="b">
        <v>1</v>
      </c>
      <c r="P31" s="296" t="str">
        <v>M0</v>
      </c>
      <c r="Q31" s="297">
        <v>43999</v>
      </c>
      <c r="R31" s="296" t="str">
        <f t="shared" si="5"/>
        <v>JEYM0</v>
      </c>
      <c r="S31" s="346">
        <v>43997</v>
      </c>
      <c r="T31" s="274">
        <v>0</v>
      </c>
      <c r="U31" s="274">
        <v>0</v>
      </c>
      <c r="V31" s="208">
        <f t="shared" si="2"/>
        <v>0</v>
      </c>
      <c r="W31" s="208">
        <f t="shared" si="6"/>
        <v>0</v>
      </c>
      <c r="X31" s="65"/>
      <c r="Y31" s="298" t="e">
        <v>#NUM!</v>
      </c>
      <c r="Z31" s="65"/>
      <c r="AA31" s="208">
        <v>0</v>
      </c>
      <c r="AB31" s="299">
        <f>_xll.qlSimpleQuoteSetValue(F31,AA31,Trigger)</f>
        <v>0</v>
      </c>
      <c r="AC31" s="183"/>
      <c r="AD31" s="84"/>
      <c r="AE31" s="84"/>
      <c r="AF31" s="272"/>
    </row>
    <row r="32" spans="1:32" ht="11.25" customHeight="1" x14ac:dyDescent="0.2">
      <c r="A32" s="224"/>
      <c r="B32" s="231">
        <v>28</v>
      </c>
      <c r="C32" s="232" t="b">
        <f t="shared" si="3"/>
        <v>1</v>
      </c>
      <c r="D32" s="231" t="str">
        <f t="shared" si="4"/>
        <v>U0</v>
      </c>
      <c r="E32" s="171" t="str">
        <f t="shared" si="0"/>
        <v>JPYFUT3MTIBORU0_Quote</v>
      </c>
      <c r="F32" s="194" t="str">
        <f>_xll.qlSimpleQuote(E32,,PriceTickValue,Permanent,Trigger,ObjectOverwrite)</f>
        <v>JPYFUT3MTIBORU0_Quote#0000</v>
      </c>
      <c r="G32" s="172" t="str">
        <f>_xll.ohRangeRetrieveError(F32)</f>
        <v/>
      </c>
      <c r="H32" s="171" t="str">
        <f t="shared" si="1"/>
        <v>JPYFUT3MTIBORU0ConvAdj_Quote</v>
      </c>
      <c r="I32" s="194" t="str">
        <f>_xll.qlFuturesConvAdjustmentQuote(H32,IborIndex,D32,F32,Volatility,MeanReversion,Permanent,AND(ISERROR(AB32),ISERROR(FuturesHWConvAdj!U32:U33)),ObjectOverwrite)</f>
        <v>JPYFUT3MTIBORU0ConvAdj_Quote#0001</v>
      </c>
      <c r="J32" s="172" t="str">
        <f>_xll.ohRangeRetrieveError(I32)</f>
        <v/>
      </c>
      <c r="K32" s="183"/>
      <c r="M32" s="224"/>
      <c r="N32" s="295">
        <v>28</v>
      </c>
      <c r="O32" s="295" t="b">
        <v>1</v>
      </c>
      <c r="P32" s="296" t="str">
        <v>U0</v>
      </c>
      <c r="Q32" s="297">
        <v>44090</v>
      </c>
      <c r="R32" s="296" t="str">
        <f t="shared" si="5"/>
        <v>JEYU0</v>
      </c>
      <c r="S32" s="346">
        <v>44088</v>
      </c>
      <c r="T32" s="274">
        <v>0</v>
      </c>
      <c r="U32" s="274">
        <v>0</v>
      </c>
      <c r="V32" s="208">
        <f t="shared" si="2"/>
        <v>0</v>
      </c>
      <c r="W32" s="208">
        <f t="shared" si="6"/>
        <v>0</v>
      </c>
      <c r="X32" s="65"/>
      <c r="Y32" s="298" t="e">
        <v>#NUM!</v>
      </c>
      <c r="Z32" s="65"/>
      <c r="AA32" s="208">
        <v>0</v>
      </c>
      <c r="AB32" s="299">
        <f>_xll.qlSimpleQuoteSetValue(F32,AA32,Trigger)</f>
        <v>0</v>
      </c>
      <c r="AC32" s="183"/>
      <c r="AD32" s="84"/>
      <c r="AE32" s="84"/>
      <c r="AF32" s="272"/>
    </row>
    <row r="33" spans="1:32" ht="11.25" customHeight="1" x14ac:dyDescent="0.2">
      <c r="A33" s="224"/>
      <c r="B33" s="231">
        <v>29</v>
      </c>
      <c r="C33" s="232" t="b">
        <f t="shared" si="3"/>
        <v>1</v>
      </c>
      <c r="D33" s="231" t="str">
        <f t="shared" si="4"/>
        <v>Z0</v>
      </c>
      <c r="E33" s="171" t="str">
        <f t="shared" si="0"/>
        <v>JPYFUT3MTIBORZ0_Quote</v>
      </c>
      <c r="F33" s="194" t="str">
        <f>_xll.qlSimpleQuote(E33,,PriceTickValue,Permanent,Trigger,ObjectOverwrite)</f>
        <v>JPYFUT3MTIBORZ0_Quote#0000</v>
      </c>
      <c r="G33" s="172" t="str">
        <f>_xll.ohRangeRetrieveError(F33)</f>
        <v/>
      </c>
      <c r="H33" s="171" t="str">
        <f t="shared" si="1"/>
        <v>JPYFUT3MTIBORZ0ConvAdj_Quote</v>
      </c>
      <c r="I33" s="194" t="str">
        <f>_xll.qlFuturesConvAdjustmentQuote(H33,IborIndex,D33,F33,Volatility,MeanReversion,Permanent,AND(ISERROR(AB33),ISERROR(FuturesHWConvAdj!U33:U34)),ObjectOverwrite)</f>
        <v>JPYFUT3MTIBORZ0ConvAdj_Quote#0001</v>
      </c>
      <c r="J33" s="172" t="str">
        <f>_xll.ohRangeRetrieveError(I33)</f>
        <v/>
      </c>
      <c r="K33" s="183"/>
      <c r="M33" s="224"/>
      <c r="N33" s="295">
        <v>29</v>
      </c>
      <c r="O33" s="295" t="b">
        <v>1</v>
      </c>
      <c r="P33" s="296" t="str">
        <v>Z0</v>
      </c>
      <c r="Q33" s="297">
        <v>44181</v>
      </c>
      <c r="R33" s="296" t="str">
        <f t="shared" si="5"/>
        <v>JEYZ0</v>
      </c>
      <c r="S33" s="346" t="s">
        <v>229</v>
      </c>
      <c r="T33" s="274" t="s">
        <v>229</v>
      </c>
      <c r="U33" s="274" t="s">
        <v>229</v>
      </c>
      <c r="V33" s="208" t="e">
        <f t="shared" si="2"/>
        <v>#NUM!</v>
      </c>
      <c r="W33" s="208" t="e">
        <f t="shared" si="6"/>
        <v>#NUM!</v>
      </c>
      <c r="X33" s="65"/>
      <c r="Y33" s="298" t="e">
        <v>#NUM!</v>
      </c>
      <c r="Z33" s="65"/>
      <c r="AA33" s="208" t="e">
        <v>#NUM!</v>
      </c>
      <c r="AB33" s="299">
        <f>_xll.qlSimpleQuoteSetValue(F33,AA33,Trigger)</f>
        <v>0</v>
      </c>
      <c r="AC33" s="183"/>
      <c r="AD33" s="84"/>
      <c r="AE33" s="84"/>
      <c r="AF33" s="272"/>
    </row>
    <row r="34" spans="1:32" ht="11.25" customHeight="1" x14ac:dyDescent="0.2">
      <c r="A34" s="224"/>
      <c r="B34" s="231">
        <v>30</v>
      </c>
      <c r="C34" s="232" t="b">
        <f t="shared" si="3"/>
        <v>1</v>
      </c>
      <c r="D34" s="231" t="str">
        <f t="shared" si="4"/>
        <v>H1</v>
      </c>
      <c r="E34" s="171" t="str">
        <f t="shared" si="0"/>
        <v>JPYFUT3MTIBORH1_Quote</v>
      </c>
      <c r="F34" s="194" t="str">
        <f>_xll.qlSimpleQuote(E34,,PriceTickValue,Permanent,Trigger,ObjectOverwrite)</f>
        <v>JPYFUT3MTIBORH1_Quote#0000</v>
      </c>
      <c r="G34" s="172" t="str">
        <f>_xll.ohRangeRetrieveError(F34)</f>
        <v/>
      </c>
      <c r="H34" s="171" t="str">
        <f t="shared" si="1"/>
        <v>JPYFUT3MTIBORH1ConvAdj_Quote</v>
      </c>
      <c r="I34" s="194" t="str">
        <f>_xll.qlFuturesConvAdjustmentQuote(H34,IborIndex,D34,F34,Volatility,MeanReversion,Permanent,AND(ISERROR(AB34),ISERROR(FuturesHWConvAdj!U34:U35)),ObjectOverwrite)</f>
        <v>JPYFUT3MTIBORH1ConvAdj_Quote#0001</v>
      </c>
      <c r="J34" s="172" t="str">
        <f>_xll.ohRangeRetrieveError(I34)</f>
        <v/>
      </c>
      <c r="K34" s="183"/>
      <c r="M34" s="224"/>
      <c r="N34" s="295">
        <v>30</v>
      </c>
      <c r="O34" s="295" t="b">
        <v>1</v>
      </c>
      <c r="P34" s="296" t="str">
        <v>H1</v>
      </c>
      <c r="Q34" s="297">
        <v>44272</v>
      </c>
      <c r="R34" s="296" t="str">
        <f t="shared" si="5"/>
        <v>JEYH1</v>
      </c>
      <c r="S34" s="346" t="s">
        <v>229</v>
      </c>
      <c r="T34" s="274" t="s">
        <v>229</v>
      </c>
      <c r="U34" s="274" t="s">
        <v>229</v>
      </c>
      <c r="V34" s="208" t="e">
        <f t="shared" si="2"/>
        <v>#NUM!</v>
      </c>
      <c r="W34" s="208" t="e">
        <f t="shared" si="6"/>
        <v>#NUM!</v>
      </c>
      <c r="X34" s="65"/>
      <c r="Y34" s="298" t="e">
        <v>#NUM!</v>
      </c>
      <c r="Z34" s="65"/>
      <c r="AA34" s="208" t="e">
        <v>#NUM!</v>
      </c>
      <c r="AB34" s="299">
        <f>_xll.qlSimpleQuoteSetValue(F34,AA34,Trigger)</f>
        <v>0</v>
      </c>
      <c r="AC34" s="183"/>
      <c r="AD34" s="84"/>
      <c r="AE34" s="84"/>
      <c r="AF34" s="272"/>
    </row>
    <row r="35" spans="1:32" ht="11.25" customHeight="1" x14ac:dyDescent="0.2">
      <c r="A35" s="224"/>
      <c r="B35" s="231">
        <v>31</v>
      </c>
      <c r="C35" s="232" t="b">
        <f t="shared" si="3"/>
        <v>1</v>
      </c>
      <c r="D35" s="231" t="str">
        <f t="shared" si="4"/>
        <v>M1</v>
      </c>
      <c r="E35" s="171" t="str">
        <f t="shared" si="0"/>
        <v>JPYFUT3MTIBORM1_Quote</v>
      </c>
      <c r="F35" s="194" t="str">
        <f>_xll.qlSimpleQuote(E35,,PriceTickValue,Permanent,Trigger,ObjectOverwrite)</f>
        <v>JPYFUT3MTIBORM1_Quote#0000</v>
      </c>
      <c r="G35" s="172" t="str">
        <f>_xll.ohRangeRetrieveError(F35)</f>
        <v/>
      </c>
      <c r="H35" s="171" t="str">
        <f t="shared" si="1"/>
        <v>JPYFUT3MTIBORM1ConvAdj_Quote</v>
      </c>
      <c r="I35" s="194" t="str">
        <f>_xll.qlFuturesConvAdjustmentQuote(H35,IborIndex,D35,F35,Volatility,MeanReversion,Permanent,AND(ISERROR(AB35),ISERROR(FuturesHWConvAdj!U35:U36)),ObjectOverwrite)</f>
        <v>JPYFUT3MTIBORM1ConvAdj_Quote#0001</v>
      </c>
      <c r="J35" s="172" t="str">
        <f>_xll.ohRangeRetrieveError(I35)</f>
        <v/>
      </c>
      <c r="K35" s="183"/>
      <c r="M35" s="224"/>
      <c r="N35" s="295">
        <v>31</v>
      </c>
      <c r="O35" s="295" t="b">
        <v>1</v>
      </c>
      <c r="P35" s="296" t="str">
        <v>M1</v>
      </c>
      <c r="Q35" s="297">
        <v>44363</v>
      </c>
      <c r="R35" s="296" t="str">
        <f t="shared" si="5"/>
        <v>JEYM1</v>
      </c>
      <c r="S35" s="346" t="s">
        <v>229</v>
      </c>
      <c r="T35" s="274" t="s">
        <v>229</v>
      </c>
      <c r="U35" s="274" t="s">
        <v>229</v>
      </c>
      <c r="V35" s="208" t="e">
        <f t="shared" si="2"/>
        <v>#NUM!</v>
      </c>
      <c r="W35" s="208" t="e">
        <f t="shared" si="6"/>
        <v>#NUM!</v>
      </c>
      <c r="X35" s="65"/>
      <c r="Y35" s="298" t="e">
        <v>#NUM!</v>
      </c>
      <c r="Z35" s="65"/>
      <c r="AA35" s="208" t="e">
        <v>#NUM!</v>
      </c>
      <c r="AB35" s="299">
        <f>_xll.qlSimpleQuoteSetValue(F35,AA35,Trigger)</f>
        <v>0</v>
      </c>
      <c r="AC35" s="183"/>
      <c r="AD35" s="84"/>
      <c r="AE35" s="84"/>
      <c r="AF35" s="272"/>
    </row>
    <row r="36" spans="1:32" ht="11.25" customHeight="1" x14ac:dyDescent="0.2">
      <c r="A36" s="224"/>
      <c r="B36" s="231">
        <v>32</v>
      </c>
      <c r="C36" s="232" t="b">
        <f t="shared" si="3"/>
        <v>1</v>
      </c>
      <c r="D36" s="231" t="str">
        <f t="shared" si="4"/>
        <v>U1</v>
      </c>
      <c r="E36" s="171" t="str">
        <f t="shared" si="0"/>
        <v>JPYFUT3MTIBORU1_Quote</v>
      </c>
      <c r="F36" s="194" t="str">
        <f>_xll.qlSimpleQuote(E36,,PriceTickValue,Permanent,Trigger,ObjectOverwrite)</f>
        <v>JPYFUT3MTIBORU1_Quote#0000</v>
      </c>
      <c r="G36" s="172" t="str">
        <f>_xll.ohRangeRetrieveError(F36)</f>
        <v/>
      </c>
      <c r="H36" s="171" t="str">
        <f t="shared" si="1"/>
        <v>JPYFUT3MTIBORU1ConvAdj_Quote</v>
      </c>
      <c r="I36" s="194" t="str">
        <f>_xll.qlFuturesConvAdjustmentQuote(H36,IborIndex,D36,F36,Volatility,MeanReversion,Permanent,AND(ISERROR(AB36),ISERROR(FuturesHWConvAdj!U36:U37)),ObjectOverwrite)</f>
        <v>JPYFUT3MTIBORU1ConvAdj_Quote#0001</v>
      </c>
      <c r="J36" s="172" t="str">
        <f>_xll.ohRangeRetrieveError(I36)</f>
        <v/>
      </c>
      <c r="K36" s="183"/>
      <c r="M36" s="224"/>
      <c r="N36" s="295">
        <v>32</v>
      </c>
      <c r="O36" s="295" t="b">
        <v>1</v>
      </c>
      <c r="P36" s="296" t="str">
        <v>U1</v>
      </c>
      <c r="Q36" s="297">
        <v>44454</v>
      </c>
      <c r="R36" s="296" t="str">
        <f t="shared" si="5"/>
        <v>JEYU1</v>
      </c>
      <c r="S36" s="346" t="s">
        <v>229</v>
      </c>
      <c r="T36" s="274" t="s">
        <v>229</v>
      </c>
      <c r="U36" s="274" t="s">
        <v>229</v>
      </c>
      <c r="V36" s="208" t="e">
        <f t="shared" si="2"/>
        <v>#NUM!</v>
      </c>
      <c r="W36" s="208" t="e">
        <f t="shared" si="6"/>
        <v>#NUM!</v>
      </c>
      <c r="X36" s="65"/>
      <c r="Y36" s="298" t="e">
        <v>#NUM!</v>
      </c>
      <c r="Z36" s="65"/>
      <c r="AA36" s="208" t="e">
        <v>#NUM!</v>
      </c>
      <c r="AB36" s="299">
        <f>_xll.qlSimpleQuoteSetValue(F36,AA36,Trigger)</f>
        <v>0</v>
      </c>
      <c r="AC36" s="183"/>
      <c r="AD36" s="84"/>
      <c r="AE36" s="84"/>
      <c r="AF36" s="272"/>
    </row>
    <row r="37" spans="1:32" ht="11.25" customHeight="1" x14ac:dyDescent="0.2">
      <c r="A37" s="224"/>
      <c r="B37" s="231">
        <v>33</v>
      </c>
      <c r="C37" s="232" t="b">
        <f t="shared" si="3"/>
        <v>1</v>
      </c>
      <c r="D37" s="231" t="str">
        <f t="shared" si="4"/>
        <v>Z1</v>
      </c>
      <c r="E37" s="171" t="str">
        <f t="shared" si="0"/>
        <v>JPYFUT3MTIBORZ1_Quote</v>
      </c>
      <c r="F37" s="194" t="str">
        <f>_xll.qlSimpleQuote(E37,,PriceTickValue,Permanent,Trigger,ObjectOverwrite)</f>
        <v>JPYFUT3MTIBORZ1_Quote#0000</v>
      </c>
      <c r="G37" s="172" t="str">
        <f>_xll.ohRangeRetrieveError(F37)</f>
        <v/>
      </c>
      <c r="H37" s="171" t="str">
        <f t="shared" si="1"/>
        <v>JPYFUT3MTIBORZ1ConvAdj_Quote</v>
      </c>
      <c r="I37" s="194" t="str">
        <f>_xll.qlFuturesConvAdjustmentQuote(H37,IborIndex,D37,F37,Volatility,MeanReversion,Permanent,AND(ISERROR(AB37),ISERROR(FuturesHWConvAdj!U37:U38)),ObjectOverwrite)</f>
        <v>JPYFUT3MTIBORZ1ConvAdj_Quote#0001</v>
      </c>
      <c r="J37" s="172" t="str">
        <f>_xll.ohRangeRetrieveError(I37)</f>
        <v/>
      </c>
      <c r="K37" s="183"/>
      <c r="M37" s="224"/>
      <c r="N37" s="295">
        <v>33</v>
      </c>
      <c r="O37" s="295" t="b">
        <v>1</v>
      </c>
      <c r="P37" s="296" t="str">
        <v>Z1</v>
      </c>
      <c r="Q37" s="297">
        <v>44545</v>
      </c>
      <c r="R37" s="296" t="str">
        <f t="shared" si="5"/>
        <v>JEYZ1</v>
      </c>
      <c r="S37" s="346" t="s">
        <v>229</v>
      </c>
      <c r="T37" s="274" t="s">
        <v>229</v>
      </c>
      <c r="U37" s="274" t="s">
        <v>229</v>
      </c>
      <c r="V37" s="208" t="e">
        <f t="shared" si="2"/>
        <v>#NUM!</v>
      </c>
      <c r="W37" s="208" t="e">
        <f t="shared" si="6"/>
        <v>#NUM!</v>
      </c>
      <c r="X37" s="65"/>
      <c r="Y37" s="298" t="e">
        <v>#NUM!</v>
      </c>
      <c r="Z37" s="65"/>
      <c r="AA37" s="208" t="e">
        <v>#NUM!</v>
      </c>
      <c r="AB37" s="299">
        <f>_xll.qlSimpleQuoteSetValue(F37,AA37,Trigger)</f>
        <v>0</v>
      </c>
      <c r="AC37" s="183"/>
      <c r="AD37" s="84"/>
      <c r="AE37" s="84"/>
      <c r="AF37" s="272"/>
    </row>
    <row r="38" spans="1:32" ht="11.25" customHeight="1" x14ac:dyDescent="0.2">
      <c r="A38" s="224"/>
      <c r="B38" s="231">
        <v>34</v>
      </c>
      <c r="C38" s="232" t="b">
        <f t="shared" si="3"/>
        <v>1</v>
      </c>
      <c r="D38" s="231" t="str">
        <f t="shared" si="4"/>
        <v>H2</v>
      </c>
      <c r="E38" s="171" t="str">
        <f t="shared" si="0"/>
        <v>JPYFUT3MTIBORH2_Quote</v>
      </c>
      <c r="F38" s="194" t="str">
        <f>_xll.qlSimpleQuote(E38,,PriceTickValue,Permanent,Trigger,ObjectOverwrite)</f>
        <v>JPYFUT3MTIBORH2_Quote#0000</v>
      </c>
      <c r="G38" s="172" t="str">
        <f>_xll.ohRangeRetrieveError(F38)</f>
        <v/>
      </c>
      <c r="H38" s="171" t="str">
        <f t="shared" si="1"/>
        <v>JPYFUT3MTIBORH2ConvAdj_Quote</v>
      </c>
      <c r="I38" s="194" t="str">
        <f>_xll.qlFuturesConvAdjustmentQuote(H38,IborIndex,D38,F38,Volatility,MeanReversion,Permanent,AND(ISERROR(AB38),ISERROR(FuturesHWConvAdj!U38:U39)),ObjectOverwrite)</f>
        <v>JPYFUT3MTIBORH2ConvAdj_Quote#0001</v>
      </c>
      <c r="J38" s="172" t="str">
        <f>_xll.ohRangeRetrieveError(I38)</f>
        <v/>
      </c>
      <c r="K38" s="183"/>
      <c r="M38" s="224"/>
      <c r="N38" s="295">
        <v>34</v>
      </c>
      <c r="O38" s="295" t="b">
        <v>1</v>
      </c>
      <c r="P38" s="296" t="str">
        <v>H2</v>
      </c>
      <c r="Q38" s="297">
        <v>44636</v>
      </c>
      <c r="R38" s="296" t="str">
        <f t="shared" si="5"/>
        <v>JEYH2</v>
      </c>
      <c r="S38" s="346" t="s">
        <v>229</v>
      </c>
      <c r="T38" s="274" t="s">
        <v>229</v>
      </c>
      <c r="U38" s="274" t="s">
        <v>229</v>
      </c>
      <c r="V38" s="208" t="e">
        <f t="shared" si="2"/>
        <v>#NUM!</v>
      </c>
      <c r="W38" s="208" t="e">
        <f t="shared" si="6"/>
        <v>#NUM!</v>
      </c>
      <c r="X38" s="65"/>
      <c r="Y38" s="298" t="e">
        <v>#NUM!</v>
      </c>
      <c r="Z38" s="65"/>
      <c r="AA38" s="208" t="e">
        <v>#NUM!</v>
      </c>
      <c r="AB38" s="299">
        <f>_xll.qlSimpleQuoteSetValue(F38,AA38,Trigger)</f>
        <v>0</v>
      </c>
      <c r="AC38" s="183"/>
      <c r="AD38" s="84"/>
      <c r="AE38" s="84"/>
      <c r="AF38" s="272"/>
    </row>
    <row r="39" spans="1:32" ht="11.25" customHeight="1" x14ac:dyDescent="0.2">
      <c r="A39" s="224"/>
      <c r="B39" s="231">
        <v>35</v>
      </c>
      <c r="C39" s="232" t="b">
        <f t="shared" si="3"/>
        <v>1</v>
      </c>
      <c r="D39" s="231" t="str">
        <f t="shared" si="4"/>
        <v>M2</v>
      </c>
      <c r="E39" s="171" t="str">
        <f t="shared" si="0"/>
        <v>JPYFUT3MTIBORM2_Quote</v>
      </c>
      <c r="F39" s="194" t="str">
        <f>_xll.qlSimpleQuote(E39,,PriceTickValue,Permanent,Trigger,ObjectOverwrite)</f>
        <v>JPYFUT3MTIBORM2_Quote#0000</v>
      </c>
      <c r="G39" s="172" t="str">
        <f>_xll.ohRangeRetrieveError(F39)</f>
        <v/>
      </c>
      <c r="H39" s="171" t="str">
        <f t="shared" si="1"/>
        <v>JPYFUT3MTIBORM2ConvAdj_Quote</v>
      </c>
      <c r="I39" s="194" t="str">
        <f>_xll.qlFuturesConvAdjustmentQuote(H39,IborIndex,D39,F39,Volatility,MeanReversion,Permanent,AND(ISERROR(AB39),ISERROR(FuturesHWConvAdj!U39:U40)),ObjectOverwrite)</f>
        <v>JPYFUT3MTIBORM2ConvAdj_Quote#0001</v>
      </c>
      <c r="J39" s="172" t="str">
        <f>_xll.ohRangeRetrieveError(I39)</f>
        <v/>
      </c>
      <c r="K39" s="183"/>
      <c r="M39" s="224"/>
      <c r="N39" s="295">
        <v>35</v>
      </c>
      <c r="O39" s="295" t="b">
        <v>1</v>
      </c>
      <c r="P39" s="296" t="str">
        <v>M2</v>
      </c>
      <c r="Q39" s="297">
        <v>44727</v>
      </c>
      <c r="R39" s="296" t="str">
        <f t="shared" si="5"/>
        <v>JEYM2</v>
      </c>
      <c r="S39" s="346" t="s">
        <v>229</v>
      </c>
      <c r="T39" s="274" t="s">
        <v>229</v>
      </c>
      <c r="U39" s="274" t="s">
        <v>229</v>
      </c>
      <c r="V39" s="208" t="e">
        <f t="shared" si="2"/>
        <v>#NUM!</v>
      </c>
      <c r="W39" s="208" t="e">
        <f t="shared" si="6"/>
        <v>#NUM!</v>
      </c>
      <c r="X39" s="65"/>
      <c r="Y39" s="298" t="e">
        <v>#NUM!</v>
      </c>
      <c r="Z39" s="65"/>
      <c r="AA39" s="208" t="e">
        <v>#NUM!</v>
      </c>
      <c r="AB39" s="299">
        <f>_xll.qlSimpleQuoteSetValue(F39,AA39,Trigger)</f>
        <v>0</v>
      </c>
      <c r="AC39" s="183"/>
      <c r="AD39" s="84"/>
      <c r="AE39" s="84"/>
      <c r="AF39" s="272"/>
    </row>
    <row r="40" spans="1:32" ht="11.25" customHeight="1" x14ac:dyDescent="0.2">
      <c r="A40" s="224"/>
      <c r="B40" s="231">
        <v>36</v>
      </c>
      <c r="C40" s="232" t="b">
        <f t="shared" si="3"/>
        <v>1</v>
      </c>
      <c r="D40" s="231" t="str">
        <f t="shared" si="4"/>
        <v>U2</v>
      </c>
      <c r="E40" s="171" t="str">
        <f t="shared" si="0"/>
        <v>JPYFUT3MTIBORU2_Quote</v>
      </c>
      <c r="F40" s="194" t="str">
        <f>_xll.qlSimpleQuote(E40,,PriceTickValue,Permanent,Trigger,ObjectOverwrite)</f>
        <v>JPYFUT3MTIBORU2_Quote#0000</v>
      </c>
      <c r="G40" s="172" t="str">
        <f>_xll.ohRangeRetrieveError(F40)</f>
        <v/>
      </c>
      <c r="H40" s="171" t="str">
        <f t="shared" si="1"/>
        <v>JPYFUT3MTIBORU2ConvAdj_Quote</v>
      </c>
      <c r="I40" s="194" t="str">
        <f>_xll.qlFuturesConvAdjustmentQuote(H40,IborIndex,D40,F40,Volatility,MeanReversion,Permanent,AND(ISERROR(AB40),ISERROR(FuturesHWConvAdj!U40:U41)),ObjectOverwrite)</f>
        <v>JPYFUT3MTIBORU2ConvAdj_Quote#0001</v>
      </c>
      <c r="J40" s="172" t="str">
        <f>_xll.ohRangeRetrieveError(I40)</f>
        <v/>
      </c>
      <c r="K40" s="183"/>
      <c r="M40" s="224"/>
      <c r="N40" s="295">
        <v>36</v>
      </c>
      <c r="O40" s="295" t="b">
        <v>1</v>
      </c>
      <c r="P40" s="296" t="str">
        <v>U2</v>
      </c>
      <c r="Q40" s="297">
        <v>44825</v>
      </c>
      <c r="R40" s="296" t="str">
        <f t="shared" si="5"/>
        <v>JEYU2</v>
      </c>
      <c r="S40" s="346" t="s">
        <v>229</v>
      </c>
      <c r="T40" s="274" t="s">
        <v>229</v>
      </c>
      <c r="U40" s="274" t="s">
        <v>229</v>
      </c>
      <c r="V40" s="208" t="e">
        <f t="shared" si="2"/>
        <v>#NUM!</v>
      </c>
      <c r="W40" s="208" t="e">
        <f t="shared" si="6"/>
        <v>#NUM!</v>
      </c>
      <c r="X40" s="65"/>
      <c r="Y40" s="298" t="e">
        <v>#NUM!</v>
      </c>
      <c r="Z40" s="65"/>
      <c r="AA40" s="208" t="e">
        <v>#NUM!</v>
      </c>
      <c r="AB40" s="299">
        <f>_xll.qlSimpleQuoteSetValue(F40,AA40,Trigger)</f>
        <v>0</v>
      </c>
      <c r="AC40" s="183"/>
      <c r="AD40" s="84"/>
      <c r="AE40" s="84"/>
      <c r="AF40" s="272"/>
    </row>
    <row r="41" spans="1:32" ht="11.25" customHeight="1" x14ac:dyDescent="0.2">
      <c r="A41" s="224"/>
      <c r="B41" s="231">
        <v>37</v>
      </c>
      <c r="C41" s="232" t="b">
        <f t="shared" si="3"/>
        <v>1</v>
      </c>
      <c r="D41" s="231" t="str">
        <f t="shared" si="4"/>
        <v>Z2</v>
      </c>
      <c r="E41" s="171" t="str">
        <f t="shared" si="0"/>
        <v>JPYFUT3MTIBORZ2_Quote</v>
      </c>
      <c r="F41" s="194" t="str">
        <f>_xll.qlSimpleQuote(E41,,PriceTickValue,Permanent,Trigger,ObjectOverwrite)</f>
        <v>JPYFUT3MTIBORZ2_Quote#0000</v>
      </c>
      <c r="G41" s="172" t="str">
        <f>_xll.ohRangeRetrieveError(F41)</f>
        <v/>
      </c>
      <c r="H41" s="171" t="str">
        <f t="shared" si="1"/>
        <v>JPYFUT3MTIBORZ2ConvAdj_Quote</v>
      </c>
      <c r="I41" s="194" t="str">
        <f>_xll.qlFuturesConvAdjustmentQuote(H41,IborIndex,D41,F41,Volatility,MeanReversion,Permanent,AND(ISERROR(AB41),ISERROR(FuturesHWConvAdj!U41:U42)),ObjectOverwrite)</f>
        <v>JPYFUT3MTIBORZ2ConvAdj_Quote#0001</v>
      </c>
      <c r="J41" s="172" t="str">
        <f>_xll.ohRangeRetrieveError(I41)</f>
        <v/>
      </c>
      <c r="K41" s="183"/>
      <c r="M41" s="224"/>
      <c r="N41" s="295">
        <v>37</v>
      </c>
      <c r="O41" s="295" t="b">
        <v>1</v>
      </c>
      <c r="P41" s="296" t="str">
        <v>Z2</v>
      </c>
      <c r="Q41" s="297">
        <v>44916</v>
      </c>
      <c r="R41" s="296" t="str">
        <f t="shared" si="5"/>
        <v>JEYZ2</v>
      </c>
      <c r="S41" s="346" t="s">
        <v>229</v>
      </c>
      <c r="T41" s="274" t="s">
        <v>229</v>
      </c>
      <c r="U41" s="274" t="s">
        <v>229</v>
      </c>
      <c r="V41" s="208" t="e">
        <f t="shared" si="2"/>
        <v>#NUM!</v>
      </c>
      <c r="W41" s="208" t="e">
        <f t="shared" si="6"/>
        <v>#NUM!</v>
      </c>
      <c r="X41" s="65"/>
      <c r="Y41" s="298" t="e">
        <v>#NUM!</v>
      </c>
      <c r="Z41" s="65"/>
      <c r="AA41" s="208" t="e">
        <v>#NUM!</v>
      </c>
      <c r="AB41" s="299">
        <f>_xll.qlSimpleQuoteSetValue(F41,AA41,Trigger)</f>
        <v>0</v>
      </c>
      <c r="AC41" s="183"/>
      <c r="AD41" s="84"/>
      <c r="AE41" s="84"/>
      <c r="AF41" s="272"/>
    </row>
    <row r="42" spans="1:32" ht="11.25" customHeight="1" x14ac:dyDescent="0.2">
      <c r="A42" s="224"/>
      <c r="B42" s="231">
        <v>38</v>
      </c>
      <c r="C42" s="232" t="b">
        <f t="shared" si="3"/>
        <v>1</v>
      </c>
      <c r="D42" s="231" t="str">
        <f t="shared" si="4"/>
        <v>H3</v>
      </c>
      <c r="E42" s="171" t="str">
        <f t="shared" si="0"/>
        <v>JPYFUT3MTIBORH3_Quote</v>
      </c>
      <c r="F42" s="194" t="str">
        <f>_xll.qlSimpleQuote(E42,,PriceTickValue,Permanent,Trigger,ObjectOverwrite)</f>
        <v>JPYFUT3MTIBORH3_Quote#0000</v>
      </c>
      <c r="G42" s="172" t="str">
        <f>_xll.ohRangeRetrieveError(F42)</f>
        <v/>
      </c>
      <c r="H42" s="171" t="str">
        <f t="shared" si="1"/>
        <v>JPYFUT3MTIBORH3ConvAdj_Quote</v>
      </c>
      <c r="I42" s="194" t="str">
        <f>_xll.qlFuturesConvAdjustmentQuote(H42,IborIndex,D42,F42,Volatility,MeanReversion,Permanent,AND(ISERROR(AB42),ISERROR(FuturesHWConvAdj!U42:U43)),ObjectOverwrite)</f>
        <v>JPYFUT3MTIBORH3ConvAdj_Quote#0001</v>
      </c>
      <c r="J42" s="172" t="str">
        <f>_xll.ohRangeRetrieveError(I42)</f>
        <v/>
      </c>
      <c r="K42" s="183"/>
      <c r="M42" s="224"/>
      <c r="N42" s="295">
        <v>38</v>
      </c>
      <c r="O42" s="295" t="b">
        <v>1</v>
      </c>
      <c r="P42" s="296" t="str">
        <v>H3</v>
      </c>
      <c r="Q42" s="297">
        <v>45000</v>
      </c>
      <c r="R42" s="296" t="str">
        <f t="shared" si="5"/>
        <v>JEYH3</v>
      </c>
      <c r="S42" s="346" t="s">
        <v>229</v>
      </c>
      <c r="T42" s="274" t="s">
        <v>229</v>
      </c>
      <c r="U42" s="274" t="s">
        <v>229</v>
      </c>
      <c r="V42" s="208" t="e">
        <f t="shared" si="2"/>
        <v>#NUM!</v>
      </c>
      <c r="W42" s="208" t="e">
        <f t="shared" si="6"/>
        <v>#NUM!</v>
      </c>
      <c r="X42" s="65"/>
      <c r="Y42" s="298" t="e">
        <v>#NUM!</v>
      </c>
      <c r="Z42" s="65"/>
      <c r="AA42" s="208" t="e">
        <v>#NUM!</v>
      </c>
      <c r="AB42" s="299">
        <f>_xll.qlSimpleQuoteSetValue(F42,AA42,Trigger)</f>
        <v>0</v>
      </c>
      <c r="AC42" s="183"/>
      <c r="AD42" s="84"/>
      <c r="AE42" s="84"/>
      <c r="AF42" s="272"/>
    </row>
    <row r="43" spans="1:32" ht="11.25" customHeight="1" x14ac:dyDescent="0.2">
      <c r="A43" s="224"/>
      <c r="B43" s="231">
        <v>39</v>
      </c>
      <c r="C43" s="232" t="b">
        <f t="shared" si="3"/>
        <v>1</v>
      </c>
      <c r="D43" s="231" t="str">
        <f t="shared" si="4"/>
        <v>M3</v>
      </c>
      <c r="E43" s="171" t="str">
        <f t="shared" si="0"/>
        <v>JPYFUT3MTIBORM3_Quote</v>
      </c>
      <c r="F43" s="194" t="str">
        <f>_xll.qlSimpleQuote(E43,,PriceTickValue,Permanent,Trigger,ObjectOverwrite)</f>
        <v>JPYFUT3MTIBORM3_Quote#0000</v>
      </c>
      <c r="G43" s="172" t="str">
        <f>_xll.ohRangeRetrieveError(F43)</f>
        <v/>
      </c>
      <c r="H43" s="171" t="str">
        <f t="shared" si="1"/>
        <v>JPYFUT3MTIBORM3ConvAdj_Quote</v>
      </c>
      <c r="I43" s="194" t="str">
        <f>_xll.qlFuturesConvAdjustmentQuote(H43,IborIndex,D43,F43,Volatility,MeanReversion,Permanent,AND(ISERROR(AB43),ISERROR(FuturesHWConvAdj!U43:U44)),ObjectOverwrite)</f>
        <v>JPYFUT3MTIBORM3ConvAdj_Quote#0001</v>
      </c>
      <c r="J43" s="172" t="str">
        <f>_xll.ohRangeRetrieveError(I43)</f>
        <v/>
      </c>
      <c r="K43" s="183"/>
      <c r="M43" s="224"/>
      <c r="N43" s="295">
        <v>39</v>
      </c>
      <c r="O43" s="295" t="b">
        <v>1</v>
      </c>
      <c r="P43" s="296" t="str">
        <v>M3</v>
      </c>
      <c r="Q43" s="297">
        <v>45098</v>
      </c>
      <c r="R43" s="296" t="str">
        <f t="shared" si="5"/>
        <v>JEYM3</v>
      </c>
      <c r="S43" s="346" t="s">
        <v>229</v>
      </c>
      <c r="T43" s="274" t="s">
        <v>229</v>
      </c>
      <c r="U43" s="274" t="s">
        <v>229</v>
      </c>
      <c r="V43" s="208" t="e">
        <f t="shared" si="2"/>
        <v>#NUM!</v>
      </c>
      <c r="W43" s="208" t="e">
        <f t="shared" si="6"/>
        <v>#NUM!</v>
      </c>
      <c r="X43" s="65"/>
      <c r="Y43" s="298" t="e">
        <v>#NUM!</v>
      </c>
      <c r="Z43" s="65"/>
      <c r="AA43" s="208" t="e">
        <v>#NUM!</v>
      </c>
      <c r="AB43" s="299">
        <f>_xll.qlSimpleQuoteSetValue(F43,AA43,Trigger)</f>
        <v>0</v>
      </c>
      <c r="AC43" s="183"/>
      <c r="AD43" s="84"/>
      <c r="AE43" s="84"/>
      <c r="AF43" s="272"/>
    </row>
    <row r="44" spans="1:32" ht="11.25" customHeight="1" x14ac:dyDescent="0.2">
      <c r="A44" s="224"/>
      <c r="B44" s="231">
        <v>40</v>
      </c>
      <c r="C44" s="232" t="b">
        <f t="shared" si="3"/>
        <v>1</v>
      </c>
      <c r="D44" s="231" t="str">
        <f t="shared" si="4"/>
        <v>U3</v>
      </c>
      <c r="E44" s="171" t="str">
        <f t="shared" si="0"/>
        <v>JPYFUT3MTIBORU3_Quote</v>
      </c>
      <c r="F44" s="194" t="str">
        <f>_xll.qlSimpleQuote(E44,,PriceTickValue,Permanent,Trigger,ObjectOverwrite)</f>
        <v>JPYFUT3MTIBORU3_Quote#0000</v>
      </c>
      <c r="G44" s="172" t="str">
        <f>_xll.ohRangeRetrieveError(F44)</f>
        <v/>
      </c>
      <c r="H44" s="171" t="str">
        <f t="shared" si="1"/>
        <v>JPYFUT3MTIBORU3ConvAdj_Quote</v>
      </c>
      <c r="I44" s="194" t="str">
        <f>_xll.qlFuturesConvAdjustmentQuote(H44,IborIndex,D44,F44,Volatility,MeanReversion,Permanent,AND(ISERROR(AB44),ISERROR(FuturesHWConvAdj!U44:U45)),ObjectOverwrite)</f>
        <v>JPYFUT3MTIBORU3ConvAdj_Quote#0001</v>
      </c>
      <c r="J44" s="172" t="str">
        <f>_xll.ohRangeRetrieveError(I44)</f>
        <v/>
      </c>
      <c r="K44" s="183"/>
      <c r="M44" s="224"/>
      <c r="N44" s="295">
        <v>40</v>
      </c>
      <c r="O44" s="295" t="b">
        <v>1</v>
      </c>
      <c r="P44" s="296" t="str">
        <v>U3</v>
      </c>
      <c r="Q44" s="297">
        <v>45189</v>
      </c>
      <c r="R44" s="296" t="str">
        <f t="shared" si="5"/>
        <v>JEYU3</v>
      </c>
      <c r="S44" s="346" t="s">
        <v>229</v>
      </c>
      <c r="T44" s="274" t="s">
        <v>229</v>
      </c>
      <c r="U44" s="274" t="s">
        <v>229</v>
      </c>
      <c r="V44" s="208" t="e">
        <f t="shared" si="2"/>
        <v>#NUM!</v>
      </c>
      <c r="W44" s="208" t="e">
        <f t="shared" si="6"/>
        <v>#NUM!</v>
      </c>
      <c r="X44" s="65"/>
      <c r="Y44" s="298" t="e">
        <v>#NUM!</v>
      </c>
      <c r="Z44" s="65"/>
      <c r="AA44" s="208" t="e">
        <v>#NUM!</v>
      </c>
      <c r="AB44" s="299">
        <f>_xll.qlSimpleQuoteSetValue(F44,AA44,Trigger)</f>
        <v>0</v>
      </c>
      <c r="AC44" s="183"/>
      <c r="AD44" s="84"/>
      <c r="AE44" s="84"/>
      <c r="AF44" s="272"/>
    </row>
    <row r="45" spans="1:32" ht="11.25" customHeight="1" x14ac:dyDescent="0.2">
      <c r="A45" s="224"/>
      <c r="B45" s="231">
        <v>41</v>
      </c>
      <c r="C45" s="232" t="b">
        <f t="shared" si="3"/>
        <v>1</v>
      </c>
      <c r="D45" s="231" t="str">
        <f t="shared" si="4"/>
        <v>Z3</v>
      </c>
      <c r="E45" s="171" t="str">
        <f t="shared" si="0"/>
        <v>JPYFUT3MTIBORZ3_Quote</v>
      </c>
      <c r="F45" s="194" t="str">
        <f>_xll.qlSimpleQuote(E45,,PriceTickValue,Permanent,Trigger,ObjectOverwrite)</f>
        <v>JPYFUT3MTIBORZ3_Quote#0000</v>
      </c>
      <c r="G45" s="172" t="str">
        <f>_xll.ohRangeRetrieveError(F45)</f>
        <v/>
      </c>
      <c r="H45" s="171" t="str">
        <f t="shared" si="1"/>
        <v>JPYFUT3MTIBORZ3ConvAdj_Quote</v>
      </c>
      <c r="I45" s="194" t="str">
        <f>_xll.qlFuturesConvAdjustmentQuote(H45,IborIndex,D45,F45,Volatility,MeanReversion,Permanent,AND(ISERROR(AB45),ISERROR(FuturesHWConvAdj!U45:U46)),ObjectOverwrite)</f>
        <v>JPYFUT3MTIBORZ3ConvAdj_Quote#0001</v>
      </c>
      <c r="J45" s="172" t="str">
        <f>_xll.ohRangeRetrieveError(I45)</f>
        <v/>
      </c>
      <c r="K45" s="183"/>
      <c r="M45" s="224"/>
      <c r="N45" s="295">
        <v>41</v>
      </c>
      <c r="O45" s="295" t="b">
        <v>1</v>
      </c>
      <c r="P45" s="296" t="str">
        <v>Z3</v>
      </c>
      <c r="Q45" s="297">
        <v>45280</v>
      </c>
      <c r="R45" s="296" t="str">
        <f t="shared" si="5"/>
        <v>JEYZ3</v>
      </c>
      <c r="S45" s="346" t="s">
        <v>229</v>
      </c>
      <c r="T45" s="274" t="s">
        <v>229</v>
      </c>
      <c r="U45" s="274" t="s">
        <v>229</v>
      </c>
      <c r="V45" s="208" t="e">
        <f t="shared" si="2"/>
        <v>#NUM!</v>
      </c>
      <c r="W45" s="208" t="e">
        <f t="shared" si="6"/>
        <v>#NUM!</v>
      </c>
      <c r="X45" s="65"/>
      <c r="Y45" s="298" t="e">
        <v>#NUM!</v>
      </c>
      <c r="Z45" s="65"/>
      <c r="AA45" s="208" t="e">
        <v>#NUM!</v>
      </c>
      <c r="AB45" s="299">
        <f>_xll.qlSimpleQuoteSetValue(F45,AA45,Trigger)</f>
        <v>0</v>
      </c>
      <c r="AC45" s="183"/>
      <c r="AD45" s="84"/>
      <c r="AE45" s="84"/>
      <c r="AF45" s="272"/>
    </row>
    <row r="46" spans="1:32" ht="11.25" customHeight="1" x14ac:dyDescent="0.2">
      <c r="A46" s="224"/>
      <c r="B46" s="280">
        <v>42</v>
      </c>
      <c r="C46" s="281" t="b">
        <f t="shared" si="3"/>
        <v>1</v>
      </c>
      <c r="D46" s="280" t="str">
        <f t="shared" si="4"/>
        <v>H4</v>
      </c>
      <c r="E46" s="177" t="str">
        <f t="shared" si="0"/>
        <v>JPYFUT3MTIBORH4_Quote</v>
      </c>
      <c r="F46" s="197" t="str">
        <f>_xll.qlSimpleQuote(E46,,PriceTickValue,Permanent,Trigger,ObjectOverwrite)</f>
        <v>JPYFUT3MTIBORH4_Quote#0000</v>
      </c>
      <c r="G46" s="178" t="str">
        <f>_xll.ohRangeRetrieveError(F46)</f>
        <v/>
      </c>
      <c r="H46" s="177" t="str">
        <f t="shared" si="1"/>
        <v>JPYFUT3MTIBORH4ConvAdj_Quote</v>
      </c>
      <c r="I46" s="197" t="str">
        <f>_xll.qlFuturesConvAdjustmentQuote(H46,IborIndex,D46,F46,Volatility,MeanReversion,Permanent,AND(ISERROR(AB46),ISERROR(FuturesHWConvAdj!U46:U47)),ObjectOverwrite)</f>
        <v>JPYFUT3MTIBORH4ConvAdj_Quote#0001</v>
      </c>
      <c r="J46" s="178" t="str">
        <f>_xll.ohRangeRetrieveError(I46)</f>
        <v/>
      </c>
      <c r="K46" s="183"/>
      <c r="M46" s="224"/>
      <c r="N46" s="300">
        <v>42</v>
      </c>
      <c r="O46" s="300" t="b">
        <v>1</v>
      </c>
      <c r="P46" s="301" t="str">
        <v>H4</v>
      </c>
      <c r="Q46" s="302">
        <v>45371</v>
      </c>
      <c r="R46" s="301" t="str">
        <f t="shared" si="5"/>
        <v>JEYH4</v>
      </c>
      <c r="S46" s="347" t="s">
        <v>229</v>
      </c>
      <c r="T46" s="275" t="s">
        <v>229</v>
      </c>
      <c r="U46" s="275" t="s">
        <v>229</v>
      </c>
      <c r="V46" s="211" t="e">
        <f t="shared" si="2"/>
        <v>#NUM!</v>
      </c>
      <c r="W46" s="211" t="e">
        <f t="shared" si="6"/>
        <v>#NUM!</v>
      </c>
      <c r="X46" s="65"/>
      <c r="Y46" s="303" t="e">
        <v>#NUM!</v>
      </c>
      <c r="Z46" s="65"/>
      <c r="AA46" s="211" t="e">
        <v>#NUM!</v>
      </c>
      <c r="AB46" s="304">
        <f>_xll.qlSimpleQuoteSetValue(F46,AA46,Trigger)</f>
        <v>0</v>
      </c>
      <c r="AC46" s="183"/>
      <c r="AD46" s="84"/>
      <c r="AE46" s="84"/>
      <c r="AF46" s="272"/>
    </row>
    <row r="47" spans="1:32" ht="11.25" customHeight="1" x14ac:dyDescent="0.2">
      <c r="A47" s="282"/>
      <c r="B47" s="11"/>
      <c r="C47" s="11"/>
      <c r="D47" s="11"/>
      <c r="E47" s="11"/>
      <c r="F47" s="11"/>
      <c r="G47" s="11"/>
      <c r="H47" s="11"/>
      <c r="I47" s="11"/>
      <c r="J47" s="11"/>
      <c r="K47" s="10"/>
      <c r="M47" s="305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2"/>
      <c r="AD47" s="84"/>
      <c r="AE47" s="84"/>
      <c r="AF47" s="84"/>
    </row>
  </sheetData>
  <conditionalFormatting sqref="AB5:AB25">
    <cfRule type="cellIs" dxfId="11" priority="5" stopIfTrue="1" operator="greaterThan">
      <formula>0</formula>
    </cfRule>
    <cfRule type="cellIs" dxfId="10" priority="6" stopIfTrue="1" operator="lessThan">
      <formula>0</formula>
    </cfRule>
  </conditionalFormatting>
  <conditionalFormatting sqref="AB26">
    <cfRule type="cellIs" dxfId="9" priority="3" stopIfTrue="1" operator="greaterThan">
      <formula>0</formula>
    </cfRule>
    <cfRule type="cellIs" dxfId="8" priority="4" stopIfTrue="1" operator="lessThan">
      <formula>0</formula>
    </cfRule>
  </conditionalFormatting>
  <conditionalFormatting sqref="AB27:AB46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W9"/>
  <sheetViews>
    <sheetView topLeftCell="F1" workbookViewId="0">
      <selection activeCell="L4" sqref="L4"/>
    </sheetView>
  </sheetViews>
  <sheetFormatPr defaultRowHeight="11.25" customHeight="1" outlineLevelCol="1" x14ac:dyDescent="0.2"/>
  <cols>
    <col min="1" max="1" width="2.7109375" style="215" hidden="1" customWidth="1" outlineLevel="1"/>
    <col min="2" max="4" width="24.7109375" style="215" hidden="1" customWidth="1" outlineLevel="1"/>
    <col min="5" max="5" width="2.7109375" style="215" hidden="1" customWidth="1" outlineLevel="1"/>
    <col min="6" max="6" width="2.7109375" style="215" customWidth="1" collapsed="1"/>
    <col min="7" max="7" width="2.7109375" style="215" customWidth="1"/>
    <col min="8" max="10" width="3.7109375" style="215" customWidth="1"/>
    <col min="11" max="12" width="18.7109375" style="215" customWidth="1"/>
    <col min="13" max="13" width="10.7109375" style="215" customWidth="1"/>
    <col min="14" max="14" width="2.7109375" style="215" customWidth="1"/>
    <col min="15" max="16" width="10.7109375" style="215" customWidth="1"/>
    <col min="17" max="17" width="2.7109375" style="215" customWidth="1"/>
    <col min="18" max="18" width="10.7109375" style="215" customWidth="1"/>
    <col min="19" max="19" width="2.7109375" style="215" customWidth="1"/>
    <col min="20" max="21" width="10.7109375" style="215" customWidth="1"/>
    <col min="22" max="23" width="2.7109375" style="215" customWidth="1"/>
    <col min="24" max="16384" width="9.140625" style="215"/>
  </cols>
  <sheetData>
    <row r="1" spans="1:23" ht="11.25" customHeight="1" x14ac:dyDescent="0.2">
      <c r="A1" s="128"/>
      <c r="B1" s="124"/>
      <c r="C1" s="124"/>
      <c r="D1" s="124"/>
      <c r="E1" s="125"/>
      <c r="F1" s="40"/>
      <c r="G1" s="101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310"/>
      <c r="W1" s="84"/>
    </row>
    <row r="2" spans="1:23" ht="11.25" customHeight="1" x14ac:dyDescent="0.2">
      <c r="A2" s="128"/>
      <c r="B2" s="33"/>
      <c r="C2" s="33"/>
      <c r="D2" s="32"/>
      <c r="E2" s="127"/>
      <c r="F2" s="40"/>
      <c r="G2" s="105"/>
      <c r="H2" s="17"/>
      <c r="I2" s="17"/>
      <c r="J2" s="17"/>
      <c r="K2" s="17"/>
      <c r="L2" s="201" t="s">
        <v>140</v>
      </c>
      <c r="M2" s="17"/>
      <c r="N2" s="17"/>
      <c r="O2" s="17"/>
      <c r="P2" s="17"/>
      <c r="Q2" s="17"/>
      <c r="R2" s="17"/>
      <c r="S2" s="17"/>
      <c r="T2" s="17"/>
      <c r="U2" s="306">
        <f>_xll.ohTrigger(U5:U9)</f>
        <v>2</v>
      </c>
      <c r="V2" s="183"/>
      <c r="W2" s="84"/>
    </row>
    <row r="3" spans="1:23" ht="11.25" customHeight="1" x14ac:dyDescent="0.2">
      <c r="A3" s="32"/>
      <c r="B3" s="33"/>
      <c r="C3" s="33"/>
      <c r="D3" s="33"/>
      <c r="E3" s="127"/>
      <c r="F3" s="40"/>
      <c r="G3" s="105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9"/>
      <c r="V3" s="183"/>
      <c r="W3" s="84"/>
    </row>
    <row r="4" spans="1:23" ht="22.5" customHeight="1" thickBot="1" x14ac:dyDescent="0.25">
      <c r="A4" s="105"/>
      <c r="B4" s="184" t="str">
        <f>Currency&amp;"_010_"&amp;"FuturesHWConvAdj.xml"</f>
        <v>JPY_010_FuturesHWConvAdj.xml</v>
      </c>
      <c r="C4" s="311" t="str">
        <f>IF(Serialize,_xll.ohObjectSave(C5:C6,SerializationPath&amp;B4,FileOverwrite,Serialize),"---")</f>
        <v>---</v>
      </c>
      <c r="D4" s="312" t="str">
        <f>_xll.ohRangeRetrieveError(C4)</f>
        <v/>
      </c>
      <c r="E4" s="183"/>
      <c r="F4" s="40"/>
      <c r="G4" s="105"/>
      <c r="H4" s="313"/>
      <c r="I4" s="201"/>
      <c r="J4" s="203"/>
      <c r="K4" s="203"/>
      <c r="L4" s="314" t="str">
        <f>_xll.RData(L5,M4,"RTFEED:IDN",ReutersRtMode,,M5)</f>
        <v>Updated at 09:33:12</v>
      </c>
      <c r="M4" s="315" t="s">
        <v>136</v>
      </c>
      <c r="N4" s="316"/>
      <c r="O4" s="348" t="s">
        <v>154</v>
      </c>
      <c r="P4" s="349"/>
      <c r="Q4" s="316"/>
      <c r="R4" s="252" t="s">
        <v>147</v>
      </c>
      <c r="S4" s="317"/>
      <c r="T4" s="252" t="s">
        <v>146</v>
      </c>
      <c r="U4" s="252" t="s">
        <v>145</v>
      </c>
      <c r="V4" s="183"/>
      <c r="W4" s="84"/>
    </row>
    <row r="5" spans="1:23" ht="11.25" customHeight="1" x14ac:dyDescent="0.2">
      <c r="A5" s="105"/>
      <c r="B5" s="240" t="str">
        <f>Currency&amp;"HW_Volatility"&amp;QuoteSuffix</f>
        <v>JPYHW_Volatility_Quote</v>
      </c>
      <c r="C5" s="240" t="str">
        <f>_xll.qlSimpleQuote(B5,,,Permanent,Trigger,ObjectOverwrite)</f>
        <v>JPYHW_Volatility_Quote#0000</v>
      </c>
      <c r="D5" s="318" t="str">
        <f>_xll.ohRangeRetrieveError(C5)</f>
        <v/>
      </c>
      <c r="E5" s="183"/>
      <c r="F5" s="40"/>
      <c r="G5" s="105"/>
      <c r="H5" s="319" t="s">
        <v>82</v>
      </c>
      <c r="I5" s="320" t="s">
        <v>151</v>
      </c>
      <c r="J5" s="321" t="s">
        <v>92</v>
      </c>
      <c r="K5" s="321" t="str">
        <f>I5&amp;H5&amp;J5&amp;"ATM"</f>
        <v>JP4Y6LATM</v>
      </c>
      <c r="L5" s="322" t="str">
        <f>K5&amp;"="&amp;L2</f>
        <v>JP4Y6LATM=ICAP</v>
      </c>
      <c r="M5" s="343">
        <v>151.44999999999999</v>
      </c>
      <c r="N5" s="316"/>
      <c r="O5" s="228" t="s">
        <v>153</v>
      </c>
      <c r="P5" s="323">
        <f>M5/100*IF(ISNUMBER(Swap3M4Y),Swap3M4Y/100,Swap6M4Y/100)*0</f>
        <v>0</v>
      </c>
      <c r="Q5" s="316"/>
      <c r="R5" s="323">
        <v>0</v>
      </c>
      <c r="S5" s="317"/>
      <c r="T5" s="323">
        <f t="array" ref="T5:T6">QuoteLive</f>
        <v>0</v>
      </c>
      <c r="U5" s="323">
        <f>_xll.qlSimpleQuoteSetValue(C5,T5,Trigger)</f>
        <v>0</v>
      </c>
      <c r="V5" s="183"/>
      <c r="W5" s="84"/>
    </row>
    <row r="6" spans="1:23" ht="11.25" customHeight="1" x14ac:dyDescent="0.2">
      <c r="A6" s="105"/>
      <c r="B6" s="240" t="str">
        <f>Currency&amp;"HW_MeanReversion"&amp;QuoteSuffix</f>
        <v>JPYHW_MeanReversion_Quote</v>
      </c>
      <c r="C6" s="240" t="str">
        <f>_xll.qlSimpleQuote(B6,,,Permanent,Trigger,ObjectOverwrite)</f>
        <v>JPYHW_MeanReversion_Quote#0000</v>
      </c>
      <c r="D6" s="318" t="str">
        <f>_xll.ohRangeRetrieveError(C6)</f>
        <v/>
      </c>
      <c r="E6" s="183"/>
      <c r="F6" s="40"/>
      <c r="G6" s="105"/>
      <c r="H6" s="17"/>
      <c r="I6" s="17"/>
      <c r="J6" s="17"/>
      <c r="K6" s="17"/>
      <c r="L6" s="17"/>
      <c r="M6" s="17"/>
      <c r="N6" s="316"/>
      <c r="O6" s="324" t="s">
        <v>152</v>
      </c>
      <c r="P6" s="325">
        <v>0.03</v>
      </c>
      <c r="Q6" s="316"/>
      <c r="R6" s="325">
        <v>0.03</v>
      </c>
      <c r="S6" s="317"/>
      <c r="T6" s="325">
        <v>0.03</v>
      </c>
      <c r="U6" s="325">
        <f>_xll.qlSimpleQuoteSetValue(C6,T6,Trigger)</f>
        <v>0</v>
      </c>
      <c r="V6" s="183"/>
      <c r="W6" s="84"/>
    </row>
    <row r="7" spans="1:23" ht="11.25" customHeight="1" x14ac:dyDescent="0.2">
      <c r="A7" s="120"/>
      <c r="B7" s="121"/>
      <c r="C7" s="121"/>
      <c r="D7" s="121"/>
      <c r="E7" s="122"/>
      <c r="F7" s="40"/>
      <c r="G7" s="120"/>
      <c r="H7" s="121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2"/>
      <c r="W7" s="84"/>
    </row>
    <row r="8" spans="1:23" ht="11.25" customHeight="1" x14ac:dyDescent="0.2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84"/>
    </row>
    <row r="9" spans="1:23" ht="11.25" customHeight="1" x14ac:dyDescent="0.2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84"/>
    </row>
  </sheetData>
  <mergeCells count="1">
    <mergeCell ref="O4:P4"/>
  </mergeCell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Y42"/>
  <sheetViews>
    <sheetView topLeftCell="I1" workbookViewId="0">
      <selection activeCell="O4" sqref="O4"/>
    </sheetView>
  </sheetViews>
  <sheetFormatPr defaultRowHeight="11.25" outlineLevelCol="1" x14ac:dyDescent="0.2"/>
  <cols>
    <col min="1" max="1" width="2.7109375" style="40" hidden="1" customWidth="1" outlineLevel="1"/>
    <col min="2" max="2" width="6" style="40" hidden="1" customWidth="1" outlineLevel="1"/>
    <col min="3" max="4" width="3.7109375" style="40" hidden="1" customWidth="1" outlineLevel="1"/>
    <col min="5" max="5" width="19.28515625" style="40" hidden="1" customWidth="1" outlineLevel="1"/>
    <col min="6" max="6" width="25.7109375" style="236" hidden="1" customWidth="1" outlineLevel="1"/>
    <col min="7" max="7" width="25.7109375" style="40" hidden="1" customWidth="1" outlineLevel="1"/>
    <col min="8" max="8" width="2.7109375" style="40" hidden="1" customWidth="1" outlineLevel="1"/>
    <col min="9" max="9" width="2.7109375" style="40" customWidth="1" collapsed="1"/>
    <col min="10" max="10" width="2.7109375" style="40" customWidth="1"/>
    <col min="11" max="13" width="4.28515625" style="40" customWidth="1"/>
    <col min="14" max="15" width="18.7109375" style="40" customWidth="1"/>
    <col min="16" max="19" width="10.7109375" style="40" customWidth="1"/>
    <col min="20" max="20" width="2.7109375" style="40" customWidth="1"/>
    <col min="21" max="21" width="10.7109375" style="40" customWidth="1"/>
    <col min="22" max="22" width="2.7109375" style="40" customWidth="1"/>
    <col min="23" max="24" width="10.7109375" style="40" customWidth="1"/>
    <col min="25" max="26" width="2.7109375" style="40" customWidth="1"/>
    <col min="27" max="16384" width="9.140625" style="40"/>
  </cols>
  <sheetData>
    <row r="1" spans="1:25" x14ac:dyDescent="0.2">
      <c r="A1" s="189"/>
      <c r="B1" s="33"/>
      <c r="C1" s="33"/>
      <c r="D1" s="33"/>
      <c r="E1" s="33"/>
      <c r="F1" s="190"/>
      <c r="G1" s="33"/>
      <c r="H1" s="127"/>
      <c r="J1" s="217" t="s">
        <v>221</v>
      </c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310"/>
    </row>
    <row r="2" spans="1:25" x14ac:dyDescent="0.2">
      <c r="A2" s="33"/>
      <c r="B2" s="33"/>
      <c r="C2" s="33"/>
      <c r="D2" s="33"/>
      <c r="E2" s="33"/>
      <c r="F2" s="190"/>
      <c r="G2" s="33"/>
      <c r="H2" s="127"/>
      <c r="J2" s="105"/>
      <c r="K2" s="68"/>
      <c r="L2" s="68"/>
      <c r="M2" s="68"/>
      <c r="N2" s="68"/>
      <c r="O2" s="201" t="str">
        <f>VLOOKUP($J$1,AreaTable,2,FALSE)</f>
        <v>ICAP</v>
      </c>
      <c r="P2" s="68"/>
      <c r="Q2" s="201" t="s">
        <v>228</v>
      </c>
      <c r="R2" s="67" t="b">
        <f t="array" ref="R2">AND(_xll.ohFilter($Q$5:$Q$41,ISNUMBER($Q$5:$Q$41))=0)</f>
        <v>0</v>
      </c>
      <c r="S2" s="68"/>
      <c r="T2" s="68"/>
      <c r="U2" s="68"/>
      <c r="V2" s="68"/>
      <c r="W2" s="68"/>
      <c r="X2" s="270">
        <f>_xll.ohTrigger(X5:X41)</f>
        <v>2</v>
      </c>
      <c r="Y2" s="183"/>
    </row>
    <row r="3" spans="1:25" x14ac:dyDescent="0.2">
      <c r="A3" s="32"/>
      <c r="B3" s="33"/>
      <c r="C3" s="33"/>
      <c r="D3" s="33"/>
      <c r="E3" s="33"/>
      <c r="F3" s="190"/>
      <c r="G3" s="33"/>
      <c r="H3" s="127"/>
      <c r="J3" s="191"/>
      <c r="K3" s="68"/>
      <c r="L3" s="17"/>
      <c r="M3" s="17"/>
      <c r="N3" s="17"/>
      <c r="O3" s="17"/>
      <c r="P3" s="17"/>
      <c r="Q3" s="17"/>
      <c r="R3" s="17"/>
      <c r="S3" s="17"/>
      <c r="T3" s="68"/>
      <c r="U3" s="68"/>
      <c r="V3" s="68"/>
      <c r="W3" s="17"/>
      <c r="X3" s="17"/>
      <c r="Y3" s="199"/>
    </row>
    <row r="4" spans="1:25" ht="21" customHeight="1" x14ac:dyDescent="0.2">
      <c r="A4" s="191"/>
      <c r="B4" s="251" t="s">
        <v>23</v>
      </c>
      <c r="C4" s="251"/>
      <c r="D4" s="251"/>
      <c r="E4" s="169" t="str">
        <f>Currency&amp;"_010_Sw"&amp;$C$5&amp;$D$5&amp;".xml"</f>
        <v>JPY_010_Sw3L6L.xml</v>
      </c>
      <c r="F4" s="169" t="str">
        <f>IF(Serialize,_xll.ohObjectSave(F5:F41,SerializationPath&amp;E4,FileOverwrite,Serialize),"---")</f>
        <v>---</v>
      </c>
      <c r="G4" s="170" t="str">
        <f>_xll.ohRangeRetrieveError(F4)</f>
        <v/>
      </c>
      <c r="H4" s="183"/>
      <c r="J4" s="191"/>
      <c r="K4" s="168"/>
      <c r="L4" s="170"/>
      <c r="M4" s="170"/>
      <c r="N4" s="170"/>
      <c r="O4" s="326" t="str">
        <f>_xll.RData(O5:O41,P4:Q4,"RTFEED:IDN",ReutersRtMode,,P5)</f>
        <v>Updated at 09:33:12</v>
      </c>
      <c r="P4" s="170" t="s">
        <v>136</v>
      </c>
      <c r="Q4" s="170" t="s">
        <v>135</v>
      </c>
      <c r="R4" s="327" t="s">
        <v>155</v>
      </c>
      <c r="S4" s="327" t="s">
        <v>227</v>
      </c>
      <c r="T4" s="63"/>
      <c r="U4" s="170" t="s">
        <v>147</v>
      </c>
      <c r="V4" s="68"/>
      <c r="W4" s="168" t="s">
        <v>146</v>
      </c>
      <c r="X4" s="170" t="s">
        <v>145</v>
      </c>
      <c r="Y4" s="199"/>
    </row>
    <row r="5" spans="1:25" ht="11.25" customHeight="1" x14ac:dyDescent="0.2">
      <c r="A5" s="191"/>
      <c r="B5" s="231" t="s">
        <v>8</v>
      </c>
      <c r="C5" s="231" t="str">
        <f t="shared" ref="C5:C41" si="0">L5</f>
        <v>3L</v>
      </c>
      <c r="D5" s="231" t="str">
        <f t="shared" ref="D5:D41" si="1">M5</f>
        <v>6L</v>
      </c>
      <c r="E5" s="171" t="str">
        <f t="shared" ref="E5:E41" si="2">IF(ISBLANK(C5),"#",Currency&amp;$C5&amp;$D5&amp;$B5&amp;QuoteSuffix)</f>
        <v>JPY3L6L1Y_Quote</v>
      </c>
      <c r="F5" s="171" t="str">
        <f>_xll.qlSimpleQuote(E5,,RateTickValue,Permanent,Trigger,ObjectOverwrite)</f>
        <v>JPY3L6L1Y_Quote#0000</v>
      </c>
      <c r="G5" s="328" t="str">
        <f>_xll.ohRangeRetrieveError(F5)</f>
        <v/>
      </c>
      <c r="H5" s="183"/>
      <c r="J5" s="329"/>
      <c r="K5" s="330" t="s">
        <v>8</v>
      </c>
      <c r="L5" s="330" t="s">
        <v>91</v>
      </c>
      <c r="M5" s="330" t="s">
        <v>92</v>
      </c>
      <c r="N5" s="258" t="str">
        <f t="shared" ref="N5:N41" si="3">Currency&amp;$L5&amp;$M5&amp;$K5</f>
        <v>JPY3L6L1Y</v>
      </c>
      <c r="O5" s="207" t="str">
        <f>N5&amp;"="&amp;VLOOKUP(BasisSwap3M6M!Contributor,ContributorTable,2,FALSE)</f>
        <v>JPY3L6L1Y=ICAP</v>
      </c>
      <c r="P5" s="342">
        <v>2.75</v>
      </c>
      <c r="Q5" s="342">
        <v>4.75</v>
      </c>
      <c r="R5" s="331">
        <f t="shared" ref="R5:R41" si="4">IF($R$2,IF(ISNUMBER(P5),P5,#NUM!),IFERROR(AVERAGE(P5:Q5),#NUM!))</f>
        <v>3.75</v>
      </c>
      <c r="S5" s="331">
        <f t="shared" ref="S5:S41" si="5">(R5-P5)*2</f>
        <v>2</v>
      </c>
      <c r="T5" s="63"/>
      <c r="U5" s="332">
        <v>3.5</v>
      </c>
      <c r="V5" s="68"/>
      <c r="W5" s="333">
        <f t="array" ref="W5:W41">QuoteLive</f>
        <v>3.75</v>
      </c>
      <c r="X5" s="334">
        <f>_xll.qlSimpleQuoteSetValue(F5,W5/10000,Trigger)</f>
        <v>0</v>
      </c>
      <c r="Y5" s="199"/>
    </row>
    <row r="6" spans="1:25" ht="11.25" customHeight="1" x14ac:dyDescent="0.2">
      <c r="A6" s="191"/>
      <c r="B6" s="231" t="s">
        <v>96</v>
      </c>
      <c r="C6" s="231" t="str">
        <f t="shared" si="0"/>
        <v>3L</v>
      </c>
      <c r="D6" s="231" t="str">
        <f t="shared" si="1"/>
        <v>6L</v>
      </c>
      <c r="E6" s="171" t="str">
        <f t="shared" si="2"/>
        <v>JPY3L6L15M_Quote</v>
      </c>
      <c r="F6" s="171" t="str">
        <f>_xll.qlSimpleQuote(E6,,RateTickValue,Permanent,Trigger,ObjectOverwrite)</f>
        <v>JPY3L6L15M_Quote#0000</v>
      </c>
      <c r="G6" s="328" t="str">
        <f>_xll.ohRangeRetrieveError(F6)</f>
        <v/>
      </c>
      <c r="H6" s="183"/>
      <c r="J6" s="329"/>
      <c r="K6" s="330" t="s">
        <v>96</v>
      </c>
      <c r="L6" s="330" t="s">
        <v>91</v>
      </c>
      <c r="M6" s="330" t="s">
        <v>92</v>
      </c>
      <c r="N6" s="258" t="str">
        <f t="shared" si="3"/>
        <v>JPY3L6L15M</v>
      </c>
      <c r="O6" s="207" t="str">
        <f>N6&amp;"="&amp;VLOOKUP(BasisSwap3M6M!Contributor,ContributorTable,2,FALSE)</f>
        <v>JPY3L6L15M=ICAP</v>
      </c>
      <c r="P6" s="342" t="s">
        <v>229</v>
      </c>
      <c r="Q6" s="342" t="s">
        <v>229</v>
      </c>
      <c r="R6" s="331" t="e">
        <f t="shared" si="4"/>
        <v>#NUM!</v>
      </c>
      <c r="S6" s="331" t="e">
        <f t="shared" si="5"/>
        <v>#NUM!</v>
      </c>
      <c r="T6" s="63"/>
      <c r="U6" s="332" t="e">
        <v>#NUM!</v>
      </c>
      <c r="V6" s="68"/>
      <c r="W6" s="333" t="e">
        <v>#NUM!</v>
      </c>
      <c r="X6" s="334">
        <f>_xll.qlSimpleQuoteSetValue(F6,W6/10000,Trigger)</f>
        <v>0</v>
      </c>
      <c r="Y6" s="199"/>
    </row>
    <row r="7" spans="1:25" ht="11.25" customHeight="1" x14ac:dyDescent="0.2">
      <c r="A7" s="191"/>
      <c r="B7" s="231" t="s">
        <v>95</v>
      </c>
      <c r="C7" s="231" t="str">
        <f t="shared" si="0"/>
        <v>3L</v>
      </c>
      <c r="D7" s="231" t="str">
        <f t="shared" si="1"/>
        <v>6L</v>
      </c>
      <c r="E7" s="171" t="str">
        <f t="shared" si="2"/>
        <v>JPY3L6L18M_Quote</v>
      </c>
      <c r="F7" s="171" t="str">
        <f>_xll.qlSimpleQuote(E7,,RateTickValue,Permanent,Trigger,ObjectOverwrite)</f>
        <v>JPY3L6L18M_Quote#0000</v>
      </c>
      <c r="G7" s="328" t="str">
        <f>_xll.ohRangeRetrieveError(F7)</f>
        <v/>
      </c>
      <c r="H7" s="183"/>
      <c r="J7" s="329"/>
      <c r="K7" s="330" t="s">
        <v>95</v>
      </c>
      <c r="L7" s="330" t="s">
        <v>91</v>
      </c>
      <c r="M7" s="330" t="s">
        <v>92</v>
      </c>
      <c r="N7" s="258" t="str">
        <f t="shared" si="3"/>
        <v>JPY3L6L18M</v>
      </c>
      <c r="O7" s="207" t="str">
        <f>N7&amp;"="&amp;VLOOKUP(BasisSwap3M6M!Contributor,ContributorTable,2,FALSE)</f>
        <v>JPY3L6L18M=ICAP</v>
      </c>
      <c r="P7" s="342" t="s">
        <v>229</v>
      </c>
      <c r="Q7" s="342" t="s">
        <v>229</v>
      </c>
      <c r="R7" s="331" t="e">
        <f t="shared" si="4"/>
        <v>#NUM!</v>
      </c>
      <c r="S7" s="331" t="e">
        <f t="shared" si="5"/>
        <v>#NUM!</v>
      </c>
      <c r="T7" s="63"/>
      <c r="U7" s="332" t="e">
        <v>#NUM!</v>
      </c>
      <c r="V7" s="68"/>
      <c r="W7" s="333" t="e">
        <v>#NUM!</v>
      </c>
      <c r="X7" s="334">
        <f>_xll.qlSimpleQuoteSetValue(F7,W7/10000,Trigger)</f>
        <v>0</v>
      </c>
      <c r="Y7" s="199"/>
    </row>
    <row r="8" spans="1:25" ht="11.25" customHeight="1" x14ac:dyDescent="0.2">
      <c r="A8" s="191"/>
      <c r="B8" s="231" t="s">
        <v>94</v>
      </c>
      <c r="C8" s="231" t="str">
        <f t="shared" si="0"/>
        <v>3L</v>
      </c>
      <c r="D8" s="231" t="str">
        <f t="shared" si="1"/>
        <v>6L</v>
      </c>
      <c r="E8" s="171" t="str">
        <f t="shared" si="2"/>
        <v>JPY3L6L21M_Quote</v>
      </c>
      <c r="F8" s="171" t="str">
        <f>_xll.qlSimpleQuote(E8,,RateTickValue,Permanent,Trigger,ObjectOverwrite)</f>
        <v>JPY3L6L21M_Quote#0000</v>
      </c>
      <c r="G8" s="328" t="str">
        <f>_xll.ohRangeRetrieveError(F8)</f>
        <v/>
      </c>
      <c r="H8" s="183"/>
      <c r="J8" s="191"/>
      <c r="K8" s="330" t="s">
        <v>94</v>
      </c>
      <c r="L8" s="330" t="s">
        <v>91</v>
      </c>
      <c r="M8" s="330" t="s">
        <v>92</v>
      </c>
      <c r="N8" s="258" t="str">
        <f t="shared" si="3"/>
        <v>JPY3L6L21M</v>
      </c>
      <c r="O8" s="207" t="str">
        <f>N8&amp;"="&amp;VLOOKUP(BasisSwap3M6M!Contributor,ContributorTable,2,FALSE)</f>
        <v>JPY3L6L21M=ICAP</v>
      </c>
      <c r="P8" s="342" t="s">
        <v>229</v>
      </c>
      <c r="Q8" s="342" t="s">
        <v>229</v>
      </c>
      <c r="R8" s="331" t="e">
        <f t="shared" si="4"/>
        <v>#NUM!</v>
      </c>
      <c r="S8" s="331" t="e">
        <f t="shared" si="5"/>
        <v>#NUM!</v>
      </c>
      <c r="T8" s="63"/>
      <c r="U8" s="332" t="e">
        <v>#NUM!</v>
      </c>
      <c r="V8" s="68"/>
      <c r="W8" s="333" t="e">
        <v>#NUM!</v>
      </c>
      <c r="X8" s="334">
        <f>_xll.qlSimpleQuoteSetValue(F8,W8/10000,Trigger)</f>
        <v>0</v>
      </c>
      <c r="Y8" s="199"/>
    </row>
    <row r="9" spans="1:25" ht="11.25" customHeight="1" x14ac:dyDescent="0.2">
      <c r="A9" s="191"/>
      <c r="B9" s="231" t="s">
        <v>84</v>
      </c>
      <c r="C9" s="231" t="str">
        <f t="shared" si="0"/>
        <v>3L</v>
      </c>
      <c r="D9" s="231" t="str">
        <f t="shared" si="1"/>
        <v>6L</v>
      </c>
      <c r="E9" s="171" t="str">
        <f t="shared" si="2"/>
        <v>JPY3L6L2Y_Quote</v>
      </c>
      <c r="F9" s="171" t="str">
        <f>_xll.qlSimpleQuote(E9,,RateTickValue,Permanent,Trigger,ObjectOverwrite)</f>
        <v>JPY3L6L2Y_Quote#0000</v>
      </c>
      <c r="G9" s="328" t="str">
        <f>_xll.ohRangeRetrieveError(F9)</f>
        <v/>
      </c>
      <c r="H9" s="183"/>
      <c r="J9" s="191"/>
      <c r="K9" s="330" t="s">
        <v>84</v>
      </c>
      <c r="L9" s="330" t="s">
        <v>91</v>
      </c>
      <c r="M9" s="330" t="s">
        <v>92</v>
      </c>
      <c r="N9" s="258" t="str">
        <f t="shared" si="3"/>
        <v>JPY3L6L2Y</v>
      </c>
      <c r="O9" s="207" t="str">
        <f>N9&amp;"="&amp;VLOOKUP(BasisSwap3M6M!Contributor,ContributorTable,2,FALSE)</f>
        <v>JPY3L6L2Y=ICAP</v>
      </c>
      <c r="P9" s="342">
        <v>2.5</v>
      </c>
      <c r="Q9" s="342">
        <v>4.5</v>
      </c>
      <c r="R9" s="331">
        <f t="shared" si="4"/>
        <v>3.5</v>
      </c>
      <c r="S9" s="331">
        <f t="shared" si="5"/>
        <v>2</v>
      </c>
      <c r="T9" s="63"/>
      <c r="U9" s="332">
        <v>3.5</v>
      </c>
      <c r="V9" s="68"/>
      <c r="W9" s="333">
        <v>3.5</v>
      </c>
      <c r="X9" s="334">
        <f>_xll.qlSimpleQuoteSetValue(F9,W9/10000,Trigger)</f>
        <v>0</v>
      </c>
      <c r="Y9" s="199"/>
    </row>
    <row r="10" spans="1:25" ht="11.25" customHeight="1" x14ac:dyDescent="0.2">
      <c r="A10" s="191"/>
      <c r="B10" s="231" t="s">
        <v>83</v>
      </c>
      <c r="C10" s="231" t="str">
        <f t="shared" si="0"/>
        <v>3L</v>
      </c>
      <c r="D10" s="231" t="str">
        <f t="shared" si="1"/>
        <v>6L</v>
      </c>
      <c r="E10" s="171" t="str">
        <f t="shared" si="2"/>
        <v>JPY3L6L3Y_Quote</v>
      </c>
      <c r="F10" s="171" t="str">
        <f>_xll.qlSimpleQuote(E10,,RateTickValue,Permanent,Trigger,ObjectOverwrite)</f>
        <v>JPY3L6L3Y_Quote#0000</v>
      </c>
      <c r="G10" s="328" t="str">
        <f>_xll.ohRangeRetrieveError(F10)</f>
        <v/>
      </c>
      <c r="H10" s="183"/>
      <c r="J10" s="191"/>
      <c r="K10" s="330" t="s">
        <v>83</v>
      </c>
      <c r="L10" s="330" t="s">
        <v>91</v>
      </c>
      <c r="M10" s="330" t="s">
        <v>92</v>
      </c>
      <c r="N10" s="258" t="str">
        <f t="shared" si="3"/>
        <v>JPY3L6L3Y</v>
      </c>
      <c r="O10" s="207" t="str">
        <f>N10&amp;"="&amp;VLOOKUP(BasisSwap3M6M!Contributor,ContributorTable,2,FALSE)</f>
        <v>JPY3L6L3Y=ICAP</v>
      </c>
      <c r="P10" s="342">
        <v>2.5</v>
      </c>
      <c r="Q10" s="342">
        <v>4.5</v>
      </c>
      <c r="R10" s="331">
        <f t="shared" si="4"/>
        <v>3.5</v>
      </c>
      <c r="S10" s="331">
        <f t="shared" si="5"/>
        <v>2</v>
      </c>
      <c r="T10" s="63"/>
      <c r="U10" s="332">
        <v>3.75</v>
      </c>
      <c r="V10" s="68"/>
      <c r="W10" s="333">
        <v>3.5</v>
      </c>
      <c r="X10" s="334">
        <f>_xll.qlSimpleQuoteSetValue(F10,W10/10000,Trigger)</f>
        <v>0</v>
      </c>
      <c r="Y10" s="199"/>
    </row>
    <row r="11" spans="1:25" x14ac:dyDescent="0.2">
      <c r="A11" s="191"/>
      <c r="B11" s="231" t="s">
        <v>82</v>
      </c>
      <c r="C11" s="231" t="str">
        <f t="shared" si="0"/>
        <v>3L</v>
      </c>
      <c r="D11" s="231" t="str">
        <f t="shared" si="1"/>
        <v>6L</v>
      </c>
      <c r="E11" s="171" t="str">
        <f t="shared" si="2"/>
        <v>JPY3L6L4Y_Quote</v>
      </c>
      <c r="F11" s="171" t="str">
        <f>_xll.qlSimpleQuote(E11,,RateTickValue,Permanent,Trigger,ObjectOverwrite)</f>
        <v>JPY3L6L4Y_Quote#0000</v>
      </c>
      <c r="G11" s="328" t="str">
        <f>_xll.ohRangeRetrieveError(F11)</f>
        <v/>
      </c>
      <c r="H11" s="183"/>
      <c r="J11" s="191"/>
      <c r="K11" s="330" t="s">
        <v>82</v>
      </c>
      <c r="L11" s="330" t="s">
        <v>91</v>
      </c>
      <c r="M11" s="330" t="s">
        <v>92</v>
      </c>
      <c r="N11" s="258" t="str">
        <f t="shared" si="3"/>
        <v>JPY3L6L4Y</v>
      </c>
      <c r="O11" s="207" t="str">
        <f>N11&amp;"="&amp;VLOOKUP(BasisSwap3M6M!Contributor,ContributorTable,2,FALSE)</f>
        <v>JPY3L6L4Y=ICAP</v>
      </c>
      <c r="P11" s="342">
        <v>2.5</v>
      </c>
      <c r="Q11" s="342">
        <v>4.5</v>
      </c>
      <c r="R11" s="331">
        <f t="shared" si="4"/>
        <v>3.5</v>
      </c>
      <c r="S11" s="331">
        <f t="shared" si="5"/>
        <v>2</v>
      </c>
      <c r="T11" s="63"/>
      <c r="U11" s="332">
        <v>3.75</v>
      </c>
      <c r="V11" s="68"/>
      <c r="W11" s="333">
        <v>3.5</v>
      </c>
      <c r="X11" s="334">
        <f>_xll.qlSimpleQuoteSetValue(F11,W11/10000,Trigger)</f>
        <v>0</v>
      </c>
      <c r="Y11" s="199"/>
    </row>
    <row r="12" spans="1:25" x14ac:dyDescent="0.2">
      <c r="A12" s="191"/>
      <c r="B12" s="231" t="s">
        <v>81</v>
      </c>
      <c r="C12" s="231" t="str">
        <f t="shared" si="0"/>
        <v>3L</v>
      </c>
      <c r="D12" s="231" t="str">
        <f t="shared" si="1"/>
        <v>6L</v>
      </c>
      <c r="E12" s="171" t="str">
        <f t="shared" si="2"/>
        <v>JPY3L6L5Y_Quote</v>
      </c>
      <c r="F12" s="171" t="str">
        <f>_xll.qlSimpleQuote(E12,,RateTickValue,Permanent,Trigger,ObjectOverwrite)</f>
        <v>JPY3L6L5Y_Quote#0000</v>
      </c>
      <c r="G12" s="328" t="str">
        <f>_xll.ohRangeRetrieveError(F12)</f>
        <v/>
      </c>
      <c r="H12" s="183"/>
      <c r="J12" s="191"/>
      <c r="K12" s="330" t="s">
        <v>81</v>
      </c>
      <c r="L12" s="330" t="s">
        <v>91</v>
      </c>
      <c r="M12" s="330" t="s">
        <v>92</v>
      </c>
      <c r="N12" s="258" t="str">
        <f t="shared" si="3"/>
        <v>JPY3L6L5Y</v>
      </c>
      <c r="O12" s="207" t="str">
        <f>N12&amp;"="&amp;VLOOKUP(BasisSwap3M6M!Contributor,ContributorTable,2,FALSE)</f>
        <v>JPY3L6L5Y=ICAP</v>
      </c>
      <c r="P12" s="342">
        <v>2.75</v>
      </c>
      <c r="Q12" s="342">
        <v>4.75</v>
      </c>
      <c r="R12" s="331">
        <f t="shared" si="4"/>
        <v>3.75</v>
      </c>
      <c r="S12" s="331">
        <f t="shared" si="5"/>
        <v>2</v>
      </c>
      <c r="T12" s="63"/>
      <c r="U12" s="332">
        <v>4</v>
      </c>
      <c r="V12" s="68"/>
      <c r="W12" s="333">
        <v>3.75</v>
      </c>
      <c r="X12" s="334">
        <f>_xll.qlSimpleQuoteSetValue(F12,W12/10000,Trigger)</f>
        <v>0</v>
      </c>
      <c r="Y12" s="199"/>
    </row>
    <row r="13" spans="1:25" x14ac:dyDescent="0.2">
      <c r="A13" s="191"/>
      <c r="B13" s="231" t="s">
        <v>80</v>
      </c>
      <c r="C13" s="231" t="str">
        <f t="shared" si="0"/>
        <v>3L</v>
      </c>
      <c r="D13" s="231" t="str">
        <f t="shared" si="1"/>
        <v>6L</v>
      </c>
      <c r="E13" s="171" t="str">
        <f t="shared" si="2"/>
        <v>JPY3L6L6Y_Quote</v>
      </c>
      <c r="F13" s="171" t="str">
        <f>_xll.qlSimpleQuote(E13,,RateTickValue,Permanent,Trigger,ObjectOverwrite)</f>
        <v>JPY3L6L6Y_Quote#0000</v>
      </c>
      <c r="G13" s="328" t="str">
        <f>_xll.ohRangeRetrieveError(F13)</f>
        <v/>
      </c>
      <c r="H13" s="183"/>
      <c r="J13" s="191"/>
      <c r="K13" s="330" t="s">
        <v>80</v>
      </c>
      <c r="L13" s="330" t="s">
        <v>91</v>
      </c>
      <c r="M13" s="330" t="s">
        <v>92</v>
      </c>
      <c r="N13" s="258" t="str">
        <f t="shared" si="3"/>
        <v>JPY3L6L6Y</v>
      </c>
      <c r="O13" s="207" t="str">
        <f>N13&amp;"="&amp;VLOOKUP(BasisSwap3M6M!Contributor,ContributorTable,2,FALSE)</f>
        <v>JPY3L6L6Y=ICAP</v>
      </c>
      <c r="P13" s="342">
        <v>2.75</v>
      </c>
      <c r="Q13" s="342">
        <v>4.75</v>
      </c>
      <c r="R13" s="331">
        <f t="shared" si="4"/>
        <v>3.75</v>
      </c>
      <c r="S13" s="331">
        <f t="shared" si="5"/>
        <v>2</v>
      </c>
      <c r="T13" s="63"/>
      <c r="U13" s="332">
        <v>4.25</v>
      </c>
      <c r="V13" s="68"/>
      <c r="W13" s="333">
        <v>3.75</v>
      </c>
      <c r="X13" s="334">
        <f>_xll.qlSimpleQuoteSetValue(F13,W13/10000,Trigger)</f>
        <v>0</v>
      </c>
      <c r="Y13" s="199"/>
    </row>
    <row r="14" spans="1:25" x14ac:dyDescent="0.2">
      <c r="A14" s="191"/>
      <c r="B14" s="231" t="s">
        <v>79</v>
      </c>
      <c r="C14" s="231" t="str">
        <f t="shared" si="0"/>
        <v>3L</v>
      </c>
      <c r="D14" s="231" t="str">
        <f t="shared" si="1"/>
        <v>6L</v>
      </c>
      <c r="E14" s="171" t="str">
        <f t="shared" si="2"/>
        <v>JPY3L6L7Y_Quote</v>
      </c>
      <c r="F14" s="171" t="str">
        <f>_xll.qlSimpleQuote(E14,,RateTickValue,Permanent,Trigger,ObjectOverwrite)</f>
        <v>JPY3L6L7Y_Quote#0000</v>
      </c>
      <c r="G14" s="328" t="str">
        <f>_xll.ohRangeRetrieveError(F14)</f>
        <v/>
      </c>
      <c r="H14" s="183"/>
      <c r="J14" s="191"/>
      <c r="K14" s="330" t="s">
        <v>79</v>
      </c>
      <c r="L14" s="330" t="s">
        <v>91</v>
      </c>
      <c r="M14" s="330" t="s">
        <v>92</v>
      </c>
      <c r="N14" s="258" t="str">
        <f t="shared" si="3"/>
        <v>JPY3L6L7Y</v>
      </c>
      <c r="O14" s="207" t="str">
        <f>N14&amp;"="&amp;VLOOKUP(BasisSwap3M6M!Contributor,ContributorTable,2,FALSE)</f>
        <v>JPY3L6L7Y=ICAP</v>
      </c>
      <c r="P14" s="342">
        <v>3</v>
      </c>
      <c r="Q14" s="342">
        <v>5</v>
      </c>
      <c r="R14" s="331">
        <f t="shared" si="4"/>
        <v>4</v>
      </c>
      <c r="S14" s="331">
        <f t="shared" si="5"/>
        <v>2</v>
      </c>
      <c r="T14" s="63"/>
      <c r="U14" s="332">
        <v>4.5</v>
      </c>
      <c r="V14" s="68"/>
      <c r="W14" s="333">
        <v>4</v>
      </c>
      <c r="X14" s="334">
        <f>_xll.qlSimpleQuoteSetValue(F14,W14/10000,Trigger)</f>
        <v>0</v>
      </c>
      <c r="Y14" s="199"/>
    </row>
    <row r="15" spans="1:25" x14ac:dyDescent="0.2">
      <c r="A15" s="191"/>
      <c r="B15" s="231" t="s">
        <v>78</v>
      </c>
      <c r="C15" s="231" t="str">
        <f t="shared" si="0"/>
        <v>3L</v>
      </c>
      <c r="D15" s="231" t="str">
        <f t="shared" si="1"/>
        <v>6L</v>
      </c>
      <c r="E15" s="171" t="str">
        <f t="shared" si="2"/>
        <v>JPY3L6L8Y_Quote</v>
      </c>
      <c r="F15" s="171" t="str">
        <f>_xll.qlSimpleQuote(E15,,RateTickValue,Permanent,Trigger,ObjectOverwrite)</f>
        <v>JPY3L6L8Y_Quote#0000</v>
      </c>
      <c r="G15" s="328" t="str">
        <f>_xll.ohRangeRetrieveError(F15)</f>
        <v/>
      </c>
      <c r="H15" s="183"/>
      <c r="J15" s="191"/>
      <c r="K15" s="330" t="s">
        <v>78</v>
      </c>
      <c r="L15" s="330" t="s">
        <v>91</v>
      </c>
      <c r="M15" s="330" t="s">
        <v>92</v>
      </c>
      <c r="N15" s="258" t="str">
        <f t="shared" si="3"/>
        <v>JPY3L6L8Y</v>
      </c>
      <c r="O15" s="207" t="str">
        <f>N15&amp;"="&amp;VLOOKUP(BasisSwap3M6M!Contributor,ContributorTable,2,FALSE)</f>
        <v>JPY3L6L8Y=ICAP</v>
      </c>
      <c r="P15" s="342">
        <v>3.25</v>
      </c>
      <c r="Q15" s="342">
        <v>5.25</v>
      </c>
      <c r="R15" s="331">
        <f t="shared" si="4"/>
        <v>4.25</v>
      </c>
      <c r="S15" s="331">
        <f t="shared" si="5"/>
        <v>2</v>
      </c>
      <c r="T15" s="63"/>
      <c r="U15" s="332">
        <v>4.75</v>
      </c>
      <c r="V15" s="68"/>
      <c r="W15" s="333">
        <v>4.25</v>
      </c>
      <c r="X15" s="334">
        <f>_xll.qlSimpleQuoteSetValue(F15,W15/10000,Trigger)</f>
        <v>0</v>
      </c>
      <c r="Y15" s="199"/>
    </row>
    <row r="16" spans="1:25" x14ac:dyDescent="0.2">
      <c r="A16" s="191"/>
      <c r="B16" s="231" t="s">
        <v>77</v>
      </c>
      <c r="C16" s="231" t="str">
        <f t="shared" si="0"/>
        <v>3L</v>
      </c>
      <c r="D16" s="231" t="str">
        <f t="shared" si="1"/>
        <v>6L</v>
      </c>
      <c r="E16" s="171" t="str">
        <f t="shared" si="2"/>
        <v>JPY3L6L9Y_Quote</v>
      </c>
      <c r="F16" s="171" t="str">
        <f>_xll.qlSimpleQuote(E16,,RateTickValue,Permanent,Trigger,ObjectOverwrite)</f>
        <v>JPY3L6L9Y_Quote#0000</v>
      </c>
      <c r="G16" s="328" t="str">
        <f>_xll.ohRangeRetrieveError(F16)</f>
        <v/>
      </c>
      <c r="H16" s="183"/>
      <c r="J16" s="191"/>
      <c r="K16" s="330" t="s">
        <v>77</v>
      </c>
      <c r="L16" s="330" t="s">
        <v>91</v>
      </c>
      <c r="M16" s="330" t="s">
        <v>92</v>
      </c>
      <c r="N16" s="258" t="str">
        <f t="shared" si="3"/>
        <v>JPY3L6L9Y</v>
      </c>
      <c r="O16" s="207" t="str">
        <f>N16&amp;"="&amp;VLOOKUP(BasisSwap3M6M!Contributor,ContributorTable,2,FALSE)</f>
        <v>JPY3L6L9Y=ICAP</v>
      </c>
      <c r="P16" s="342">
        <v>3.5</v>
      </c>
      <c r="Q16" s="342">
        <v>5.5</v>
      </c>
      <c r="R16" s="331">
        <f t="shared" si="4"/>
        <v>4.5</v>
      </c>
      <c r="S16" s="331">
        <f t="shared" si="5"/>
        <v>2</v>
      </c>
      <c r="T16" s="63"/>
      <c r="U16" s="332">
        <v>5</v>
      </c>
      <c r="V16" s="68"/>
      <c r="W16" s="333">
        <v>4.5</v>
      </c>
      <c r="X16" s="334">
        <f>_xll.qlSimpleQuoteSetValue(F16,W16/10000,Trigger)</f>
        <v>0</v>
      </c>
      <c r="Y16" s="199"/>
    </row>
    <row r="17" spans="1:25" x14ac:dyDescent="0.2">
      <c r="A17" s="191"/>
      <c r="B17" s="231" t="s">
        <v>76</v>
      </c>
      <c r="C17" s="231" t="str">
        <f t="shared" si="0"/>
        <v>3L</v>
      </c>
      <c r="D17" s="231" t="str">
        <f t="shared" si="1"/>
        <v>6L</v>
      </c>
      <c r="E17" s="171" t="str">
        <f t="shared" si="2"/>
        <v>JPY3L6L10Y_Quote</v>
      </c>
      <c r="F17" s="171" t="str">
        <f>_xll.qlSimpleQuote(E17,,RateTickValue,Permanent,Trigger,ObjectOverwrite)</f>
        <v>JPY3L6L10Y_Quote#0000</v>
      </c>
      <c r="G17" s="328" t="str">
        <f>_xll.ohRangeRetrieveError(F17)</f>
        <v/>
      </c>
      <c r="H17" s="183"/>
      <c r="J17" s="191"/>
      <c r="K17" s="330" t="s">
        <v>76</v>
      </c>
      <c r="L17" s="330" t="s">
        <v>91</v>
      </c>
      <c r="M17" s="330" t="s">
        <v>92</v>
      </c>
      <c r="N17" s="258" t="str">
        <f t="shared" si="3"/>
        <v>JPY3L6L10Y</v>
      </c>
      <c r="O17" s="207" t="str">
        <f>N17&amp;"="&amp;VLOOKUP(BasisSwap3M6M!Contributor,ContributorTable,2,FALSE)</f>
        <v>JPY3L6L10Y=ICAP</v>
      </c>
      <c r="P17" s="342">
        <v>3.75</v>
      </c>
      <c r="Q17" s="342">
        <v>5.75</v>
      </c>
      <c r="R17" s="331">
        <f t="shared" si="4"/>
        <v>4.75</v>
      </c>
      <c r="S17" s="331">
        <f t="shared" si="5"/>
        <v>2</v>
      </c>
      <c r="T17" s="63"/>
      <c r="U17" s="332">
        <v>5.25</v>
      </c>
      <c r="V17" s="68"/>
      <c r="W17" s="333">
        <v>4.75</v>
      </c>
      <c r="X17" s="334">
        <f>_xll.qlSimpleQuoteSetValue(F17,W17/10000,Trigger)</f>
        <v>0</v>
      </c>
      <c r="Y17" s="199"/>
    </row>
    <row r="18" spans="1:25" x14ac:dyDescent="0.2">
      <c r="A18" s="191"/>
      <c r="B18" s="231" t="s">
        <v>75</v>
      </c>
      <c r="C18" s="231" t="str">
        <f t="shared" si="0"/>
        <v>3L</v>
      </c>
      <c r="D18" s="231" t="str">
        <f t="shared" si="1"/>
        <v>6L</v>
      </c>
      <c r="E18" s="171" t="str">
        <f t="shared" si="2"/>
        <v>JPY3L6L11Y_Quote</v>
      </c>
      <c r="F18" s="171" t="str">
        <f>_xll.qlSimpleQuote(E18,,RateTickValue,Permanent,Trigger,ObjectOverwrite)</f>
        <v>JPY3L6L11Y_Quote#0000</v>
      </c>
      <c r="G18" s="328" t="str">
        <f>_xll.ohRangeRetrieveError(F18)</f>
        <v/>
      </c>
      <c r="H18" s="183"/>
      <c r="J18" s="191"/>
      <c r="K18" s="330" t="s">
        <v>75</v>
      </c>
      <c r="L18" s="330" t="s">
        <v>91</v>
      </c>
      <c r="M18" s="330" t="s">
        <v>92</v>
      </c>
      <c r="N18" s="258" t="str">
        <f t="shared" si="3"/>
        <v>JPY3L6L11Y</v>
      </c>
      <c r="O18" s="207" t="str">
        <f>N18&amp;"="&amp;VLOOKUP(BasisSwap3M6M!Contributor,ContributorTable,2,FALSE)</f>
        <v>JPY3L6L11Y=ICAP</v>
      </c>
      <c r="P18" s="342" t="s">
        <v>229</v>
      </c>
      <c r="Q18" s="342" t="s">
        <v>229</v>
      </c>
      <c r="R18" s="331" t="e">
        <f t="shared" si="4"/>
        <v>#NUM!</v>
      </c>
      <c r="S18" s="331" t="e">
        <f t="shared" si="5"/>
        <v>#NUM!</v>
      </c>
      <c r="T18" s="63"/>
      <c r="U18" s="332" t="e">
        <v>#NUM!</v>
      </c>
      <c r="V18" s="68"/>
      <c r="W18" s="333" t="e">
        <v>#NUM!</v>
      </c>
      <c r="X18" s="334">
        <f>_xll.qlSimpleQuoteSetValue(F18,W18/10000,Trigger)</f>
        <v>0</v>
      </c>
      <c r="Y18" s="199"/>
    </row>
    <row r="19" spans="1:25" x14ac:dyDescent="0.2">
      <c r="A19" s="191"/>
      <c r="B19" s="231" t="s">
        <v>74</v>
      </c>
      <c r="C19" s="231" t="str">
        <f t="shared" si="0"/>
        <v>3L</v>
      </c>
      <c r="D19" s="231" t="str">
        <f t="shared" si="1"/>
        <v>6L</v>
      </c>
      <c r="E19" s="171" t="str">
        <f t="shared" si="2"/>
        <v>JPY3L6L12Y_Quote</v>
      </c>
      <c r="F19" s="171" t="str">
        <f>_xll.qlSimpleQuote(E19,,RateTickValue,Permanent,Trigger,ObjectOverwrite)</f>
        <v>JPY3L6L12Y_Quote#0000</v>
      </c>
      <c r="G19" s="328" t="str">
        <f>_xll.ohRangeRetrieveError(F19)</f>
        <v/>
      </c>
      <c r="H19" s="183"/>
      <c r="J19" s="191"/>
      <c r="K19" s="330" t="s">
        <v>74</v>
      </c>
      <c r="L19" s="330" t="s">
        <v>91</v>
      </c>
      <c r="M19" s="330" t="s">
        <v>92</v>
      </c>
      <c r="N19" s="258" t="str">
        <f t="shared" si="3"/>
        <v>JPY3L6L12Y</v>
      </c>
      <c r="O19" s="207" t="str">
        <f>N19&amp;"="&amp;VLOOKUP(BasisSwap3M6M!Contributor,ContributorTable,2,FALSE)</f>
        <v>JPY3L6L12Y=ICAP</v>
      </c>
      <c r="P19" s="342" t="s">
        <v>229</v>
      </c>
      <c r="Q19" s="342" t="s">
        <v>229</v>
      </c>
      <c r="R19" s="331" t="e">
        <f t="shared" si="4"/>
        <v>#NUM!</v>
      </c>
      <c r="S19" s="331" t="e">
        <f t="shared" si="5"/>
        <v>#NUM!</v>
      </c>
      <c r="T19" s="63"/>
      <c r="U19" s="332" t="e">
        <v>#NUM!</v>
      </c>
      <c r="V19" s="68"/>
      <c r="W19" s="333" t="e">
        <v>#NUM!</v>
      </c>
      <c r="X19" s="334">
        <f>_xll.qlSimpleQuoteSetValue(F19,W19/10000,Trigger)</f>
        <v>0</v>
      </c>
      <c r="Y19" s="199"/>
    </row>
    <row r="20" spans="1:25" x14ac:dyDescent="0.2">
      <c r="A20" s="191"/>
      <c r="B20" s="231" t="s">
        <v>73</v>
      </c>
      <c r="C20" s="231" t="str">
        <f t="shared" si="0"/>
        <v>3L</v>
      </c>
      <c r="D20" s="231" t="str">
        <f t="shared" si="1"/>
        <v>6L</v>
      </c>
      <c r="E20" s="171" t="str">
        <f t="shared" si="2"/>
        <v>JPY3L6L13Y_Quote</v>
      </c>
      <c r="F20" s="171" t="str">
        <f>_xll.qlSimpleQuote(E20,,RateTickValue,Permanent,Trigger,ObjectOverwrite)</f>
        <v>JPY3L6L13Y_Quote#0000</v>
      </c>
      <c r="G20" s="328" t="str">
        <f>_xll.ohRangeRetrieveError(F20)</f>
        <v/>
      </c>
      <c r="H20" s="183"/>
      <c r="J20" s="191"/>
      <c r="K20" s="330" t="s">
        <v>73</v>
      </c>
      <c r="L20" s="330" t="s">
        <v>91</v>
      </c>
      <c r="M20" s="330" t="s">
        <v>92</v>
      </c>
      <c r="N20" s="258" t="str">
        <f t="shared" si="3"/>
        <v>JPY3L6L13Y</v>
      </c>
      <c r="O20" s="207" t="str">
        <f>N20&amp;"="&amp;VLOOKUP(BasisSwap3M6M!Contributor,ContributorTable,2,FALSE)</f>
        <v>JPY3L6L13Y=ICAP</v>
      </c>
      <c r="P20" s="342" t="s">
        <v>229</v>
      </c>
      <c r="Q20" s="342" t="s">
        <v>229</v>
      </c>
      <c r="R20" s="331" t="e">
        <f t="shared" si="4"/>
        <v>#NUM!</v>
      </c>
      <c r="S20" s="331" t="e">
        <f t="shared" si="5"/>
        <v>#NUM!</v>
      </c>
      <c r="T20" s="63"/>
      <c r="U20" s="332" t="e">
        <v>#NUM!</v>
      </c>
      <c r="V20" s="68"/>
      <c r="W20" s="333" t="e">
        <v>#NUM!</v>
      </c>
      <c r="X20" s="334">
        <f>_xll.qlSimpleQuoteSetValue(F20,W20/10000,Trigger)</f>
        <v>0</v>
      </c>
      <c r="Y20" s="199"/>
    </row>
    <row r="21" spans="1:25" x14ac:dyDescent="0.2">
      <c r="A21" s="191"/>
      <c r="B21" s="231" t="s">
        <v>72</v>
      </c>
      <c r="C21" s="231" t="str">
        <f t="shared" si="0"/>
        <v>3L</v>
      </c>
      <c r="D21" s="231" t="str">
        <f t="shared" si="1"/>
        <v>6L</v>
      </c>
      <c r="E21" s="171" t="str">
        <f t="shared" si="2"/>
        <v>JPY3L6L14Y_Quote</v>
      </c>
      <c r="F21" s="171" t="str">
        <f>_xll.qlSimpleQuote(E21,,RateTickValue,Permanent,Trigger,ObjectOverwrite)</f>
        <v>JPY3L6L14Y_Quote#0000</v>
      </c>
      <c r="G21" s="328" t="str">
        <f>_xll.ohRangeRetrieveError(F21)</f>
        <v/>
      </c>
      <c r="H21" s="183"/>
      <c r="J21" s="191"/>
      <c r="K21" s="330" t="s">
        <v>72</v>
      </c>
      <c r="L21" s="330" t="s">
        <v>91</v>
      </c>
      <c r="M21" s="330" t="s">
        <v>92</v>
      </c>
      <c r="N21" s="258" t="str">
        <f t="shared" si="3"/>
        <v>JPY3L6L14Y</v>
      </c>
      <c r="O21" s="207" t="str">
        <f>N21&amp;"="&amp;VLOOKUP(BasisSwap3M6M!Contributor,ContributorTable,2,FALSE)</f>
        <v>JPY3L6L14Y=ICAP</v>
      </c>
      <c r="P21" s="342" t="s">
        <v>229</v>
      </c>
      <c r="Q21" s="342" t="s">
        <v>229</v>
      </c>
      <c r="R21" s="331" t="e">
        <f t="shared" si="4"/>
        <v>#NUM!</v>
      </c>
      <c r="S21" s="331" t="e">
        <f t="shared" si="5"/>
        <v>#NUM!</v>
      </c>
      <c r="T21" s="63"/>
      <c r="U21" s="332" t="e">
        <v>#NUM!</v>
      </c>
      <c r="V21" s="68"/>
      <c r="W21" s="333" t="e">
        <v>#NUM!</v>
      </c>
      <c r="X21" s="334">
        <f>_xll.qlSimpleQuoteSetValue(F21,W21/10000,Trigger)</f>
        <v>0</v>
      </c>
      <c r="Y21" s="199"/>
    </row>
    <row r="22" spans="1:25" x14ac:dyDescent="0.2">
      <c r="A22" s="191"/>
      <c r="B22" s="231" t="s">
        <v>71</v>
      </c>
      <c r="C22" s="231" t="str">
        <f t="shared" si="0"/>
        <v>3L</v>
      </c>
      <c r="D22" s="231" t="str">
        <f t="shared" si="1"/>
        <v>6L</v>
      </c>
      <c r="E22" s="171" t="str">
        <f t="shared" si="2"/>
        <v>JPY3L6L15Y_Quote</v>
      </c>
      <c r="F22" s="171" t="str">
        <f>_xll.qlSimpleQuote(E22,,RateTickValue,Permanent,Trigger,ObjectOverwrite)</f>
        <v>JPY3L6L15Y_Quote#0000</v>
      </c>
      <c r="G22" s="328" t="str">
        <f>_xll.ohRangeRetrieveError(F22)</f>
        <v/>
      </c>
      <c r="H22" s="183"/>
      <c r="J22" s="191"/>
      <c r="K22" s="330" t="s">
        <v>71</v>
      </c>
      <c r="L22" s="330" t="s">
        <v>91</v>
      </c>
      <c r="M22" s="330" t="s">
        <v>92</v>
      </c>
      <c r="N22" s="258" t="str">
        <f t="shared" si="3"/>
        <v>JPY3L6L15Y</v>
      </c>
      <c r="O22" s="207" t="str">
        <f>N22&amp;"="&amp;VLOOKUP(BasisSwap3M6M!Contributor,ContributorTable,2,FALSE)</f>
        <v>JPY3L6L15Y=ICAP</v>
      </c>
      <c r="P22" s="342">
        <v>3.5</v>
      </c>
      <c r="Q22" s="342">
        <v>5.5</v>
      </c>
      <c r="R22" s="331">
        <f t="shared" si="4"/>
        <v>4.5</v>
      </c>
      <c r="S22" s="331">
        <f t="shared" si="5"/>
        <v>2</v>
      </c>
      <c r="T22" s="63"/>
      <c r="U22" s="332">
        <v>5.25</v>
      </c>
      <c r="V22" s="68"/>
      <c r="W22" s="333">
        <v>4.5</v>
      </c>
      <c r="X22" s="334">
        <f>_xll.qlSimpleQuoteSetValue(F22,W22/10000,Trigger)</f>
        <v>0</v>
      </c>
      <c r="Y22" s="199"/>
    </row>
    <row r="23" spans="1:25" x14ac:dyDescent="0.2">
      <c r="A23" s="191"/>
      <c r="B23" s="231" t="s">
        <v>70</v>
      </c>
      <c r="C23" s="231" t="str">
        <f t="shared" si="0"/>
        <v>3L</v>
      </c>
      <c r="D23" s="231" t="str">
        <f t="shared" si="1"/>
        <v>6L</v>
      </c>
      <c r="E23" s="171" t="str">
        <f t="shared" si="2"/>
        <v>JPY3L6L16Y_Quote</v>
      </c>
      <c r="F23" s="171" t="str">
        <f>_xll.qlSimpleQuote(E23,,RateTickValue,Permanent,Trigger,ObjectOverwrite)</f>
        <v>JPY3L6L16Y_Quote#0000</v>
      </c>
      <c r="G23" s="328" t="str">
        <f>_xll.ohRangeRetrieveError(F23)</f>
        <v/>
      </c>
      <c r="H23" s="183"/>
      <c r="J23" s="191"/>
      <c r="K23" s="330" t="s">
        <v>70</v>
      </c>
      <c r="L23" s="330" t="s">
        <v>91</v>
      </c>
      <c r="M23" s="330" t="s">
        <v>92</v>
      </c>
      <c r="N23" s="258" t="str">
        <f t="shared" si="3"/>
        <v>JPY3L6L16Y</v>
      </c>
      <c r="O23" s="207" t="str">
        <f>N23&amp;"="&amp;VLOOKUP(BasisSwap3M6M!Contributor,ContributorTable,2,FALSE)</f>
        <v>JPY3L6L16Y=ICAP</v>
      </c>
      <c r="P23" s="342" t="s">
        <v>229</v>
      </c>
      <c r="Q23" s="342" t="s">
        <v>229</v>
      </c>
      <c r="R23" s="331" t="e">
        <f t="shared" si="4"/>
        <v>#NUM!</v>
      </c>
      <c r="S23" s="331" t="e">
        <f t="shared" si="5"/>
        <v>#NUM!</v>
      </c>
      <c r="T23" s="63"/>
      <c r="U23" s="332" t="e">
        <v>#NUM!</v>
      </c>
      <c r="V23" s="68"/>
      <c r="W23" s="333" t="e">
        <v>#NUM!</v>
      </c>
      <c r="X23" s="334">
        <f>_xll.qlSimpleQuoteSetValue(F23,W23/10000,Trigger)</f>
        <v>0</v>
      </c>
      <c r="Y23" s="199"/>
    </row>
    <row r="24" spans="1:25" x14ac:dyDescent="0.2">
      <c r="A24" s="191"/>
      <c r="B24" s="231" t="s">
        <v>69</v>
      </c>
      <c r="C24" s="231" t="str">
        <f t="shared" si="0"/>
        <v>3L</v>
      </c>
      <c r="D24" s="231" t="str">
        <f t="shared" si="1"/>
        <v>6L</v>
      </c>
      <c r="E24" s="171" t="str">
        <f t="shared" si="2"/>
        <v>JPY3L6L17Y_Quote</v>
      </c>
      <c r="F24" s="171" t="str">
        <f>_xll.qlSimpleQuote(E24,,RateTickValue,Permanent,Trigger,ObjectOverwrite)</f>
        <v>JPY3L6L17Y_Quote#0000</v>
      </c>
      <c r="G24" s="328" t="str">
        <f>_xll.ohRangeRetrieveError(F24)</f>
        <v/>
      </c>
      <c r="H24" s="183"/>
      <c r="J24" s="191"/>
      <c r="K24" s="330" t="s">
        <v>69</v>
      </c>
      <c r="L24" s="330" t="s">
        <v>91</v>
      </c>
      <c r="M24" s="330" t="s">
        <v>92</v>
      </c>
      <c r="N24" s="258" t="str">
        <f t="shared" si="3"/>
        <v>JPY3L6L17Y</v>
      </c>
      <c r="O24" s="207" t="str">
        <f>N24&amp;"="&amp;VLOOKUP(BasisSwap3M6M!Contributor,ContributorTable,2,FALSE)</f>
        <v>JPY3L6L17Y=ICAP</v>
      </c>
      <c r="P24" s="342" t="s">
        <v>229</v>
      </c>
      <c r="Q24" s="342" t="s">
        <v>229</v>
      </c>
      <c r="R24" s="331" t="e">
        <f t="shared" si="4"/>
        <v>#NUM!</v>
      </c>
      <c r="S24" s="331" t="e">
        <f t="shared" si="5"/>
        <v>#NUM!</v>
      </c>
      <c r="T24" s="63"/>
      <c r="U24" s="332" t="e">
        <v>#NUM!</v>
      </c>
      <c r="V24" s="68"/>
      <c r="W24" s="333" t="e">
        <v>#NUM!</v>
      </c>
      <c r="X24" s="334">
        <f>_xll.qlSimpleQuoteSetValue(F24,W24/10000,Trigger)</f>
        <v>0</v>
      </c>
      <c r="Y24" s="199"/>
    </row>
    <row r="25" spans="1:25" x14ac:dyDescent="0.2">
      <c r="A25" s="191"/>
      <c r="B25" s="231" t="s">
        <v>68</v>
      </c>
      <c r="C25" s="231" t="str">
        <f t="shared" si="0"/>
        <v>3L</v>
      </c>
      <c r="D25" s="231" t="str">
        <f t="shared" si="1"/>
        <v>6L</v>
      </c>
      <c r="E25" s="171" t="str">
        <f t="shared" si="2"/>
        <v>JPY3L6L18Y_Quote</v>
      </c>
      <c r="F25" s="171" t="str">
        <f>_xll.qlSimpleQuote(E25,,RateTickValue,Permanent,Trigger,ObjectOverwrite)</f>
        <v>JPY3L6L18Y_Quote#0000</v>
      </c>
      <c r="G25" s="328" t="str">
        <f>_xll.ohRangeRetrieveError(F25)</f>
        <v/>
      </c>
      <c r="H25" s="183"/>
      <c r="J25" s="191"/>
      <c r="K25" s="330" t="s">
        <v>68</v>
      </c>
      <c r="L25" s="330" t="s">
        <v>91</v>
      </c>
      <c r="M25" s="330" t="s">
        <v>92</v>
      </c>
      <c r="N25" s="258" t="str">
        <f t="shared" si="3"/>
        <v>JPY3L6L18Y</v>
      </c>
      <c r="O25" s="207" t="str">
        <f>N25&amp;"="&amp;VLOOKUP(BasisSwap3M6M!Contributor,ContributorTable,2,FALSE)</f>
        <v>JPY3L6L18Y=ICAP</v>
      </c>
      <c r="P25" s="342" t="s">
        <v>229</v>
      </c>
      <c r="Q25" s="342" t="s">
        <v>229</v>
      </c>
      <c r="R25" s="331" t="e">
        <f t="shared" si="4"/>
        <v>#NUM!</v>
      </c>
      <c r="S25" s="331" t="e">
        <f t="shared" si="5"/>
        <v>#NUM!</v>
      </c>
      <c r="T25" s="63"/>
      <c r="U25" s="332" t="e">
        <v>#NUM!</v>
      </c>
      <c r="V25" s="68"/>
      <c r="W25" s="333" t="e">
        <v>#NUM!</v>
      </c>
      <c r="X25" s="334">
        <f>_xll.qlSimpleQuoteSetValue(F25,W25/10000,Trigger)</f>
        <v>0</v>
      </c>
      <c r="Y25" s="199"/>
    </row>
    <row r="26" spans="1:25" x14ac:dyDescent="0.2">
      <c r="A26" s="191"/>
      <c r="B26" s="231" t="s">
        <v>67</v>
      </c>
      <c r="C26" s="231" t="str">
        <f t="shared" si="0"/>
        <v>3L</v>
      </c>
      <c r="D26" s="231" t="str">
        <f t="shared" si="1"/>
        <v>6L</v>
      </c>
      <c r="E26" s="171" t="str">
        <f t="shared" si="2"/>
        <v>JPY3L6L19Y_Quote</v>
      </c>
      <c r="F26" s="171" t="str">
        <f>_xll.qlSimpleQuote(E26,,RateTickValue,Permanent,Trigger,ObjectOverwrite)</f>
        <v>JPY3L6L19Y_Quote#0000</v>
      </c>
      <c r="G26" s="328" t="str">
        <f>_xll.ohRangeRetrieveError(F26)</f>
        <v/>
      </c>
      <c r="H26" s="183"/>
      <c r="J26" s="191"/>
      <c r="K26" s="330" t="s">
        <v>67</v>
      </c>
      <c r="L26" s="330" t="s">
        <v>91</v>
      </c>
      <c r="M26" s="330" t="s">
        <v>92</v>
      </c>
      <c r="N26" s="258" t="str">
        <f t="shared" si="3"/>
        <v>JPY3L6L19Y</v>
      </c>
      <c r="O26" s="207" t="str">
        <f>N26&amp;"="&amp;VLOOKUP(BasisSwap3M6M!Contributor,ContributorTable,2,FALSE)</f>
        <v>JPY3L6L19Y=ICAP</v>
      </c>
      <c r="P26" s="342" t="s">
        <v>229</v>
      </c>
      <c r="Q26" s="342" t="s">
        <v>229</v>
      </c>
      <c r="R26" s="331" t="e">
        <f t="shared" si="4"/>
        <v>#NUM!</v>
      </c>
      <c r="S26" s="331" t="e">
        <f t="shared" si="5"/>
        <v>#NUM!</v>
      </c>
      <c r="T26" s="63"/>
      <c r="U26" s="332" t="e">
        <v>#NUM!</v>
      </c>
      <c r="V26" s="68"/>
      <c r="W26" s="333" t="e">
        <v>#NUM!</v>
      </c>
      <c r="X26" s="334">
        <f>_xll.qlSimpleQuoteSetValue(F26,W26/10000,Trigger)</f>
        <v>0</v>
      </c>
      <c r="Y26" s="199"/>
    </row>
    <row r="27" spans="1:25" x14ac:dyDescent="0.2">
      <c r="A27" s="191"/>
      <c r="B27" s="231" t="s">
        <v>66</v>
      </c>
      <c r="C27" s="231" t="str">
        <f t="shared" si="0"/>
        <v>3L</v>
      </c>
      <c r="D27" s="231" t="str">
        <f t="shared" si="1"/>
        <v>6L</v>
      </c>
      <c r="E27" s="171" t="str">
        <f t="shared" si="2"/>
        <v>JPY3L6L20Y_Quote</v>
      </c>
      <c r="F27" s="171" t="str">
        <f>_xll.qlSimpleQuote(E27,,RateTickValue,Permanent,Trigger,ObjectOverwrite)</f>
        <v>JPY3L6L20Y_Quote#0000</v>
      </c>
      <c r="G27" s="328" t="str">
        <f>_xll.ohRangeRetrieveError(F27)</f>
        <v/>
      </c>
      <c r="H27" s="183"/>
      <c r="J27" s="191"/>
      <c r="K27" s="330" t="s">
        <v>66</v>
      </c>
      <c r="L27" s="330" t="s">
        <v>91</v>
      </c>
      <c r="M27" s="330" t="s">
        <v>92</v>
      </c>
      <c r="N27" s="258" t="str">
        <f t="shared" si="3"/>
        <v>JPY3L6L20Y</v>
      </c>
      <c r="O27" s="207" t="str">
        <f>N27&amp;"="&amp;VLOOKUP(BasisSwap3M6M!Contributor,ContributorTable,2,FALSE)</f>
        <v>JPY3L6L20Y=ICAP</v>
      </c>
      <c r="P27" s="342">
        <v>3</v>
      </c>
      <c r="Q27" s="342">
        <v>5</v>
      </c>
      <c r="R27" s="331">
        <f t="shared" si="4"/>
        <v>4</v>
      </c>
      <c r="S27" s="331">
        <f t="shared" si="5"/>
        <v>2</v>
      </c>
      <c r="T27" s="63"/>
      <c r="U27" s="332">
        <v>5</v>
      </c>
      <c r="V27" s="68"/>
      <c r="W27" s="333">
        <v>4</v>
      </c>
      <c r="X27" s="334">
        <f>_xll.qlSimpleQuoteSetValue(F27,W27/10000,Trigger)</f>
        <v>0</v>
      </c>
      <c r="Y27" s="199"/>
    </row>
    <row r="28" spans="1:25" x14ac:dyDescent="0.2">
      <c r="A28" s="191"/>
      <c r="B28" s="231" t="s">
        <v>65</v>
      </c>
      <c r="C28" s="231" t="str">
        <f t="shared" si="0"/>
        <v>3L</v>
      </c>
      <c r="D28" s="231" t="str">
        <f t="shared" si="1"/>
        <v>6L</v>
      </c>
      <c r="E28" s="171" t="str">
        <f t="shared" si="2"/>
        <v>JPY3L6L21Y_Quote</v>
      </c>
      <c r="F28" s="171" t="str">
        <f>_xll.qlSimpleQuote(E28,,RateTickValue,Permanent,Trigger,ObjectOverwrite)</f>
        <v>JPY3L6L21Y_Quote#0000</v>
      </c>
      <c r="G28" s="328" t="str">
        <f>_xll.ohRangeRetrieveError(F28)</f>
        <v/>
      </c>
      <c r="H28" s="183"/>
      <c r="J28" s="191"/>
      <c r="K28" s="330" t="s">
        <v>65</v>
      </c>
      <c r="L28" s="330" t="s">
        <v>91</v>
      </c>
      <c r="M28" s="330" t="s">
        <v>92</v>
      </c>
      <c r="N28" s="258" t="str">
        <f t="shared" si="3"/>
        <v>JPY3L6L21Y</v>
      </c>
      <c r="O28" s="207" t="str">
        <f>N28&amp;"="&amp;VLOOKUP(BasisSwap3M6M!Contributor,ContributorTable,2,FALSE)</f>
        <v>JPY3L6L21Y=ICAP</v>
      </c>
      <c r="P28" s="342" t="s">
        <v>229</v>
      </c>
      <c r="Q28" s="342" t="s">
        <v>229</v>
      </c>
      <c r="R28" s="331" t="e">
        <f t="shared" si="4"/>
        <v>#NUM!</v>
      </c>
      <c r="S28" s="331" t="e">
        <f t="shared" si="5"/>
        <v>#NUM!</v>
      </c>
      <c r="T28" s="63"/>
      <c r="U28" s="332" t="e">
        <v>#NUM!</v>
      </c>
      <c r="V28" s="68"/>
      <c r="W28" s="333" t="e">
        <v>#NUM!</v>
      </c>
      <c r="X28" s="334">
        <f>_xll.qlSimpleQuoteSetValue(F28,W28/10000,Trigger)</f>
        <v>0</v>
      </c>
      <c r="Y28" s="199"/>
    </row>
    <row r="29" spans="1:25" x14ac:dyDescent="0.2">
      <c r="A29" s="191"/>
      <c r="B29" s="231" t="s">
        <v>64</v>
      </c>
      <c r="C29" s="231" t="str">
        <f t="shared" si="0"/>
        <v>3L</v>
      </c>
      <c r="D29" s="231" t="str">
        <f t="shared" si="1"/>
        <v>6L</v>
      </c>
      <c r="E29" s="171" t="str">
        <f t="shared" si="2"/>
        <v>JPY3L6L22Y_Quote</v>
      </c>
      <c r="F29" s="171" t="str">
        <f>_xll.qlSimpleQuote(E29,,RateTickValue,Permanent,Trigger,ObjectOverwrite)</f>
        <v>JPY3L6L22Y_Quote#0000</v>
      </c>
      <c r="G29" s="328" t="str">
        <f>_xll.ohRangeRetrieveError(F29)</f>
        <v/>
      </c>
      <c r="H29" s="183"/>
      <c r="J29" s="191"/>
      <c r="K29" s="330" t="s">
        <v>64</v>
      </c>
      <c r="L29" s="330" t="s">
        <v>91</v>
      </c>
      <c r="M29" s="330" t="s">
        <v>92</v>
      </c>
      <c r="N29" s="258" t="str">
        <f t="shared" si="3"/>
        <v>JPY3L6L22Y</v>
      </c>
      <c r="O29" s="207" t="str">
        <f>N29&amp;"="&amp;VLOOKUP(BasisSwap3M6M!Contributor,ContributorTable,2,FALSE)</f>
        <v>JPY3L6L22Y=ICAP</v>
      </c>
      <c r="P29" s="342" t="s">
        <v>229</v>
      </c>
      <c r="Q29" s="342" t="s">
        <v>229</v>
      </c>
      <c r="R29" s="331" t="e">
        <f t="shared" si="4"/>
        <v>#NUM!</v>
      </c>
      <c r="S29" s="331" t="e">
        <f t="shared" si="5"/>
        <v>#NUM!</v>
      </c>
      <c r="T29" s="63"/>
      <c r="U29" s="332" t="e">
        <v>#NUM!</v>
      </c>
      <c r="V29" s="68"/>
      <c r="W29" s="333" t="e">
        <v>#NUM!</v>
      </c>
      <c r="X29" s="334">
        <f>_xll.qlSimpleQuoteSetValue(F29,W29/10000,Trigger)</f>
        <v>0</v>
      </c>
      <c r="Y29" s="199"/>
    </row>
    <row r="30" spans="1:25" x14ac:dyDescent="0.2">
      <c r="A30" s="191"/>
      <c r="B30" s="231" t="s">
        <v>63</v>
      </c>
      <c r="C30" s="231" t="str">
        <f t="shared" si="0"/>
        <v>3L</v>
      </c>
      <c r="D30" s="231" t="str">
        <f t="shared" si="1"/>
        <v>6L</v>
      </c>
      <c r="E30" s="171" t="str">
        <f t="shared" si="2"/>
        <v>JPY3L6L23Y_Quote</v>
      </c>
      <c r="F30" s="171" t="str">
        <f>_xll.qlSimpleQuote(E30,,RateTickValue,Permanent,Trigger,ObjectOverwrite)</f>
        <v>JPY3L6L23Y_Quote#0000</v>
      </c>
      <c r="G30" s="328" t="str">
        <f>_xll.ohRangeRetrieveError(F30)</f>
        <v/>
      </c>
      <c r="H30" s="183"/>
      <c r="J30" s="191"/>
      <c r="K30" s="330" t="s">
        <v>63</v>
      </c>
      <c r="L30" s="330" t="s">
        <v>91</v>
      </c>
      <c r="M30" s="330" t="s">
        <v>92</v>
      </c>
      <c r="N30" s="258" t="str">
        <f t="shared" si="3"/>
        <v>JPY3L6L23Y</v>
      </c>
      <c r="O30" s="207" t="str">
        <f>N30&amp;"="&amp;VLOOKUP(BasisSwap3M6M!Contributor,ContributorTable,2,FALSE)</f>
        <v>JPY3L6L23Y=ICAP</v>
      </c>
      <c r="P30" s="342" t="s">
        <v>229</v>
      </c>
      <c r="Q30" s="342" t="s">
        <v>229</v>
      </c>
      <c r="R30" s="331" t="e">
        <f t="shared" si="4"/>
        <v>#NUM!</v>
      </c>
      <c r="S30" s="331" t="e">
        <f t="shared" si="5"/>
        <v>#NUM!</v>
      </c>
      <c r="T30" s="63"/>
      <c r="U30" s="332" t="e">
        <v>#NUM!</v>
      </c>
      <c r="V30" s="68"/>
      <c r="W30" s="333" t="e">
        <v>#NUM!</v>
      </c>
      <c r="X30" s="334">
        <f>_xll.qlSimpleQuoteSetValue(F30,W30/10000,Trigger)</f>
        <v>0</v>
      </c>
      <c r="Y30" s="199"/>
    </row>
    <row r="31" spans="1:25" x14ac:dyDescent="0.2">
      <c r="A31" s="191"/>
      <c r="B31" s="231" t="s">
        <v>62</v>
      </c>
      <c r="C31" s="231" t="str">
        <f t="shared" si="0"/>
        <v>3L</v>
      </c>
      <c r="D31" s="231" t="str">
        <f t="shared" si="1"/>
        <v>6L</v>
      </c>
      <c r="E31" s="171" t="str">
        <f t="shared" si="2"/>
        <v>JPY3L6L24Y_Quote</v>
      </c>
      <c r="F31" s="171" t="str">
        <f>_xll.qlSimpleQuote(E31,,RateTickValue,Permanent,Trigger,ObjectOverwrite)</f>
        <v>JPY3L6L24Y_Quote#0000</v>
      </c>
      <c r="G31" s="328" t="str">
        <f>_xll.ohRangeRetrieveError(F31)</f>
        <v/>
      </c>
      <c r="H31" s="183"/>
      <c r="J31" s="191"/>
      <c r="K31" s="330" t="s">
        <v>62</v>
      </c>
      <c r="L31" s="330" t="s">
        <v>91</v>
      </c>
      <c r="M31" s="330" t="s">
        <v>92</v>
      </c>
      <c r="N31" s="258" t="str">
        <f t="shared" si="3"/>
        <v>JPY3L6L24Y</v>
      </c>
      <c r="O31" s="207" t="str">
        <f>N31&amp;"="&amp;VLOOKUP(BasisSwap3M6M!Contributor,ContributorTable,2,FALSE)</f>
        <v>JPY3L6L24Y=ICAP</v>
      </c>
      <c r="P31" s="342" t="s">
        <v>229</v>
      </c>
      <c r="Q31" s="342" t="s">
        <v>229</v>
      </c>
      <c r="R31" s="331" t="e">
        <f t="shared" si="4"/>
        <v>#NUM!</v>
      </c>
      <c r="S31" s="331" t="e">
        <f t="shared" si="5"/>
        <v>#NUM!</v>
      </c>
      <c r="T31" s="63"/>
      <c r="U31" s="332" t="e">
        <v>#NUM!</v>
      </c>
      <c r="V31" s="68"/>
      <c r="W31" s="333" t="e">
        <v>#NUM!</v>
      </c>
      <c r="X31" s="334">
        <f>_xll.qlSimpleQuoteSetValue(F31,W31/10000,Trigger)</f>
        <v>0</v>
      </c>
      <c r="Y31" s="199"/>
    </row>
    <row r="32" spans="1:25" x14ac:dyDescent="0.2">
      <c r="A32" s="191"/>
      <c r="B32" s="231" t="s">
        <v>61</v>
      </c>
      <c r="C32" s="231" t="str">
        <f t="shared" si="0"/>
        <v>3L</v>
      </c>
      <c r="D32" s="231" t="str">
        <f t="shared" si="1"/>
        <v>6L</v>
      </c>
      <c r="E32" s="171" t="str">
        <f t="shared" si="2"/>
        <v>JPY3L6L25Y_Quote</v>
      </c>
      <c r="F32" s="171" t="str">
        <f>_xll.qlSimpleQuote(E32,,RateTickValue,Permanent,Trigger,ObjectOverwrite)</f>
        <v>JPY3L6L25Y_Quote#0000</v>
      </c>
      <c r="G32" s="328" t="str">
        <f>_xll.ohRangeRetrieveError(F32)</f>
        <v/>
      </c>
      <c r="H32" s="183"/>
      <c r="J32" s="191"/>
      <c r="K32" s="330" t="s">
        <v>61</v>
      </c>
      <c r="L32" s="330" t="s">
        <v>91</v>
      </c>
      <c r="M32" s="330" t="s">
        <v>92</v>
      </c>
      <c r="N32" s="258" t="str">
        <f t="shared" si="3"/>
        <v>JPY3L6L25Y</v>
      </c>
      <c r="O32" s="207" t="str">
        <f>N32&amp;"="&amp;VLOOKUP(BasisSwap3M6M!Contributor,ContributorTable,2,FALSE)</f>
        <v>JPY3L6L25Y=ICAP</v>
      </c>
      <c r="P32" s="342" t="s">
        <v>229</v>
      </c>
      <c r="Q32" s="342" t="s">
        <v>229</v>
      </c>
      <c r="R32" s="331" t="e">
        <f t="shared" si="4"/>
        <v>#NUM!</v>
      </c>
      <c r="S32" s="331" t="e">
        <f t="shared" si="5"/>
        <v>#NUM!</v>
      </c>
      <c r="T32" s="63"/>
      <c r="U32" s="332" t="e">
        <v>#NUM!</v>
      </c>
      <c r="V32" s="68"/>
      <c r="W32" s="333" t="e">
        <v>#NUM!</v>
      </c>
      <c r="X32" s="334">
        <f>_xll.qlSimpleQuoteSetValue(F32,W32/10000,Trigger)</f>
        <v>0</v>
      </c>
      <c r="Y32" s="199"/>
    </row>
    <row r="33" spans="1:25" x14ac:dyDescent="0.2">
      <c r="A33" s="191"/>
      <c r="B33" s="231" t="s">
        <v>60</v>
      </c>
      <c r="C33" s="231" t="str">
        <f t="shared" si="0"/>
        <v>3L</v>
      </c>
      <c r="D33" s="231" t="str">
        <f t="shared" si="1"/>
        <v>6L</v>
      </c>
      <c r="E33" s="171" t="str">
        <f t="shared" si="2"/>
        <v>JPY3L6L26Y_Quote</v>
      </c>
      <c r="F33" s="171" t="str">
        <f>_xll.qlSimpleQuote(E33,,RateTickValue,Permanent,Trigger,ObjectOverwrite)</f>
        <v>JPY3L6L26Y_Quote#0000</v>
      </c>
      <c r="G33" s="328" t="str">
        <f>_xll.ohRangeRetrieveError(F33)</f>
        <v/>
      </c>
      <c r="H33" s="183"/>
      <c r="J33" s="191"/>
      <c r="K33" s="330" t="s">
        <v>60</v>
      </c>
      <c r="L33" s="330" t="s">
        <v>91</v>
      </c>
      <c r="M33" s="330" t="s">
        <v>92</v>
      </c>
      <c r="N33" s="258" t="str">
        <f t="shared" si="3"/>
        <v>JPY3L6L26Y</v>
      </c>
      <c r="O33" s="207" t="str">
        <f>N33&amp;"="&amp;VLOOKUP(BasisSwap3M6M!Contributor,ContributorTable,2,FALSE)</f>
        <v>JPY3L6L26Y=ICAP</v>
      </c>
      <c r="P33" s="342" t="s">
        <v>229</v>
      </c>
      <c r="Q33" s="342" t="s">
        <v>229</v>
      </c>
      <c r="R33" s="331" t="e">
        <f t="shared" si="4"/>
        <v>#NUM!</v>
      </c>
      <c r="S33" s="331" t="e">
        <f t="shared" si="5"/>
        <v>#NUM!</v>
      </c>
      <c r="T33" s="63"/>
      <c r="U33" s="332" t="e">
        <v>#NUM!</v>
      </c>
      <c r="V33" s="68"/>
      <c r="W33" s="333" t="e">
        <v>#NUM!</v>
      </c>
      <c r="X33" s="334">
        <f>_xll.qlSimpleQuoteSetValue(F33,W33/10000,Trigger)</f>
        <v>0</v>
      </c>
      <c r="Y33" s="199"/>
    </row>
    <row r="34" spans="1:25" x14ac:dyDescent="0.2">
      <c r="A34" s="191"/>
      <c r="B34" s="231" t="s">
        <v>59</v>
      </c>
      <c r="C34" s="231" t="str">
        <f t="shared" si="0"/>
        <v>3L</v>
      </c>
      <c r="D34" s="231" t="str">
        <f t="shared" si="1"/>
        <v>6L</v>
      </c>
      <c r="E34" s="171" t="str">
        <f t="shared" si="2"/>
        <v>JPY3L6L27Y_Quote</v>
      </c>
      <c r="F34" s="171" t="str">
        <f>_xll.qlSimpleQuote(E34,,RateTickValue,Permanent,Trigger,ObjectOverwrite)</f>
        <v>JPY3L6L27Y_Quote#0000</v>
      </c>
      <c r="G34" s="328" t="str">
        <f>_xll.ohRangeRetrieveError(F34)</f>
        <v/>
      </c>
      <c r="H34" s="183"/>
      <c r="J34" s="191"/>
      <c r="K34" s="330" t="s">
        <v>59</v>
      </c>
      <c r="L34" s="330" t="s">
        <v>91</v>
      </c>
      <c r="M34" s="330" t="s">
        <v>92</v>
      </c>
      <c r="N34" s="258" t="str">
        <f t="shared" si="3"/>
        <v>JPY3L6L27Y</v>
      </c>
      <c r="O34" s="207" t="str">
        <f>N34&amp;"="&amp;VLOOKUP(BasisSwap3M6M!Contributor,ContributorTable,2,FALSE)</f>
        <v>JPY3L6L27Y=ICAP</v>
      </c>
      <c r="P34" s="342" t="s">
        <v>229</v>
      </c>
      <c r="Q34" s="342" t="s">
        <v>229</v>
      </c>
      <c r="R34" s="331" t="e">
        <f t="shared" si="4"/>
        <v>#NUM!</v>
      </c>
      <c r="S34" s="331" t="e">
        <f t="shared" si="5"/>
        <v>#NUM!</v>
      </c>
      <c r="T34" s="63"/>
      <c r="U34" s="332" t="e">
        <v>#NUM!</v>
      </c>
      <c r="V34" s="68"/>
      <c r="W34" s="333" t="e">
        <v>#NUM!</v>
      </c>
      <c r="X34" s="334">
        <f>_xll.qlSimpleQuoteSetValue(F34,W34/10000,Trigger)</f>
        <v>0</v>
      </c>
      <c r="Y34" s="199"/>
    </row>
    <row r="35" spans="1:25" x14ac:dyDescent="0.2">
      <c r="A35" s="191"/>
      <c r="B35" s="231" t="s">
        <v>58</v>
      </c>
      <c r="C35" s="231" t="str">
        <f t="shared" si="0"/>
        <v>3L</v>
      </c>
      <c r="D35" s="231" t="str">
        <f t="shared" si="1"/>
        <v>6L</v>
      </c>
      <c r="E35" s="171" t="str">
        <f t="shared" si="2"/>
        <v>JPY3L6L28Y_Quote</v>
      </c>
      <c r="F35" s="171" t="str">
        <f>_xll.qlSimpleQuote(E35,,RateTickValue,Permanent,Trigger,ObjectOverwrite)</f>
        <v>JPY3L6L28Y_Quote#0000</v>
      </c>
      <c r="G35" s="328" t="str">
        <f>_xll.ohRangeRetrieveError(F35)</f>
        <v/>
      </c>
      <c r="H35" s="183"/>
      <c r="J35" s="191"/>
      <c r="K35" s="330" t="s">
        <v>58</v>
      </c>
      <c r="L35" s="330" t="s">
        <v>91</v>
      </c>
      <c r="M35" s="330" t="s">
        <v>92</v>
      </c>
      <c r="N35" s="258" t="str">
        <f t="shared" si="3"/>
        <v>JPY3L6L28Y</v>
      </c>
      <c r="O35" s="207" t="str">
        <f>N35&amp;"="&amp;VLOOKUP(BasisSwap3M6M!Contributor,ContributorTable,2,FALSE)</f>
        <v>JPY3L6L28Y=ICAP</v>
      </c>
      <c r="P35" s="342" t="s">
        <v>229</v>
      </c>
      <c r="Q35" s="342" t="s">
        <v>229</v>
      </c>
      <c r="R35" s="331" t="e">
        <f t="shared" si="4"/>
        <v>#NUM!</v>
      </c>
      <c r="S35" s="331" t="e">
        <f t="shared" si="5"/>
        <v>#NUM!</v>
      </c>
      <c r="T35" s="63"/>
      <c r="U35" s="332" t="e">
        <v>#NUM!</v>
      </c>
      <c r="V35" s="68"/>
      <c r="W35" s="333" t="e">
        <v>#NUM!</v>
      </c>
      <c r="X35" s="334">
        <f>_xll.qlSimpleQuoteSetValue(F35,W35/10000,Trigger)</f>
        <v>0</v>
      </c>
      <c r="Y35" s="199"/>
    </row>
    <row r="36" spans="1:25" x14ac:dyDescent="0.2">
      <c r="A36" s="191"/>
      <c r="B36" s="231" t="s">
        <v>57</v>
      </c>
      <c r="C36" s="231" t="str">
        <f t="shared" si="0"/>
        <v>3L</v>
      </c>
      <c r="D36" s="231" t="str">
        <f t="shared" si="1"/>
        <v>6L</v>
      </c>
      <c r="E36" s="171" t="str">
        <f t="shared" si="2"/>
        <v>JPY3L6L29Y_Quote</v>
      </c>
      <c r="F36" s="171" t="str">
        <f>_xll.qlSimpleQuote(E36,,RateTickValue,Permanent,Trigger,ObjectOverwrite)</f>
        <v>JPY3L6L29Y_Quote#0000</v>
      </c>
      <c r="G36" s="328" t="str">
        <f>_xll.ohRangeRetrieveError(F36)</f>
        <v/>
      </c>
      <c r="H36" s="183"/>
      <c r="J36" s="191"/>
      <c r="K36" s="330" t="s">
        <v>57</v>
      </c>
      <c r="L36" s="330" t="s">
        <v>91</v>
      </c>
      <c r="M36" s="330" t="s">
        <v>92</v>
      </c>
      <c r="N36" s="258" t="str">
        <f t="shared" si="3"/>
        <v>JPY3L6L29Y</v>
      </c>
      <c r="O36" s="207" t="str">
        <f>N36&amp;"="&amp;VLOOKUP(BasisSwap3M6M!Contributor,ContributorTable,2,FALSE)</f>
        <v>JPY3L6L29Y=ICAP</v>
      </c>
      <c r="P36" s="342" t="s">
        <v>229</v>
      </c>
      <c r="Q36" s="342" t="s">
        <v>229</v>
      </c>
      <c r="R36" s="331" t="e">
        <f t="shared" si="4"/>
        <v>#NUM!</v>
      </c>
      <c r="S36" s="331" t="e">
        <f t="shared" si="5"/>
        <v>#NUM!</v>
      </c>
      <c r="T36" s="63"/>
      <c r="U36" s="332" t="e">
        <v>#NUM!</v>
      </c>
      <c r="V36" s="68"/>
      <c r="W36" s="333" t="e">
        <v>#NUM!</v>
      </c>
      <c r="X36" s="334">
        <f>_xll.qlSimpleQuoteSetValue(F36,W36/10000,Trigger)</f>
        <v>0</v>
      </c>
      <c r="Y36" s="199"/>
    </row>
    <row r="37" spans="1:25" x14ac:dyDescent="0.2">
      <c r="A37" s="191"/>
      <c r="B37" s="231" t="s">
        <v>56</v>
      </c>
      <c r="C37" s="231" t="str">
        <f t="shared" si="0"/>
        <v>3L</v>
      </c>
      <c r="D37" s="231" t="str">
        <f t="shared" si="1"/>
        <v>6L</v>
      </c>
      <c r="E37" s="171" t="str">
        <f t="shared" si="2"/>
        <v>JPY3L6L30Y_Quote</v>
      </c>
      <c r="F37" s="171" t="str">
        <f>_xll.qlSimpleQuote(E37,,RateTickValue,Permanent,Trigger,ObjectOverwrite)</f>
        <v>JPY3L6L30Y_Quote#0000</v>
      </c>
      <c r="G37" s="328" t="str">
        <f>_xll.ohRangeRetrieveError(F37)</f>
        <v/>
      </c>
      <c r="H37" s="183"/>
      <c r="J37" s="191"/>
      <c r="K37" s="330" t="s">
        <v>56</v>
      </c>
      <c r="L37" s="330" t="s">
        <v>91</v>
      </c>
      <c r="M37" s="330" t="s">
        <v>92</v>
      </c>
      <c r="N37" s="258" t="str">
        <f t="shared" si="3"/>
        <v>JPY3L6L30Y</v>
      </c>
      <c r="O37" s="207" t="str">
        <f>N37&amp;"="&amp;VLOOKUP(BasisSwap3M6M!Contributor,ContributorTable,2,FALSE)</f>
        <v>JPY3L6L30Y=ICAP</v>
      </c>
      <c r="P37" s="342">
        <v>2.25</v>
      </c>
      <c r="Q37" s="342">
        <v>4.25</v>
      </c>
      <c r="R37" s="331">
        <f t="shared" si="4"/>
        <v>3.25</v>
      </c>
      <c r="S37" s="331">
        <f t="shared" si="5"/>
        <v>2</v>
      </c>
      <c r="T37" s="63"/>
      <c r="U37" s="332">
        <v>5</v>
      </c>
      <c r="V37" s="68"/>
      <c r="W37" s="333">
        <v>3.25</v>
      </c>
      <c r="X37" s="334">
        <f>_xll.qlSimpleQuoteSetValue(F37,W37/10000,Trigger)</f>
        <v>0</v>
      </c>
      <c r="Y37" s="199"/>
    </row>
    <row r="38" spans="1:25" x14ac:dyDescent="0.2">
      <c r="A38" s="191"/>
      <c r="B38" s="231" t="s">
        <v>51</v>
      </c>
      <c r="C38" s="231" t="str">
        <f t="shared" si="0"/>
        <v>3L</v>
      </c>
      <c r="D38" s="231" t="str">
        <f t="shared" si="1"/>
        <v>6L</v>
      </c>
      <c r="E38" s="171" t="str">
        <f t="shared" si="2"/>
        <v>JPY3L6L35Y_Quote</v>
      </c>
      <c r="F38" s="171" t="str">
        <f>_xll.qlSimpleQuote(E38,,RateTickValue,Permanent,Trigger,ObjectOverwrite)</f>
        <v>JPY3L6L35Y_Quote#0000</v>
      </c>
      <c r="G38" s="328" t="str">
        <f>_xll.ohRangeRetrieveError(F38)</f>
        <v/>
      </c>
      <c r="H38" s="183"/>
      <c r="J38" s="191"/>
      <c r="K38" s="330" t="s">
        <v>51</v>
      </c>
      <c r="L38" s="330" t="s">
        <v>91</v>
      </c>
      <c r="M38" s="330" t="s">
        <v>92</v>
      </c>
      <c r="N38" s="258" t="str">
        <f t="shared" si="3"/>
        <v>JPY3L6L35Y</v>
      </c>
      <c r="O38" s="207" t="str">
        <f>N38&amp;"="&amp;VLOOKUP(BasisSwap3M6M!Contributor,ContributorTable,2,FALSE)</f>
        <v>JPY3L6L35Y=ICAP</v>
      </c>
      <c r="P38" s="342" t="s">
        <v>229</v>
      </c>
      <c r="Q38" s="342" t="s">
        <v>229</v>
      </c>
      <c r="R38" s="331" t="e">
        <f t="shared" si="4"/>
        <v>#NUM!</v>
      </c>
      <c r="S38" s="331" t="e">
        <f t="shared" si="5"/>
        <v>#NUM!</v>
      </c>
      <c r="T38" s="63"/>
      <c r="U38" s="332" t="e">
        <v>#NUM!</v>
      </c>
      <c r="V38" s="68"/>
      <c r="W38" s="333" t="e">
        <v>#NUM!</v>
      </c>
      <c r="X38" s="334">
        <f>_xll.qlSimpleQuoteSetValue(F38,W38/10000,Trigger)</f>
        <v>0</v>
      </c>
      <c r="Y38" s="199"/>
    </row>
    <row r="39" spans="1:25" x14ac:dyDescent="0.2">
      <c r="A39" s="191"/>
      <c r="B39" s="231" t="s">
        <v>46</v>
      </c>
      <c r="C39" s="231" t="str">
        <f t="shared" si="0"/>
        <v>3L</v>
      </c>
      <c r="D39" s="231" t="str">
        <f t="shared" si="1"/>
        <v>6L</v>
      </c>
      <c r="E39" s="171" t="str">
        <f t="shared" si="2"/>
        <v>JPY3L6L40Y_Quote</v>
      </c>
      <c r="F39" s="171" t="str">
        <f>_xll.qlSimpleQuote(E39,,RateTickValue,Permanent,Trigger,ObjectOverwrite)</f>
        <v>JPY3L6L40Y_Quote#0000</v>
      </c>
      <c r="G39" s="328" t="str">
        <f>_xll.ohRangeRetrieveError(F39)</f>
        <v/>
      </c>
      <c r="H39" s="183"/>
      <c r="J39" s="191"/>
      <c r="K39" s="330" t="s">
        <v>46</v>
      </c>
      <c r="L39" s="330" t="s">
        <v>91</v>
      </c>
      <c r="M39" s="330" t="s">
        <v>92</v>
      </c>
      <c r="N39" s="258" t="str">
        <f t="shared" si="3"/>
        <v>JPY3L6L40Y</v>
      </c>
      <c r="O39" s="207" t="str">
        <f>N39&amp;"="&amp;VLOOKUP(BasisSwap3M6M!Contributor,ContributorTable,2,FALSE)</f>
        <v>JPY3L6L40Y=ICAP</v>
      </c>
      <c r="P39" s="342" t="s">
        <v>229</v>
      </c>
      <c r="Q39" s="342" t="s">
        <v>229</v>
      </c>
      <c r="R39" s="331" t="e">
        <f t="shared" si="4"/>
        <v>#NUM!</v>
      </c>
      <c r="S39" s="331" t="e">
        <f t="shared" si="5"/>
        <v>#NUM!</v>
      </c>
      <c r="T39" s="63"/>
      <c r="U39" s="332" t="e">
        <v>#NUM!</v>
      </c>
      <c r="V39" s="68"/>
      <c r="W39" s="333" t="e">
        <v>#NUM!</v>
      </c>
      <c r="X39" s="334">
        <f>_xll.qlSimpleQuoteSetValue(F39,W39/10000,Trigger)</f>
        <v>0</v>
      </c>
      <c r="Y39" s="199"/>
    </row>
    <row r="40" spans="1:25" x14ac:dyDescent="0.2">
      <c r="A40" s="191"/>
      <c r="B40" s="231" t="s">
        <v>36</v>
      </c>
      <c r="C40" s="231" t="str">
        <f t="shared" si="0"/>
        <v>3L</v>
      </c>
      <c r="D40" s="231" t="str">
        <f t="shared" si="1"/>
        <v>6L</v>
      </c>
      <c r="E40" s="171" t="str">
        <f t="shared" si="2"/>
        <v>JPY3L6L50Y_Quote</v>
      </c>
      <c r="F40" s="194" t="str">
        <f>_xll.qlSimpleQuote(E40,,RateTickValue,Permanent,Trigger,ObjectOverwrite)</f>
        <v>JPY3L6L50Y_Quote#0000</v>
      </c>
      <c r="G40" s="328" t="str">
        <f>_xll.ohRangeRetrieveError(F40)</f>
        <v/>
      </c>
      <c r="H40" s="183"/>
      <c r="J40" s="191"/>
      <c r="K40" s="330" t="s">
        <v>36</v>
      </c>
      <c r="L40" s="330" t="s">
        <v>91</v>
      </c>
      <c r="M40" s="330" t="s">
        <v>92</v>
      </c>
      <c r="N40" s="258" t="str">
        <f t="shared" si="3"/>
        <v>JPY3L6L50Y</v>
      </c>
      <c r="O40" s="207" t="str">
        <f>N40&amp;"="&amp;VLOOKUP(BasisSwap3M6M!Contributor,ContributorTable,2,FALSE)</f>
        <v>JPY3L6L50Y=ICAP</v>
      </c>
      <c r="P40" s="342" t="s">
        <v>229</v>
      </c>
      <c r="Q40" s="342" t="s">
        <v>229</v>
      </c>
      <c r="R40" s="331" t="e">
        <f t="shared" si="4"/>
        <v>#NUM!</v>
      </c>
      <c r="S40" s="331" t="e">
        <f t="shared" si="5"/>
        <v>#NUM!</v>
      </c>
      <c r="T40" s="63"/>
      <c r="U40" s="332" t="e">
        <v>#NUM!</v>
      </c>
      <c r="V40" s="68"/>
      <c r="W40" s="333" t="e">
        <v>#NUM!</v>
      </c>
      <c r="X40" s="334">
        <f>_xll.qlSimpleQuoteSetValue(F40,W40/10000,Trigger)</f>
        <v>0</v>
      </c>
      <c r="Y40" s="199"/>
    </row>
    <row r="41" spans="1:25" x14ac:dyDescent="0.2">
      <c r="A41" s="191"/>
      <c r="B41" s="280" t="s">
        <v>26</v>
      </c>
      <c r="C41" s="280" t="str">
        <f t="shared" si="0"/>
        <v>3L</v>
      </c>
      <c r="D41" s="280" t="str">
        <f t="shared" si="1"/>
        <v>6L</v>
      </c>
      <c r="E41" s="177" t="str">
        <f t="shared" si="2"/>
        <v>JPY3L6L60Y_Quote</v>
      </c>
      <c r="F41" s="197" t="str">
        <f>_xll.qlSimpleQuote(E41,,RateTickValue,Permanent,Trigger,ObjectOverwrite)</f>
        <v>JPY3L6L60Y_Quote#0000</v>
      </c>
      <c r="G41" s="335" t="str">
        <f>_xll.ohRangeRetrieveError(F41)</f>
        <v/>
      </c>
      <c r="H41" s="183"/>
      <c r="J41" s="191"/>
      <c r="K41" s="336" t="s">
        <v>26</v>
      </c>
      <c r="L41" s="336" t="s">
        <v>91</v>
      </c>
      <c r="M41" s="336" t="s">
        <v>92</v>
      </c>
      <c r="N41" s="263" t="str">
        <f t="shared" si="3"/>
        <v>JPY3L6L60Y</v>
      </c>
      <c r="O41" s="207" t="str">
        <f>N41&amp;"="&amp;VLOOKUP(BasisSwap3M6M!Contributor,ContributorTable,2,FALSE)</f>
        <v>JPY3L6L60Y=ICAP</v>
      </c>
      <c r="P41" s="343" t="s">
        <v>229</v>
      </c>
      <c r="Q41" s="343" t="s">
        <v>229</v>
      </c>
      <c r="R41" s="337" t="e">
        <f t="shared" si="4"/>
        <v>#NUM!</v>
      </c>
      <c r="S41" s="337" t="e">
        <f t="shared" si="5"/>
        <v>#NUM!</v>
      </c>
      <c r="T41" s="63"/>
      <c r="U41" s="332" t="e">
        <v>#NUM!</v>
      </c>
      <c r="V41" s="68"/>
      <c r="W41" s="338" t="e">
        <v>#NUM!</v>
      </c>
      <c r="X41" s="339">
        <f>_xll.qlSimpleQuoteSetValue(F41,W41/10000,Trigger)</f>
        <v>0</v>
      </c>
      <c r="Y41" s="199"/>
    </row>
    <row r="42" spans="1:25" ht="11.25" customHeight="1" x14ac:dyDescent="0.2">
      <c r="A42" s="120"/>
      <c r="B42" s="121"/>
      <c r="C42" s="121"/>
      <c r="D42" s="121"/>
      <c r="E42" s="121"/>
      <c r="F42" s="340"/>
      <c r="G42" s="340"/>
      <c r="H42" s="122"/>
      <c r="J42" s="120"/>
      <c r="K42" s="180"/>
      <c r="L42" s="180"/>
      <c r="M42" s="180"/>
      <c r="N42" s="180"/>
      <c r="O42" s="180"/>
      <c r="P42" s="180"/>
      <c r="Q42" s="180"/>
      <c r="R42" s="180"/>
      <c r="S42" s="121"/>
      <c r="T42" s="121"/>
      <c r="U42" s="180"/>
      <c r="V42" s="121"/>
      <c r="W42" s="180"/>
      <c r="X42" s="180"/>
      <c r="Y42" s="341"/>
    </row>
  </sheetData>
  <conditionalFormatting sqref="X5:X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allowBlank="1" showInputMessage="1" showErrorMessage="1" sqref="O42">
      <formula1>"FirstDerivative,SecondDerivative,Lagrange,NotAKnot,Periodic"</formula1>
    </dataValidation>
  </dataValidations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topLeftCell="I1" workbookViewId="0">
      <selection activeCell="O4" sqref="O4"/>
    </sheetView>
  </sheetViews>
  <sheetFormatPr defaultRowHeight="11.25" outlineLevelCol="1" x14ac:dyDescent="0.2"/>
  <cols>
    <col min="1" max="1" width="2.7109375" style="40" hidden="1" customWidth="1" outlineLevel="1"/>
    <col min="2" max="2" width="6" style="40" hidden="1" customWidth="1" outlineLevel="1"/>
    <col min="3" max="4" width="3.7109375" style="40" hidden="1" customWidth="1" outlineLevel="1"/>
    <col min="5" max="5" width="19.28515625" style="40" hidden="1" customWidth="1" outlineLevel="1"/>
    <col min="6" max="6" width="25.7109375" style="236" hidden="1" customWidth="1" outlineLevel="1"/>
    <col min="7" max="7" width="25.7109375" style="40" hidden="1" customWidth="1" outlineLevel="1"/>
    <col min="8" max="8" width="2.7109375" style="40" hidden="1" customWidth="1" outlineLevel="1"/>
    <col min="9" max="9" width="2.7109375" style="40" customWidth="1" collapsed="1"/>
    <col min="10" max="10" width="2.7109375" style="40" customWidth="1"/>
    <col min="11" max="13" width="4.28515625" style="40" customWidth="1"/>
    <col min="14" max="15" width="18.7109375" style="40" customWidth="1"/>
    <col min="16" max="19" width="10.7109375" style="40" customWidth="1"/>
    <col min="20" max="20" width="2.7109375" style="40" customWidth="1"/>
    <col min="21" max="21" width="10.7109375" style="40" customWidth="1"/>
    <col min="22" max="22" width="2.7109375" style="40" customWidth="1"/>
    <col min="23" max="24" width="10.7109375" style="40" customWidth="1"/>
    <col min="25" max="26" width="2.7109375" style="40" customWidth="1"/>
    <col min="27" max="16384" width="9.140625" style="40"/>
  </cols>
  <sheetData>
    <row r="1" spans="1:25" x14ac:dyDescent="0.2">
      <c r="A1" s="189"/>
      <c r="B1" s="33"/>
      <c r="C1" s="33"/>
      <c r="D1" s="33"/>
      <c r="E1" s="33"/>
      <c r="F1" s="190"/>
      <c r="G1" s="33"/>
      <c r="H1" s="127"/>
      <c r="J1" s="217" t="s">
        <v>230</v>
      </c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310"/>
    </row>
    <row r="2" spans="1:25" x14ac:dyDescent="0.2">
      <c r="A2" s="33"/>
      <c r="B2" s="33"/>
      <c r="C2" s="33"/>
      <c r="D2" s="33"/>
      <c r="E2" s="33"/>
      <c r="F2" s="190"/>
      <c r="G2" s="33"/>
      <c r="H2" s="127"/>
      <c r="J2" s="105"/>
      <c r="K2" s="68"/>
      <c r="L2" s="68"/>
      <c r="M2" s="68"/>
      <c r="N2" s="68"/>
      <c r="O2" s="201" t="str">
        <f>VLOOKUP($J$1,AreaTable,2,FALSE)</f>
        <v>Prebon</v>
      </c>
      <c r="P2" s="68"/>
      <c r="Q2" s="201" t="s">
        <v>228</v>
      </c>
      <c r="R2" s="67" t="b">
        <f t="array" ref="R2">AND(_xll.ohFilter($Q$5:$Q$42,ISNUMBER($Q$5:$Q$42))=0)</f>
        <v>0</v>
      </c>
      <c r="S2" s="68"/>
      <c r="T2" s="68"/>
      <c r="U2" s="68"/>
      <c r="V2" s="68"/>
      <c r="W2" s="68"/>
      <c r="X2" s="270">
        <f>_xll.ohTrigger(X5:X41)</f>
        <v>3</v>
      </c>
      <c r="Y2" s="183"/>
    </row>
    <row r="3" spans="1:25" x14ac:dyDescent="0.2">
      <c r="A3" s="32"/>
      <c r="B3" s="33"/>
      <c r="C3" s="33"/>
      <c r="D3" s="33"/>
      <c r="E3" s="33"/>
      <c r="F3" s="190"/>
      <c r="G3" s="33"/>
      <c r="H3" s="127"/>
      <c r="J3" s="191"/>
      <c r="K3" s="68"/>
      <c r="L3" s="17"/>
      <c r="M3" s="17"/>
      <c r="N3" s="17"/>
      <c r="O3" s="17"/>
      <c r="P3" s="17"/>
      <c r="Q3" s="17"/>
      <c r="R3" s="17"/>
      <c r="S3" s="17"/>
      <c r="T3" s="68"/>
      <c r="U3" s="68"/>
      <c r="V3" s="68"/>
      <c r="W3" s="17"/>
      <c r="X3" s="17"/>
      <c r="Y3" s="199"/>
    </row>
    <row r="4" spans="1:25" ht="21" customHeight="1" x14ac:dyDescent="0.2">
      <c r="A4" s="191"/>
      <c r="B4" s="251" t="s">
        <v>97</v>
      </c>
      <c r="C4" s="251"/>
      <c r="D4" s="251"/>
      <c r="E4" s="169" t="str">
        <f>Currency&amp;"_010_Sw"&amp;$C$5&amp;$D$5&amp;".xml"</f>
        <v>JPY_010_SwSB3T.xml</v>
      </c>
      <c r="F4" s="169" t="str">
        <f>IF(Serialize,_xll.ohObjectSave(F5:F41,SerializationPath&amp;E4,FileOverwrite,Serialize),"---")</f>
        <v>---</v>
      </c>
      <c r="G4" s="170" t="str">
        <f>_xll.ohRangeRetrieveError(F4)</f>
        <v/>
      </c>
      <c r="H4" s="183"/>
      <c r="J4" s="191"/>
      <c r="K4" s="168"/>
      <c r="L4" s="170"/>
      <c r="M4" s="170"/>
      <c r="N4" s="170"/>
      <c r="O4" s="326" t="str">
        <f>_xll.RData(O5:O41,P4:Q4,"RTFEED:IDN",ReutersRtMode,,P5)</f>
        <v>Updated at 09:43:16</v>
      </c>
      <c r="P4" s="170" t="s">
        <v>136</v>
      </c>
      <c r="Q4" s="170" t="s">
        <v>135</v>
      </c>
      <c r="R4" s="327" t="s">
        <v>155</v>
      </c>
      <c r="S4" s="327" t="s">
        <v>227</v>
      </c>
      <c r="T4" s="63"/>
      <c r="U4" s="170" t="s">
        <v>147</v>
      </c>
      <c r="V4" s="68"/>
      <c r="W4" s="168" t="s">
        <v>146</v>
      </c>
      <c r="X4" s="170" t="s">
        <v>145</v>
      </c>
      <c r="Y4" s="199"/>
    </row>
    <row r="5" spans="1:25" ht="11.25" customHeight="1" x14ac:dyDescent="0.2">
      <c r="A5" s="191"/>
      <c r="B5" s="231" t="s">
        <v>8</v>
      </c>
      <c r="C5" s="231" t="s">
        <v>131</v>
      </c>
      <c r="D5" s="231" t="s">
        <v>182</v>
      </c>
      <c r="E5" s="171" t="str">
        <f t="shared" ref="E5:E41" si="0">Currency&amp;$C5&amp;$D5&amp;$B5&amp;QuoteSuffix</f>
        <v>JPYSB3T1Y_Quote</v>
      </c>
      <c r="F5" s="171" t="str">
        <f>_xll.qlSimpleQuote(Currency&amp;$C5&amp;$D5&amp;$B5&amp;QuoteSuffix,,RateTickValue,Permanent,Trigger,ObjectOverwrite)</f>
        <v>JPYSB3T1Y_Quote#0000</v>
      </c>
      <c r="G5" s="328" t="str">
        <f>_xll.ohRangeRetrieveError(F5)</f>
        <v/>
      </c>
      <c r="H5" s="183"/>
      <c r="J5" s="329"/>
      <c r="K5" s="330" t="s">
        <v>8</v>
      </c>
      <c r="L5" s="330" t="s">
        <v>131</v>
      </c>
      <c r="M5" s="330" t="s">
        <v>182</v>
      </c>
      <c r="N5" s="258" t="str">
        <f t="shared" ref="N5:N41" si="1">Currency&amp;$L5&amp;$M5&amp;$K5</f>
        <v>JPYSB3T1Y</v>
      </c>
      <c r="O5" s="207" t="str">
        <f t="shared" ref="O5:O41" si="2">N5&amp;"="&amp;VLOOKUP(Contributor,ContributorTable,2,FALSE)</f>
        <v>JPYSB3T1Y=SMKR</v>
      </c>
      <c r="P5" s="342">
        <v>0.12375</v>
      </c>
      <c r="Q5" s="342">
        <v>0.16375000000000001</v>
      </c>
      <c r="R5" s="331">
        <f>IF($R$2,IF(ISNUMBER(P5),P5,#NUM!),IFERROR(AVERAGE(P5:Q5),#NUM!))</f>
        <v>0.14374999999999999</v>
      </c>
      <c r="S5" s="331">
        <f>(R5-P5)*2</f>
        <v>3.999999999999998E-2</v>
      </c>
      <c r="T5" s="63"/>
      <c r="U5" s="332">
        <v>0.16625000000000001</v>
      </c>
      <c r="V5" s="68"/>
      <c r="W5" s="333">
        <f t="array" ref="W5:W41">QuoteLive</f>
        <v>0.14374999999999999</v>
      </c>
      <c r="X5" s="334">
        <f>_xll.qlSimpleQuoteSetValue(F5,W5/100,Trigger)</f>
        <v>0</v>
      </c>
      <c r="Y5" s="199"/>
    </row>
    <row r="6" spans="1:25" ht="11.25" customHeight="1" x14ac:dyDescent="0.2">
      <c r="A6" s="191"/>
      <c r="B6" s="231" t="s">
        <v>96</v>
      </c>
      <c r="C6" s="231" t="s">
        <v>131</v>
      </c>
      <c r="D6" s="231" t="s">
        <v>182</v>
      </c>
      <c r="E6" s="171" t="str">
        <f t="shared" si="0"/>
        <v>JPYSB3T15M_Quote</v>
      </c>
      <c r="F6" s="171" t="str">
        <f>_xll.qlSimpleQuote(Currency&amp;$C6&amp;$D6&amp;$B6&amp;QuoteSuffix,,RateTickValue,Permanent,Trigger,ObjectOverwrite)</f>
        <v>JPYSB3T15M_Quote#0000</v>
      </c>
      <c r="G6" s="328" t="str">
        <f>_xll.ohRangeRetrieveError(F6)</f>
        <v/>
      </c>
      <c r="H6" s="183"/>
      <c r="J6" s="329"/>
      <c r="K6" s="330" t="s">
        <v>96</v>
      </c>
      <c r="L6" s="330" t="s">
        <v>131</v>
      </c>
      <c r="M6" s="330" t="s">
        <v>182</v>
      </c>
      <c r="N6" s="258" t="str">
        <f t="shared" si="1"/>
        <v>JPYSB3T15M</v>
      </c>
      <c r="O6" s="207" t="str">
        <f t="shared" si="2"/>
        <v>JPYSB3T15M=SMKR</v>
      </c>
      <c r="P6" s="342" t="s">
        <v>229</v>
      </c>
      <c r="Q6" s="342" t="s">
        <v>229</v>
      </c>
      <c r="R6" s="331" t="e">
        <f t="shared" ref="R6:R41" si="3">IF($R$2,IF(ISNUMBER(P6),P6,#NUM!),IFERROR(AVERAGE(P6:Q6),#NUM!))</f>
        <v>#NUM!</v>
      </c>
      <c r="S6" s="331" t="e">
        <f t="shared" ref="S6:S41" si="4">(R6-P6)*2</f>
        <v>#NUM!</v>
      </c>
      <c r="T6" s="63"/>
      <c r="U6" s="332" t="e">
        <v>#NUM!</v>
      </c>
      <c r="V6" s="68"/>
      <c r="W6" s="333" t="e">
        <v>#NUM!</v>
      </c>
      <c r="X6" s="334">
        <f>_xll.qlSimpleQuoteSetValue(F6,W6/100,Trigger)</f>
        <v>0</v>
      </c>
      <c r="Y6" s="199"/>
    </row>
    <row r="7" spans="1:25" ht="11.25" customHeight="1" x14ac:dyDescent="0.2">
      <c r="A7" s="191"/>
      <c r="B7" s="231" t="s">
        <v>95</v>
      </c>
      <c r="C7" s="231" t="s">
        <v>131</v>
      </c>
      <c r="D7" s="231" t="s">
        <v>182</v>
      </c>
      <c r="E7" s="171" t="str">
        <f t="shared" si="0"/>
        <v>JPYSB3T18M_Quote</v>
      </c>
      <c r="F7" s="171" t="str">
        <f>_xll.qlSimpleQuote(Currency&amp;$C7&amp;$D7&amp;$B7&amp;QuoteSuffix,,RateTickValue,Permanent,Trigger,ObjectOverwrite)</f>
        <v>JPYSB3T18M_Quote#0000</v>
      </c>
      <c r="G7" s="328" t="str">
        <f>_xll.ohRangeRetrieveError(F7)</f>
        <v/>
      </c>
      <c r="H7" s="183"/>
      <c r="J7" s="329"/>
      <c r="K7" s="330" t="s">
        <v>95</v>
      </c>
      <c r="L7" s="330" t="s">
        <v>131</v>
      </c>
      <c r="M7" s="330" t="s">
        <v>182</v>
      </c>
      <c r="N7" s="258" t="str">
        <f t="shared" si="1"/>
        <v>JPYSB3T18M</v>
      </c>
      <c r="O7" s="207" t="str">
        <f t="shared" si="2"/>
        <v>JPYSB3T18M=SMKR</v>
      </c>
      <c r="P7" s="342">
        <v>0.11374999999999999</v>
      </c>
      <c r="Q7" s="342">
        <v>0.15375</v>
      </c>
      <c r="R7" s="331">
        <f t="shared" si="3"/>
        <v>0.13374999999999998</v>
      </c>
      <c r="S7" s="331">
        <f t="shared" si="4"/>
        <v>3.999999999999998E-2</v>
      </c>
      <c r="T7" s="63"/>
      <c r="U7" s="332">
        <v>0.16375000000000001</v>
      </c>
      <c r="V7" s="68"/>
      <c r="W7" s="333">
        <v>0.13374999999999998</v>
      </c>
      <c r="X7" s="334">
        <f>_xll.qlSimpleQuoteSetValue(F7,W7/100,Trigger)</f>
        <v>0</v>
      </c>
      <c r="Y7" s="199"/>
    </row>
    <row r="8" spans="1:25" ht="11.25" customHeight="1" x14ac:dyDescent="0.2">
      <c r="A8" s="191"/>
      <c r="B8" s="231" t="s">
        <v>94</v>
      </c>
      <c r="C8" s="231" t="s">
        <v>131</v>
      </c>
      <c r="D8" s="231" t="s">
        <v>182</v>
      </c>
      <c r="E8" s="171" t="str">
        <f t="shared" si="0"/>
        <v>JPYSB3T21M_Quote</v>
      </c>
      <c r="F8" s="171" t="str">
        <f>_xll.qlSimpleQuote(Currency&amp;$C8&amp;$D8&amp;$B8&amp;QuoteSuffix,,RateTickValue,Permanent,Trigger,ObjectOverwrite)</f>
        <v>JPYSB3T21M_Quote#0000</v>
      </c>
      <c r="G8" s="328" t="str">
        <f>_xll.ohRangeRetrieveError(F8)</f>
        <v/>
      </c>
      <c r="H8" s="183"/>
      <c r="J8" s="329"/>
      <c r="K8" s="330" t="s">
        <v>94</v>
      </c>
      <c r="L8" s="330" t="s">
        <v>131</v>
      </c>
      <c r="M8" s="330" t="s">
        <v>182</v>
      </c>
      <c r="N8" s="258" t="str">
        <f t="shared" si="1"/>
        <v>JPYSB3T21M</v>
      </c>
      <c r="O8" s="207" t="str">
        <f t="shared" si="2"/>
        <v>JPYSB3T21M=SMKR</v>
      </c>
      <c r="P8" s="342" t="s">
        <v>229</v>
      </c>
      <c r="Q8" s="342" t="s">
        <v>229</v>
      </c>
      <c r="R8" s="331" t="e">
        <f t="shared" si="3"/>
        <v>#NUM!</v>
      </c>
      <c r="S8" s="331" t="e">
        <f t="shared" si="4"/>
        <v>#NUM!</v>
      </c>
      <c r="T8" s="63"/>
      <c r="U8" s="332" t="e">
        <v>#NUM!</v>
      </c>
      <c r="V8" s="68"/>
      <c r="W8" s="333" t="e">
        <v>#NUM!</v>
      </c>
      <c r="X8" s="334">
        <f>_xll.qlSimpleQuoteSetValue(F8,W8/100,Trigger)</f>
        <v>0</v>
      </c>
      <c r="Y8" s="199"/>
    </row>
    <row r="9" spans="1:25" ht="11.25" customHeight="1" x14ac:dyDescent="0.2">
      <c r="A9" s="191"/>
      <c r="B9" s="231" t="s">
        <v>84</v>
      </c>
      <c r="C9" s="231" t="s">
        <v>131</v>
      </c>
      <c r="D9" s="231" t="s">
        <v>182</v>
      </c>
      <c r="E9" s="171" t="str">
        <f t="shared" si="0"/>
        <v>JPYSB3T2Y_Quote</v>
      </c>
      <c r="F9" s="171" t="str">
        <f>_xll.qlSimpleQuote(Currency&amp;$C9&amp;$D9&amp;$B9&amp;QuoteSuffix,,RateTickValue,Permanent,Trigger,ObjectOverwrite)</f>
        <v>JPYSB3T2Y_Quote#0000</v>
      </c>
      <c r="G9" s="328" t="str">
        <f>_xll.ohRangeRetrieveError(F9)</f>
        <v/>
      </c>
      <c r="H9" s="183"/>
      <c r="J9" s="191"/>
      <c r="K9" s="330" t="s">
        <v>84</v>
      </c>
      <c r="L9" s="330" t="s">
        <v>131</v>
      </c>
      <c r="M9" s="330" t="s">
        <v>182</v>
      </c>
      <c r="N9" s="258" t="str">
        <f t="shared" si="1"/>
        <v>JPYSB3T2Y</v>
      </c>
      <c r="O9" s="207" t="str">
        <f t="shared" si="2"/>
        <v>JPYSB3T2Y=SMKR</v>
      </c>
      <c r="P9" s="342">
        <v>0.10874999999999999</v>
      </c>
      <c r="Q9" s="342">
        <v>0.14874999999999999</v>
      </c>
      <c r="R9" s="331">
        <f t="shared" si="3"/>
        <v>0.12874999999999998</v>
      </c>
      <c r="S9" s="331">
        <f t="shared" si="4"/>
        <v>3.999999999999998E-2</v>
      </c>
      <c r="T9" s="63"/>
      <c r="U9" s="332">
        <v>0.16500000000000004</v>
      </c>
      <c r="V9" s="68"/>
      <c r="W9" s="333">
        <v>0.12874999999999998</v>
      </c>
      <c r="X9" s="334">
        <f>_xll.qlSimpleQuoteSetValue(F9,W9/100,Trigger)</f>
        <v>0</v>
      </c>
      <c r="Y9" s="199"/>
    </row>
    <row r="10" spans="1:25" ht="11.25" customHeight="1" x14ac:dyDescent="0.2">
      <c r="A10" s="191"/>
      <c r="B10" s="231" t="s">
        <v>83</v>
      </c>
      <c r="C10" s="231" t="s">
        <v>131</v>
      </c>
      <c r="D10" s="231" t="s">
        <v>182</v>
      </c>
      <c r="E10" s="171" t="str">
        <f t="shared" si="0"/>
        <v>JPYSB3T3Y_Quote</v>
      </c>
      <c r="F10" s="171" t="str">
        <f>_xll.qlSimpleQuote(Currency&amp;$C10&amp;$D10&amp;$B10&amp;QuoteSuffix,,RateTickValue,Permanent,Trigger,ObjectOverwrite)</f>
        <v>JPYSB3T3Y_Quote#0000</v>
      </c>
      <c r="G10" s="328" t="str">
        <f>_xll.ohRangeRetrieveError(F10)</f>
        <v/>
      </c>
      <c r="H10" s="183"/>
      <c r="J10" s="191"/>
      <c r="K10" s="330" t="s">
        <v>83</v>
      </c>
      <c r="L10" s="330" t="s">
        <v>131</v>
      </c>
      <c r="M10" s="330" t="s">
        <v>182</v>
      </c>
      <c r="N10" s="258" t="str">
        <f t="shared" si="1"/>
        <v>JPYSB3T3Y</v>
      </c>
      <c r="O10" s="207" t="str">
        <f t="shared" si="2"/>
        <v>JPYSB3T3Y=SMKR</v>
      </c>
      <c r="P10" s="342">
        <v>0.11125</v>
      </c>
      <c r="Q10" s="342">
        <v>0.15125</v>
      </c>
      <c r="R10" s="331">
        <f t="shared" si="3"/>
        <v>0.13125000000000001</v>
      </c>
      <c r="S10" s="331">
        <f t="shared" si="4"/>
        <v>4.0000000000000008E-2</v>
      </c>
      <c r="T10" s="63"/>
      <c r="U10" s="332">
        <v>0.18625000000000003</v>
      </c>
      <c r="V10" s="68"/>
      <c r="W10" s="333">
        <v>0.13125000000000001</v>
      </c>
      <c r="X10" s="334">
        <f>_xll.qlSimpleQuoteSetValue(F10,W10/100,Trigger)</f>
        <v>0</v>
      </c>
      <c r="Y10" s="199"/>
    </row>
    <row r="11" spans="1:25" ht="11.25" customHeight="1" x14ac:dyDescent="0.2">
      <c r="A11" s="191"/>
      <c r="B11" s="231" t="s">
        <v>82</v>
      </c>
      <c r="C11" s="231" t="s">
        <v>131</v>
      </c>
      <c r="D11" s="231" t="s">
        <v>182</v>
      </c>
      <c r="E11" s="171" t="str">
        <f t="shared" si="0"/>
        <v>JPYSB3T4Y_Quote</v>
      </c>
      <c r="F11" s="171" t="str">
        <f>_xll.qlSimpleQuote(Currency&amp;$C11&amp;$D11&amp;$B11&amp;QuoteSuffix,,RateTickValue,Permanent,Trigger,ObjectOverwrite)</f>
        <v>JPYSB3T4Y_Quote#0000</v>
      </c>
      <c r="G11" s="328" t="str">
        <f>_xll.ohRangeRetrieveError(F11)</f>
        <v/>
      </c>
      <c r="H11" s="183"/>
      <c r="J11" s="191"/>
      <c r="K11" s="330" t="s">
        <v>82</v>
      </c>
      <c r="L11" s="330" t="s">
        <v>131</v>
      </c>
      <c r="M11" s="330" t="s">
        <v>182</v>
      </c>
      <c r="N11" s="258" t="str">
        <f t="shared" si="1"/>
        <v>JPYSB3T4Y</v>
      </c>
      <c r="O11" s="207" t="str">
        <f t="shared" si="2"/>
        <v>JPYSB3T4Y=SMKR</v>
      </c>
      <c r="P11" s="342">
        <v>0.13625000000000001</v>
      </c>
      <c r="Q11" s="342">
        <v>0.17624999999999999</v>
      </c>
      <c r="R11" s="331">
        <f t="shared" si="3"/>
        <v>0.15625</v>
      </c>
      <c r="S11" s="331">
        <f t="shared" si="4"/>
        <v>3.999999999999998E-2</v>
      </c>
      <c r="T11" s="63"/>
      <c r="U11" s="332">
        <v>0.23375000000000001</v>
      </c>
      <c r="V11" s="68"/>
      <c r="W11" s="333">
        <v>0.15625</v>
      </c>
      <c r="X11" s="334">
        <f>_xll.qlSimpleQuoteSetValue(F11,W11/100,Trigger)</f>
        <v>0</v>
      </c>
      <c r="Y11" s="199"/>
    </row>
    <row r="12" spans="1:25" x14ac:dyDescent="0.2">
      <c r="A12" s="191"/>
      <c r="B12" s="231" t="s">
        <v>81</v>
      </c>
      <c r="C12" s="231" t="s">
        <v>131</v>
      </c>
      <c r="D12" s="231" t="s">
        <v>182</v>
      </c>
      <c r="E12" s="171" t="str">
        <f t="shared" si="0"/>
        <v>JPYSB3T5Y_Quote</v>
      </c>
      <c r="F12" s="171" t="str">
        <f>_xll.qlSimpleQuote(Currency&amp;$C12&amp;$D12&amp;$B12&amp;QuoteSuffix,,RateTickValue,Permanent,Trigger,ObjectOverwrite)</f>
        <v>JPYSB3T5Y_Quote#0000</v>
      </c>
      <c r="G12" s="328" t="str">
        <f>_xll.ohRangeRetrieveError(F12)</f>
        <v/>
      </c>
      <c r="H12" s="183"/>
      <c r="J12" s="191"/>
      <c r="K12" s="330" t="s">
        <v>81</v>
      </c>
      <c r="L12" s="330" t="s">
        <v>131</v>
      </c>
      <c r="M12" s="330" t="s">
        <v>182</v>
      </c>
      <c r="N12" s="258" t="str">
        <f t="shared" si="1"/>
        <v>JPYSB3T5Y</v>
      </c>
      <c r="O12" s="207" t="str">
        <f t="shared" si="2"/>
        <v>JPYSB3T5Y=SMKR</v>
      </c>
      <c r="P12" s="342">
        <v>0.185</v>
      </c>
      <c r="Q12" s="342">
        <v>0.22500000000000001</v>
      </c>
      <c r="R12" s="331">
        <f t="shared" si="3"/>
        <v>0.20500000000000002</v>
      </c>
      <c r="S12" s="331">
        <f t="shared" si="4"/>
        <v>4.0000000000000036E-2</v>
      </c>
      <c r="T12" s="63"/>
      <c r="U12" s="332">
        <v>0.30249999999999999</v>
      </c>
      <c r="V12" s="68"/>
      <c r="W12" s="333">
        <v>0.20500000000000002</v>
      </c>
      <c r="X12" s="334">
        <f>_xll.qlSimpleQuoteSetValue(F12,W12/100,Trigger)</f>
        <v>0</v>
      </c>
      <c r="Y12" s="199"/>
    </row>
    <row r="13" spans="1:25" x14ac:dyDescent="0.2">
      <c r="A13" s="191"/>
      <c r="B13" s="231" t="s">
        <v>80</v>
      </c>
      <c r="C13" s="231" t="s">
        <v>131</v>
      </c>
      <c r="D13" s="231" t="s">
        <v>182</v>
      </c>
      <c r="E13" s="171" t="str">
        <f t="shared" si="0"/>
        <v>JPYSB3T6Y_Quote</v>
      </c>
      <c r="F13" s="171" t="str">
        <f>_xll.qlSimpleQuote(Currency&amp;$C13&amp;$D13&amp;$B13&amp;QuoteSuffix,,RateTickValue,Permanent,Trigger,ObjectOverwrite)</f>
        <v>JPYSB3T6Y_Quote#0000</v>
      </c>
      <c r="G13" s="328" t="str">
        <f>_xll.ohRangeRetrieveError(F13)</f>
        <v/>
      </c>
      <c r="H13" s="183"/>
      <c r="J13" s="191"/>
      <c r="K13" s="330" t="s">
        <v>80</v>
      </c>
      <c r="L13" s="330" t="s">
        <v>131</v>
      </c>
      <c r="M13" s="330" t="s">
        <v>182</v>
      </c>
      <c r="N13" s="258" t="str">
        <f t="shared" si="1"/>
        <v>JPYSB3T6Y</v>
      </c>
      <c r="O13" s="207" t="str">
        <f t="shared" si="2"/>
        <v>JPYSB3T6Y=SMKR</v>
      </c>
      <c r="P13" s="342">
        <v>0.24874999999999997</v>
      </c>
      <c r="Q13" s="342">
        <v>0.28875000000000001</v>
      </c>
      <c r="R13" s="331">
        <f t="shared" si="3"/>
        <v>0.26874999999999999</v>
      </c>
      <c r="S13" s="331">
        <f t="shared" si="4"/>
        <v>4.0000000000000036E-2</v>
      </c>
      <c r="T13" s="63"/>
      <c r="U13" s="332">
        <v>0.38125000000000003</v>
      </c>
      <c r="V13" s="68"/>
      <c r="W13" s="333">
        <v>0.26874999999999999</v>
      </c>
      <c r="X13" s="334">
        <f>_xll.qlSimpleQuoteSetValue(F13,W13/100,Trigger)</f>
        <v>0</v>
      </c>
      <c r="Y13" s="199"/>
    </row>
    <row r="14" spans="1:25" x14ac:dyDescent="0.2">
      <c r="A14" s="191"/>
      <c r="B14" s="231" t="s">
        <v>79</v>
      </c>
      <c r="C14" s="231" t="s">
        <v>131</v>
      </c>
      <c r="D14" s="231" t="s">
        <v>182</v>
      </c>
      <c r="E14" s="171" t="str">
        <f t="shared" si="0"/>
        <v>JPYSB3T7Y_Quote</v>
      </c>
      <c r="F14" s="171" t="str">
        <f>_xll.qlSimpleQuote(Currency&amp;$C14&amp;$D14&amp;$B14&amp;QuoteSuffix,,RateTickValue,Permanent,Trigger,ObjectOverwrite)</f>
        <v>JPYSB3T7Y_Quote#0000</v>
      </c>
      <c r="G14" s="328" t="str">
        <f>_xll.ohRangeRetrieveError(F14)</f>
        <v/>
      </c>
      <c r="H14" s="183"/>
      <c r="J14" s="191"/>
      <c r="K14" s="330" t="s">
        <v>79</v>
      </c>
      <c r="L14" s="330" t="s">
        <v>131</v>
      </c>
      <c r="M14" s="330" t="s">
        <v>182</v>
      </c>
      <c r="N14" s="258" t="str">
        <f t="shared" si="1"/>
        <v>JPYSB3T7Y</v>
      </c>
      <c r="O14" s="207" t="str">
        <f t="shared" si="2"/>
        <v>JPYSB3T7Y=SMKR</v>
      </c>
      <c r="P14" s="342">
        <v>0.32124999999999998</v>
      </c>
      <c r="Q14" s="342">
        <v>0.36124999999999996</v>
      </c>
      <c r="R14" s="331">
        <f t="shared" si="3"/>
        <v>0.34124999999999994</v>
      </c>
      <c r="S14" s="331">
        <f t="shared" si="4"/>
        <v>3.9999999999999925E-2</v>
      </c>
      <c r="T14" s="63"/>
      <c r="U14" s="332">
        <v>0.46125000000000005</v>
      </c>
      <c r="V14" s="68"/>
      <c r="W14" s="333">
        <v>0.34124999999999994</v>
      </c>
      <c r="X14" s="334">
        <f>_xll.qlSimpleQuoteSetValue(F14,W14/100,Trigger)</f>
        <v>0</v>
      </c>
      <c r="Y14" s="199"/>
    </row>
    <row r="15" spans="1:25" x14ac:dyDescent="0.2">
      <c r="A15" s="191"/>
      <c r="B15" s="231" t="s">
        <v>78</v>
      </c>
      <c r="C15" s="231" t="s">
        <v>131</v>
      </c>
      <c r="D15" s="231" t="s">
        <v>182</v>
      </c>
      <c r="E15" s="171" t="str">
        <f t="shared" si="0"/>
        <v>JPYSB3T8Y_Quote</v>
      </c>
      <c r="F15" s="171" t="str">
        <f>_xll.qlSimpleQuote(Currency&amp;$C15&amp;$D15&amp;$B15&amp;QuoteSuffix,,RateTickValue,Permanent,Trigger,ObjectOverwrite)</f>
        <v>JPYSB3T8Y_Quote#0000</v>
      </c>
      <c r="G15" s="328" t="str">
        <f>_xll.ohRangeRetrieveError(F15)</f>
        <v/>
      </c>
      <c r="H15" s="183"/>
      <c r="J15" s="191"/>
      <c r="K15" s="330" t="s">
        <v>78</v>
      </c>
      <c r="L15" s="330" t="s">
        <v>131</v>
      </c>
      <c r="M15" s="330" t="s">
        <v>182</v>
      </c>
      <c r="N15" s="258" t="str">
        <f t="shared" si="1"/>
        <v>JPYSB3T8Y</v>
      </c>
      <c r="O15" s="207" t="str">
        <f t="shared" si="2"/>
        <v>JPYSB3T8Y=SMKR</v>
      </c>
      <c r="P15" s="342">
        <v>0.39249999999999996</v>
      </c>
      <c r="Q15" s="342">
        <v>0.4325</v>
      </c>
      <c r="R15" s="331">
        <f t="shared" si="3"/>
        <v>0.41249999999999998</v>
      </c>
      <c r="S15" s="331">
        <f t="shared" si="4"/>
        <v>4.0000000000000036E-2</v>
      </c>
      <c r="T15" s="63"/>
      <c r="U15" s="332">
        <v>0.54</v>
      </c>
      <c r="V15" s="68"/>
      <c r="W15" s="333">
        <v>0.41249999999999998</v>
      </c>
      <c r="X15" s="334">
        <f>_xll.qlSimpleQuoteSetValue(F15,W15/100,Trigger)</f>
        <v>0</v>
      </c>
      <c r="Y15" s="199"/>
    </row>
    <row r="16" spans="1:25" x14ac:dyDescent="0.2">
      <c r="A16" s="191"/>
      <c r="B16" s="231" t="s">
        <v>77</v>
      </c>
      <c r="C16" s="231" t="s">
        <v>131</v>
      </c>
      <c r="D16" s="231" t="s">
        <v>182</v>
      </c>
      <c r="E16" s="171" t="str">
        <f t="shared" si="0"/>
        <v>JPYSB3T9Y_Quote</v>
      </c>
      <c r="F16" s="171" t="str">
        <f>_xll.qlSimpleQuote(Currency&amp;$C16&amp;$D16&amp;$B16&amp;QuoteSuffix,,RateTickValue,Permanent,Trigger,ObjectOverwrite)</f>
        <v>JPYSB3T9Y_Quote#0000</v>
      </c>
      <c r="G16" s="328" t="str">
        <f>_xll.ohRangeRetrieveError(F16)</f>
        <v/>
      </c>
      <c r="H16" s="183"/>
      <c r="J16" s="191"/>
      <c r="K16" s="330" t="s">
        <v>77</v>
      </c>
      <c r="L16" s="330" t="s">
        <v>131</v>
      </c>
      <c r="M16" s="330" t="s">
        <v>182</v>
      </c>
      <c r="N16" s="258" t="str">
        <f t="shared" si="1"/>
        <v>JPYSB3T9Y</v>
      </c>
      <c r="O16" s="207" t="str">
        <f t="shared" si="2"/>
        <v>JPYSB3T9Y=SMKR</v>
      </c>
      <c r="P16" s="342">
        <v>0.46500000000000002</v>
      </c>
      <c r="Q16" s="342">
        <v>0.505</v>
      </c>
      <c r="R16" s="331">
        <f t="shared" si="3"/>
        <v>0.48499999999999999</v>
      </c>
      <c r="S16" s="331">
        <f t="shared" si="4"/>
        <v>3.9999999999999925E-2</v>
      </c>
      <c r="T16" s="63"/>
      <c r="U16" s="332">
        <v>0.61750000000000005</v>
      </c>
      <c r="V16" s="68"/>
      <c r="W16" s="333">
        <v>0.48499999999999999</v>
      </c>
      <c r="X16" s="334">
        <f>_xll.qlSimpleQuoteSetValue(F16,W16/100,Trigger)</f>
        <v>0</v>
      </c>
      <c r="Y16" s="199"/>
    </row>
    <row r="17" spans="1:25" x14ac:dyDescent="0.2">
      <c r="A17" s="191"/>
      <c r="B17" s="231" t="s">
        <v>76</v>
      </c>
      <c r="C17" s="231" t="s">
        <v>131</v>
      </c>
      <c r="D17" s="231" t="s">
        <v>182</v>
      </c>
      <c r="E17" s="171" t="str">
        <f t="shared" si="0"/>
        <v>JPYSB3T10Y_Quote</v>
      </c>
      <c r="F17" s="171" t="str">
        <f>_xll.qlSimpleQuote(Currency&amp;$C17&amp;$D17&amp;$B17&amp;QuoteSuffix,,RateTickValue,Permanent,Trigger,ObjectOverwrite)</f>
        <v>JPYSB3T10Y_Quote#0000</v>
      </c>
      <c r="G17" s="328" t="str">
        <f>_xll.ohRangeRetrieveError(F17)</f>
        <v/>
      </c>
      <c r="H17" s="183"/>
      <c r="J17" s="191"/>
      <c r="K17" s="330" t="s">
        <v>76</v>
      </c>
      <c r="L17" s="330" t="s">
        <v>131</v>
      </c>
      <c r="M17" s="330" t="s">
        <v>182</v>
      </c>
      <c r="N17" s="258" t="str">
        <f t="shared" si="1"/>
        <v>JPYSB3T10Y</v>
      </c>
      <c r="O17" s="207" t="str">
        <f t="shared" si="2"/>
        <v>JPYSB3T10Y=SMKR</v>
      </c>
      <c r="P17" s="342">
        <v>0.54125000000000001</v>
      </c>
      <c r="Q17" s="342">
        <v>0.58125000000000004</v>
      </c>
      <c r="R17" s="331">
        <f t="shared" si="3"/>
        <v>0.56125000000000003</v>
      </c>
      <c r="S17" s="331">
        <f t="shared" si="4"/>
        <v>4.0000000000000036E-2</v>
      </c>
      <c r="T17" s="63"/>
      <c r="U17" s="332">
        <v>0.69625000000000004</v>
      </c>
      <c r="V17" s="68"/>
      <c r="W17" s="333">
        <v>0.56125000000000003</v>
      </c>
      <c r="X17" s="334">
        <f>_xll.qlSimpleQuoteSetValue(F17,W17/100,Trigger)</f>
        <v>1.2499999999999491E-5</v>
      </c>
      <c r="Y17" s="199"/>
    </row>
    <row r="18" spans="1:25" x14ac:dyDescent="0.2">
      <c r="A18" s="191"/>
      <c r="B18" s="231" t="s">
        <v>75</v>
      </c>
      <c r="C18" s="231" t="s">
        <v>131</v>
      </c>
      <c r="D18" s="231" t="s">
        <v>182</v>
      </c>
      <c r="E18" s="171" t="str">
        <f t="shared" si="0"/>
        <v>JPYSB3T11Y_Quote</v>
      </c>
      <c r="F18" s="171" t="str">
        <f>_xll.qlSimpleQuote(Currency&amp;$C18&amp;$D18&amp;$B18&amp;QuoteSuffix,,RateTickValue,Permanent,Trigger,ObjectOverwrite)</f>
        <v>JPYSB3T11Y_Quote#0000</v>
      </c>
      <c r="G18" s="328" t="str">
        <f>_xll.ohRangeRetrieveError(F18)</f>
        <v/>
      </c>
      <c r="H18" s="183"/>
      <c r="J18" s="191"/>
      <c r="K18" s="330" t="s">
        <v>75</v>
      </c>
      <c r="L18" s="330" t="s">
        <v>131</v>
      </c>
      <c r="M18" s="330" t="s">
        <v>182</v>
      </c>
      <c r="N18" s="258" t="str">
        <f t="shared" si="1"/>
        <v>JPYSB3T11Y</v>
      </c>
      <c r="O18" s="207" t="str">
        <f t="shared" si="2"/>
        <v>JPYSB3T11Y=SMKR</v>
      </c>
      <c r="P18" s="342">
        <v>0.61499999999999999</v>
      </c>
      <c r="Q18" s="342">
        <v>0.65500000000000003</v>
      </c>
      <c r="R18" s="331">
        <f t="shared" si="3"/>
        <v>0.63500000000000001</v>
      </c>
      <c r="S18" s="331">
        <f t="shared" si="4"/>
        <v>4.0000000000000036E-2</v>
      </c>
      <c r="T18" s="63"/>
      <c r="U18" s="332">
        <v>0.77375000000000005</v>
      </c>
      <c r="V18" s="68"/>
      <c r="W18" s="333">
        <v>0.63500000000000001</v>
      </c>
      <c r="X18" s="334">
        <f>_xll.qlSimpleQuoteSetValue(F18,W18/100,Trigger)</f>
        <v>1.2499999999999491E-5</v>
      </c>
      <c r="Y18" s="199"/>
    </row>
    <row r="19" spans="1:25" x14ac:dyDescent="0.2">
      <c r="A19" s="191"/>
      <c r="B19" s="231" t="s">
        <v>74</v>
      </c>
      <c r="C19" s="231" t="s">
        <v>131</v>
      </c>
      <c r="D19" s="231" t="s">
        <v>182</v>
      </c>
      <c r="E19" s="171" t="str">
        <f t="shared" si="0"/>
        <v>JPYSB3T12Y_Quote</v>
      </c>
      <c r="F19" s="171" t="str">
        <f>_xll.qlSimpleQuote(Currency&amp;$C19&amp;$D19&amp;$B19&amp;QuoteSuffix,,RateTickValue,Permanent,Trigger,ObjectOverwrite)</f>
        <v>JPYSB3T12Y_Quote#0000</v>
      </c>
      <c r="G19" s="328" t="str">
        <f>_xll.ohRangeRetrieveError(F19)</f>
        <v/>
      </c>
      <c r="H19" s="183"/>
      <c r="J19" s="191"/>
      <c r="K19" s="330" t="s">
        <v>74</v>
      </c>
      <c r="L19" s="330" t="s">
        <v>131</v>
      </c>
      <c r="M19" s="330" t="s">
        <v>182</v>
      </c>
      <c r="N19" s="258" t="str">
        <f t="shared" si="1"/>
        <v>JPYSB3T12Y</v>
      </c>
      <c r="O19" s="207" t="str">
        <f t="shared" si="2"/>
        <v>JPYSB3T12Y=SMKR</v>
      </c>
      <c r="P19" s="342">
        <v>0.69124999999999992</v>
      </c>
      <c r="Q19" s="342">
        <v>0.73124999999999996</v>
      </c>
      <c r="R19" s="331">
        <f t="shared" si="3"/>
        <v>0.71124999999999994</v>
      </c>
      <c r="S19" s="331">
        <f t="shared" si="4"/>
        <v>4.0000000000000036E-2</v>
      </c>
      <c r="T19" s="63"/>
      <c r="U19" s="332">
        <v>0.85250000000000004</v>
      </c>
      <c r="V19" s="68"/>
      <c r="W19" s="333">
        <v>0.71124999999999994</v>
      </c>
      <c r="X19" s="334">
        <f>_xll.qlSimpleQuoteSetValue(F19,W19/100,Trigger)</f>
        <v>1.2499999999999491E-5</v>
      </c>
      <c r="Y19" s="199"/>
    </row>
    <row r="20" spans="1:25" x14ac:dyDescent="0.2">
      <c r="A20" s="191"/>
      <c r="B20" s="231" t="s">
        <v>73</v>
      </c>
      <c r="C20" s="231" t="s">
        <v>131</v>
      </c>
      <c r="D20" s="231" t="s">
        <v>182</v>
      </c>
      <c r="E20" s="171" t="str">
        <f t="shared" si="0"/>
        <v>JPYSB3T13Y_Quote</v>
      </c>
      <c r="F20" s="171" t="str">
        <f>_xll.qlSimpleQuote(Currency&amp;$C20&amp;$D20&amp;$B20&amp;QuoteSuffix,,RateTickValue,Permanent,Trigger,ObjectOverwrite)</f>
        <v>JPYSB3T13Y_Quote#0000</v>
      </c>
      <c r="G20" s="328" t="str">
        <f>_xll.ohRangeRetrieveError(F20)</f>
        <v/>
      </c>
      <c r="H20" s="183"/>
      <c r="J20" s="191"/>
      <c r="K20" s="330" t="s">
        <v>73</v>
      </c>
      <c r="L20" s="330" t="s">
        <v>131</v>
      </c>
      <c r="M20" s="330" t="s">
        <v>182</v>
      </c>
      <c r="N20" s="258" t="str">
        <f t="shared" si="1"/>
        <v>JPYSB3T13Y</v>
      </c>
      <c r="O20" s="207" t="str">
        <f t="shared" si="2"/>
        <v>JPYSB3T13Y=SMKR</v>
      </c>
      <c r="P20" s="342" t="s">
        <v>229</v>
      </c>
      <c r="Q20" s="342" t="s">
        <v>229</v>
      </c>
      <c r="R20" s="331" t="e">
        <f t="shared" si="3"/>
        <v>#NUM!</v>
      </c>
      <c r="S20" s="331" t="e">
        <f t="shared" si="4"/>
        <v>#NUM!</v>
      </c>
      <c r="T20" s="63"/>
      <c r="U20" s="332" t="e">
        <v>#NUM!</v>
      </c>
      <c r="V20" s="68"/>
      <c r="W20" s="333" t="e">
        <v>#NUM!</v>
      </c>
      <c r="X20" s="334">
        <f>_xll.qlSimpleQuoteSetValue(F20,W20/100,Trigger)</f>
        <v>0</v>
      </c>
      <c r="Y20" s="199"/>
    </row>
    <row r="21" spans="1:25" x14ac:dyDescent="0.2">
      <c r="A21" s="191"/>
      <c r="B21" s="231" t="s">
        <v>72</v>
      </c>
      <c r="C21" s="231" t="s">
        <v>131</v>
      </c>
      <c r="D21" s="231" t="s">
        <v>182</v>
      </c>
      <c r="E21" s="171" t="str">
        <f t="shared" si="0"/>
        <v>JPYSB3T14Y_Quote</v>
      </c>
      <c r="F21" s="171" t="str">
        <f>_xll.qlSimpleQuote(Currency&amp;$C21&amp;$D21&amp;$B21&amp;QuoteSuffix,,RateTickValue,Permanent,Trigger,ObjectOverwrite)</f>
        <v>JPYSB3T14Y_Quote#0000</v>
      </c>
      <c r="G21" s="328" t="str">
        <f>_xll.ohRangeRetrieveError(F21)</f>
        <v/>
      </c>
      <c r="H21" s="183"/>
      <c r="J21" s="191"/>
      <c r="K21" s="330" t="s">
        <v>72</v>
      </c>
      <c r="L21" s="330" t="s">
        <v>131</v>
      </c>
      <c r="M21" s="330" t="s">
        <v>182</v>
      </c>
      <c r="N21" s="258" t="str">
        <f t="shared" si="1"/>
        <v>JPYSB3T14Y</v>
      </c>
      <c r="O21" s="207" t="str">
        <f t="shared" si="2"/>
        <v>JPYSB3T14Y=SMKR</v>
      </c>
      <c r="P21" s="342" t="s">
        <v>229</v>
      </c>
      <c r="Q21" s="342" t="s">
        <v>229</v>
      </c>
      <c r="R21" s="331" t="e">
        <f t="shared" si="3"/>
        <v>#NUM!</v>
      </c>
      <c r="S21" s="331" t="e">
        <f t="shared" si="4"/>
        <v>#NUM!</v>
      </c>
      <c r="T21" s="63"/>
      <c r="U21" s="332" t="e">
        <v>#NUM!</v>
      </c>
      <c r="V21" s="68"/>
      <c r="W21" s="333" t="e">
        <v>#NUM!</v>
      </c>
      <c r="X21" s="334">
        <f>_xll.qlSimpleQuoteSetValue(F21,W21/100,Trigger)</f>
        <v>0</v>
      </c>
      <c r="Y21" s="199"/>
    </row>
    <row r="22" spans="1:25" x14ac:dyDescent="0.2">
      <c r="A22" s="191"/>
      <c r="B22" s="231" t="s">
        <v>71</v>
      </c>
      <c r="C22" s="231" t="s">
        <v>131</v>
      </c>
      <c r="D22" s="231" t="s">
        <v>182</v>
      </c>
      <c r="E22" s="171" t="str">
        <f t="shared" si="0"/>
        <v>JPYSB3T15Y_Quote</v>
      </c>
      <c r="F22" s="171" t="str">
        <f>_xll.qlSimpleQuote(Currency&amp;$C22&amp;$D22&amp;$B22&amp;QuoteSuffix,,RateTickValue,Permanent,Trigger,ObjectOverwrite)</f>
        <v>JPYSB3T15Y_Quote#0000</v>
      </c>
      <c r="G22" s="328" t="str">
        <f>_xll.ohRangeRetrieveError(F22)</f>
        <v/>
      </c>
      <c r="H22" s="183"/>
      <c r="J22" s="191"/>
      <c r="K22" s="330" t="s">
        <v>71</v>
      </c>
      <c r="L22" s="330" t="s">
        <v>131</v>
      </c>
      <c r="M22" s="330" t="s">
        <v>182</v>
      </c>
      <c r="N22" s="258" t="str">
        <f t="shared" si="1"/>
        <v>JPYSB3T15Y</v>
      </c>
      <c r="O22" s="207" t="str">
        <f t="shared" si="2"/>
        <v>JPYSB3T15Y=SMKR</v>
      </c>
      <c r="P22" s="342">
        <v>0.91625000000000001</v>
      </c>
      <c r="Q22" s="342">
        <v>0.95625000000000004</v>
      </c>
      <c r="R22" s="331">
        <f t="shared" si="3"/>
        <v>0.93625000000000003</v>
      </c>
      <c r="S22" s="331">
        <f t="shared" si="4"/>
        <v>4.0000000000000036E-2</v>
      </c>
      <c r="T22" s="63"/>
      <c r="U22" s="332">
        <v>1.08125</v>
      </c>
      <c r="V22" s="68"/>
      <c r="W22" s="333">
        <v>0.93625000000000003</v>
      </c>
      <c r="X22" s="334">
        <f>_xll.qlSimpleQuoteSetValue(F22,W22/100,Trigger)</f>
        <v>1.2500000000000358E-5</v>
      </c>
      <c r="Y22" s="199"/>
    </row>
    <row r="23" spans="1:25" x14ac:dyDescent="0.2">
      <c r="A23" s="191"/>
      <c r="B23" s="231" t="s">
        <v>70</v>
      </c>
      <c r="C23" s="231" t="s">
        <v>131</v>
      </c>
      <c r="D23" s="231" t="s">
        <v>182</v>
      </c>
      <c r="E23" s="171" t="str">
        <f t="shared" si="0"/>
        <v>JPYSB3T16Y_Quote</v>
      </c>
      <c r="F23" s="171" t="str">
        <f>_xll.qlSimpleQuote(Currency&amp;$C23&amp;$D23&amp;$B23&amp;QuoteSuffix,,RateTickValue,Permanent,Trigger,ObjectOverwrite)</f>
        <v>JPYSB3T16Y_Quote#0000</v>
      </c>
      <c r="G23" s="328" t="str">
        <f>_xll.ohRangeRetrieveError(F23)</f>
        <v/>
      </c>
      <c r="H23" s="183"/>
      <c r="J23" s="191"/>
      <c r="K23" s="330" t="s">
        <v>70</v>
      </c>
      <c r="L23" s="330" t="s">
        <v>131</v>
      </c>
      <c r="M23" s="330" t="s">
        <v>182</v>
      </c>
      <c r="N23" s="258" t="str">
        <f t="shared" si="1"/>
        <v>JPYSB3T16Y</v>
      </c>
      <c r="O23" s="207" t="str">
        <f t="shared" si="2"/>
        <v>JPYSB3T16Y=SMKR</v>
      </c>
      <c r="P23" s="342" t="s">
        <v>229</v>
      </c>
      <c r="Q23" s="342" t="s">
        <v>229</v>
      </c>
      <c r="R23" s="331" t="e">
        <f t="shared" si="3"/>
        <v>#NUM!</v>
      </c>
      <c r="S23" s="331" t="e">
        <f t="shared" si="4"/>
        <v>#NUM!</v>
      </c>
      <c r="T23" s="63"/>
      <c r="U23" s="332" t="e">
        <v>#NUM!</v>
      </c>
      <c r="V23" s="68"/>
      <c r="W23" s="333" t="e">
        <v>#NUM!</v>
      </c>
      <c r="X23" s="334">
        <f>_xll.qlSimpleQuoteSetValue(F23,W23/100,Trigger)</f>
        <v>0</v>
      </c>
      <c r="Y23" s="199"/>
    </row>
    <row r="24" spans="1:25" x14ac:dyDescent="0.2">
      <c r="A24" s="191"/>
      <c r="B24" s="231" t="s">
        <v>69</v>
      </c>
      <c r="C24" s="231" t="s">
        <v>131</v>
      </c>
      <c r="D24" s="231" t="s">
        <v>182</v>
      </c>
      <c r="E24" s="171" t="str">
        <f t="shared" si="0"/>
        <v>JPYSB3T17Y_Quote</v>
      </c>
      <c r="F24" s="171" t="str">
        <f>_xll.qlSimpleQuote(Currency&amp;$C24&amp;$D24&amp;$B24&amp;QuoteSuffix,,RateTickValue,Permanent,Trigger,ObjectOverwrite)</f>
        <v>JPYSB3T17Y_Quote#0000</v>
      </c>
      <c r="G24" s="328" t="str">
        <f>_xll.ohRangeRetrieveError(F24)</f>
        <v/>
      </c>
      <c r="H24" s="183"/>
      <c r="J24" s="191"/>
      <c r="K24" s="330" t="s">
        <v>69</v>
      </c>
      <c r="L24" s="330" t="s">
        <v>131</v>
      </c>
      <c r="M24" s="330" t="s">
        <v>182</v>
      </c>
      <c r="N24" s="258" t="str">
        <f t="shared" si="1"/>
        <v>JPYSB3T17Y</v>
      </c>
      <c r="O24" s="207" t="str">
        <f t="shared" si="2"/>
        <v>JPYSB3T17Y=SMKR</v>
      </c>
      <c r="P24" s="342" t="s">
        <v>229</v>
      </c>
      <c r="Q24" s="342" t="s">
        <v>229</v>
      </c>
      <c r="R24" s="331" t="e">
        <f t="shared" si="3"/>
        <v>#NUM!</v>
      </c>
      <c r="S24" s="331" t="e">
        <f t="shared" si="4"/>
        <v>#NUM!</v>
      </c>
      <c r="T24" s="63"/>
      <c r="U24" s="332" t="e">
        <v>#NUM!</v>
      </c>
      <c r="V24" s="68"/>
      <c r="W24" s="333" t="e">
        <v>#NUM!</v>
      </c>
      <c r="X24" s="334">
        <f>_xll.qlSimpleQuoteSetValue(F24,W24/100,Trigger)</f>
        <v>0</v>
      </c>
      <c r="Y24" s="199"/>
    </row>
    <row r="25" spans="1:25" x14ac:dyDescent="0.2">
      <c r="A25" s="191"/>
      <c r="B25" s="231" t="s">
        <v>68</v>
      </c>
      <c r="C25" s="231" t="s">
        <v>131</v>
      </c>
      <c r="D25" s="231" t="s">
        <v>182</v>
      </c>
      <c r="E25" s="171" t="str">
        <f t="shared" si="0"/>
        <v>JPYSB3T18Y_Quote</v>
      </c>
      <c r="F25" s="171" t="str">
        <f>_xll.qlSimpleQuote(Currency&amp;$C25&amp;$D25&amp;$B25&amp;QuoteSuffix,,RateTickValue,Permanent,Trigger,ObjectOverwrite)</f>
        <v>JPYSB3T18Y_Quote#0000</v>
      </c>
      <c r="G25" s="328" t="str">
        <f>_xll.ohRangeRetrieveError(F25)</f>
        <v/>
      </c>
      <c r="H25" s="183"/>
      <c r="J25" s="191"/>
      <c r="K25" s="330" t="s">
        <v>68</v>
      </c>
      <c r="L25" s="330" t="s">
        <v>131</v>
      </c>
      <c r="M25" s="330" t="s">
        <v>182</v>
      </c>
      <c r="N25" s="258" t="str">
        <f t="shared" si="1"/>
        <v>JPYSB3T18Y</v>
      </c>
      <c r="O25" s="207" t="str">
        <f t="shared" si="2"/>
        <v>JPYSB3T18Y=SMKR</v>
      </c>
      <c r="P25" s="342" t="s">
        <v>229</v>
      </c>
      <c r="Q25" s="342" t="s">
        <v>229</v>
      </c>
      <c r="R25" s="331" t="e">
        <f t="shared" si="3"/>
        <v>#NUM!</v>
      </c>
      <c r="S25" s="331" t="e">
        <f t="shared" si="4"/>
        <v>#NUM!</v>
      </c>
      <c r="T25" s="63"/>
      <c r="U25" s="332" t="e">
        <v>#NUM!</v>
      </c>
      <c r="V25" s="68"/>
      <c r="W25" s="333" t="e">
        <v>#NUM!</v>
      </c>
      <c r="X25" s="334">
        <f>_xll.qlSimpleQuoteSetValue(F25,W25/100,Trigger)</f>
        <v>0</v>
      </c>
      <c r="Y25" s="199"/>
    </row>
    <row r="26" spans="1:25" x14ac:dyDescent="0.2">
      <c r="A26" s="191"/>
      <c r="B26" s="231" t="s">
        <v>67</v>
      </c>
      <c r="C26" s="231" t="s">
        <v>131</v>
      </c>
      <c r="D26" s="231" t="s">
        <v>182</v>
      </c>
      <c r="E26" s="171" t="str">
        <f t="shared" si="0"/>
        <v>JPYSB3T19Y_Quote</v>
      </c>
      <c r="F26" s="171" t="str">
        <f>_xll.qlSimpleQuote(Currency&amp;$C26&amp;$D26&amp;$B26&amp;QuoteSuffix,,RateTickValue,Permanent,Trigger,ObjectOverwrite)</f>
        <v>JPYSB3T19Y_Quote#0000</v>
      </c>
      <c r="G26" s="328" t="str">
        <f>_xll.ohRangeRetrieveError(F26)</f>
        <v/>
      </c>
      <c r="H26" s="183"/>
      <c r="J26" s="191"/>
      <c r="K26" s="330" t="s">
        <v>67</v>
      </c>
      <c r="L26" s="330" t="s">
        <v>131</v>
      </c>
      <c r="M26" s="330" t="s">
        <v>182</v>
      </c>
      <c r="N26" s="258" t="str">
        <f t="shared" si="1"/>
        <v>JPYSB3T19Y</v>
      </c>
      <c r="O26" s="207" t="str">
        <f t="shared" si="2"/>
        <v>JPYSB3T19Y=SMKR</v>
      </c>
      <c r="P26" s="342" t="s">
        <v>229</v>
      </c>
      <c r="Q26" s="342" t="s">
        <v>229</v>
      </c>
      <c r="R26" s="331" t="e">
        <f t="shared" si="3"/>
        <v>#NUM!</v>
      </c>
      <c r="S26" s="331" t="e">
        <f t="shared" si="4"/>
        <v>#NUM!</v>
      </c>
      <c r="T26" s="63"/>
      <c r="U26" s="332" t="e">
        <v>#NUM!</v>
      </c>
      <c r="V26" s="68"/>
      <c r="W26" s="333" t="e">
        <v>#NUM!</v>
      </c>
      <c r="X26" s="334">
        <f>_xll.qlSimpleQuoteSetValue(F26,W26/100,Trigger)</f>
        <v>0</v>
      </c>
      <c r="Y26" s="199"/>
    </row>
    <row r="27" spans="1:25" x14ac:dyDescent="0.2">
      <c r="A27" s="191"/>
      <c r="B27" s="231" t="s">
        <v>66</v>
      </c>
      <c r="C27" s="231" t="s">
        <v>131</v>
      </c>
      <c r="D27" s="231" t="s">
        <v>182</v>
      </c>
      <c r="E27" s="171" t="str">
        <f t="shared" si="0"/>
        <v>JPYSB3T20Y_Quote</v>
      </c>
      <c r="F27" s="171" t="str">
        <f>_xll.qlSimpleQuote(Currency&amp;$C27&amp;$D27&amp;$B27&amp;QuoteSuffix,,RateTickValue,Permanent,Trigger,ObjectOverwrite)</f>
        <v>JPYSB3T20Y_Quote#0000</v>
      </c>
      <c r="G27" s="328" t="str">
        <f>_xll.ohRangeRetrieveError(F27)</f>
        <v/>
      </c>
      <c r="H27" s="183"/>
      <c r="J27" s="191"/>
      <c r="K27" s="330" t="s">
        <v>66</v>
      </c>
      <c r="L27" s="330" t="s">
        <v>131</v>
      </c>
      <c r="M27" s="330" t="s">
        <v>182</v>
      </c>
      <c r="N27" s="258" t="str">
        <f t="shared" si="1"/>
        <v>JPYSB3T20Y</v>
      </c>
      <c r="O27" s="207" t="str">
        <f t="shared" si="2"/>
        <v>JPYSB3T20Y=SMKR</v>
      </c>
      <c r="P27" s="342">
        <v>1.1937500000000001</v>
      </c>
      <c r="Q27" s="342">
        <v>1.2337499999999999</v>
      </c>
      <c r="R27" s="331">
        <f t="shared" si="3"/>
        <v>1.2137500000000001</v>
      </c>
      <c r="S27" s="331">
        <f t="shared" si="4"/>
        <v>4.0000000000000036E-2</v>
      </c>
      <c r="T27" s="63"/>
      <c r="U27" s="332">
        <v>1.3662500000000002</v>
      </c>
      <c r="V27" s="68"/>
      <c r="W27" s="333">
        <v>1.2137500000000001</v>
      </c>
      <c r="X27" s="334">
        <f>_xll.qlSimpleQuoteSetValue(F27,W27/100,Trigger)</f>
        <v>1.2500000000002093E-5</v>
      </c>
      <c r="Y27" s="199"/>
    </row>
    <row r="28" spans="1:25" x14ac:dyDescent="0.2">
      <c r="A28" s="191"/>
      <c r="B28" s="231" t="s">
        <v>65</v>
      </c>
      <c r="C28" s="231" t="s">
        <v>131</v>
      </c>
      <c r="D28" s="231" t="s">
        <v>182</v>
      </c>
      <c r="E28" s="171" t="str">
        <f t="shared" si="0"/>
        <v>JPYSB3T21Y_Quote</v>
      </c>
      <c r="F28" s="171" t="str">
        <f>_xll.qlSimpleQuote(Currency&amp;$C28&amp;$D28&amp;$B28&amp;QuoteSuffix,,RateTickValue,Permanent,Trigger,ObjectOverwrite)</f>
        <v>JPYSB3T21Y_Quote#0000</v>
      </c>
      <c r="G28" s="328" t="str">
        <f>_xll.ohRangeRetrieveError(F28)</f>
        <v/>
      </c>
      <c r="H28" s="183"/>
      <c r="J28" s="191"/>
      <c r="K28" s="330" t="s">
        <v>65</v>
      </c>
      <c r="L28" s="330" t="s">
        <v>131</v>
      </c>
      <c r="M28" s="330" t="s">
        <v>182</v>
      </c>
      <c r="N28" s="258" t="str">
        <f t="shared" si="1"/>
        <v>JPYSB3T21Y</v>
      </c>
      <c r="O28" s="207" t="str">
        <f t="shared" si="2"/>
        <v>JPYSB3T21Y=SMKR</v>
      </c>
      <c r="P28" s="342" t="s">
        <v>229</v>
      </c>
      <c r="Q28" s="342" t="s">
        <v>229</v>
      </c>
      <c r="R28" s="331" t="e">
        <f t="shared" si="3"/>
        <v>#NUM!</v>
      </c>
      <c r="S28" s="331" t="e">
        <f t="shared" si="4"/>
        <v>#NUM!</v>
      </c>
      <c r="T28" s="63"/>
      <c r="U28" s="332" t="e">
        <v>#NUM!</v>
      </c>
      <c r="V28" s="68"/>
      <c r="W28" s="333" t="e">
        <v>#NUM!</v>
      </c>
      <c r="X28" s="334">
        <f>_xll.qlSimpleQuoteSetValue(F28,W28/100,Trigger)</f>
        <v>0</v>
      </c>
      <c r="Y28" s="199"/>
    </row>
    <row r="29" spans="1:25" x14ac:dyDescent="0.2">
      <c r="A29" s="191"/>
      <c r="B29" s="231" t="s">
        <v>64</v>
      </c>
      <c r="C29" s="231" t="s">
        <v>131</v>
      </c>
      <c r="D29" s="231" t="s">
        <v>182</v>
      </c>
      <c r="E29" s="171" t="str">
        <f t="shared" si="0"/>
        <v>JPYSB3T22Y_Quote</v>
      </c>
      <c r="F29" s="171" t="str">
        <f>_xll.qlSimpleQuote(Currency&amp;$C29&amp;$D29&amp;$B29&amp;QuoteSuffix,,RateTickValue,Permanent,Trigger,ObjectOverwrite)</f>
        <v>JPYSB3T22Y_Quote#0000</v>
      </c>
      <c r="G29" s="328" t="str">
        <f>_xll.ohRangeRetrieveError(F29)</f>
        <v/>
      </c>
      <c r="H29" s="183"/>
      <c r="J29" s="191"/>
      <c r="K29" s="330" t="s">
        <v>64</v>
      </c>
      <c r="L29" s="330" t="s">
        <v>131</v>
      </c>
      <c r="M29" s="330" t="s">
        <v>182</v>
      </c>
      <c r="N29" s="258" t="str">
        <f t="shared" si="1"/>
        <v>JPYSB3T22Y</v>
      </c>
      <c r="O29" s="207" t="str">
        <f t="shared" si="2"/>
        <v>JPYSB3T22Y=SMKR</v>
      </c>
      <c r="P29" s="342" t="s">
        <v>229</v>
      </c>
      <c r="Q29" s="342" t="s">
        <v>229</v>
      </c>
      <c r="R29" s="331" t="e">
        <f t="shared" si="3"/>
        <v>#NUM!</v>
      </c>
      <c r="S29" s="331" t="e">
        <f t="shared" si="4"/>
        <v>#NUM!</v>
      </c>
      <c r="T29" s="63"/>
      <c r="U29" s="332" t="e">
        <v>#NUM!</v>
      </c>
      <c r="V29" s="68"/>
      <c r="W29" s="333" t="e">
        <v>#NUM!</v>
      </c>
      <c r="X29" s="334">
        <f>_xll.qlSimpleQuoteSetValue(F29,W29/100,Trigger)</f>
        <v>0</v>
      </c>
      <c r="Y29" s="199"/>
    </row>
    <row r="30" spans="1:25" x14ac:dyDescent="0.2">
      <c r="A30" s="191"/>
      <c r="B30" s="231" t="s">
        <v>63</v>
      </c>
      <c r="C30" s="231" t="s">
        <v>131</v>
      </c>
      <c r="D30" s="231" t="s">
        <v>182</v>
      </c>
      <c r="E30" s="171" t="str">
        <f t="shared" si="0"/>
        <v>JPYSB3T23Y_Quote</v>
      </c>
      <c r="F30" s="171" t="str">
        <f>_xll.qlSimpleQuote(Currency&amp;$C30&amp;$D30&amp;$B30&amp;QuoteSuffix,,RateTickValue,Permanent,Trigger,ObjectOverwrite)</f>
        <v>JPYSB3T23Y_Quote#0000</v>
      </c>
      <c r="G30" s="328" t="str">
        <f>_xll.ohRangeRetrieveError(F30)</f>
        <v/>
      </c>
      <c r="H30" s="183"/>
      <c r="J30" s="191"/>
      <c r="K30" s="330" t="s">
        <v>63</v>
      </c>
      <c r="L30" s="330" t="s">
        <v>131</v>
      </c>
      <c r="M30" s="330" t="s">
        <v>182</v>
      </c>
      <c r="N30" s="258" t="str">
        <f t="shared" si="1"/>
        <v>JPYSB3T23Y</v>
      </c>
      <c r="O30" s="207" t="str">
        <f t="shared" si="2"/>
        <v>JPYSB3T23Y=SMKR</v>
      </c>
      <c r="P30" s="342" t="s">
        <v>229</v>
      </c>
      <c r="Q30" s="342" t="s">
        <v>229</v>
      </c>
      <c r="R30" s="331" t="e">
        <f t="shared" si="3"/>
        <v>#NUM!</v>
      </c>
      <c r="S30" s="331" t="e">
        <f t="shared" si="4"/>
        <v>#NUM!</v>
      </c>
      <c r="T30" s="63"/>
      <c r="U30" s="332" t="e">
        <v>#NUM!</v>
      </c>
      <c r="V30" s="68"/>
      <c r="W30" s="333" t="e">
        <v>#NUM!</v>
      </c>
      <c r="X30" s="334">
        <f>_xll.qlSimpleQuoteSetValue(F30,W30/100,Trigger)</f>
        <v>0</v>
      </c>
      <c r="Y30" s="199"/>
    </row>
    <row r="31" spans="1:25" x14ac:dyDescent="0.2">
      <c r="A31" s="191"/>
      <c r="B31" s="231" t="s">
        <v>62</v>
      </c>
      <c r="C31" s="231" t="s">
        <v>131</v>
      </c>
      <c r="D31" s="231" t="s">
        <v>182</v>
      </c>
      <c r="E31" s="171" t="str">
        <f t="shared" si="0"/>
        <v>JPYSB3T24Y_Quote</v>
      </c>
      <c r="F31" s="171" t="str">
        <f>_xll.qlSimpleQuote(Currency&amp;$C31&amp;$D31&amp;$B31&amp;QuoteSuffix,,RateTickValue,Permanent,Trigger,ObjectOverwrite)</f>
        <v>JPYSB3T24Y_Quote#0000</v>
      </c>
      <c r="G31" s="328" t="str">
        <f>_xll.ohRangeRetrieveError(F31)</f>
        <v/>
      </c>
      <c r="H31" s="183"/>
      <c r="J31" s="191"/>
      <c r="K31" s="330" t="s">
        <v>62</v>
      </c>
      <c r="L31" s="330" t="s">
        <v>131</v>
      </c>
      <c r="M31" s="330" t="s">
        <v>182</v>
      </c>
      <c r="N31" s="258" t="str">
        <f t="shared" si="1"/>
        <v>JPYSB3T24Y</v>
      </c>
      <c r="O31" s="207" t="str">
        <f t="shared" si="2"/>
        <v>JPYSB3T24Y=SMKR</v>
      </c>
      <c r="P31" s="342" t="s">
        <v>229</v>
      </c>
      <c r="Q31" s="342" t="s">
        <v>229</v>
      </c>
      <c r="R31" s="331" t="e">
        <f t="shared" si="3"/>
        <v>#NUM!</v>
      </c>
      <c r="S31" s="331" t="e">
        <f t="shared" si="4"/>
        <v>#NUM!</v>
      </c>
      <c r="T31" s="63"/>
      <c r="U31" s="332" t="e">
        <v>#NUM!</v>
      </c>
      <c r="V31" s="68"/>
      <c r="W31" s="333" t="e">
        <v>#NUM!</v>
      </c>
      <c r="X31" s="334">
        <f>_xll.qlSimpleQuoteSetValue(F31,W31/100,Trigger)</f>
        <v>0</v>
      </c>
      <c r="Y31" s="199"/>
    </row>
    <row r="32" spans="1:25" x14ac:dyDescent="0.2">
      <c r="A32" s="191"/>
      <c r="B32" s="231" t="s">
        <v>61</v>
      </c>
      <c r="C32" s="231" t="s">
        <v>131</v>
      </c>
      <c r="D32" s="231" t="s">
        <v>182</v>
      </c>
      <c r="E32" s="171" t="str">
        <f t="shared" si="0"/>
        <v>JPYSB3T25Y_Quote</v>
      </c>
      <c r="F32" s="171" t="str">
        <f>_xll.qlSimpleQuote(Currency&amp;$C32&amp;$D32&amp;$B32&amp;QuoteSuffix,,RateTickValue,Permanent,Trigger,ObjectOverwrite)</f>
        <v>JPYSB3T25Y_Quote#0000</v>
      </c>
      <c r="G32" s="328" t="str">
        <f>_xll.ohRangeRetrieveError(F32)</f>
        <v/>
      </c>
      <c r="H32" s="183"/>
      <c r="J32" s="191"/>
      <c r="K32" s="330" t="s">
        <v>61</v>
      </c>
      <c r="L32" s="330" t="s">
        <v>131</v>
      </c>
      <c r="M32" s="330" t="s">
        <v>182</v>
      </c>
      <c r="N32" s="258" t="str">
        <f t="shared" si="1"/>
        <v>JPYSB3T25Y</v>
      </c>
      <c r="O32" s="207" t="str">
        <f t="shared" si="2"/>
        <v>JPYSB3T25Y=SMKR</v>
      </c>
      <c r="P32" s="342">
        <v>1.34375</v>
      </c>
      <c r="Q32" s="342">
        <v>1.38375</v>
      </c>
      <c r="R32" s="331">
        <f t="shared" si="3"/>
        <v>1.36375</v>
      </c>
      <c r="S32" s="331">
        <f t="shared" si="4"/>
        <v>4.0000000000000036E-2</v>
      </c>
      <c r="T32" s="63"/>
      <c r="U32" s="332">
        <v>1.5212500000000002</v>
      </c>
      <c r="V32" s="68"/>
      <c r="W32" s="333">
        <v>1.36375</v>
      </c>
      <c r="X32" s="334">
        <f>_xll.qlSimpleQuoteSetValue(F32,W32/100,Trigger)</f>
        <v>1.2500000000000358E-5</v>
      </c>
      <c r="Y32" s="199"/>
    </row>
    <row r="33" spans="1:25" x14ac:dyDescent="0.2">
      <c r="A33" s="191"/>
      <c r="B33" s="231" t="s">
        <v>60</v>
      </c>
      <c r="C33" s="231" t="s">
        <v>131</v>
      </c>
      <c r="D33" s="231" t="s">
        <v>182</v>
      </c>
      <c r="E33" s="171" t="str">
        <f t="shared" si="0"/>
        <v>JPYSB3T26Y_Quote</v>
      </c>
      <c r="F33" s="171" t="str">
        <f>_xll.qlSimpleQuote(Currency&amp;$C33&amp;$D33&amp;$B33&amp;QuoteSuffix,,RateTickValue,Permanent,Trigger,ObjectOverwrite)</f>
        <v>JPYSB3T26Y_Quote#0000</v>
      </c>
      <c r="G33" s="328" t="str">
        <f>_xll.ohRangeRetrieveError(F33)</f>
        <v/>
      </c>
      <c r="H33" s="183"/>
      <c r="J33" s="191"/>
      <c r="K33" s="330" t="s">
        <v>60</v>
      </c>
      <c r="L33" s="330" t="s">
        <v>131</v>
      </c>
      <c r="M33" s="330" t="s">
        <v>182</v>
      </c>
      <c r="N33" s="258" t="str">
        <f t="shared" si="1"/>
        <v>JPYSB3T26Y</v>
      </c>
      <c r="O33" s="207" t="str">
        <f t="shared" si="2"/>
        <v>JPYSB3T26Y=SMKR</v>
      </c>
      <c r="P33" s="342" t="s">
        <v>229</v>
      </c>
      <c r="Q33" s="342" t="s">
        <v>229</v>
      </c>
      <c r="R33" s="331" t="e">
        <f t="shared" si="3"/>
        <v>#NUM!</v>
      </c>
      <c r="S33" s="331" t="e">
        <f t="shared" si="4"/>
        <v>#NUM!</v>
      </c>
      <c r="T33" s="63"/>
      <c r="U33" s="332" t="e">
        <v>#NUM!</v>
      </c>
      <c r="V33" s="68"/>
      <c r="W33" s="333" t="e">
        <v>#NUM!</v>
      </c>
      <c r="X33" s="334">
        <f>_xll.qlSimpleQuoteSetValue(F33,W33/100,Trigger)</f>
        <v>0</v>
      </c>
      <c r="Y33" s="199"/>
    </row>
    <row r="34" spans="1:25" x14ac:dyDescent="0.2">
      <c r="A34" s="191"/>
      <c r="B34" s="231" t="s">
        <v>59</v>
      </c>
      <c r="C34" s="231" t="s">
        <v>131</v>
      </c>
      <c r="D34" s="231" t="s">
        <v>182</v>
      </c>
      <c r="E34" s="171" t="str">
        <f t="shared" si="0"/>
        <v>JPYSB3T27Y_Quote</v>
      </c>
      <c r="F34" s="171" t="str">
        <f>_xll.qlSimpleQuote(Currency&amp;$C34&amp;$D34&amp;$B34&amp;QuoteSuffix,,RateTickValue,Permanent,Trigger,ObjectOverwrite)</f>
        <v>JPYSB3T27Y_Quote#0000</v>
      </c>
      <c r="G34" s="328" t="str">
        <f>_xll.ohRangeRetrieveError(F34)</f>
        <v/>
      </c>
      <c r="H34" s="183"/>
      <c r="J34" s="191"/>
      <c r="K34" s="330" t="s">
        <v>59</v>
      </c>
      <c r="L34" s="330" t="s">
        <v>131</v>
      </c>
      <c r="M34" s="330" t="s">
        <v>182</v>
      </c>
      <c r="N34" s="258" t="str">
        <f t="shared" si="1"/>
        <v>JPYSB3T27Y</v>
      </c>
      <c r="O34" s="207" t="str">
        <f t="shared" si="2"/>
        <v>JPYSB3T27Y=SMKR</v>
      </c>
      <c r="P34" s="342" t="s">
        <v>229</v>
      </c>
      <c r="Q34" s="342" t="s">
        <v>229</v>
      </c>
      <c r="R34" s="331" t="e">
        <f t="shared" si="3"/>
        <v>#NUM!</v>
      </c>
      <c r="S34" s="331" t="e">
        <f t="shared" si="4"/>
        <v>#NUM!</v>
      </c>
      <c r="T34" s="63"/>
      <c r="U34" s="332" t="e">
        <v>#NUM!</v>
      </c>
      <c r="V34" s="68"/>
      <c r="W34" s="333" t="e">
        <v>#NUM!</v>
      </c>
      <c r="X34" s="334">
        <f>_xll.qlSimpleQuoteSetValue(F34,W34/100,Trigger)</f>
        <v>0</v>
      </c>
      <c r="Y34" s="199"/>
    </row>
    <row r="35" spans="1:25" x14ac:dyDescent="0.2">
      <c r="A35" s="191"/>
      <c r="B35" s="231" t="s">
        <v>58</v>
      </c>
      <c r="C35" s="231" t="s">
        <v>131</v>
      </c>
      <c r="D35" s="231" t="s">
        <v>182</v>
      </c>
      <c r="E35" s="171" t="str">
        <f t="shared" si="0"/>
        <v>JPYSB3T28Y_Quote</v>
      </c>
      <c r="F35" s="171" t="str">
        <f>_xll.qlSimpleQuote(Currency&amp;$C35&amp;$D35&amp;$B35&amp;QuoteSuffix,,RateTickValue,Permanent,Trigger,ObjectOverwrite)</f>
        <v>JPYSB3T28Y_Quote#0000</v>
      </c>
      <c r="G35" s="328" t="str">
        <f>_xll.ohRangeRetrieveError(F35)</f>
        <v/>
      </c>
      <c r="H35" s="183"/>
      <c r="J35" s="191"/>
      <c r="K35" s="330" t="s">
        <v>58</v>
      </c>
      <c r="L35" s="330" t="s">
        <v>131</v>
      </c>
      <c r="M35" s="330" t="s">
        <v>182</v>
      </c>
      <c r="N35" s="258" t="str">
        <f t="shared" si="1"/>
        <v>JPYSB3T28Y</v>
      </c>
      <c r="O35" s="207" t="str">
        <f t="shared" si="2"/>
        <v>JPYSB3T28Y=SMKR</v>
      </c>
      <c r="P35" s="342" t="s">
        <v>229</v>
      </c>
      <c r="Q35" s="342" t="s">
        <v>229</v>
      </c>
      <c r="R35" s="331" t="e">
        <f t="shared" si="3"/>
        <v>#NUM!</v>
      </c>
      <c r="S35" s="331" t="e">
        <f t="shared" si="4"/>
        <v>#NUM!</v>
      </c>
      <c r="T35" s="63"/>
      <c r="U35" s="332" t="e">
        <v>#NUM!</v>
      </c>
      <c r="V35" s="68"/>
      <c r="W35" s="333" t="e">
        <v>#NUM!</v>
      </c>
      <c r="X35" s="334">
        <f>_xll.qlSimpleQuoteSetValue(F35,W35/100,Trigger)</f>
        <v>0</v>
      </c>
      <c r="Y35" s="199"/>
    </row>
    <row r="36" spans="1:25" x14ac:dyDescent="0.2">
      <c r="A36" s="191"/>
      <c r="B36" s="231" t="s">
        <v>57</v>
      </c>
      <c r="C36" s="231" t="s">
        <v>131</v>
      </c>
      <c r="D36" s="231" t="s">
        <v>182</v>
      </c>
      <c r="E36" s="171" t="str">
        <f t="shared" si="0"/>
        <v>JPYSB3T29Y_Quote</v>
      </c>
      <c r="F36" s="171" t="str">
        <f>_xll.qlSimpleQuote(Currency&amp;$C36&amp;$D36&amp;$B36&amp;QuoteSuffix,,RateTickValue,Permanent,Trigger,ObjectOverwrite)</f>
        <v>JPYSB3T29Y_Quote#0000</v>
      </c>
      <c r="G36" s="328" t="str">
        <f>_xll.ohRangeRetrieveError(F36)</f>
        <v/>
      </c>
      <c r="H36" s="183"/>
      <c r="J36" s="191"/>
      <c r="K36" s="330" t="s">
        <v>57</v>
      </c>
      <c r="L36" s="330" t="s">
        <v>131</v>
      </c>
      <c r="M36" s="330" t="s">
        <v>182</v>
      </c>
      <c r="N36" s="258" t="str">
        <f t="shared" si="1"/>
        <v>JPYSB3T29Y</v>
      </c>
      <c r="O36" s="207" t="str">
        <f t="shared" si="2"/>
        <v>JPYSB3T29Y=SMKR</v>
      </c>
      <c r="P36" s="342" t="s">
        <v>229</v>
      </c>
      <c r="Q36" s="342" t="s">
        <v>229</v>
      </c>
      <c r="R36" s="331" t="e">
        <f t="shared" si="3"/>
        <v>#NUM!</v>
      </c>
      <c r="S36" s="331" t="e">
        <f t="shared" si="4"/>
        <v>#NUM!</v>
      </c>
      <c r="T36" s="63"/>
      <c r="U36" s="332" t="e">
        <v>#NUM!</v>
      </c>
      <c r="V36" s="68"/>
      <c r="W36" s="333" t="e">
        <v>#NUM!</v>
      </c>
      <c r="X36" s="334">
        <f>_xll.qlSimpleQuoteSetValue(F36,W36/100,Trigger)</f>
        <v>0</v>
      </c>
      <c r="Y36" s="199"/>
    </row>
    <row r="37" spans="1:25" x14ac:dyDescent="0.2">
      <c r="A37" s="191"/>
      <c r="B37" s="231" t="s">
        <v>56</v>
      </c>
      <c r="C37" s="231" t="s">
        <v>131</v>
      </c>
      <c r="D37" s="231" t="s">
        <v>182</v>
      </c>
      <c r="E37" s="171" t="str">
        <f t="shared" si="0"/>
        <v>JPYSB3T30Y_Quote</v>
      </c>
      <c r="F37" s="171" t="str">
        <f>_xll.qlSimpleQuote(Currency&amp;$C37&amp;$D37&amp;$B37&amp;QuoteSuffix,,RateTickValue,Permanent,Trigger,ObjectOverwrite)</f>
        <v>JPYSB3T30Y_Quote#0000</v>
      </c>
      <c r="G37" s="328" t="str">
        <f>_xll.ohRangeRetrieveError(F37)</f>
        <v/>
      </c>
      <c r="H37" s="183"/>
      <c r="J37" s="191"/>
      <c r="K37" s="330" t="s">
        <v>56</v>
      </c>
      <c r="L37" s="330" t="s">
        <v>131</v>
      </c>
      <c r="M37" s="330" t="s">
        <v>182</v>
      </c>
      <c r="N37" s="258" t="str">
        <f t="shared" si="1"/>
        <v>JPYSB3T30Y</v>
      </c>
      <c r="O37" s="207" t="str">
        <f t="shared" si="2"/>
        <v>JPYSB3T30Y=SMKR</v>
      </c>
      <c r="P37" s="342">
        <v>1.425</v>
      </c>
      <c r="Q37" s="342">
        <v>1.4650000000000001</v>
      </c>
      <c r="R37" s="331">
        <f t="shared" si="3"/>
        <v>1.4450000000000001</v>
      </c>
      <c r="S37" s="331">
        <f t="shared" si="4"/>
        <v>4.0000000000000036E-2</v>
      </c>
      <c r="T37" s="63"/>
      <c r="U37" s="332">
        <v>1.6025</v>
      </c>
      <c r="V37" s="68"/>
      <c r="W37" s="333">
        <v>1.4450000000000001</v>
      </c>
      <c r="X37" s="334">
        <f>_xll.qlSimpleQuoteSetValue(F37,W37/100,Trigger)</f>
        <v>1.2500000000000358E-5</v>
      </c>
      <c r="Y37" s="199"/>
    </row>
    <row r="38" spans="1:25" x14ac:dyDescent="0.2">
      <c r="A38" s="191"/>
      <c r="B38" s="231" t="s">
        <v>51</v>
      </c>
      <c r="C38" s="231" t="s">
        <v>131</v>
      </c>
      <c r="D38" s="231" t="s">
        <v>182</v>
      </c>
      <c r="E38" s="171" t="str">
        <f t="shared" si="0"/>
        <v>JPYSB3T35Y_Quote</v>
      </c>
      <c r="F38" s="171" t="str">
        <f>_xll.qlSimpleQuote(Currency&amp;$C38&amp;$D38&amp;$B38&amp;QuoteSuffix,,RateTickValue,Permanent,Trigger,ObjectOverwrite)</f>
        <v>JPYSB3T35Y_Quote#0000</v>
      </c>
      <c r="G38" s="328" t="str">
        <f>_xll.ohRangeRetrieveError(F38)</f>
        <v/>
      </c>
      <c r="H38" s="183"/>
      <c r="J38" s="191"/>
      <c r="K38" s="330" t="s">
        <v>51</v>
      </c>
      <c r="L38" s="330" t="s">
        <v>131</v>
      </c>
      <c r="M38" s="330" t="s">
        <v>182</v>
      </c>
      <c r="N38" s="258" t="str">
        <f t="shared" si="1"/>
        <v>JPYSB3T35Y</v>
      </c>
      <c r="O38" s="207" t="str">
        <f t="shared" si="2"/>
        <v>JPYSB3T35Y=SMKR</v>
      </c>
      <c r="P38" s="342">
        <v>1.4950000000000001</v>
      </c>
      <c r="Q38" s="342">
        <v>1.5349999999999999</v>
      </c>
      <c r="R38" s="331">
        <f t="shared" si="3"/>
        <v>1.5150000000000001</v>
      </c>
      <c r="S38" s="331">
        <f t="shared" si="4"/>
        <v>4.0000000000000036E-2</v>
      </c>
      <c r="T38" s="63"/>
      <c r="U38" s="332">
        <v>1.6675000000000002</v>
      </c>
      <c r="V38" s="68"/>
      <c r="W38" s="333">
        <v>1.5150000000000001</v>
      </c>
      <c r="X38" s="334">
        <f>_xll.qlSimpleQuoteSetValue(F38,W38/100,Trigger)</f>
        <v>1.2500000000002093E-5</v>
      </c>
      <c r="Y38" s="199"/>
    </row>
    <row r="39" spans="1:25" x14ac:dyDescent="0.2">
      <c r="A39" s="191"/>
      <c r="B39" s="231" t="s">
        <v>46</v>
      </c>
      <c r="C39" s="231" t="s">
        <v>131</v>
      </c>
      <c r="D39" s="231" t="s">
        <v>182</v>
      </c>
      <c r="E39" s="171" t="str">
        <f t="shared" si="0"/>
        <v>JPYSB3T40Y_Quote</v>
      </c>
      <c r="F39" s="171" t="str">
        <f>_xll.qlSimpleQuote(Currency&amp;$C39&amp;$D39&amp;$B39&amp;QuoteSuffix,,RateTickValue,Permanent,Trigger,ObjectOverwrite)</f>
        <v>JPYSB3T40Y_Quote#0000</v>
      </c>
      <c r="G39" s="328" t="str">
        <f>_xll.ohRangeRetrieveError(F39)</f>
        <v/>
      </c>
      <c r="H39" s="183"/>
      <c r="J39" s="191"/>
      <c r="K39" s="330" t="s">
        <v>46</v>
      </c>
      <c r="L39" s="330" t="s">
        <v>131</v>
      </c>
      <c r="M39" s="330" t="s">
        <v>182</v>
      </c>
      <c r="N39" s="258" t="str">
        <f t="shared" si="1"/>
        <v>JPYSB3T40Y</v>
      </c>
      <c r="O39" s="207" t="str">
        <f t="shared" si="2"/>
        <v>JPYSB3T40Y=SMKR</v>
      </c>
      <c r="P39" s="342">
        <v>1.5549999999999999</v>
      </c>
      <c r="Q39" s="342">
        <v>1.595</v>
      </c>
      <c r="R39" s="331">
        <f t="shared" si="3"/>
        <v>1.575</v>
      </c>
      <c r="S39" s="331">
        <f t="shared" si="4"/>
        <v>4.0000000000000036E-2</v>
      </c>
      <c r="T39" s="63"/>
      <c r="U39" s="332">
        <v>1.7237500000000001</v>
      </c>
      <c r="V39" s="68"/>
      <c r="W39" s="333">
        <v>1.575</v>
      </c>
      <c r="X39" s="334">
        <f>_xll.qlSimpleQuoteSetValue(F39,W39/100,Trigger)</f>
        <v>1.2499999999998623E-5</v>
      </c>
      <c r="Y39" s="199"/>
    </row>
    <row r="40" spans="1:25" x14ac:dyDescent="0.2">
      <c r="A40" s="191"/>
      <c r="B40" s="231" t="s">
        <v>36</v>
      </c>
      <c r="C40" s="231" t="s">
        <v>131</v>
      </c>
      <c r="D40" s="231" t="s">
        <v>182</v>
      </c>
      <c r="E40" s="171" t="str">
        <f t="shared" si="0"/>
        <v>JPYSB3T50Y_Quote</v>
      </c>
      <c r="F40" s="171" t="str">
        <f>_xll.qlSimpleQuote(Currency&amp;$C40&amp;$D40&amp;$B40&amp;QuoteSuffix,,RateTickValue,Permanent,Trigger,ObjectOverwrite)</f>
        <v>JPYSB3T50Y_Quote#0000</v>
      </c>
      <c r="G40" s="328" t="str">
        <f>_xll.ohRangeRetrieveError(F40)</f>
        <v/>
      </c>
      <c r="H40" s="183"/>
      <c r="J40" s="191"/>
      <c r="K40" s="330" t="s">
        <v>36</v>
      </c>
      <c r="L40" s="330" t="s">
        <v>131</v>
      </c>
      <c r="M40" s="330" t="s">
        <v>182</v>
      </c>
      <c r="N40" s="258" t="str">
        <f t="shared" si="1"/>
        <v>JPYSB3T50Y</v>
      </c>
      <c r="O40" s="207" t="str">
        <f t="shared" si="2"/>
        <v>JPYSB3T50Y=SMKR</v>
      </c>
      <c r="P40" s="342" t="s">
        <v>229</v>
      </c>
      <c r="Q40" s="342" t="s">
        <v>229</v>
      </c>
      <c r="R40" s="331" t="e">
        <f t="shared" si="3"/>
        <v>#NUM!</v>
      </c>
      <c r="S40" s="331" t="e">
        <f t="shared" si="4"/>
        <v>#NUM!</v>
      </c>
      <c r="T40" s="63"/>
      <c r="U40" s="332" t="e">
        <v>#NUM!</v>
      </c>
      <c r="V40" s="68"/>
      <c r="W40" s="333" t="e">
        <v>#NUM!</v>
      </c>
      <c r="X40" s="334">
        <f>_xll.qlSimpleQuoteSetValue(F40,W40/100,Trigger)</f>
        <v>0</v>
      </c>
      <c r="Y40" s="199"/>
    </row>
    <row r="41" spans="1:25" x14ac:dyDescent="0.2">
      <c r="A41" s="191"/>
      <c r="B41" s="280" t="s">
        <v>26</v>
      </c>
      <c r="C41" s="280" t="s">
        <v>131</v>
      </c>
      <c r="D41" s="280" t="s">
        <v>182</v>
      </c>
      <c r="E41" s="177" t="str">
        <f t="shared" si="0"/>
        <v>JPYSB3T60Y_Quote</v>
      </c>
      <c r="F41" s="197" t="str">
        <f>_xll.qlSimpleQuote(Currency&amp;$C41&amp;$D41&amp;$B41&amp;QuoteSuffix,,RateTickValue,Permanent,Trigger,ObjectOverwrite)</f>
        <v>JPYSB3T60Y_Quote#0000</v>
      </c>
      <c r="G41" s="335" t="str">
        <f>_xll.ohRangeRetrieveError(F41)</f>
        <v/>
      </c>
      <c r="H41" s="183"/>
      <c r="J41" s="191"/>
      <c r="K41" s="336" t="s">
        <v>26</v>
      </c>
      <c r="L41" s="336" t="s">
        <v>131</v>
      </c>
      <c r="M41" s="336" t="s">
        <v>182</v>
      </c>
      <c r="N41" s="263" t="str">
        <f t="shared" si="1"/>
        <v>JPYSB3T60Y</v>
      </c>
      <c r="O41" s="210" t="str">
        <f t="shared" si="2"/>
        <v>JPYSB3T60Y=SMKR</v>
      </c>
      <c r="P41" s="343" t="s">
        <v>229</v>
      </c>
      <c r="Q41" s="343" t="s">
        <v>229</v>
      </c>
      <c r="R41" s="337" t="e">
        <f t="shared" si="3"/>
        <v>#NUM!</v>
      </c>
      <c r="S41" s="337" t="e">
        <f t="shared" si="4"/>
        <v>#NUM!</v>
      </c>
      <c r="T41" s="63"/>
      <c r="U41" s="332" t="e">
        <v>#NUM!</v>
      </c>
      <c r="V41" s="68"/>
      <c r="W41" s="333" t="e">
        <v>#NUM!</v>
      </c>
      <c r="X41" s="334">
        <f>_xll.qlSimpleQuoteSetValue(F41,W41/100,Trigger)</f>
        <v>0</v>
      </c>
      <c r="Y41" s="199"/>
    </row>
    <row r="42" spans="1:25" ht="11.25" customHeight="1" x14ac:dyDescent="0.2">
      <c r="A42" s="120"/>
      <c r="B42" s="121"/>
      <c r="C42" s="121"/>
      <c r="D42" s="121"/>
      <c r="E42" s="121"/>
      <c r="F42" s="340"/>
      <c r="G42" s="340"/>
      <c r="H42" s="122"/>
      <c r="J42" s="120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80"/>
      <c r="V42" s="121"/>
      <c r="W42" s="180"/>
      <c r="X42" s="180"/>
      <c r="Y42" s="341"/>
    </row>
  </sheetData>
  <conditionalFormatting sqref="X5:X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Y42"/>
  <sheetViews>
    <sheetView topLeftCell="I1" workbookViewId="0">
      <selection activeCell="O4" sqref="O4"/>
    </sheetView>
  </sheetViews>
  <sheetFormatPr defaultRowHeight="11.25" outlineLevelCol="1" x14ac:dyDescent="0.2"/>
  <cols>
    <col min="1" max="1" width="2.7109375" style="40" hidden="1" customWidth="1" outlineLevel="1"/>
    <col min="2" max="2" width="6" style="40" hidden="1" customWidth="1" outlineLevel="1"/>
    <col min="3" max="4" width="3.7109375" style="40" hidden="1" customWidth="1" outlineLevel="1"/>
    <col min="5" max="5" width="19.28515625" style="40" hidden="1" customWidth="1" outlineLevel="1"/>
    <col min="6" max="6" width="25.7109375" style="236" hidden="1" customWidth="1" outlineLevel="1"/>
    <col min="7" max="7" width="25.7109375" style="40" hidden="1" customWidth="1" outlineLevel="1"/>
    <col min="8" max="8" width="2.7109375" style="40" hidden="1" customWidth="1" outlineLevel="1"/>
    <col min="9" max="9" width="2.7109375" style="40" customWidth="1" collapsed="1"/>
    <col min="10" max="10" width="2.7109375" style="40" customWidth="1"/>
    <col min="11" max="13" width="4.28515625" style="40" customWidth="1"/>
    <col min="14" max="15" width="18.7109375" style="40" customWidth="1"/>
    <col min="16" max="19" width="10.7109375" style="40" customWidth="1"/>
    <col min="20" max="20" width="2.7109375" style="40" customWidth="1"/>
    <col min="21" max="21" width="10.7109375" style="40" customWidth="1"/>
    <col min="22" max="22" width="2.7109375" style="40" customWidth="1"/>
    <col min="23" max="24" width="10.7109375" style="40" customWidth="1"/>
    <col min="25" max="26" width="2.7109375" style="40" customWidth="1"/>
    <col min="27" max="16384" width="9.140625" style="40"/>
  </cols>
  <sheetData>
    <row r="1" spans="1:25" x14ac:dyDescent="0.2">
      <c r="A1" s="189"/>
      <c r="B1" s="33"/>
      <c r="C1" s="33"/>
      <c r="D1" s="33"/>
      <c r="E1" s="33"/>
      <c r="F1" s="190"/>
      <c r="G1" s="33"/>
      <c r="H1" s="127"/>
      <c r="J1" s="217" t="s">
        <v>220</v>
      </c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310"/>
    </row>
    <row r="2" spans="1:25" x14ac:dyDescent="0.2">
      <c r="A2" s="33"/>
      <c r="B2" s="33"/>
      <c r="C2" s="33"/>
      <c r="D2" s="33"/>
      <c r="E2" s="33"/>
      <c r="F2" s="190"/>
      <c r="G2" s="33"/>
      <c r="H2" s="127"/>
      <c r="J2" s="105"/>
      <c r="K2" s="68"/>
      <c r="L2" s="68"/>
      <c r="M2" s="68"/>
      <c r="N2" s="68"/>
      <c r="O2" s="201" t="str">
        <f>VLOOKUP($J$1,AreaTable,2,FALSE)</f>
        <v>ICAP</v>
      </c>
      <c r="P2" s="68"/>
      <c r="Q2" s="201" t="s">
        <v>228</v>
      </c>
      <c r="R2" s="67" t="b">
        <f t="array" ref="R2">AND(_xll.ohFilter($Q$5:$Q$42,ISNUMBER($Q$5:$Q$42))=0)</f>
        <v>0</v>
      </c>
      <c r="S2" s="68"/>
      <c r="T2" s="68"/>
      <c r="U2" s="68"/>
      <c r="V2" s="68"/>
      <c r="W2" s="68"/>
      <c r="X2" s="270">
        <f>_xll.ohTrigger(X5:X41)</f>
        <v>2</v>
      </c>
      <c r="Y2" s="183"/>
    </row>
    <row r="3" spans="1:25" x14ac:dyDescent="0.2">
      <c r="A3" s="32"/>
      <c r="B3" s="33"/>
      <c r="C3" s="33"/>
      <c r="D3" s="33"/>
      <c r="E3" s="33"/>
      <c r="F3" s="190"/>
      <c r="G3" s="33"/>
      <c r="H3" s="127"/>
      <c r="J3" s="191"/>
      <c r="K3" s="68"/>
      <c r="L3" s="17"/>
      <c r="M3" s="17"/>
      <c r="N3" s="17"/>
      <c r="O3" s="17"/>
      <c r="P3" s="17"/>
      <c r="Q3" s="17"/>
      <c r="R3" s="17"/>
      <c r="S3" s="17"/>
      <c r="T3" s="68"/>
      <c r="U3" s="68"/>
      <c r="V3" s="68"/>
      <c r="W3" s="17"/>
      <c r="X3" s="17"/>
      <c r="Y3" s="199"/>
    </row>
    <row r="4" spans="1:25" ht="21" customHeight="1" x14ac:dyDescent="0.2">
      <c r="A4" s="191"/>
      <c r="B4" s="251" t="s">
        <v>23</v>
      </c>
      <c r="C4" s="251"/>
      <c r="D4" s="251"/>
      <c r="E4" s="169" t="str">
        <f>Currency&amp;"_010_Sw"&amp;$C$5&amp;$D$5&amp;".xml"</f>
        <v>JPY_010_SwSB6L.xml</v>
      </c>
      <c r="F4" s="169" t="str">
        <f>IF(Serialize,_xll.ohObjectSave(F5:F41,SerializationPath&amp;E4,FileOverwrite,Serialize),"---")</f>
        <v>---</v>
      </c>
      <c r="G4" s="170" t="str">
        <f>_xll.ohRangeRetrieveError(F4)</f>
        <v/>
      </c>
      <c r="H4" s="183"/>
      <c r="J4" s="191"/>
      <c r="K4" s="168"/>
      <c r="L4" s="170"/>
      <c r="M4" s="170"/>
      <c r="N4" s="170"/>
      <c r="O4" s="326" t="str">
        <f>_xll.RData(O5:O41,P4:Q4,"RTFEED:IDN",ReutersRtMode,,P5)</f>
        <v>Updated at 09:33:12</v>
      </c>
      <c r="P4" s="170" t="s">
        <v>136</v>
      </c>
      <c r="Q4" s="170" t="s">
        <v>135</v>
      </c>
      <c r="R4" s="327" t="s">
        <v>155</v>
      </c>
      <c r="S4" s="327" t="s">
        <v>227</v>
      </c>
      <c r="T4" s="63"/>
      <c r="U4" s="170" t="s">
        <v>147</v>
      </c>
      <c r="V4" s="68"/>
      <c r="W4" s="168" t="s">
        <v>146</v>
      </c>
      <c r="X4" s="170" t="s">
        <v>145</v>
      </c>
      <c r="Y4" s="199"/>
    </row>
    <row r="5" spans="1:25" ht="11.25" customHeight="1" x14ac:dyDescent="0.2">
      <c r="A5" s="191"/>
      <c r="B5" s="231" t="s">
        <v>8</v>
      </c>
      <c r="C5" s="231" t="s">
        <v>131</v>
      </c>
      <c r="D5" s="231" t="s">
        <v>92</v>
      </c>
      <c r="E5" s="171" t="str">
        <f t="shared" ref="E5:E41" si="0">Currency&amp;$C5&amp;$D5&amp;$B5&amp;QuoteSuffix</f>
        <v>JPYSB6L1Y_Quote</v>
      </c>
      <c r="F5" s="171" t="str">
        <f>_xll.qlSimpleQuote(Currency&amp;$C5&amp;$D5&amp;$B5&amp;QuoteSuffix,,RateTickValue,Permanent,Trigger,ObjectOverwrite)</f>
        <v>JPYSB6L1Y_Quote#0000</v>
      </c>
      <c r="G5" s="328" t="str">
        <f>_xll.ohRangeRetrieveError(F5)</f>
        <v/>
      </c>
      <c r="H5" s="183"/>
      <c r="J5" s="329"/>
      <c r="K5" s="330" t="s">
        <v>8</v>
      </c>
      <c r="L5" s="330" t="s">
        <v>131</v>
      </c>
      <c r="M5" s="330" t="s">
        <v>92</v>
      </c>
      <c r="N5" s="258" t="str">
        <f t="shared" ref="N5:N41" si="1">Currency&amp;$L5&amp;$M5&amp;$K5</f>
        <v>JPYSB6L1Y</v>
      </c>
      <c r="O5" s="207" t="str">
        <f t="shared" ref="O5:O41" si="2">N5&amp;"="&amp;VLOOKUP(Contributor,ContributorTable,2,FALSE)</f>
        <v>JPYSB6L1Y=ICAP</v>
      </c>
      <c r="P5" s="342">
        <v>8.249999999999999E-2</v>
      </c>
      <c r="Q5" s="342">
        <v>0.14250000000000002</v>
      </c>
      <c r="R5" s="331">
        <f>IF($R$2,IF(ISNUMBER(P5),P5,#NUM!),IFERROR(AVERAGE(P5:Q5),#NUM!))</f>
        <v>0.1125</v>
      </c>
      <c r="S5" s="331">
        <f>(R5-P5)*2</f>
        <v>6.0000000000000026E-2</v>
      </c>
      <c r="T5" s="63"/>
      <c r="U5" s="332">
        <v>0.17749999999999999</v>
      </c>
      <c r="V5" s="68"/>
      <c r="W5" s="333">
        <f t="array" ref="W5:W41">QuoteLive</f>
        <v>0.1125</v>
      </c>
      <c r="X5" s="334">
        <f>_xll.qlSimpleQuoteSetValue(F5,W5/100,Trigger)</f>
        <v>-4.9999999999999914E-5</v>
      </c>
      <c r="Y5" s="199"/>
    </row>
    <row r="6" spans="1:25" ht="11.25" customHeight="1" x14ac:dyDescent="0.2">
      <c r="A6" s="191"/>
      <c r="B6" s="231" t="s">
        <v>96</v>
      </c>
      <c r="C6" s="231" t="s">
        <v>131</v>
      </c>
      <c r="D6" s="231" t="s">
        <v>92</v>
      </c>
      <c r="E6" s="171" t="str">
        <f t="shared" si="0"/>
        <v>JPYSB6L15M_Quote</v>
      </c>
      <c r="F6" s="171" t="str">
        <f>_xll.qlSimpleQuote(Currency&amp;$C6&amp;$D6&amp;$B6&amp;QuoteSuffix,,RateTickValue,Permanent,Trigger,ObjectOverwrite)</f>
        <v>JPYSB6L15M_Quote#0000</v>
      </c>
      <c r="G6" s="328" t="str">
        <f>_xll.ohRangeRetrieveError(F6)</f>
        <v/>
      </c>
      <c r="H6" s="183"/>
      <c r="J6" s="329"/>
      <c r="K6" s="330" t="s">
        <v>96</v>
      </c>
      <c r="L6" s="330" t="s">
        <v>131</v>
      </c>
      <c r="M6" s="330" t="s">
        <v>92</v>
      </c>
      <c r="N6" s="258" t="str">
        <f t="shared" si="1"/>
        <v>JPYSB6L15M</v>
      </c>
      <c r="O6" s="207" t="str">
        <f t="shared" si="2"/>
        <v>JPYSB6L15M=ICAP</v>
      </c>
      <c r="P6" s="342" t="s">
        <v>229</v>
      </c>
      <c r="Q6" s="342" t="s">
        <v>229</v>
      </c>
      <c r="R6" s="331" t="e">
        <f t="shared" ref="R6:R41" si="3">IF($R$2,IF(ISNUMBER(P6),P6,#NUM!),IFERROR(AVERAGE(P6:Q6),#NUM!))</f>
        <v>#NUM!</v>
      </c>
      <c r="S6" s="331" t="e">
        <f t="shared" ref="S6:S41" si="4">(R6-P6)*2</f>
        <v>#NUM!</v>
      </c>
      <c r="T6" s="63"/>
      <c r="U6" s="332" t="e">
        <v>#NUM!</v>
      </c>
      <c r="V6" s="68"/>
      <c r="W6" s="333" t="e">
        <v>#NUM!</v>
      </c>
      <c r="X6" s="334">
        <f>_xll.qlSimpleQuoteSetValue(F6,W6/100,Trigger)</f>
        <v>0</v>
      </c>
      <c r="Y6" s="199"/>
    </row>
    <row r="7" spans="1:25" ht="11.25" customHeight="1" x14ac:dyDescent="0.2">
      <c r="A7" s="191"/>
      <c r="B7" s="231" t="s">
        <v>95</v>
      </c>
      <c r="C7" s="231" t="s">
        <v>131</v>
      </c>
      <c r="D7" s="231" t="s">
        <v>92</v>
      </c>
      <c r="E7" s="171" t="str">
        <f t="shared" si="0"/>
        <v>JPYSB6L18M_Quote</v>
      </c>
      <c r="F7" s="171" t="str">
        <f>_xll.qlSimpleQuote(Currency&amp;$C7&amp;$D7&amp;$B7&amp;QuoteSuffix,,RateTickValue,Permanent,Trigger,ObjectOverwrite)</f>
        <v>JPYSB6L18M_Quote#0000</v>
      </c>
      <c r="G7" s="328" t="str">
        <f>_xll.ohRangeRetrieveError(F7)</f>
        <v/>
      </c>
      <c r="H7" s="183"/>
      <c r="J7" s="329"/>
      <c r="K7" s="330" t="s">
        <v>95</v>
      </c>
      <c r="L7" s="330" t="s">
        <v>131</v>
      </c>
      <c r="M7" s="330" t="s">
        <v>92</v>
      </c>
      <c r="N7" s="258" t="str">
        <f t="shared" si="1"/>
        <v>JPYSB6L18M</v>
      </c>
      <c r="O7" s="207" t="str">
        <f t="shared" si="2"/>
        <v>JPYSB6L18M=ICAP</v>
      </c>
      <c r="P7" s="342">
        <v>7.4999999999999997E-2</v>
      </c>
      <c r="Q7" s="342">
        <v>0.13500000000000001</v>
      </c>
      <c r="R7" s="331">
        <f t="shared" si="3"/>
        <v>0.10500000000000001</v>
      </c>
      <c r="S7" s="331">
        <f t="shared" si="4"/>
        <v>6.0000000000000026E-2</v>
      </c>
      <c r="T7" s="63"/>
      <c r="U7" s="332">
        <v>0.17749999999999999</v>
      </c>
      <c r="V7" s="68"/>
      <c r="W7" s="333">
        <v>0.10500000000000001</v>
      </c>
      <c r="X7" s="334">
        <f>_xll.qlSimpleQuoteSetValue(F7,W7/100,Trigger)</f>
        <v>-4.9999999999999697E-5</v>
      </c>
      <c r="Y7" s="199"/>
    </row>
    <row r="8" spans="1:25" ht="11.25" customHeight="1" x14ac:dyDescent="0.2">
      <c r="A8" s="191"/>
      <c r="B8" s="231" t="s">
        <v>94</v>
      </c>
      <c r="C8" s="231" t="s">
        <v>131</v>
      </c>
      <c r="D8" s="231" t="s">
        <v>92</v>
      </c>
      <c r="E8" s="171" t="str">
        <f t="shared" si="0"/>
        <v>JPYSB6L21M_Quote</v>
      </c>
      <c r="F8" s="171" t="str">
        <f>_xll.qlSimpleQuote(Currency&amp;$C8&amp;$D8&amp;$B8&amp;QuoteSuffix,,RateTickValue,Permanent,Trigger,ObjectOverwrite)</f>
        <v>JPYSB6L21M_Quote#0000</v>
      </c>
      <c r="G8" s="328" t="str">
        <f>_xll.ohRangeRetrieveError(F8)</f>
        <v/>
      </c>
      <c r="H8" s="183"/>
      <c r="J8" s="329"/>
      <c r="K8" s="330" t="s">
        <v>94</v>
      </c>
      <c r="L8" s="330" t="s">
        <v>131</v>
      </c>
      <c r="M8" s="330" t="s">
        <v>92</v>
      </c>
      <c r="N8" s="258" t="str">
        <f t="shared" si="1"/>
        <v>JPYSB6L21M</v>
      </c>
      <c r="O8" s="207" t="str">
        <f t="shared" si="2"/>
        <v>JPYSB6L21M=ICAP</v>
      </c>
      <c r="P8" s="342" t="s">
        <v>229</v>
      </c>
      <c r="Q8" s="342" t="s">
        <v>229</v>
      </c>
      <c r="R8" s="331" t="e">
        <f t="shared" si="3"/>
        <v>#NUM!</v>
      </c>
      <c r="S8" s="331" t="e">
        <f t="shared" si="4"/>
        <v>#NUM!</v>
      </c>
      <c r="T8" s="63"/>
      <c r="U8" s="332" t="e">
        <v>#NUM!</v>
      </c>
      <c r="V8" s="68"/>
      <c r="W8" s="333" t="e">
        <v>#NUM!</v>
      </c>
      <c r="X8" s="334">
        <f>_xll.qlSimpleQuoteSetValue(F8,W8/100,Trigger)</f>
        <v>0</v>
      </c>
      <c r="Y8" s="199"/>
    </row>
    <row r="9" spans="1:25" ht="11.25" customHeight="1" x14ac:dyDescent="0.2">
      <c r="A9" s="191"/>
      <c r="B9" s="231" t="s">
        <v>84</v>
      </c>
      <c r="C9" s="231" t="s">
        <v>131</v>
      </c>
      <c r="D9" s="231" t="s">
        <v>92</v>
      </c>
      <c r="E9" s="171" t="str">
        <f t="shared" si="0"/>
        <v>JPYSB6L2Y_Quote</v>
      </c>
      <c r="F9" s="171" t="str">
        <f>_xll.qlSimpleQuote(Currency&amp;$C9&amp;$D9&amp;$B9&amp;QuoteSuffix,,RateTickValue,Permanent,Trigger,ObjectOverwrite)</f>
        <v>JPYSB6L2Y_Quote#0000</v>
      </c>
      <c r="G9" s="328" t="str">
        <f>_xll.ohRangeRetrieveError(F9)</f>
        <v/>
      </c>
      <c r="H9" s="183"/>
      <c r="J9" s="191"/>
      <c r="K9" s="330" t="s">
        <v>84</v>
      </c>
      <c r="L9" s="330" t="s">
        <v>131</v>
      </c>
      <c r="M9" s="330" t="s">
        <v>92</v>
      </c>
      <c r="N9" s="258" t="str">
        <f t="shared" si="1"/>
        <v>JPYSB6L2Y</v>
      </c>
      <c r="O9" s="207" t="str">
        <f t="shared" si="2"/>
        <v>JPYSB6L2Y=ICAP</v>
      </c>
      <c r="P9" s="342">
        <v>7.2499999999999995E-2</v>
      </c>
      <c r="Q9" s="342">
        <v>0.13250000000000001</v>
      </c>
      <c r="R9" s="331">
        <f t="shared" si="3"/>
        <v>0.10250000000000001</v>
      </c>
      <c r="S9" s="331">
        <f t="shared" si="4"/>
        <v>6.0000000000000026E-2</v>
      </c>
      <c r="T9" s="63"/>
      <c r="U9" s="332">
        <v>0.17749999999999999</v>
      </c>
      <c r="V9" s="68"/>
      <c r="W9" s="333">
        <v>0.10250000000000001</v>
      </c>
      <c r="X9" s="334">
        <f>_xll.qlSimpleQuoteSetValue(F9,W9/100,Trigger)</f>
        <v>-7.4999999999999763E-5</v>
      </c>
      <c r="Y9" s="199"/>
    </row>
    <row r="10" spans="1:25" ht="11.25" customHeight="1" x14ac:dyDescent="0.2">
      <c r="A10" s="191"/>
      <c r="B10" s="231" t="s">
        <v>83</v>
      </c>
      <c r="C10" s="231" t="s">
        <v>131</v>
      </c>
      <c r="D10" s="231" t="s">
        <v>92</v>
      </c>
      <c r="E10" s="171" t="str">
        <f t="shared" si="0"/>
        <v>JPYSB6L3Y_Quote</v>
      </c>
      <c r="F10" s="171" t="str">
        <f>_xll.qlSimpleQuote(Currency&amp;$C10&amp;$D10&amp;$B10&amp;QuoteSuffix,,RateTickValue,Permanent,Trigger,ObjectOverwrite)</f>
        <v>JPYSB6L3Y_Quote#0000</v>
      </c>
      <c r="G10" s="328" t="str">
        <f>_xll.ohRangeRetrieveError(F10)</f>
        <v/>
      </c>
      <c r="H10" s="183"/>
      <c r="J10" s="191"/>
      <c r="K10" s="330" t="s">
        <v>83</v>
      </c>
      <c r="L10" s="330" t="s">
        <v>131</v>
      </c>
      <c r="M10" s="330" t="s">
        <v>92</v>
      </c>
      <c r="N10" s="258" t="str">
        <f t="shared" si="1"/>
        <v>JPYSB6L3Y</v>
      </c>
      <c r="O10" s="207" t="str">
        <f t="shared" si="2"/>
        <v>JPYSB6L3Y=ICAP</v>
      </c>
      <c r="P10" s="342">
        <v>8.249999999999999E-2</v>
      </c>
      <c r="Q10" s="342">
        <v>0.14250000000000002</v>
      </c>
      <c r="R10" s="331">
        <f t="shared" si="3"/>
        <v>0.1125</v>
      </c>
      <c r="S10" s="331">
        <f t="shared" si="4"/>
        <v>6.0000000000000026E-2</v>
      </c>
      <c r="T10" s="63"/>
      <c r="U10" s="332">
        <v>0.1925</v>
      </c>
      <c r="V10" s="68"/>
      <c r="W10" s="333">
        <v>0.1125</v>
      </c>
      <c r="X10" s="334">
        <f>_xll.qlSimpleQuoteSetValue(F10,W10/100,Trigger)</f>
        <v>-7.4999999999999763E-5</v>
      </c>
      <c r="Y10" s="199"/>
    </row>
    <row r="11" spans="1:25" ht="11.25" customHeight="1" x14ac:dyDescent="0.2">
      <c r="A11" s="191"/>
      <c r="B11" s="231" t="s">
        <v>82</v>
      </c>
      <c r="C11" s="231" t="s">
        <v>131</v>
      </c>
      <c r="D11" s="231" t="s">
        <v>92</v>
      </c>
      <c r="E11" s="171" t="str">
        <f t="shared" si="0"/>
        <v>JPYSB6L4Y_Quote</v>
      </c>
      <c r="F11" s="171" t="str">
        <f>_xll.qlSimpleQuote(Currency&amp;$C11&amp;$D11&amp;$B11&amp;QuoteSuffix,,RateTickValue,Permanent,Trigger,ObjectOverwrite)</f>
        <v>JPYSB6L4Y_Quote#0000</v>
      </c>
      <c r="G11" s="328" t="str">
        <f>_xll.ohRangeRetrieveError(F11)</f>
        <v/>
      </c>
      <c r="H11" s="183"/>
      <c r="J11" s="191"/>
      <c r="K11" s="330" t="s">
        <v>82</v>
      </c>
      <c r="L11" s="330" t="s">
        <v>131</v>
      </c>
      <c r="M11" s="330" t="s">
        <v>92</v>
      </c>
      <c r="N11" s="258" t="str">
        <f t="shared" si="1"/>
        <v>JPYSB6L4Y</v>
      </c>
      <c r="O11" s="207" t="str">
        <f t="shared" si="2"/>
        <v>JPYSB6L4Y=ICAP</v>
      </c>
      <c r="P11" s="342">
        <v>0.1125</v>
      </c>
      <c r="Q11" s="342">
        <v>0.17250000000000001</v>
      </c>
      <c r="R11" s="331">
        <f t="shared" si="3"/>
        <v>0.14250000000000002</v>
      </c>
      <c r="S11" s="331">
        <f t="shared" si="4"/>
        <v>6.0000000000000026E-2</v>
      </c>
      <c r="T11" s="63"/>
      <c r="U11" s="332">
        <v>0.23</v>
      </c>
      <c r="V11" s="68"/>
      <c r="W11" s="333">
        <v>0.14250000000000002</v>
      </c>
      <c r="X11" s="334">
        <f>_xll.qlSimpleQuoteSetValue(F11,W11/100,Trigger)</f>
        <v>-7.499999999999998E-5</v>
      </c>
      <c r="Y11" s="199"/>
    </row>
    <row r="12" spans="1:25" x14ac:dyDescent="0.2">
      <c r="A12" s="191"/>
      <c r="B12" s="231" t="s">
        <v>81</v>
      </c>
      <c r="C12" s="231" t="s">
        <v>131</v>
      </c>
      <c r="D12" s="231" t="s">
        <v>92</v>
      </c>
      <c r="E12" s="171" t="str">
        <f t="shared" si="0"/>
        <v>JPYSB6L5Y_Quote</v>
      </c>
      <c r="F12" s="171" t="str">
        <f>_xll.qlSimpleQuote(Currency&amp;$C12&amp;$D12&amp;$B12&amp;QuoteSuffix,,RateTickValue,Permanent,Trigger,ObjectOverwrite)</f>
        <v>JPYSB6L5Y_Quote#0000</v>
      </c>
      <c r="G12" s="328" t="str">
        <f>_xll.ohRangeRetrieveError(F12)</f>
        <v/>
      </c>
      <c r="H12" s="183"/>
      <c r="J12" s="191"/>
      <c r="K12" s="330" t="s">
        <v>81</v>
      </c>
      <c r="L12" s="330" t="s">
        <v>131</v>
      </c>
      <c r="M12" s="330" t="s">
        <v>92</v>
      </c>
      <c r="N12" s="258" t="str">
        <f t="shared" si="1"/>
        <v>JPYSB6L5Y</v>
      </c>
      <c r="O12" s="207" t="str">
        <f t="shared" si="2"/>
        <v>JPYSB6L5Y=ICAP</v>
      </c>
      <c r="P12" s="342">
        <v>0.1575</v>
      </c>
      <c r="Q12" s="342">
        <v>0.21749999999999997</v>
      </c>
      <c r="R12" s="331">
        <f t="shared" si="3"/>
        <v>0.1875</v>
      </c>
      <c r="S12" s="331">
        <f t="shared" si="4"/>
        <v>0.06</v>
      </c>
      <c r="T12" s="63"/>
      <c r="U12" s="332">
        <v>0.28749999999999998</v>
      </c>
      <c r="V12" s="68"/>
      <c r="W12" s="333">
        <v>0.1875</v>
      </c>
      <c r="X12" s="334">
        <f>_xll.qlSimpleQuoteSetValue(F12,W12/100,Trigger)</f>
        <v>-1.0000000000000026E-4</v>
      </c>
      <c r="Y12" s="199"/>
    </row>
    <row r="13" spans="1:25" x14ac:dyDescent="0.2">
      <c r="A13" s="191"/>
      <c r="B13" s="231" t="s">
        <v>80</v>
      </c>
      <c r="C13" s="231" t="s">
        <v>131</v>
      </c>
      <c r="D13" s="231" t="s">
        <v>92</v>
      </c>
      <c r="E13" s="171" t="str">
        <f t="shared" si="0"/>
        <v>JPYSB6L6Y_Quote</v>
      </c>
      <c r="F13" s="171" t="str">
        <f>_xll.qlSimpleQuote(Currency&amp;$C13&amp;$D13&amp;$B13&amp;QuoteSuffix,,RateTickValue,Permanent,Trigger,ObjectOverwrite)</f>
        <v>JPYSB6L6Y_Quote#0000</v>
      </c>
      <c r="G13" s="328" t="str">
        <f>_xll.ohRangeRetrieveError(F13)</f>
        <v/>
      </c>
      <c r="H13" s="183"/>
      <c r="J13" s="191"/>
      <c r="K13" s="330" t="s">
        <v>80</v>
      </c>
      <c r="L13" s="330" t="s">
        <v>131</v>
      </c>
      <c r="M13" s="330" t="s">
        <v>92</v>
      </c>
      <c r="N13" s="258" t="str">
        <f t="shared" si="1"/>
        <v>JPYSB6L6Y</v>
      </c>
      <c r="O13" s="207" t="str">
        <f t="shared" si="2"/>
        <v>JPYSB6L6Y=ICAP</v>
      </c>
      <c r="P13" s="342">
        <v>0.21249999999999999</v>
      </c>
      <c r="Q13" s="342">
        <v>0.27250000000000002</v>
      </c>
      <c r="R13" s="331">
        <f t="shared" si="3"/>
        <v>0.24249999999999999</v>
      </c>
      <c r="S13" s="331">
        <f t="shared" si="4"/>
        <v>0.06</v>
      </c>
      <c r="T13" s="63"/>
      <c r="U13" s="332">
        <v>0.36750000000000005</v>
      </c>
      <c r="V13" s="68"/>
      <c r="W13" s="333">
        <v>0.24249999999999999</v>
      </c>
      <c r="X13" s="334">
        <f>_xll.qlSimpleQuoteSetValue(F13,W13/100,Trigger)</f>
        <v>-9.9999999999999829E-5</v>
      </c>
      <c r="Y13" s="199"/>
    </row>
    <row r="14" spans="1:25" x14ac:dyDescent="0.2">
      <c r="A14" s="191"/>
      <c r="B14" s="231" t="s">
        <v>79</v>
      </c>
      <c r="C14" s="231" t="s">
        <v>131</v>
      </c>
      <c r="D14" s="231" t="s">
        <v>92</v>
      </c>
      <c r="E14" s="171" t="str">
        <f t="shared" si="0"/>
        <v>JPYSB6L7Y_Quote</v>
      </c>
      <c r="F14" s="171" t="str">
        <f>_xll.qlSimpleQuote(Currency&amp;$C14&amp;$D14&amp;$B14&amp;QuoteSuffix,,RateTickValue,Permanent,Trigger,ObjectOverwrite)</f>
        <v>JPYSB6L7Y_Quote#0000</v>
      </c>
      <c r="G14" s="328" t="str">
        <f>_xll.ohRangeRetrieveError(F14)</f>
        <v/>
      </c>
      <c r="H14" s="183"/>
      <c r="J14" s="191"/>
      <c r="K14" s="330" t="s">
        <v>79</v>
      </c>
      <c r="L14" s="330" t="s">
        <v>131</v>
      </c>
      <c r="M14" s="330" t="s">
        <v>92</v>
      </c>
      <c r="N14" s="258" t="str">
        <f t="shared" si="1"/>
        <v>JPYSB6L7Y</v>
      </c>
      <c r="O14" s="207" t="str">
        <f t="shared" si="2"/>
        <v>JPYSB6L7Y=ICAP</v>
      </c>
      <c r="P14" s="342">
        <v>0.27250000000000002</v>
      </c>
      <c r="Q14" s="342">
        <v>0.33250000000000002</v>
      </c>
      <c r="R14" s="331">
        <f t="shared" si="3"/>
        <v>0.30249999999999999</v>
      </c>
      <c r="S14" s="331">
        <f t="shared" si="4"/>
        <v>5.9999999999999942E-2</v>
      </c>
      <c r="T14" s="63"/>
      <c r="U14" s="332">
        <v>0.45750000000000002</v>
      </c>
      <c r="V14" s="68"/>
      <c r="W14" s="333">
        <v>0.30249999999999999</v>
      </c>
      <c r="X14" s="334">
        <f>_xll.qlSimpleQuoteSetValue(F14,W14/100,Trigger)</f>
        <v>-1.0000000000000026E-4</v>
      </c>
      <c r="Y14" s="199"/>
    </row>
    <row r="15" spans="1:25" x14ac:dyDescent="0.2">
      <c r="A15" s="191"/>
      <c r="B15" s="231" t="s">
        <v>78</v>
      </c>
      <c r="C15" s="231" t="s">
        <v>131</v>
      </c>
      <c r="D15" s="231" t="s">
        <v>92</v>
      </c>
      <c r="E15" s="171" t="str">
        <f t="shared" si="0"/>
        <v>JPYSB6L8Y_Quote</v>
      </c>
      <c r="F15" s="171" t="str">
        <f>_xll.qlSimpleQuote(Currency&amp;$C15&amp;$D15&amp;$B15&amp;QuoteSuffix,,RateTickValue,Permanent,Trigger,ObjectOverwrite)</f>
        <v>JPYSB6L8Y_Quote#0000</v>
      </c>
      <c r="G15" s="328" t="str">
        <f>_xll.ohRangeRetrieveError(F15)</f>
        <v/>
      </c>
      <c r="H15" s="183"/>
      <c r="J15" s="191"/>
      <c r="K15" s="330" t="s">
        <v>78</v>
      </c>
      <c r="L15" s="330" t="s">
        <v>131</v>
      </c>
      <c r="M15" s="330" t="s">
        <v>92</v>
      </c>
      <c r="N15" s="258" t="str">
        <f t="shared" si="1"/>
        <v>JPYSB6L8Y</v>
      </c>
      <c r="O15" s="207" t="str">
        <f t="shared" si="2"/>
        <v>JPYSB6L8Y=ICAP</v>
      </c>
      <c r="P15" s="342">
        <v>0.33500000000000002</v>
      </c>
      <c r="Q15" s="342">
        <v>0.39500000000000002</v>
      </c>
      <c r="R15" s="331">
        <f t="shared" si="3"/>
        <v>0.36499999999999999</v>
      </c>
      <c r="S15" s="331">
        <f t="shared" si="4"/>
        <v>5.9999999999999942E-2</v>
      </c>
      <c r="T15" s="63"/>
      <c r="U15" s="332">
        <v>0.55249999999999999</v>
      </c>
      <c r="V15" s="68"/>
      <c r="W15" s="333">
        <v>0.36499999999999999</v>
      </c>
      <c r="X15" s="334">
        <f>_xll.qlSimpleQuoteSetValue(F15,W15/100,Trigger)</f>
        <v>-9.9999999999999829E-5</v>
      </c>
      <c r="Y15" s="199"/>
    </row>
    <row r="16" spans="1:25" x14ac:dyDescent="0.2">
      <c r="A16" s="191"/>
      <c r="B16" s="231" t="s">
        <v>77</v>
      </c>
      <c r="C16" s="231" t="s">
        <v>131</v>
      </c>
      <c r="D16" s="231" t="s">
        <v>92</v>
      </c>
      <c r="E16" s="171" t="str">
        <f t="shared" si="0"/>
        <v>JPYSB6L9Y_Quote</v>
      </c>
      <c r="F16" s="171" t="str">
        <f>_xll.qlSimpleQuote(Currency&amp;$C16&amp;$D16&amp;$B16&amp;QuoteSuffix,,RateTickValue,Permanent,Trigger,ObjectOverwrite)</f>
        <v>JPYSB6L9Y_Quote#0000</v>
      </c>
      <c r="G16" s="328" t="str">
        <f>_xll.ohRangeRetrieveError(F16)</f>
        <v/>
      </c>
      <c r="H16" s="183"/>
      <c r="J16" s="191"/>
      <c r="K16" s="330" t="s">
        <v>77</v>
      </c>
      <c r="L16" s="330" t="s">
        <v>131</v>
      </c>
      <c r="M16" s="330" t="s">
        <v>92</v>
      </c>
      <c r="N16" s="258" t="str">
        <f t="shared" si="1"/>
        <v>JPYSB6L9Y</v>
      </c>
      <c r="O16" s="207" t="str">
        <f t="shared" si="2"/>
        <v>JPYSB6L9Y=ICAP</v>
      </c>
      <c r="P16" s="342">
        <v>0.4</v>
      </c>
      <c r="Q16" s="342">
        <v>0.45999999999999996</v>
      </c>
      <c r="R16" s="331">
        <f t="shared" si="3"/>
        <v>0.43</v>
      </c>
      <c r="S16" s="331">
        <f t="shared" si="4"/>
        <v>5.9999999999999942E-2</v>
      </c>
      <c r="T16" s="63"/>
      <c r="U16" s="332">
        <v>0.64749999999999996</v>
      </c>
      <c r="V16" s="68"/>
      <c r="W16" s="333">
        <v>0.43</v>
      </c>
      <c r="X16" s="334">
        <f>_xll.qlSimpleQuoteSetValue(F16,W16/100,Trigger)</f>
        <v>-1.0000000000000026E-4</v>
      </c>
      <c r="Y16" s="199"/>
    </row>
    <row r="17" spans="1:25" x14ac:dyDescent="0.2">
      <c r="A17" s="191"/>
      <c r="B17" s="231" t="s">
        <v>76</v>
      </c>
      <c r="C17" s="231" t="s">
        <v>131</v>
      </c>
      <c r="D17" s="231" t="s">
        <v>92</v>
      </c>
      <c r="E17" s="171" t="str">
        <f t="shared" si="0"/>
        <v>JPYSB6L10Y_Quote</v>
      </c>
      <c r="F17" s="171" t="str">
        <f>_xll.qlSimpleQuote(Currency&amp;$C17&amp;$D17&amp;$B17&amp;QuoteSuffix,,RateTickValue,Permanent,Trigger,ObjectOverwrite)</f>
        <v>JPYSB6L10Y_Quote#0000</v>
      </c>
      <c r="G17" s="328" t="str">
        <f>_xll.ohRangeRetrieveError(F17)</f>
        <v/>
      </c>
      <c r="H17" s="183"/>
      <c r="J17" s="191"/>
      <c r="K17" s="330" t="s">
        <v>76</v>
      </c>
      <c r="L17" s="330" t="s">
        <v>131</v>
      </c>
      <c r="M17" s="330" t="s">
        <v>92</v>
      </c>
      <c r="N17" s="258" t="str">
        <f t="shared" si="1"/>
        <v>JPYSB6L10Y</v>
      </c>
      <c r="O17" s="207" t="str">
        <f t="shared" si="2"/>
        <v>JPYSB6L10Y=ICAP</v>
      </c>
      <c r="P17" s="342">
        <v>0.46749999999999997</v>
      </c>
      <c r="Q17" s="342">
        <v>0.52750000000000008</v>
      </c>
      <c r="R17" s="331">
        <f t="shared" si="3"/>
        <v>0.49750000000000005</v>
      </c>
      <c r="S17" s="331">
        <f t="shared" si="4"/>
        <v>6.0000000000000164E-2</v>
      </c>
      <c r="T17" s="63"/>
      <c r="U17" s="332">
        <v>0.74249999999999994</v>
      </c>
      <c r="V17" s="68"/>
      <c r="W17" s="333">
        <v>0.49750000000000005</v>
      </c>
      <c r="X17" s="334">
        <f>_xll.qlSimpleQuoteSetValue(F17,W17/100,Trigger)</f>
        <v>-1.2500000000000011E-4</v>
      </c>
      <c r="Y17" s="199"/>
    </row>
    <row r="18" spans="1:25" x14ac:dyDescent="0.2">
      <c r="A18" s="191"/>
      <c r="B18" s="231" t="s">
        <v>75</v>
      </c>
      <c r="C18" s="231" t="s">
        <v>131</v>
      </c>
      <c r="D18" s="231" t="s">
        <v>92</v>
      </c>
      <c r="E18" s="171" t="str">
        <f t="shared" si="0"/>
        <v>JPYSB6L11Y_Quote</v>
      </c>
      <c r="F18" s="171" t="str">
        <f>_xll.qlSimpleQuote(Currency&amp;$C18&amp;$D18&amp;$B18&amp;QuoteSuffix,,RateTickValue,Permanent,Trigger,ObjectOverwrite)</f>
        <v>JPYSB6L11Y_Quote#0000</v>
      </c>
      <c r="G18" s="328" t="str">
        <f>_xll.ohRangeRetrieveError(F18)</f>
        <v/>
      </c>
      <c r="H18" s="183"/>
      <c r="J18" s="191"/>
      <c r="K18" s="330" t="s">
        <v>75</v>
      </c>
      <c r="L18" s="330" t="s">
        <v>131</v>
      </c>
      <c r="M18" s="330" t="s">
        <v>92</v>
      </c>
      <c r="N18" s="258" t="str">
        <f t="shared" si="1"/>
        <v>JPYSB6L11Y</v>
      </c>
      <c r="O18" s="207" t="str">
        <f t="shared" si="2"/>
        <v>JPYSB6L11Y=ICAP</v>
      </c>
      <c r="P18" s="342" t="s">
        <v>229</v>
      </c>
      <c r="Q18" s="342" t="s">
        <v>229</v>
      </c>
      <c r="R18" s="331" t="e">
        <f t="shared" si="3"/>
        <v>#NUM!</v>
      </c>
      <c r="S18" s="331" t="e">
        <f t="shared" si="4"/>
        <v>#NUM!</v>
      </c>
      <c r="T18" s="63"/>
      <c r="U18" s="332" t="e">
        <v>#NUM!</v>
      </c>
      <c r="V18" s="68"/>
      <c r="W18" s="333" t="e">
        <v>#NUM!</v>
      </c>
      <c r="X18" s="334">
        <f>_xll.qlSimpleQuoteSetValue(F18,W18/100,Trigger)</f>
        <v>0</v>
      </c>
      <c r="Y18" s="199"/>
    </row>
    <row r="19" spans="1:25" x14ac:dyDescent="0.2">
      <c r="A19" s="191"/>
      <c r="B19" s="231" t="s">
        <v>74</v>
      </c>
      <c r="C19" s="231" t="s">
        <v>131</v>
      </c>
      <c r="D19" s="231" t="s">
        <v>92</v>
      </c>
      <c r="E19" s="171" t="str">
        <f t="shared" si="0"/>
        <v>JPYSB6L12Y_Quote</v>
      </c>
      <c r="F19" s="171" t="str">
        <f>_xll.qlSimpleQuote(Currency&amp;$C19&amp;$D19&amp;$B19&amp;QuoteSuffix,,RateTickValue,Permanent,Trigger,ObjectOverwrite)</f>
        <v>JPYSB6L12Y_Quote#0000</v>
      </c>
      <c r="G19" s="328" t="str">
        <f>_xll.ohRangeRetrieveError(F19)</f>
        <v/>
      </c>
      <c r="H19" s="183"/>
      <c r="J19" s="191"/>
      <c r="K19" s="330" t="s">
        <v>74</v>
      </c>
      <c r="L19" s="330" t="s">
        <v>131</v>
      </c>
      <c r="M19" s="330" t="s">
        <v>92</v>
      </c>
      <c r="N19" s="258" t="str">
        <f t="shared" si="1"/>
        <v>JPYSB6L12Y</v>
      </c>
      <c r="O19" s="207" t="str">
        <f t="shared" si="2"/>
        <v>JPYSB6L12Y=ICAP</v>
      </c>
      <c r="P19" s="342">
        <v>0.59749999999999992</v>
      </c>
      <c r="Q19" s="342">
        <v>0.67749999999999999</v>
      </c>
      <c r="R19" s="331">
        <f t="shared" si="3"/>
        <v>0.63749999999999996</v>
      </c>
      <c r="S19" s="331">
        <f t="shared" si="4"/>
        <v>8.0000000000000071E-2</v>
      </c>
      <c r="T19" s="63"/>
      <c r="U19" s="332">
        <v>0.92999999999999994</v>
      </c>
      <c r="V19" s="68"/>
      <c r="W19" s="333">
        <v>0.63749999999999996</v>
      </c>
      <c r="X19" s="334">
        <f>_xll.qlSimpleQuoteSetValue(F19,W19/100,Trigger)</f>
        <v>-1.2500000000000098E-4</v>
      </c>
      <c r="Y19" s="199"/>
    </row>
    <row r="20" spans="1:25" x14ac:dyDescent="0.2">
      <c r="A20" s="191"/>
      <c r="B20" s="231" t="s">
        <v>73</v>
      </c>
      <c r="C20" s="231" t="s">
        <v>131</v>
      </c>
      <c r="D20" s="231" t="s">
        <v>92</v>
      </c>
      <c r="E20" s="171" t="str">
        <f t="shared" si="0"/>
        <v>JPYSB6L13Y_Quote</v>
      </c>
      <c r="F20" s="171" t="str">
        <f>_xll.qlSimpleQuote(Currency&amp;$C20&amp;$D20&amp;$B20&amp;QuoteSuffix,,RateTickValue,Permanent,Trigger,ObjectOverwrite)</f>
        <v>JPYSB6L13Y_Quote#0000</v>
      </c>
      <c r="G20" s="328" t="str">
        <f>_xll.ohRangeRetrieveError(F20)</f>
        <v/>
      </c>
      <c r="H20" s="183"/>
      <c r="J20" s="191"/>
      <c r="K20" s="330" t="s">
        <v>73</v>
      </c>
      <c r="L20" s="330" t="s">
        <v>131</v>
      </c>
      <c r="M20" s="330" t="s">
        <v>92</v>
      </c>
      <c r="N20" s="258" t="str">
        <f t="shared" si="1"/>
        <v>JPYSB6L13Y</v>
      </c>
      <c r="O20" s="207" t="str">
        <f t="shared" si="2"/>
        <v>JPYSB6L13Y=ICAP</v>
      </c>
      <c r="P20" s="342" t="s">
        <v>229</v>
      </c>
      <c r="Q20" s="342" t="s">
        <v>229</v>
      </c>
      <c r="R20" s="331" t="e">
        <f t="shared" si="3"/>
        <v>#NUM!</v>
      </c>
      <c r="S20" s="331" t="e">
        <f t="shared" si="4"/>
        <v>#NUM!</v>
      </c>
      <c r="T20" s="63"/>
      <c r="U20" s="332" t="e">
        <v>#NUM!</v>
      </c>
      <c r="V20" s="68"/>
      <c r="W20" s="333" t="e">
        <v>#NUM!</v>
      </c>
      <c r="X20" s="334">
        <f>_xll.qlSimpleQuoteSetValue(F20,W20/100,Trigger)</f>
        <v>0</v>
      </c>
      <c r="Y20" s="199"/>
    </row>
    <row r="21" spans="1:25" x14ac:dyDescent="0.2">
      <c r="A21" s="191"/>
      <c r="B21" s="231" t="s">
        <v>72</v>
      </c>
      <c r="C21" s="231" t="s">
        <v>131</v>
      </c>
      <c r="D21" s="231" t="s">
        <v>92</v>
      </c>
      <c r="E21" s="171" t="str">
        <f t="shared" si="0"/>
        <v>JPYSB6L14Y_Quote</v>
      </c>
      <c r="F21" s="171" t="str">
        <f>_xll.qlSimpleQuote(Currency&amp;$C21&amp;$D21&amp;$B21&amp;QuoteSuffix,,RateTickValue,Permanent,Trigger,ObjectOverwrite)</f>
        <v>JPYSB6L14Y_Quote#0000</v>
      </c>
      <c r="G21" s="328" t="str">
        <f>_xll.ohRangeRetrieveError(F21)</f>
        <v/>
      </c>
      <c r="H21" s="183"/>
      <c r="J21" s="191"/>
      <c r="K21" s="330" t="s">
        <v>72</v>
      </c>
      <c r="L21" s="330" t="s">
        <v>131</v>
      </c>
      <c r="M21" s="330" t="s">
        <v>92</v>
      </c>
      <c r="N21" s="258" t="str">
        <f t="shared" si="1"/>
        <v>JPYSB6L14Y</v>
      </c>
      <c r="O21" s="207" t="str">
        <f t="shared" si="2"/>
        <v>JPYSB6L14Y=ICAP</v>
      </c>
      <c r="P21" s="342" t="s">
        <v>229</v>
      </c>
      <c r="Q21" s="342" t="s">
        <v>229</v>
      </c>
      <c r="R21" s="331" t="e">
        <f t="shared" si="3"/>
        <v>#NUM!</v>
      </c>
      <c r="S21" s="331" t="e">
        <f t="shared" si="4"/>
        <v>#NUM!</v>
      </c>
      <c r="T21" s="63"/>
      <c r="U21" s="332" t="e">
        <v>#NUM!</v>
      </c>
      <c r="V21" s="68"/>
      <c r="W21" s="333" t="e">
        <v>#NUM!</v>
      </c>
      <c r="X21" s="334">
        <f>_xll.qlSimpleQuoteSetValue(F21,W21/100,Trigger)</f>
        <v>0</v>
      </c>
      <c r="Y21" s="199"/>
    </row>
    <row r="22" spans="1:25" x14ac:dyDescent="0.2">
      <c r="A22" s="191"/>
      <c r="B22" s="231" t="s">
        <v>71</v>
      </c>
      <c r="C22" s="231" t="s">
        <v>131</v>
      </c>
      <c r="D22" s="231" t="s">
        <v>92</v>
      </c>
      <c r="E22" s="171" t="str">
        <f t="shared" si="0"/>
        <v>JPYSB6L15Y_Quote</v>
      </c>
      <c r="F22" s="171" t="str">
        <f>_xll.qlSimpleQuote(Currency&amp;$C22&amp;$D22&amp;$B22&amp;QuoteSuffix,,RateTickValue,Permanent,Trigger,ObjectOverwrite)</f>
        <v>JPYSB6L15Y_Quote#0000</v>
      </c>
      <c r="G22" s="328" t="str">
        <f>_xll.ohRangeRetrieveError(F22)</f>
        <v/>
      </c>
      <c r="H22" s="183"/>
      <c r="J22" s="191"/>
      <c r="K22" s="330" t="s">
        <v>71</v>
      </c>
      <c r="L22" s="330" t="s">
        <v>131</v>
      </c>
      <c r="M22" s="330" t="s">
        <v>92</v>
      </c>
      <c r="N22" s="258" t="str">
        <f t="shared" si="1"/>
        <v>JPYSB6L15Y</v>
      </c>
      <c r="O22" s="207" t="str">
        <f t="shared" si="2"/>
        <v>JPYSB6L15Y=ICAP</v>
      </c>
      <c r="P22" s="342">
        <v>0.80749999999999988</v>
      </c>
      <c r="Q22" s="342">
        <v>0.88749999999999996</v>
      </c>
      <c r="R22" s="331">
        <f t="shared" si="3"/>
        <v>0.84749999999999992</v>
      </c>
      <c r="S22" s="331">
        <f t="shared" si="4"/>
        <v>8.0000000000000071E-2</v>
      </c>
      <c r="T22" s="63"/>
      <c r="U22" s="332">
        <v>1.1950000000000001</v>
      </c>
      <c r="V22" s="68"/>
      <c r="W22" s="333">
        <v>0.84749999999999992</v>
      </c>
      <c r="X22" s="334">
        <f>_xll.qlSimpleQuoteSetValue(F22,W22/100,Trigger)</f>
        <v>-1.5000000000000083E-4</v>
      </c>
      <c r="Y22" s="199"/>
    </row>
    <row r="23" spans="1:25" x14ac:dyDescent="0.2">
      <c r="A23" s="191"/>
      <c r="B23" s="231" t="s">
        <v>70</v>
      </c>
      <c r="C23" s="231" t="s">
        <v>131</v>
      </c>
      <c r="D23" s="231" t="s">
        <v>92</v>
      </c>
      <c r="E23" s="171" t="str">
        <f t="shared" si="0"/>
        <v>JPYSB6L16Y_Quote</v>
      </c>
      <c r="F23" s="171" t="str">
        <f>_xll.qlSimpleQuote(Currency&amp;$C23&amp;$D23&amp;$B23&amp;QuoteSuffix,,RateTickValue,Permanent,Trigger,ObjectOverwrite)</f>
        <v>JPYSB6L16Y_Quote#0000</v>
      </c>
      <c r="G23" s="328" t="str">
        <f>_xll.ohRangeRetrieveError(F23)</f>
        <v/>
      </c>
      <c r="H23" s="183"/>
      <c r="J23" s="191"/>
      <c r="K23" s="330" t="s">
        <v>70</v>
      </c>
      <c r="L23" s="330" t="s">
        <v>131</v>
      </c>
      <c r="M23" s="330" t="s">
        <v>92</v>
      </c>
      <c r="N23" s="258" t="str">
        <f t="shared" si="1"/>
        <v>JPYSB6L16Y</v>
      </c>
      <c r="O23" s="207" t="str">
        <f t="shared" si="2"/>
        <v>JPYSB6L16Y=ICAP</v>
      </c>
      <c r="P23" s="342" t="s">
        <v>229</v>
      </c>
      <c r="Q23" s="342" t="s">
        <v>229</v>
      </c>
      <c r="R23" s="331" t="e">
        <f t="shared" si="3"/>
        <v>#NUM!</v>
      </c>
      <c r="S23" s="331" t="e">
        <f t="shared" si="4"/>
        <v>#NUM!</v>
      </c>
      <c r="T23" s="63"/>
      <c r="U23" s="332" t="e">
        <v>#NUM!</v>
      </c>
      <c r="V23" s="68"/>
      <c r="W23" s="333" t="e">
        <v>#NUM!</v>
      </c>
      <c r="X23" s="334">
        <f>_xll.qlSimpleQuoteSetValue(F23,W23/100,Trigger)</f>
        <v>0</v>
      </c>
      <c r="Y23" s="199"/>
    </row>
    <row r="24" spans="1:25" x14ac:dyDescent="0.2">
      <c r="A24" s="191"/>
      <c r="B24" s="231" t="s">
        <v>69</v>
      </c>
      <c r="C24" s="231" t="s">
        <v>131</v>
      </c>
      <c r="D24" s="231" t="s">
        <v>92</v>
      </c>
      <c r="E24" s="171" t="str">
        <f t="shared" si="0"/>
        <v>JPYSB6L17Y_Quote</v>
      </c>
      <c r="F24" s="171" t="str">
        <f>_xll.qlSimpleQuote(Currency&amp;$C24&amp;$D24&amp;$B24&amp;QuoteSuffix,,RateTickValue,Permanent,Trigger,ObjectOverwrite)</f>
        <v>JPYSB6L17Y_Quote#0000</v>
      </c>
      <c r="G24" s="328" t="str">
        <f>_xll.ohRangeRetrieveError(F24)</f>
        <v/>
      </c>
      <c r="H24" s="183"/>
      <c r="J24" s="191"/>
      <c r="K24" s="330" t="s">
        <v>69</v>
      </c>
      <c r="L24" s="330" t="s">
        <v>131</v>
      </c>
      <c r="M24" s="330" t="s">
        <v>92</v>
      </c>
      <c r="N24" s="258" t="str">
        <f t="shared" si="1"/>
        <v>JPYSB6L17Y</v>
      </c>
      <c r="O24" s="207" t="str">
        <f t="shared" si="2"/>
        <v>JPYSB6L17Y=ICAP</v>
      </c>
      <c r="P24" s="342" t="s">
        <v>229</v>
      </c>
      <c r="Q24" s="342" t="s">
        <v>229</v>
      </c>
      <c r="R24" s="331" t="e">
        <f t="shared" si="3"/>
        <v>#NUM!</v>
      </c>
      <c r="S24" s="331" t="e">
        <f t="shared" si="4"/>
        <v>#NUM!</v>
      </c>
      <c r="T24" s="63"/>
      <c r="U24" s="332" t="e">
        <v>#NUM!</v>
      </c>
      <c r="V24" s="68"/>
      <c r="W24" s="333" t="e">
        <v>#NUM!</v>
      </c>
      <c r="X24" s="334">
        <f>_xll.qlSimpleQuoteSetValue(F24,W24/100,Trigger)</f>
        <v>0</v>
      </c>
      <c r="Y24" s="199"/>
    </row>
    <row r="25" spans="1:25" x14ac:dyDescent="0.2">
      <c r="A25" s="191"/>
      <c r="B25" s="231" t="s">
        <v>68</v>
      </c>
      <c r="C25" s="231" t="s">
        <v>131</v>
      </c>
      <c r="D25" s="231" t="s">
        <v>92</v>
      </c>
      <c r="E25" s="171" t="str">
        <f t="shared" si="0"/>
        <v>JPYSB6L18Y_Quote</v>
      </c>
      <c r="F25" s="171" t="str">
        <f>_xll.qlSimpleQuote(Currency&amp;$C25&amp;$D25&amp;$B25&amp;QuoteSuffix,,RateTickValue,Permanent,Trigger,ObjectOverwrite)</f>
        <v>JPYSB6L18Y_Quote#0000</v>
      </c>
      <c r="G25" s="328" t="str">
        <f>_xll.ohRangeRetrieveError(F25)</f>
        <v/>
      </c>
      <c r="H25" s="183"/>
      <c r="J25" s="191"/>
      <c r="K25" s="330" t="s">
        <v>68</v>
      </c>
      <c r="L25" s="330" t="s">
        <v>131</v>
      </c>
      <c r="M25" s="330" t="s">
        <v>92</v>
      </c>
      <c r="N25" s="258" t="str">
        <f t="shared" si="1"/>
        <v>JPYSB6L18Y</v>
      </c>
      <c r="O25" s="207" t="str">
        <f t="shared" si="2"/>
        <v>JPYSB6L18Y=ICAP</v>
      </c>
      <c r="P25" s="342" t="s">
        <v>229</v>
      </c>
      <c r="Q25" s="342" t="s">
        <v>229</v>
      </c>
      <c r="R25" s="331" t="e">
        <f t="shared" si="3"/>
        <v>#NUM!</v>
      </c>
      <c r="S25" s="331" t="e">
        <f t="shared" si="4"/>
        <v>#NUM!</v>
      </c>
      <c r="T25" s="63"/>
      <c r="U25" s="332" t="e">
        <v>#NUM!</v>
      </c>
      <c r="V25" s="68"/>
      <c r="W25" s="333" t="e">
        <v>#NUM!</v>
      </c>
      <c r="X25" s="334">
        <f>_xll.qlSimpleQuoteSetValue(F25,W25/100,Trigger)</f>
        <v>0</v>
      </c>
      <c r="Y25" s="199"/>
    </row>
    <row r="26" spans="1:25" x14ac:dyDescent="0.2">
      <c r="A26" s="191"/>
      <c r="B26" s="231" t="s">
        <v>67</v>
      </c>
      <c r="C26" s="231" t="s">
        <v>131</v>
      </c>
      <c r="D26" s="231" t="s">
        <v>92</v>
      </c>
      <c r="E26" s="171" t="str">
        <f t="shared" si="0"/>
        <v>JPYSB6L19Y_Quote</v>
      </c>
      <c r="F26" s="171" t="str">
        <f>_xll.qlSimpleQuote(Currency&amp;$C26&amp;$D26&amp;$B26&amp;QuoteSuffix,,RateTickValue,Permanent,Trigger,ObjectOverwrite)</f>
        <v>JPYSB6L19Y_Quote#0000</v>
      </c>
      <c r="G26" s="328" t="str">
        <f>_xll.ohRangeRetrieveError(F26)</f>
        <v/>
      </c>
      <c r="H26" s="183"/>
      <c r="J26" s="191"/>
      <c r="K26" s="330" t="s">
        <v>67</v>
      </c>
      <c r="L26" s="330" t="s">
        <v>131</v>
      </c>
      <c r="M26" s="330" t="s">
        <v>92</v>
      </c>
      <c r="N26" s="258" t="str">
        <f t="shared" si="1"/>
        <v>JPYSB6L19Y</v>
      </c>
      <c r="O26" s="207" t="str">
        <f t="shared" si="2"/>
        <v>JPYSB6L19Y=ICAP</v>
      </c>
      <c r="P26" s="342" t="s">
        <v>229</v>
      </c>
      <c r="Q26" s="342" t="s">
        <v>229</v>
      </c>
      <c r="R26" s="331" t="e">
        <f t="shared" si="3"/>
        <v>#NUM!</v>
      </c>
      <c r="S26" s="331" t="e">
        <f t="shared" si="4"/>
        <v>#NUM!</v>
      </c>
      <c r="T26" s="63"/>
      <c r="U26" s="332" t="e">
        <v>#NUM!</v>
      </c>
      <c r="V26" s="68"/>
      <c r="W26" s="333" t="e">
        <v>#NUM!</v>
      </c>
      <c r="X26" s="334">
        <f>_xll.qlSimpleQuoteSetValue(F26,W26/100,Trigger)</f>
        <v>0</v>
      </c>
      <c r="Y26" s="199"/>
    </row>
    <row r="27" spans="1:25" x14ac:dyDescent="0.2">
      <c r="A27" s="191"/>
      <c r="B27" s="231" t="s">
        <v>66</v>
      </c>
      <c r="C27" s="231" t="s">
        <v>131</v>
      </c>
      <c r="D27" s="231" t="s">
        <v>92</v>
      </c>
      <c r="E27" s="171" t="str">
        <f t="shared" si="0"/>
        <v>JPYSB6L20Y_Quote</v>
      </c>
      <c r="F27" s="171" t="str">
        <f>_xll.qlSimpleQuote(Currency&amp;$C27&amp;$D27&amp;$B27&amp;QuoteSuffix,,RateTickValue,Permanent,Trigger,ObjectOverwrite)</f>
        <v>JPYSB6L20Y_Quote#0000</v>
      </c>
      <c r="G27" s="328" t="str">
        <f>_xll.ohRangeRetrieveError(F27)</f>
        <v/>
      </c>
      <c r="H27" s="183"/>
      <c r="J27" s="191"/>
      <c r="K27" s="330" t="s">
        <v>66</v>
      </c>
      <c r="L27" s="330" t="s">
        <v>131</v>
      </c>
      <c r="M27" s="330" t="s">
        <v>92</v>
      </c>
      <c r="N27" s="258" t="str">
        <f t="shared" si="1"/>
        <v>JPYSB6L20Y</v>
      </c>
      <c r="O27" s="207" t="str">
        <f t="shared" si="2"/>
        <v>JPYSB6L20Y=ICAP</v>
      </c>
      <c r="P27" s="342">
        <v>1.08</v>
      </c>
      <c r="Q27" s="342">
        <v>1.1599999999999999</v>
      </c>
      <c r="R27" s="331">
        <f t="shared" si="3"/>
        <v>1.1200000000000001</v>
      </c>
      <c r="S27" s="331">
        <f t="shared" si="4"/>
        <v>8.0000000000000071E-2</v>
      </c>
      <c r="T27" s="63"/>
      <c r="U27" s="332">
        <v>1.52</v>
      </c>
      <c r="V27" s="68"/>
      <c r="W27" s="333">
        <v>1.1200000000000001</v>
      </c>
      <c r="X27" s="334">
        <f>_xll.qlSimpleQuoteSetValue(F27,W27/100,Trigger)</f>
        <v>-1.4999999999999909E-4</v>
      </c>
      <c r="Y27" s="199"/>
    </row>
    <row r="28" spans="1:25" x14ac:dyDescent="0.2">
      <c r="A28" s="191"/>
      <c r="B28" s="231" t="s">
        <v>65</v>
      </c>
      <c r="C28" s="231" t="s">
        <v>131</v>
      </c>
      <c r="D28" s="231" t="s">
        <v>92</v>
      </c>
      <c r="E28" s="171" t="str">
        <f t="shared" si="0"/>
        <v>JPYSB6L21Y_Quote</v>
      </c>
      <c r="F28" s="171" t="str">
        <f>_xll.qlSimpleQuote(Currency&amp;$C28&amp;$D28&amp;$B28&amp;QuoteSuffix,,RateTickValue,Permanent,Trigger,ObjectOverwrite)</f>
        <v>JPYSB6L21Y_Quote#0000</v>
      </c>
      <c r="G28" s="328" t="str">
        <f>_xll.ohRangeRetrieveError(F28)</f>
        <v/>
      </c>
      <c r="H28" s="183"/>
      <c r="J28" s="191"/>
      <c r="K28" s="330" t="s">
        <v>65</v>
      </c>
      <c r="L28" s="330" t="s">
        <v>131</v>
      </c>
      <c r="M28" s="330" t="s">
        <v>92</v>
      </c>
      <c r="N28" s="258" t="str">
        <f t="shared" si="1"/>
        <v>JPYSB6L21Y</v>
      </c>
      <c r="O28" s="207" t="str">
        <f t="shared" si="2"/>
        <v>JPYSB6L21Y=ICAP</v>
      </c>
      <c r="P28" s="342" t="s">
        <v>229</v>
      </c>
      <c r="Q28" s="342" t="s">
        <v>229</v>
      </c>
      <c r="R28" s="331" t="e">
        <f t="shared" si="3"/>
        <v>#NUM!</v>
      </c>
      <c r="S28" s="331" t="e">
        <f t="shared" si="4"/>
        <v>#NUM!</v>
      </c>
      <c r="T28" s="63"/>
      <c r="U28" s="332" t="e">
        <v>#NUM!</v>
      </c>
      <c r="V28" s="68"/>
      <c r="W28" s="333" t="e">
        <v>#NUM!</v>
      </c>
      <c r="X28" s="334">
        <f>_xll.qlSimpleQuoteSetValue(F28,W28/100,Trigger)</f>
        <v>0</v>
      </c>
      <c r="Y28" s="199"/>
    </row>
    <row r="29" spans="1:25" x14ac:dyDescent="0.2">
      <c r="A29" s="191"/>
      <c r="B29" s="231" t="s">
        <v>64</v>
      </c>
      <c r="C29" s="231" t="s">
        <v>131</v>
      </c>
      <c r="D29" s="231" t="s">
        <v>92</v>
      </c>
      <c r="E29" s="171" t="str">
        <f t="shared" si="0"/>
        <v>JPYSB6L22Y_Quote</v>
      </c>
      <c r="F29" s="171" t="str">
        <f>_xll.qlSimpleQuote(Currency&amp;$C29&amp;$D29&amp;$B29&amp;QuoteSuffix,,RateTickValue,Permanent,Trigger,ObjectOverwrite)</f>
        <v>JPYSB6L22Y_Quote#0000</v>
      </c>
      <c r="G29" s="328" t="str">
        <f>_xll.ohRangeRetrieveError(F29)</f>
        <v/>
      </c>
      <c r="H29" s="183"/>
      <c r="J29" s="191"/>
      <c r="K29" s="330" t="s">
        <v>64</v>
      </c>
      <c r="L29" s="330" t="s">
        <v>131</v>
      </c>
      <c r="M29" s="330" t="s">
        <v>92</v>
      </c>
      <c r="N29" s="258" t="str">
        <f t="shared" si="1"/>
        <v>JPYSB6L22Y</v>
      </c>
      <c r="O29" s="207" t="str">
        <f t="shared" si="2"/>
        <v>JPYSB6L22Y=ICAP</v>
      </c>
      <c r="P29" s="342" t="s">
        <v>229</v>
      </c>
      <c r="Q29" s="342" t="s">
        <v>229</v>
      </c>
      <c r="R29" s="331" t="e">
        <f t="shared" si="3"/>
        <v>#NUM!</v>
      </c>
      <c r="S29" s="331" t="e">
        <f t="shared" si="4"/>
        <v>#NUM!</v>
      </c>
      <c r="T29" s="63"/>
      <c r="U29" s="332" t="e">
        <v>#NUM!</v>
      </c>
      <c r="V29" s="68"/>
      <c r="W29" s="333" t="e">
        <v>#NUM!</v>
      </c>
      <c r="X29" s="334">
        <f>_xll.qlSimpleQuoteSetValue(F29,W29/100,Trigger)</f>
        <v>0</v>
      </c>
      <c r="Y29" s="199"/>
    </row>
    <row r="30" spans="1:25" x14ac:dyDescent="0.2">
      <c r="A30" s="191"/>
      <c r="B30" s="231" t="s">
        <v>63</v>
      </c>
      <c r="C30" s="231" t="s">
        <v>131</v>
      </c>
      <c r="D30" s="231" t="s">
        <v>92</v>
      </c>
      <c r="E30" s="171" t="str">
        <f t="shared" si="0"/>
        <v>JPYSB6L23Y_Quote</v>
      </c>
      <c r="F30" s="171" t="str">
        <f>_xll.qlSimpleQuote(Currency&amp;$C30&amp;$D30&amp;$B30&amp;QuoteSuffix,,RateTickValue,Permanent,Trigger,ObjectOverwrite)</f>
        <v>JPYSB6L23Y_Quote#0000</v>
      </c>
      <c r="G30" s="328" t="str">
        <f>_xll.ohRangeRetrieveError(F30)</f>
        <v/>
      </c>
      <c r="H30" s="183"/>
      <c r="J30" s="191"/>
      <c r="K30" s="330" t="s">
        <v>63</v>
      </c>
      <c r="L30" s="330" t="s">
        <v>131</v>
      </c>
      <c r="M30" s="330" t="s">
        <v>92</v>
      </c>
      <c r="N30" s="258" t="str">
        <f t="shared" si="1"/>
        <v>JPYSB6L23Y</v>
      </c>
      <c r="O30" s="207" t="str">
        <f t="shared" si="2"/>
        <v>JPYSB6L23Y=ICAP</v>
      </c>
      <c r="P30" s="342" t="s">
        <v>229</v>
      </c>
      <c r="Q30" s="342" t="s">
        <v>229</v>
      </c>
      <c r="R30" s="331" t="e">
        <f t="shared" si="3"/>
        <v>#NUM!</v>
      </c>
      <c r="S30" s="331" t="e">
        <f t="shared" si="4"/>
        <v>#NUM!</v>
      </c>
      <c r="T30" s="63"/>
      <c r="U30" s="332" t="e">
        <v>#NUM!</v>
      </c>
      <c r="V30" s="68"/>
      <c r="W30" s="333" t="e">
        <v>#NUM!</v>
      </c>
      <c r="X30" s="334">
        <f>_xll.qlSimpleQuoteSetValue(F30,W30/100,Trigger)</f>
        <v>0</v>
      </c>
      <c r="Y30" s="199"/>
    </row>
    <row r="31" spans="1:25" x14ac:dyDescent="0.2">
      <c r="A31" s="191"/>
      <c r="B31" s="231" t="s">
        <v>62</v>
      </c>
      <c r="C31" s="231" t="s">
        <v>131</v>
      </c>
      <c r="D31" s="231" t="s">
        <v>92</v>
      </c>
      <c r="E31" s="171" t="str">
        <f t="shared" si="0"/>
        <v>JPYSB6L24Y_Quote</v>
      </c>
      <c r="F31" s="171" t="str">
        <f>_xll.qlSimpleQuote(Currency&amp;$C31&amp;$D31&amp;$B31&amp;QuoteSuffix,,RateTickValue,Permanent,Trigger,ObjectOverwrite)</f>
        <v>JPYSB6L24Y_Quote#0000</v>
      </c>
      <c r="G31" s="328" t="str">
        <f>_xll.ohRangeRetrieveError(F31)</f>
        <v/>
      </c>
      <c r="H31" s="183"/>
      <c r="J31" s="191"/>
      <c r="K31" s="330" t="s">
        <v>62</v>
      </c>
      <c r="L31" s="330" t="s">
        <v>131</v>
      </c>
      <c r="M31" s="330" t="s">
        <v>92</v>
      </c>
      <c r="N31" s="258" t="str">
        <f t="shared" si="1"/>
        <v>JPYSB6L24Y</v>
      </c>
      <c r="O31" s="207" t="str">
        <f t="shared" si="2"/>
        <v>JPYSB6L24Y=ICAP</v>
      </c>
      <c r="P31" s="342" t="s">
        <v>229</v>
      </c>
      <c r="Q31" s="342" t="s">
        <v>229</v>
      </c>
      <c r="R31" s="331" t="e">
        <f t="shared" si="3"/>
        <v>#NUM!</v>
      </c>
      <c r="S31" s="331" t="e">
        <f t="shared" si="4"/>
        <v>#NUM!</v>
      </c>
      <c r="T31" s="63"/>
      <c r="U31" s="332" t="e">
        <v>#NUM!</v>
      </c>
      <c r="V31" s="68"/>
      <c r="W31" s="333" t="e">
        <v>#NUM!</v>
      </c>
      <c r="X31" s="334">
        <f>_xll.qlSimpleQuoteSetValue(F31,W31/100,Trigger)</f>
        <v>0</v>
      </c>
      <c r="Y31" s="199"/>
    </row>
    <row r="32" spans="1:25" x14ac:dyDescent="0.2">
      <c r="A32" s="191"/>
      <c r="B32" s="231" t="s">
        <v>61</v>
      </c>
      <c r="C32" s="231" t="s">
        <v>131</v>
      </c>
      <c r="D32" s="231" t="s">
        <v>92</v>
      </c>
      <c r="E32" s="171" t="str">
        <f t="shared" si="0"/>
        <v>JPYSB6L25Y_Quote</v>
      </c>
      <c r="F32" s="171" t="str">
        <f>_xll.qlSimpleQuote(Currency&amp;$C32&amp;$D32&amp;$B32&amp;QuoteSuffix,,RateTickValue,Permanent,Trigger,ObjectOverwrite)</f>
        <v>JPYSB6L25Y_Quote#0000</v>
      </c>
      <c r="G32" s="328" t="str">
        <f>_xll.ohRangeRetrieveError(F32)</f>
        <v/>
      </c>
      <c r="H32" s="183"/>
      <c r="J32" s="191"/>
      <c r="K32" s="330" t="s">
        <v>61</v>
      </c>
      <c r="L32" s="330" t="s">
        <v>131</v>
      </c>
      <c r="M32" s="330" t="s">
        <v>92</v>
      </c>
      <c r="N32" s="258" t="str">
        <f t="shared" si="1"/>
        <v>JPYSB6L25Y</v>
      </c>
      <c r="O32" s="207" t="str">
        <f t="shared" si="2"/>
        <v>JPYSB6L25Y=ICAP</v>
      </c>
      <c r="P32" s="342">
        <v>1.2275</v>
      </c>
      <c r="Q32" s="342">
        <v>1.3075000000000001</v>
      </c>
      <c r="R32" s="331">
        <f t="shared" si="3"/>
        <v>1.2675000000000001</v>
      </c>
      <c r="S32" s="331">
        <f t="shared" si="4"/>
        <v>8.0000000000000071E-2</v>
      </c>
      <c r="T32" s="63"/>
      <c r="U32" s="332">
        <v>1.6875</v>
      </c>
      <c r="V32" s="68"/>
      <c r="W32" s="333">
        <v>1.2675000000000001</v>
      </c>
      <c r="X32" s="334">
        <f>_xll.qlSimpleQuoteSetValue(F32,W32/100,Trigger)</f>
        <v>-1.4999999999999909E-4</v>
      </c>
      <c r="Y32" s="199"/>
    </row>
    <row r="33" spans="1:25" x14ac:dyDescent="0.2">
      <c r="A33" s="191"/>
      <c r="B33" s="231" t="s">
        <v>60</v>
      </c>
      <c r="C33" s="231" t="s">
        <v>131</v>
      </c>
      <c r="D33" s="231" t="s">
        <v>92</v>
      </c>
      <c r="E33" s="171" t="str">
        <f t="shared" si="0"/>
        <v>JPYSB6L26Y_Quote</v>
      </c>
      <c r="F33" s="171" t="str">
        <f>_xll.qlSimpleQuote(Currency&amp;$C33&amp;$D33&amp;$B33&amp;QuoteSuffix,,RateTickValue,Permanent,Trigger,ObjectOverwrite)</f>
        <v>JPYSB6L26Y_Quote#0000</v>
      </c>
      <c r="G33" s="328" t="str">
        <f>_xll.ohRangeRetrieveError(F33)</f>
        <v/>
      </c>
      <c r="H33" s="183"/>
      <c r="J33" s="191"/>
      <c r="K33" s="330" t="s">
        <v>60</v>
      </c>
      <c r="L33" s="330" t="s">
        <v>131</v>
      </c>
      <c r="M33" s="330" t="s">
        <v>92</v>
      </c>
      <c r="N33" s="258" t="str">
        <f t="shared" si="1"/>
        <v>JPYSB6L26Y</v>
      </c>
      <c r="O33" s="207" t="str">
        <f t="shared" si="2"/>
        <v>JPYSB6L26Y=ICAP</v>
      </c>
      <c r="P33" s="342" t="s">
        <v>229</v>
      </c>
      <c r="Q33" s="342" t="s">
        <v>229</v>
      </c>
      <c r="R33" s="331" t="e">
        <f t="shared" si="3"/>
        <v>#NUM!</v>
      </c>
      <c r="S33" s="331" t="e">
        <f t="shared" si="4"/>
        <v>#NUM!</v>
      </c>
      <c r="T33" s="63"/>
      <c r="U33" s="332" t="e">
        <v>#NUM!</v>
      </c>
      <c r="V33" s="68"/>
      <c r="W33" s="333" t="e">
        <v>#NUM!</v>
      </c>
      <c r="X33" s="334">
        <f>_xll.qlSimpleQuoteSetValue(F33,W33/100,Trigger)</f>
        <v>0</v>
      </c>
      <c r="Y33" s="199"/>
    </row>
    <row r="34" spans="1:25" x14ac:dyDescent="0.2">
      <c r="A34" s="191"/>
      <c r="B34" s="231" t="s">
        <v>59</v>
      </c>
      <c r="C34" s="231" t="s">
        <v>131</v>
      </c>
      <c r="D34" s="231" t="s">
        <v>92</v>
      </c>
      <c r="E34" s="171" t="str">
        <f t="shared" si="0"/>
        <v>JPYSB6L27Y_Quote</v>
      </c>
      <c r="F34" s="171" t="str">
        <f>_xll.qlSimpleQuote(Currency&amp;$C34&amp;$D34&amp;$B34&amp;QuoteSuffix,,RateTickValue,Permanent,Trigger,ObjectOverwrite)</f>
        <v>JPYSB6L27Y_Quote#0000</v>
      </c>
      <c r="G34" s="328" t="str">
        <f>_xll.ohRangeRetrieveError(F34)</f>
        <v/>
      </c>
      <c r="H34" s="183"/>
      <c r="J34" s="191"/>
      <c r="K34" s="330" t="s">
        <v>59</v>
      </c>
      <c r="L34" s="330" t="s">
        <v>131</v>
      </c>
      <c r="M34" s="330" t="s">
        <v>92</v>
      </c>
      <c r="N34" s="258" t="str">
        <f t="shared" si="1"/>
        <v>JPYSB6L27Y</v>
      </c>
      <c r="O34" s="207" t="str">
        <f t="shared" si="2"/>
        <v>JPYSB6L27Y=ICAP</v>
      </c>
      <c r="P34" s="342" t="s">
        <v>229</v>
      </c>
      <c r="Q34" s="342" t="s">
        <v>229</v>
      </c>
      <c r="R34" s="331" t="e">
        <f t="shared" si="3"/>
        <v>#NUM!</v>
      </c>
      <c r="S34" s="331" t="e">
        <f t="shared" si="4"/>
        <v>#NUM!</v>
      </c>
      <c r="T34" s="63"/>
      <c r="U34" s="332" t="e">
        <v>#NUM!</v>
      </c>
      <c r="V34" s="68"/>
      <c r="W34" s="333" t="e">
        <v>#NUM!</v>
      </c>
      <c r="X34" s="334">
        <f>_xll.qlSimpleQuoteSetValue(F34,W34/100,Trigger)</f>
        <v>0</v>
      </c>
      <c r="Y34" s="199"/>
    </row>
    <row r="35" spans="1:25" x14ac:dyDescent="0.2">
      <c r="A35" s="191"/>
      <c r="B35" s="231" t="s">
        <v>58</v>
      </c>
      <c r="C35" s="231" t="s">
        <v>131</v>
      </c>
      <c r="D35" s="231" t="s">
        <v>92</v>
      </c>
      <c r="E35" s="171" t="str">
        <f t="shared" si="0"/>
        <v>JPYSB6L28Y_Quote</v>
      </c>
      <c r="F35" s="171" t="str">
        <f>_xll.qlSimpleQuote(Currency&amp;$C35&amp;$D35&amp;$B35&amp;QuoteSuffix,,RateTickValue,Permanent,Trigger,ObjectOverwrite)</f>
        <v>JPYSB6L28Y_Quote#0000</v>
      </c>
      <c r="G35" s="328" t="str">
        <f>_xll.ohRangeRetrieveError(F35)</f>
        <v/>
      </c>
      <c r="H35" s="183"/>
      <c r="J35" s="191"/>
      <c r="K35" s="330" t="s">
        <v>58</v>
      </c>
      <c r="L35" s="330" t="s">
        <v>131</v>
      </c>
      <c r="M35" s="330" t="s">
        <v>92</v>
      </c>
      <c r="N35" s="258" t="str">
        <f t="shared" si="1"/>
        <v>JPYSB6L28Y</v>
      </c>
      <c r="O35" s="207" t="str">
        <f t="shared" si="2"/>
        <v>JPYSB6L28Y=ICAP</v>
      </c>
      <c r="P35" s="342" t="s">
        <v>229</v>
      </c>
      <c r="Q35" s="342" t="s">
        <v>229</v>
      </c>
      <c r="R35" s="331" t="e">
        <f t="shared" si="3"/>
        <v>#NUM!</v>
      </c>
      <c r="S35" s="331" t="e">
        <f t="shared" si="4"/>
        <v>#NUM!</v>
      </c>
      <c r="T35" s="63"/>
      <c r="U35" s="332" t="e">
        <v>#NUM!</v>
      </c>
      <c r="V35" s="68"/>
      <c r="W35" s="333" t="e">
        <v>#NUM!</v>
      </c>
      <c r="X35" s="334">
        <f>_xll.qlSimpleQuoteSetValue(F35,W35/100,Trigger)</f>
        <v>0</v>
      </c>
      <c r="Y35" s="199"/>
    </row>
    <row r="36" spans="1:25" x14ac:dyDescent="0.2">
      <c r="A36" s="191"/>
      <c r="B36" s="231" t="s">
        <v>57</v>
      </c>
      <c r="C36" s="231" t="s">
        <v>131</v>
      </c>
      <c r="D36" s="231" t="s">
        <v>92</v>
      </c>
      <c r="E36" s="171" t="str">
        <f t="shared" si="0"/>
        <v>JPYSB6L29Y_Quote</v>
      </c>
      <c r="F36" s="171" t="str">
        <f>_xll.qlSimpleQuote(Currency&amp;$C36&amp;$D36&amp;$B36&amp;QuoteSuffix,,RateTickValue,Permanent,Trigger,ObjectOverwrite)</f>
        <v>JPYSB6L29Y_Quote#0000</v>
      </c>
      <c r="G36" s="328" t="str">
        <f>_xll.ohRangeRetrieveError(F36)</f>
        <v/>
      </c>
      <c r="H36" s="183"/>
      <c r="J36" s="191"/>
      <c r="K36" s="330" t="s">
        <v>57</v>
      </c>
      <c r="L36" s="330" t="s">
        <v>131</v>
      </c>
      <c r="M36" s="330" t="s">
        <v>92</v>
      </c>
      <c r="N36" s="258" t="str">
        <f t="shared" si="1"/>
        <v>JPYSB6L29Y</v>
      </c>
      <c r="O36" s="207" t="str">
        <f t="shared" si="2"/>
        <v>JPYSB6L29Y=ICAP</v>
      </c>
      <c r="P36" s="342" t="s">
        <v>229</v>
      </c>
      <c r="Q36" s="342" t="s">
        <v>229</v>
      </c>
      <c r="R36" s="331" t="e">
        <f t="shared" si="3"/>
        <v>#NUM!</v>
      </c>
      <c r="S36" s="331" t="e">
        <f t="shared" si="4"/>
        <v>#NUM!</v>
      </c>
      <c r="T36" s="63"/>
      <c r="U36" s="332" t="e">
        <v>#NUM!</v>
      </c>
      <c r="V36" s="68"/>
      <c r="W36" s="333" t="e">
        <v>#NUM!</v>
      </c>
      <c r="X36" s="334">
        <f>_xll.qlSimpleQuoteSetValue(F36,W36/100,Trigger)</f>
        <v>0</v>
      </c>
      <c r="Y36" s="199"/>
    </row>
    <row r="37" spans="1:25" x14ac:dyDescent="0.2">
      <c r="A37" s="191"/>
      <c r="B37" s="231" t="s">
        <v>56</v>
      </c>
      <c r="C37" s="231" t="s">
        <v>131</v>
      </c>
      <c r="D37" s="231" t="s">
        <v>92</v>
      </c>
      <c r="E37" s="171" t="str">
        <f t="shared" si="0"/>
        <v>JPYSB6L30Y_Quote</v>
      </c>
      <c r="F37" s="171" t="str">
        <f>_xll.qlSimpleQuote(Currency&amp;$C37&amp;$D37&amp;$B37&amp;QuoteSuffix,,RateTickValue,Permanent,Trigger,ObjectOverwrite)</f>
        <v>JPYSB6L30Y_Quote#0000</v>
      </c>
      <c r="G37" s="328" t="str">
        <f>_xll.ohRangeRetrieveError(F37)</f>
        <v/>
      </c>
      <c r="H37" s="183"/>
      <c r="J37" s="191"/>
      <c r="K37" s="330" t="s">
        <v>56</v>
      </c>
      <c r="L37" s="330" t="s">
        <v>131</v>
      </c>
      <c r="M37" s="330" t="s">
        <v>92</v>
      </c>
      <c r="N37" s="258" t="str">
        <f t="shared" si="1"/>
        <v>JPYSB6L30Y</v>
      </c>
      <c r="O37" s="207" t="str">
        <f t="shared" si="2"/>
        <v>JPYSB6L30Y=ICAP</v>
      </c>
      <c r="P37" s="342">
        <v>1.3075000000000001</v>
      </c>
      <c r="Q37" s="342">
        <v>1.3875</v>
      </c>
      <c r="R37" s="331">
        <f t="shared" si="3"/>
        <v>1.3475000000000001</v>
      </c>
      <c r="S37" s="331">
        <f t="shared" si="4"/>
        <v>8.0000000000000071E-2</v>
      </c>
      <c r="T37" s="63"/>
      <c r="U37" s="332">
        <v>1.7825</v>
      </c>
      <c r="V37" s="68"/>
      <c r="W37" s="333">
        <v>1.3475000000000001</v>
      </c>
      <c r="X37" s="334">
        <f>_xll.qlSimpleQuoteSetValue(F37,W37/100,Trigger)</f>
        <v>-1.4999999999999909E-4</v>
      </c>
      <c r="Y37" s="199"/>
    </row>
    <row r="38" spans="1:25" x14ac:dyDescent="0.2">
      <c r="A38" s="191"/>
      <c r="B38" s="231" t="s">
        <v>51</v>
      </c>
      <c r="C38" s="231" t="s">
        <v>131</v>
      </c>
      <c r="D38" s="231" t="s">
        <v>92</v>
      </c>
      <c r="E38" s="171" t="str">
        <f t="shared" si="0"/>
        <v>JPYSB6L35Y_Quote</v>
      </c>
      <c r="F38" s="171" t="str">
        <f>_xll.qlSimpleQuote(Currency&amp;$C38&amp;$D38&amp;$B38&amp;QuoteSuffix,,RateTickValue,Permanent,Trigger,ObjectOverwrite)</f>
        <v>JPYSB6L35Y_Quote#0000</v>
      </c>
      <c r="G38" s="328" t="str">
        <f>_xll.ohRangeRetrieveError(F38)</f>
        <v/>
      </c>
      <c r="H38" s="183"/>
      <c r="J38" s="191"/>
      <c r="K38" s="330" t="s">
        <v>51</v>
      </c>
      <c r="L38" s="330" t="s">
        <v>131</v>
      </c>
      <c r="M38" s="330" t="s">
        <v>92</v>
      </c>
      <c r="N38" s="258" t="str">
        <f t="shared" si="1"/>
        <v>JPYSB6L35Y</v>
      </c>
      <c r="O38" s="207" t="str">
        <f t="shared" si="2"/>
        <v>JPYSB6L35Y=ICAP</v>
      </c>
      <c r="P38" s="342" t="s">
        <v>229</v>
      </c>
      <c r="Q38" s="342" t="s">
        <v>229</v>
      </c>
      <c r="R38" s="331" t="e">
        <f t="shared" si="3"/>
        <v>#NUM!</v>
      </c>
      <c r="S38" s="331" t="e">
        <f t="shared" si="4"/>
        <v>#NUM!</v>
      </c>
      <c r="T38" s="63"/>
      <c r="U38" s="332" t="e">
        <v>#NUM!</v>
      </c>
      <c r="V38" s="68"/>
      <c r="W38" s="333" t="e">
        <v>#NUM!</v>
      </c>
      <c r="X38" s="334">
        <f>_xll.qlSimpleQuoteSetValue(F38,W38/100,Trigger)</f>
        <v>0</v>
      </c>
      <c r="Y38" s="199"/>
    </row>
    <row r="39" spans="1:25" x14ac:dyDescent="0.2">
      <c r="A39" s="191"/>
      <c r="B39" s="231" t="s">
        <v>46</v>
      </c>
      <c r="C39" s="231" t="s">
        <v>131</v>
      </c>
      <c r="D39" s="231" t="s">
        <v>92</v>
      </c>
      <c r="E39" s="171" t="str">
        <f t="shared" si="0"/>
        <v>JPYSB6L40Y_Quote</v>
      </c>
      <c r="F39" s="171" t="str">
        <f>_xll.qlSimpleQuote(Currency&amp;$C39&amp;$D39&amp;$B39&amp;QuoteSuffix,,RateTickValue,Permanent,Trigger,ObjectOverwrite)</f>
        <v>JPYSB6L40Y_Quote#0000</v>
      </c>
      <c r="G39" s="328" t="str">
        <f>_xll.ohRangeRetrieveError(F39)</f>
        <v/>
      </c>
      <c r="H39" s="183"/>
      <c r="J39" s="191"/>
      <c r="K39" s="330" t="s">
        <v>46</v>
      </c>
      <c r="L39" s="330" t="s">
        <v>131</v>
      </c>
      <c r="M39" s="330" t="s">
        <v>92</v>
      </c>
      <c r="N39" s="258" t="str">
        <f t="shared" si="1"/>
        <v>JPYSB6L40Y</v>
      </c>
      <c r="O39" s="207" t="str">
        <f t="shared" si="2"/>
        <v>JPYSB6L40Y=ICAP</v>
      </c>
      <c r="P39" s="342" t="s">
        <v>229</v>
      </c>
      <c r="Q39" s="342" t="s">
        <v>229</v>
      </c>
      <c r="R39" s="331" t="e">
        <f t="shared" si="3"/>
        <v>#NUM!</v>
      </c>
      <c r="S39" s="331" t="e">
        <f t="shared" si="4"/>
        <v>#NUM!</v>
      </c>
      <c r="T39" s="63"/>
      <c r="U39" s="332" t="e">
        <v>#NUM!</v>
      </c>
      <c r="V39" s="68"/>
      <c r="W39" s="333" t="e">
        <v>#NUM!</v>
      </c>
      <c r="X39" s="334">
        <f>_xll.qlSimpleQuoteSetValue(F39,W39/100,Trigger)</f>
        <v>0</v>
      </c>
      <c r="Y39" s="199"/>
    </row>
    <row r="40" spans="1:25" x14ac:dyDescent="0.2">
      <c r="A40" s="191"/>
      <c r="B40" s="231" t="s">
        <v>36</v>
      </c>
      <c r="C40" s="231" t="s">
        <v>131</v>
      </c>
      <c r="D40" s="231" t="s">
        <v>92</v>
      </c>
      <c r="E40" s="171" t="str">
        <f t="shared" si="0"/>
        <v>JPYSB6L50Y_Quote</v>
      </c>
      <c r="F40" s="171" t="str">
        <f>_xll.qlSimpleQuote(Currency&amp;$C40&amp;$D40&amp;$B40&amp;QuoteSuffix,,RateTickValue,Permanent,Trigger,ObjectOverwrite)</f>
        <v>JPYSB6L50Y_Quote#0000</v>
      </c>
      <c r="G40" s="328" t="str">
        <f>_xll.ohRangeRetrieveError(F40)</f>
        <v/>
      </c>
      <c r="H40" s="183"/>
      <c r="J40" s="191"/>
      <c r="K40" s="330" t="s">
        <v>36</v>
      </c>
      <c r="L40" s="330" t="s">
        <v>131</v>
      </c>
      <c r="M40" s="330" t="s">
        <v>92</v>
      </c>
      <c r="N40" s="258" t="str">
        <f t="shared" si="1"/>
        <v>JPYSB6L50Y</v>
      </c>
      <c r="O40" s="207" t="str">
        <f t="shared" si="2"/>
        <v>JPYSB6L50Y=ICAP</v>
      </c>
      <c r="P40" s="342" t="s">
        <v>229</v>
      </c>
      <c r="Q40" s="342" t="s">
        <v>229</v>
      </c>
      <c r="R40" s="331" t="e">
        <f t="shared" si="3"/>
        <v>#NUM!</v>
      </c>
      <c r="S40" s="331" t="e">
        <f t="shared" si="4"/>
        <v>#NUM!</v>
      </c>
      <c r="T40" s="63"/>
      <c r="U40" s="332" t="e">
        <v>#NUM!</v>
      </c>
      <c r="V40" s="68"/>
      <c r="W40" s="333" t="e">
        <v>#NUM!</v>
      </c>
      <c r="X40" s="334">
        <f>_xll.qlSimpleQuoteSetValue(F40,W40/100,Trigger)</f>
        <v>0</v>
      </c>
      <c r="Y40" s="199"/>
    </row>
    <row r="41" spans="1:25" x14ac:dyDescent="0.2">
      <c r="A41" s="191"/>
      <c r="B41" s="280" t="s">
        <v>26</v>
      </c>
      <c r="C41" s="280" t="s">
        <v>131</v>
      </c>
      <c r="D41" s="280" t="s">
        <v>92</v>
      </c>
      <c r="E41" s="177" t="str">
        <f t="shared" si="0"/>
        <v>JPYSB6L60Y_Quote</v>
      </c>
      <c r="F41" s="197" t="str">
        <f>_xll.qlSimpleQuote(Currency&amp;$C41&amp;$D41&amp;$B41&amp;QuoteSuffix,,RateTickValue,Permanent,Trigger,ObjectOverwrite)</f>
        <v>JPYSB6L60Y_Quote#0000</v>
      </c>
      <c r="G41" s="335" t="str">
        <f>_xll.ohRangeRetrieveError(F41)</f>
        <v/>
      </c>
      <c r="H41" s="183"/>
      <c r="J41" s="191"/>
      <c r="K41" s="336" t="s">
        <v>26</v>
      </c>
      <c r="L41" s="336" t="s">
        <v>131</v>
      </c>
      <c r="M41" s="336" t="s">
        <v>92</v>
      </c>
      <c r="N41" s="263" t="str">
        <f t="shared" si="1"/>
        <v>JPYSB6L60Y</v>
      </c>
      <c r="O41" s="210" t="str">
        <f t="shared" si="2"/>
        <v>JPYSB6L60Y=ICAP</v>
      </c>
      <c r="P41" s="343" t="s">
        <v>229</v>
      </c>
      <c r="Q41" s="343" t="s">
        <v>229</v>
      </c>
      <c r="R41" s="337" t="e">
        <f t="shared" si="3"/>
        <v>#NUM!</v>
      </c>
      <c r="S41" s="337" t="e">
        <f t="shared" si="4"/>
        <v>#NUM!</v>
      </c>
      <c r="T41" s="63"/>
      <c r="U41" s="332" t="e">
        <v>#NUM!</v>
      </c>
      <c r="V41" s="68"/>
      <c r="W41" s="333" t="e">
        <v>#NUM!</v>
      </c>
      <c r="X41" s="334">
        <f>_xll.qlSimpleQuoteSetValue(F41,W41/100,Trigger)</f>
        <v>0</v>
      </c>
      <c r="Y41" s="199"/>
    </row>
    <row r="42" spans="1:25" ht="11.25" customHeight="1" x14ac:dyDescent="0.2">
      <c r="A42" s="120"/>
      <c r="B42" s="121"/>
      <c r="C42" s="121"/>
      <c r="D42" s="121"/>
      <c r="E42" s="121"/>
      <c r="F42" s="340"/>
      <c r="G42" s="340"/>
      <c r="H42" s="122"/>
      <c r="J42" s="120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80"/>
      <c r="V42" s="121"/>
      <c r="W42" s="180"/>
      <c r="X42" s="180"/>
      <c r="Y42" s="341"/>
    </row>
  </sheetData>
  <conditionalFormatting sqref="X5:X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66</vt:i4>
      </vt:variant>
    </vt:vector>
  </HeadingPairs>
  <TitlesOfParts>
    <vt:vector size="78" baseType="lpstr">
      <vt:lpstr>General Settings</vt:lpstr>
      <vt:lpstr>JPYLibor</vt:lpstr>
      <vt:lpstr>Tibor</vt:lpstr>
      <vt:lpstr>LiborSwapForBasisCalc</vt:lpstr>
      <vt:lpstr>Deposits</vt:lpstr>
      <vt:lpstr>OIS</vt:lpstr>
      <vt:lpstr>FRA</vt:lpstr>
      <vt:lpstr>Futures3M_TIBOR</vt:lpstr>
      <vt:lpstr>FuturesHWConvAdj</vt:lpstr>
      <vt:lpstr>BasisSwap3M6M</vt:lpstr>
      <vt:lpstr>Swap3M_TIBOR</vt:lpstr>
      <vt:lpstr>Swap6M</vt:lpstr>
      <vt:lpstr>AreaTable</vt:lpstr>
      <vt:lpstr>Calendar</vt:lpstr>
      <vt:lpstr>BasisSwap3M6M!Contributor</vt:lpstr>
      <vt:lpstr>Deposits!Contributor</vt:lpstr>
      <vt:lpstr>FRA!Contributor</vt:lpstr>
      <vt:lpstr>OIS!Contributor</vt:lpstr>
      <vt:lpstr>Swap3M_TIBOR!Contributor</vt:lpstr>
      <vt:lpstr>Swap6M!Contributor</vt:lpstr>
      <vt:lpstr>Contributors</vt:lpstr>
      <vt:lpstr>ContributorTable</vt:lpstr>
      <vt:lpstr>Currency</vt:lpstr>
      <vt:lpstr>Discounting</vt:lpstr>
      <vt:lpstr>EvaluationDate</vt:lpstr>
      <vt:lpstr>LiborSwapForBasisCalc!FamilyName</vt:lpstr>
      <vt:lpstr>Tibor!FamilyName</vt:lpstr>
      <vt:lpstr>FamilyName</vt:lpstr>
      <vt:lpstr>FileOverwrite</vt:lpstr>
      <vt:lpstr>LiborSwapForBasisCalc!FixingType</vt:lpstr>
      <vt:lpstr>FixingType</vt:lpstr>
      <vt:lpstr>Futures3M_TIBOR!FuturesCodes</vt:lpstr>
      <vt:lpstr>Futures3M_TIBOR!FuturesDates</vt:lpstr>
      <vt:lpstr>Futures3M_TIBOR!IborIndex</vt:lpstr>
      <vt:lpstr>InterpolationType</vt:lpstr>
      <vt:lpstr>LastFixingsTrigger</vt:lpstr>
      <vt:lpstr>LastUpdate</vt:lpstr>
      <vt:lpstr>LiborCalendar</vt:lpstr>
      <vt:lpstr>LiveDataFeed</vt:lpstr>
      <vt:lpstr>LocalCalendar</vt:lpstr>
      <vt:lpstr>Futures3M_TIBOR!MeanReversion</vt:lpstr>
      <vt:lpstr>MoneyMarketDayCounter</vt:lpstr>
      <vt:lpstr>ObjectOverwrite</vt:lpstr>
      <vt:lpstr>Permanent</vt:lpstr>
      <vt:lpstr>PriceTickValue</vt:lpstr>
      <vt:lpstr>BasisSwap3M6M!Quote</vt:lpstr>
      <vt:lpstr>Deposits!Quote</vt:lpstr>
      <vt:lpstr>FRA!Quote</vt:lpstr>
      <vt:lpstr>Futures3M_TIBOR!Quote</vt:lpstr>
      <vt:lpstr>FuturesHWConvAdj!Quote</vt:lpstr>
      <vt:lpstr>OIS!Quote</vt:lpstr>
      <vt:lpstr>Swap3M_TIBOR!Quote</vt:lpstr>
      <vt:lpstr>Swap6M!Quote</vt:lpstr>
      <vt:lpstr>BasisSwap3M6M!QuoteLive</vt:lpstr>
      <vt:lpstr>Deposits!QuoteLive</vt:lpstr>
      <vt:lpstr>FRA!QuoteLive</vt:lpstr>
      <vt:lpstr>Futures3M_TIBOR!QuoteLive</vt:lpstr>
      <vt:lpstr>FuturesHWConvAdj!QuoteLive</vt:lpstr>
      <vt:lpstr>OIS!QuoteLive</vt:lpstr>
      <vt:lpstr>Swap3M_TIBOR!QuoteLive</vt:lpstr>
      <vt:lpstr>Swap6M!QuoteLive</vt:lpstr>
      <vt:lpstr>BasisSwap3M6M!QuoteStatic</vt:lpstr>
      <vt:lpstr>Deposits!QuoteStatic</vt:lpstr>
      <vt:lpstr>FRA!QuoteStatic</vt:lpstr>
      <vt:lpstr>Futures3M_TIBOR!QuoteStatic</vt:lpstr>
      <vt:lpstr>FuturesHWConvAdj!QuoteStatic</vt:lpstr>
      <vt:lpstr>OIS!QuoteStatic</vt:lpstr>
      <vt:lpstr>Swap3M_TIBOR!QuoteStatic</vt:lpstr>
      <vt:lpstr>Swap6M!QuoteStatic</vt:lpstr>
      <vt:lpstr>QuoteSuffix</vt:lpstr>
      <vt:lpstr>RateTickValue</vt:lpstr>
      <vt:lpstr>ReutersRtMode</vt:lpstr>
      <vt:lpstr>SerializationPath</vt:lpstr>
      <vt:lpstr>Serialize</vt:lpstr>
      <vt:lpstr>Swap6M4Y</vt:lpstr>
      <vt:lpstr>Trigger</vt:lpstr>
      <vt:lpstr>TriggerCounter</vt:lpstr>
      <vt:lpstr>Futures3M_TIBOR!Volatility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ZANZI MADDALENA</cp:lastModifiedBy>
  <dcterms:created xsi:type="dcterms:W3CDTF">2013-12-12T21:53:52Z</dcterms:created>
  <dcterms:modified xsi:type="dcterms:W3CDTF">2015-10-01T07:46:11Z</dcterms:modified>
</cp:coreProperties>
</file>