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45" windowWidth="15480" windowHeight="8490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1YSynthDepo" sheetId="49" r:id="rId5"/>
    <sheet name="SynthFRA" sheetId="35" r:id="rId6"/>
    <sheet name="Contribution" sheetId="33" r:id="rId7"/>
    <sheet name="Delta 1M" sheetId="45" r:id="rId8"/>
    <sheet name="Delta 3M" sheetId="42" r:id="rId9"/>
    <sheet name="Delta 6M " sheetId="40" r:id="rId10"/>
    <sheet name="Delta 12M" sheetId="51" r:id="rId11"/>
    <sheet name="Swaps1Y" sheetId="50" r:id="rId12"/>
  </sheets>
  <externalReferences>
    <externalReference r:id="rId13"/>
  </externalReferences>
  <definedNames>
    <definedName name="AllTriggers">'General Settings'!$D$18:$D$22</definedName>
    <definedName name="B12Minterpolation">'Delta 12M'!$N$1</definedName>
    <definedName name="B3Minterpolation">'Delta 3M'!$O$1</definedName>
    <definedName name="B6Minterpolation">'Delta 6M '!$N$1</definedName>
    <definedName name="BasisInterpolation">'General Settings'!$I$17</definedName>
    <definedName name="BasisInterpolator">'General Settings'!$I$18</definedName>
    <definedName name="Calendar">'General Settings'!$D$5</definedName>
    <definedName name="Conventions" localSheetId="7">'Delta 1M'!$T$3:$T$4</definedName>
    <definedName name="Currency">'General Settings'!$D$4</definedName>
    <definedName name="DayCounter">'General Settings'!$D$9</definedName>
    <definedName name="Delta1M">'Delta 1M'!$X$26:$X$29</definedName>
    <definedName name="Discounting">'General Settings'!$D$8</definedName>
    <definedName name="EvaluationDate">'General Settings'!$D$19</definedName>
    <definedName name="FileOverwrite">'General Settings'!$I$8</definedName>
    <definedName name="GENERAL_SETTINGS">'General Settings'!$B$2</definedName>
    <definedName name="iborindex1M">'General Settings'!$D$29</definedName>
    <definedName name="IborIndex1Y">'General Settings'!$I$20</definedName>
    <definedName name="IborTenor1M">'General Settings'!$D$27</definedName>
    <definedName name="IborType">'General Settings'!$D$6</definedName>
    <definedName name="InterestRatesTrigger">'General Settings'!$D$20</definedName>
    <definedName name="interpolatedbasis12M" localSheetId="10">'Delta 12M'!$N$4</definedName>
    <definedName name="interpolatedbasis3M">'Delta 3M'!$O$4</definedName>
    <definedName name="interpolatedbasis6M">'Delta 6M '!$N$4</definedName>
    <definedName name="interpolator12M">'1YSynthDepo'!$D$11</definedName>
    <definedName name="interpolator3M" localSheetId="1">'1MSynthDepo'!$D$11</definedName>
    <definedName name="interpolator3M">'3MSynthDepo'!$D$11</definedName>
    <definedName name="interpolator6M">'6MSynthDepo'!$D$11</definedName>
    <definedName name="InterpolatorID">'General Settings'!#REF!</definedName>
    <definedName name="LastFixingsTrigger">'General Settings'!$D$21</definedName>
    <definedName name="LastUpdate">'General Settings'!$D$11</definedName>
    <definedName name="LiveDataFeed">'General Settings'!$D$12</definedName>
    <definedName name="Months12M" localSheetId="6">Contribution!$A$25</definedName>
    <definedName name="Months1M" localSheetId="6">Contribution!$A$3</definedName>
    <definedName name="Months3M" localSheetId="6">Contribution!$A$8</definedName>
    <definedName name="Months6M" localSheetId="6">Contribution!$A$15</definedName>
    <definedName name="ObjectOverwrite">'General Settings'!$I$5</definedName>
    <definedName name="OisCurve">'General Settings'!$D$8</definedName>
    <definedName name="OisEngine">'General Settings'!$I$19</definedName>
    <definedName name="OvernightIndex">'General Settings'!$D$7</definedName>
    <definedName name="Permanent">'General Settings'!$I$4</definedName>
    <definedName name="PriceTickValue">'General Settings'!$I$12</definedName>
    <definedName name="Quote" localSheetId="6">Contribution!$L$3:$L$57</definedName>
    <definedName name="QuoteLive" localSheetId="6">Contribution!$H$3:$H$57</definedName>
    <definedName name="QuoteStatic" localSheetId="6">Contribution!$J$3:$J$57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Settings'!$D$17</definedName>
    <definedName name="Tenor12M" localSheetId="6">Contribution!$A$26</definedName>
    <definedName name="Tenor1M" localSheetId="6">Contribution!$A$4</definedName>
    <definedName name="Tenor3M" localSheetId="6">Contribution!$A$9</definedName>
    <definedName name="Tenor6M" localSheetId="6">Contribution!$A$16</definedName>
    <definedName name="Trigger">'General Settings'!$D$18</definedName>
    <definedName name="TriggerCounter">'General Settings'!$D$22</definedName>
  </definedNames>
  <calcPr calcId="145621"/>
</workbook>
</file>

<file path=xl/calcChain.xml><?xml version="1.0" encoding="utf-8"?>
<calcChain xmlns="http://schemas.openxmlformats.org/spreadsheetml/2006/main">
  <c r="U9" i="45" l="1"/>
  <c r="U8" i="45"/>
  <c r="U4" i="45"/>
  <c r="U7" i="45"/>
  <c r="U5" i="45"/>
  <c r="U6" i="45"/>
  <c r="U3" i="45"/>
  <c r="L9" i="45"/>
  <c r="L8" i="45"/>
  <c r="L7" i="45"/>
  <c r="L6" i="45"/>
  <c r="L5" i="45"/>
  <c r="L4" i="45"/>
  <c r="L3" i="33" l="1" a="1"/>
  <c r="A8" i="51" l="1"/>
  <c r="C7" i="51"/>
  <c r="D7" i="51" s="1"/>
  <c r="A7" i="51"/>
  <c r="C6" i="51"/>
  <c r="D6" i="51" s="1"/>
  <c r="C5" i="51"/>
  <c r="D5" i="51" s="1"/>
  <c r="C4" i="51"/>
  <c r="H2" i="51"/>
  <c r="D2" i="51"/>
  <c r="I20" i="29"/>
  <c r="A9" i="51" l="1"/>
  <c r="C8" i="51"/>
  <c r="D8" i="51" s="1"/>
  <c r="A10" i="51" l="1"/>
  <c r="C9" i="51"/>
  <c r="D9" i="51" s="1"/>
  <c r="A11" i="51" l="1"/>
  <c r="C10" i="51"/>
  <c r="D10" i="51" s="1"/>
  <c r="A12" i="51" l="1"/>
  <c r="C11" i="51"/>
  <c r="D11" i="51" s="1"/>
  <c r="A13" i="51" l="1"/>
  <c r="C12" i="51"/>
  <c r="D12" i="51" s="1"/>
  <c r="C13" i="51" l="1"/>
  <c r="D13" i="51" s="1"/>
  <c r="A14" i="51"/>
  <c r="C14" i="51" l="1"/>
  <c r="D14" i="51" s="1"/>
  <c r="A15" i="51"/>
  <c r="C15" i="51" l="1"/>
  <c r="D15" i="51" s="1"/>
  <c r="A16" i="51"/>
  <c r="C16" i="51" l="1"/>
  <c r="D16" i="51"/>
  <c r="A17" i="51"/>
  <c r="C17" i="51" l="1"/>
  <c r="D17" i="51" s="1"/>
  <c r="A18" i="51"/>
  <c r="C18" i="51" l="1"/>
  <c r="D18" i="51" s="1"/>
  <c r="A19" i="51"/>
  <c r="C19" i="51" l="1"/>
  <c r="D19" i="51" s="1"/>
  <c r="A20" i="51"/>
  <c r="C20" i="51" l="1"/>
  <c r="D20" i="51" s="1"/>
  <c r="A21" i="51"/>
  <c r="C21" i="51" l="1"/>
  <c r="D21" i="51" s="1"/>
  <c r="A22" i="51"/>
  <c r="C22" i="51" l="1"/>
  <c r="D22" i="51" s="1"/>
  <c r="I36" i="50" l="1"/>
  <c r="H36" i="50"/>
  <c r="J36" i="50" s="1"/>
  <c r="I35" i="50"/>
  <c r="H35" i="50"/>
  <c r="J35" i="50" s="1"/>
  <c r="I34" i="50"/>
  <c r="H34" i="50"/>
  <c r="J34" i="50" s="1"/>
  <c r="I33" i="50"/>
  <c r="H33" i="50"/>
  <c r="J33" i="50" s="1"/>
  <c r="I32" i="50"/>
  <c r="H32" i="50"/>
  <c r="J32" i="50" s="1"/>
  <c r="I31" i="50"/>
  <c r="H31" i="50"/>
  <c r="J31" i="50" s="1"/>
  <c r="I30" i="50"/>
  <c r="H30" i="50"/>
  <c r="J30" i="50" s="1"/>
  <c r="I29" i="50"/>
  <c r="H29" i="50"/>
  <c r="J29" i="50" s="1"/>
  <c r="I28" i="50"/>
  <c r="H28" i="50"/>
  <c r="J28" i="50" s="1"/>
  <c r="I27" i="50"/>
  <c r="H27" i="50"/>
  <c r="J27" i="50" s="1"/>
  <c r="I26" i="50"/>
  <c r="H26" i="50"/>
  <c r="J26" i="50" s="1"/>
  <c r="I25" i="50"/>
  <c r="H25" i="50"/>
  <c r="J25" i="50" s="1"/>
  <c r="I24" i="50"/>
  <c r="H24" i="50"/>
  <c r="J24" i="50" s="1"/>
  <c r="I23" i="50"/>
  <c r="H23" i="50"/>
  <c r="J23" i="50" s="1"/>
  <c r="I22" i="50"/>
  <c r="H22" i="50"/>
  <c r="J22" i="50" s="1"/>
  <c r="I21" i="50"/>
  <c r="H21" i="50"/>
  <c r="J21" i="50" s="1"/>
  <c r="I20" i="50"/>
  <c r="H20" i="50"/>
  <c r="J20" i="50" s="1"/>
  <c r="I19" i="50"/>
  <c r="H19" i="50"/>
  <c r="J19" i="50" s="1"/>
  <c r="I18" i="50"/>
  <c r="H18" i="50"/>
  <c r="J18" i="50" s="1"/>
  <c r="I17" i="50"/>
  <c r="H17" i="50"/>
  <c r="J17" i="50" s="1"/>
  <c r="I16" i="50"/>
  <c r="H16" i="50"/>
  <c r="J16" i="50" s="1"/>
  <c r="I15" i="50"/>
  <c r="H15" i="50"/>
  <c r="J15" i="50" s="1"/>
  <c r="I14" i="50"/>
  <c r="H14" i="50"/>
  <c r="J14" i="50" s="1"/>
  <c r="I13" i="50"/>
  <c r="H13" i="50"/>
  <c r="J13" i="50" s="1"/>
  <c r="I12" i="50"/>
  <c r="H12" i="50"/>
  <c r="J12" i="50" s="1"/>
  <c r="I11" i="50"/>
  <c r="H11" i="50"/>
  <c r="J11" i="50" s="1"/>
  <c r="I10" i="50"/>
  <c r="H10" i="50"/>
  <c r="J10" i="50" s="1"/>
  <c r="I9" i="50"/>
  <c r="H9" i="50"/>
  <c r="J9" i="50" s="1"/>
  <c r="I8" i="50"/>
  <c r="H8" i="50"/>
  <c r="J8" i="50" s="1"/>
  <c r="I7" i="50"/>
  <c r="H7" i="50"/>
  <c r="J7" i="50" s="1"/>
  <c r="I6" i="50"/>
  <c r="H6" i="50"/>
  <c r="J6" i="50" s="1"/>
  <c r="I5" i="50"/>
  <c r="H5" i="50"/>
  <c r="J5" i="50" s="1"/>
  <c r="I4" i="50"/>
  <c r="H4" i="50"/>
  <c r="J4" i="50" s="1"/>
  <c r="I3" i="50"/>
  <c r="H3" i="50"/>
  <c r="J3" i="50" s="1"/>
  <c r="K2" i="50"/>
  <c r="J2" i="50"/>
  <c r="D8" i="29"/>
  <c r="L3" i="50"/>
  <c r="K23" i="50"/>
  <c r="K28" i="50"/>
  <c r="K17" i="50"/>
  <c r="K4" i="50"/>
  <c r="K13" i="50"/>
  <c r="K29" i="50"/>
  <c r="K33" i="50"/>
  <c r="K8" i="50"/>
  <c r="K22" i="50"/>
  <c r="K10" i="50"/>
  <c r="K11" i="50"/>
  <c r="K5" i="50"/>
  <c r="K30" i="50"/>
  <c r="K35" i="50"/>
  <c r="K7" i="50"/>
  <c r="K27" i="50"/>
  <c r="L1" i="45"/>
  <c r="K26" i="50"/>
  <c r="L2" i="50"/>
  <c r="K36" i="50"/>
  <c r="K19" i="50"/>
  <c r="K24" i="50"/>
  <c r="K32" i="50"/>
  <c r="K9" i="50"/>
  <c r="K12" i="50"/>
  <c r="K20" i="50"/>
  <c r="K18" i="50"/>
  <c r="K16" i="50"/>
  <c r="K15" i="50"/>
  <c r="K21" i="50"/>
  <c r="K31" i="50"/>
  <c r="K34" i="50"/>
  <c r="K25" i="50"/>
  <c r="K14" i="50"/>
  <c r="K6" i="50"/>
  <c r="D7" i="42" l="1"/>
  <c r="E7" i="42" s="1"/>
  <c r="D6" i="42"/>
  <c r="E6" i="42" s="1"/>
  <c r="D5" i="42"/>
  <c r="E5" i="42" s="1"/>
  <c r="L9" i="50"/>
  <c r="L31" i="50"/>
  <c r="L21" i="50"/>
  <c r="L14" i="50"/>
  <c r="L26" i="50"/>
  <c r="L32" i="50"/>
  <c r="L8" i="50"/>
  <c r="L4" i="50"/>
  <c r="L10" i="50"/>
  <c r="L7" i="50"/>
  <c r="L19" i="50"/>
  <c r="L34" i="50"/>
  <c r="L29" i="50"/>
  <c r="L11" i="50"/>
  <c r="L17" i="50"/>
  <c r="L20" i="50"/>
  <c r="L33" i="50"/>
  <c r="L30" i="50"/>
  <c r="L27" i="50"/>
  <c r="L6" i="50"/>
  <c r="L15" i="50"/>
  <c r="L28" i="50"/>
  <c r="L12" i="50"/>
  <c r="L36" i="50"/>
  <c r="L24" i="50"/>
  <c r="L35" i="50"/>
  <c r="L25" i="50"/>
  <c r="L22" i="50"/>
  <c r="L5" i="50"/>
  <c r="L23" i="50"/>
  <c r="L13" i="50"/>
  <c r="L16" i="50"/>
  <c r="L18" i="50"/>
  <c r="N13" i="49" l="1"/>
  <c r="N13" i="39"/>
  <c r="B5" i="39"/>
  <c r="B6" i="39"/>
  <c r="B7" i="39"/>
  <c r="B4" i="39"/>
  <c r="N13" i="43"/>
  <c r="B5" i="43"/>
  <c r="B6" i="43"/>
  <c r="B7" i="43"/>
  <c r="B4" i="43"/>
  <c r="B5" i="48"/>
  <c r="B6" i="48"/>
  <c r="B7" i="48"/>
  <c r="B4" i="48"/>
  <c r="J13" i="48"/>
  <c r="P27" i="45"/>
  <c r="P28" i="45"/>
  <c r="P29" i="45"/>
  <c r="P26" i="45"/>
  <c r="H2" i="40"/>
  <c r="D2" i="40"/>
  <c r="C6" i="40"/>
  <c r="C5" i="40"/>
  <c r="C4" i="40"/>
  <c r="I2" i="42"/>
  <c r="E2" i="42"/>
  <c r="O27" i="45"/>
  <c r="O28" i="45"/>
  <c r="O29" i="45"/>
  <c r="O26" i="45"/>
  <c r="T25" i="45"/>
  <c r="P25" i="45"/>
  <c r="P24" i="45"/>
  <c r="B25" i="29"/>
  <c r="B5" i="49" l="1"/>
  <c r="C5" i="49" s="1"/>
  <c r="B6" i="49"/>
  <c r="C6" i="49" s="1"/>
  <c r="B7" i="49"/>
  <c r="C7" i="49" s="1"/>
  <c r="B4" i="49"/>
  <c r="C4" i="49" s="1"/>
  <c r="P4" i="49"/>
  <c r="P3" i="49"/>
  <c r="C5" i="48"/>
  <c r="C6" i="48"/>
  <c r="C7" i="48"/>
  <c r="C4" i="48"/>
  <c r="L4" i="48"/>
  <c r="L3" i="48"/>
  <c r="P4" i="39"/>
  <c r="P3" i="39"/>
  <c r="P4" i="43"/>
  <c r="P3" i="43"/>
  <c r="C4" i="43"/>
  <c r="C4" i="39"/>
  <c r="C5" i="43"/>
  <c r="C6" i="43"/>
  <c r="C7" i="43"/>
  <c r="R3" i="45" l="1"/>
  <c r="K5" i="45" l="1"/>
  <c r="K6" i="45"/>
  <c r="K7" i="45"/>
  <c r="K8" i="45"/>
  <c r="K9" i="45"/>
  <c r="K4" i="45"/>
  <c r="M6" i="45"/>
  <c r="M4" i="45"/>
  <c r="M1" i="45"/>
  <c r="P5" i="45"/>
  <c r="M5" i="45"/>
  <c r="P7" i="45"/>
  <c r="T7" i="45"/>
  <c r="C6" i="39" l="1"/>
  <c r="C7" i="39"/>
  <c r="C5" i="39"/>
  <c r="M9" i="45"/>
  <c r="T6" i="45"/>
  <c r="T5" i="45"/>
  <c r="T9" i="45"/>
  <c r="T8" i="45"/>
  <c r="P4" i="45"/>
  <c r="T4" i="45"/>
  <c r="M8" i="45"/>
  <c r="P8" i="45"/>
  <c r="M7" i="45"/>
  <c r="P9" i="45"/>
  <c r="P6" i="45"/>
  <c r="D6" i="40" l="1"/>
  <c r="D5" i="40"/>
  <c r="A7" i="40"/>
  <c r="A8" i="40" l="1"/>
  <c r="C7" i="40"/>
  <c r="D7" i="40" s="1"/>
  <c r="A9" i="40" l="1"/>
  <c r="C8" i="40"/>
  <c r="D8" i="40" s="1"/>
  <c r="C9" i="40" l="1"/>
  <c r="D9" i="40" s="1"/>
  <c r="A10" i="40"/>
  <c r="C10" i="40" l="1"/>
  <c r="A11" i="40"/>
  <c r="D10" i="40"/>
  <c r="C11" i="40" l="1"/>
  <c r="D11" i="40" s="1"/>
  <c r="A12" i="40"/>
  <c r="C12" i="40" l="1"/>
  <c r="A13" i="40"/>
  <c r="D12" i="40"/>
  <c r="C13" i="40" l="1"/>
  <c r="A14" i="40"/>
  <c r="D13" i="40"/>
  <c r="D22" i="29"/>
  <c r="D19" i="29"/>
  <c r="C14" i="40" l="1"/>
  <c r="D14" i="40" s="1"/>
  <c r="A15" i="40"/>
  <c r="D17" i="29"/>
  <c r="F6" i="42"/>
  <c r="F5" i="42"/>
  <c r="E4" i="51" l="1"/>
  <c r="E4" i="40"/>
  <c r="F4" i="42"/>
  <c r="C15" i="40"/>
  <c r="D15" i="40" s="1"/>
  <c r="A16" i="40"/>
  <c r="C2" i="33"/>
  <c r="A9" i="33"/>
  <c r="E5" i="51"/>
  <c r="N5" i="42"/>
  <c r="E10" i="51"/>
  <c r="E16" i="51"/>
  <c r="E15" i="51"/>
  <c r="E13" i="51"/>
  <c r="E6" i="51"/>
  <c r="F6" i="51" s="1"/>
  <c r="D8" i="42"/>
  <c r="E18" i="51"/>
  <c r="E8" i="51"/>
  <c r="E9" i="51"/>
  <c r="F4" i="51"/>
  <c r="E7" i="51"/>
  <c r="E17" i="51"/>
  <c r="F17" i="51" s="1"/>
  <c r="E19" i="51"/>
  <c r="E21" i="51"/>
  <c r="F21" i="51" s="1"/>
  <c r="E14" i="51"/>
  <c r="F7" i="42"/>
  <c r="E22" i="51"/>
  <c r="E12" i="51"/>
  <c r="F12" i="51"/>
  <c r="E20" i="51"/>
  <c r="E11" i="51"/>
  <c r="R3" i="51" l="1"/>
  <c r="C16" i="40"/>
  <c r="D16" i="40" s="1"/>
  <c r="A17" i="40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F13" i="51"/>
  <c r="F10" i="51"/>
  <c r="F16" i="51"/>
  <c r="G17" i="51"/>
  <c r="R4" i="51"/>
  <c r="F20" i="51"/>
  <c r="G4" i="51"/>
  <c r="F15" i="51"/>
  <c r="F9" i="51"/>
  <c r="F22" i="51"/>
  <c r="G12" i="51"/>
  <c r="F11" i="51"/>
  <c r="F7" i="51"/>
  <c r="F14" i="51"/>
  <c r="F8" i="42"/>
  <c r="G21" i="51"/>
  <c r="G13" i="51"/>
  <c r="F8" i="51"/>
  <c r="F18" i="51"/>
  <c r="G22" i="51"/>
  <c r="F19" i="51"/>
  <c r="G18" i="51"/>
  <c r="G6" i="51"/>
  <c r="F5" i="51"/>
  <c r="G5" i="51" s="1"/>
  <c r="S3" i="51"/>
  <c r="R5" i="51"/>
  <c r="C17" i="40" l="1"/>
  <c r="A18" i="40"/>
  <c r="D17" i="40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41" i="33"/>
  <c r="G8" i="51"/>
  <c r="R6" i="51"/>
  <c r="D46" i="33"/>
  <c r="T3" i="51"/>
  <c r="G14" i="51"/>
  <c r="D48" i="33"/>
  <c r="G10" i="51"/>
  <c r="D44" i="33"/>
  <c r="G9" i="51"/>
  <c r="S5" i="51"/>
  <c r="D42" i="33"/>
  <c r="D41" i="33"/>
  <c r="G11" i="51"/>
  <c r="G20" i="51"/>
  <c r="G19" i="51"/>
  <c r="G16" i="51"/>
  <c r="D45" i="33"/>
  <c r="D49" i="33"/>
  <c r="D55" i="33"/>
  <c r="T5" i="51"/>
  <c r="D50" i="33"/>
  <c r="D57" i="33"/>
  <c r="G7" i="51"/>
  <c r="R7" i="51"/>
  <c r="S7" i="51" s="1"/>
  <c r="D47" i="33"/>
  <c r="S4" i="51"/>
  <c r="T4" i="51" s="1"/>
  <c r="D54" i="33"/>
  <c r="D53" i="33"/>
  <c r="D51" i="33"/>
  <c r="S6" i="51"/>
  <c r="R8" i="51"/>
  <c r="D52" i="33"/>
  <c r="G15" i="51"/>
  <c r="D56" i="33"/>
  <c r="D43" i="33"/>
  <c r="R9" i="51"/>
  <c r="S8" i="51"/>
  <c r="S9" i="51"/>
  <c r="R10" i="51"/>
  <c r="S10" i="51"/>
  <c r="R11" i="51"/>
  <c r="S11" i="51"/>
  <c r="R12" i="51"/>
  <c r="S12" i="51"/>
  <c r="R13" i="51"/>
  <c r="S13" i="51"/>
  <c r="R14" i="51"/>
  <c r="S14" i="51"/>
  <c r="R15" i="51"/>
  <c r="S15" i="51"/>
  <c r="R16" i="51"/>
  <c r="R17" i="51"/>
  <c r="S16" i="51"/>
  <c r="S17" i="51"/>
  <c r="R18" i="51"/>
  <c r="R19" i="51"/>
  <c r="S18" i="51"/>
  <c r="S19" i="51"/>
  <c r="R20" i="51"/>
  <c r="S20" i="51"/>
  <c r="R21" i="51"/>
  <c r="S21" i="51"/>
  <c r="R22" i="51"/>
  <c r="S22" i="51"/>
  <c r="R23" i="51"/>
  <c r="S23" i="51"/>
  <c r="R24" i="51"/>
  <c r="S24" i="51"/>
  <c r="R25" i="51"/>
  <c r="S25" i="51"/>
  <c r="R26" i="51"/>
  <c r="R27" i="51"/>
  <c r="S26" i="51"/>
  <c r="S27" i="51"/>
  <c r="R28" i="51"/>
  <c r="R29" i="51"/>
  <c r="S28" i="51"/>
  <c r="S29" i="51"/>
  <c r="R30" i="51"/>
  <c r="S30" i="51"/>
  <c r="R31" i="51"/>
  <c r="R32" i="51"/>
  <c r="S31" i="51"/>
  <c r="S32" i="51"/>
  <c r="R33" i="51"/>
  <c r="R34" i="51"/>
  <c r="S33" i="51"/>
  <c r="S34" i="51"/>
  <c r="R35" i="51"/>
  <c r="R36" i="51"/>
  <c r="S35" i="51"/>
  <c r="S36" i="51"/>
  <c r="R37" i="51"/>
  <c r="S37" i="51"/>
  <c r="R38" i="51"/>
  <c r="R39" i="51"/>
  <c r="S38" i="51"/>
  <c r="R40" i="51"/>
  <c r="S39" i="51"/>
  <c r="S40" i="51"/>
  <c r="R41" i="51"/>
  <c r="S41" i="51"/>
  <c r="R42" i="51"/>
  <c r="S42" i="51"/>
  <c r="R43" i="51"/>
  <c r="S43" i="51"/>
  <c r="R44" i="51"/>
  <c r="S44" i="51"/>
  <c r="R45" i="51"/>
  <c r="R46" i="51"/>
  <c r="S45" i="51"/>
  <c r="S46" i="51"/>
  <c r="R47" i="51"/>
  <c r="R48" i="51"/>
  <c r="S47" i="51"/>
  <c r="R49" i="51"/>
  <c r="S48" i="51"/>
  <c r="S49" i="51"/>
  <c r="R50" i="51"/>
  <c r="S50" i="51"/>
  <c r="R51" i="51"/>
  <c r="R52" i="51"/>
  <c r="S51" i="51"/>
  <c r="R53" i="51"/>
  <c r="S52" i="51"/>
  <c r="S53" i="51"/>
  <c r="R54" i="51"/>
  <c r="S54" i="51"/>
  <c r="R55" i="51"/>
  <c r="S55" i="51"/>
  <c r="R56" i="51"/>
  <c r="R57" i="51"/>
  <c r="S56" i="51"/>
  <c r="S57" i="51"/>
  <c r="R58" i="51"/>
  <c r="S58" i="51"/>
  <c r="R59" i="51"/>
  <c r="R60" i="51"/>
  <c r="S59" i="51"/>
  <c r="R61" i="51"/>
  <c r="S60" i="51"/>
  <c r="S61" i="51"/>
  <c r="R62" i="51"/>
  <c r="R63" i="51"/>
  <c r="S62" i="51"/>
  <c r="R64" i="51"/>
  <c r="S63" i="51"/>
  <c r="R65" i="51"/>
  <c r="S64" i="51"/>
  <c r="R66" i="51"/>
  <c r="S65" i="51"/>
  <c r="S66" i="51"/>
  <c r="R67" i="51"/>
  <c r="S67" i="51"/>
  <c r="R68" i="51"/>
  <c r="R69" i="51"/>
  <c r="S68" i="51"/>
  <c r="R70" i="51"/>
  <c r="S69" i="51"/>
  <c r="R71" i="51"/>
  <c r="S70" i="51"/>
  <c r="R72" i="51"/>
  <c r="S71" i="51"/>
  <c r="R73" i="51"/>
  <c r="S72" i="51"/>
  <c r="S73" i="51"/>
  <c r="R74" i="51"/>
  <c r="S74" i="51"/>
  <c r="R75" i="51"/>
  <c r="S75" i="51"/>
  <c r="R76" i="51"/>
  <c r="S76" i="51"/>
  <c r="R77" i="51"/>
  <c r="S77" i="51"/>
  <c r="R78" i="51"/>
  <c r="R79" i="51"/>
  <c r="S78" i="51"/>
  <c r="R80" i="51"/>
  <c r="S79" i="51"/>
  <c r="S80" i="51"/>
  <c r="R81" i="51"/>
  <c r="S81" i="51"/>
  <c r="R82" i="51"/>
  <c r="R83" i="51"/>
  <c r="S82" i="51"/>
  <c r="S83" i="51"/>
  <c r="R84" i="51"/>
  <c r="R85" i="51"/>
  <c r="S84" i="51"/>
  <c r="S85" i="51"/>
  <c r="R86" i="51"/>
  <c r="R87" i="51"/>
  <c r="S86" i="51"/>
  <c r="S87" i="51"/>
  <c r="R88" i="51"/>
  <c r="R89" i="51"/>
  <c r="S88" i="51"/>
  <c r="S89" i="51"/>
  <c r="R90" i="51"/>
  <c r="S90" i="51"/>
  <c r="R91" i="51"/>
  <c r="S91" i="51"/>
  <c r="R92" i="51"/>
  <c r="R93" i="51"/>
  <c r="S92" i="51"/>
  <c r="R94" i="51"/>
  <c r="S93" i="51"/>
  <c r="R95" i="51"/>
  <c r="S94" i="51"/>
  <c r="S95" i="51"/>
  <c r="R96" i="51"/>
  <c r="S96" i="51"/>
  <c r="R97" i="51"/>
  <c r="R98" i="51"/>
  <c r="S97" i="51"/>
  <c r="R99" i="51"/>
  <c r="S98" i="51"/>
  <c r="R100" i="51"/>
  <c r="S99" i="51"/>
  <c r="R101" i="51"/>
  <c r="S100" i="51"/>
  <c r="S101" i="51"/>
  <c r="R102" i="51"/>
  <c r="R103" i="51"/>
  <c r="S102" i="51"/>
  <c r="R104" i="51"/>
  <c r="S103" i="51"/>
  <c r="R105" i="51"/>
  <c r="S104" i="51"/>
  <c r="R106" i="51"/>
  <c r="S105" i="51"/>
  <c r="R107" i="51"/>
  <c r="S106" i="51"/>
  <c r="S107" i="51"/>
  <c r="R108" i="51"/>
  <c r="R109" i="51"/>
  <c r="S108" i="51"/>
  <c r="R110" i="51"/>
  <c r="S109" i="51"/>
  <c r="R111" i="51"/>
  <c r="S110" i="51"/>
  <c r="S111" i="51"/>
  <c r="R112" i="51"/>
  <c r="R113" i="51"/>
  <c r="S112" i="51"/>
  <c r="R114" i="51"/>
  <c r="S113" i="51"/>
  <c r="R115" i="51"/>
  <c r="S114" i="51"/>
  <c r="S115" i="51"/>
  <c r="R116" i="51"/>
  <c r="R117" i="51"/>
  <c r="S116" i="51"/>
  <c r="S117" i="51"/>
  <c r="R118" i="51"/>
  <c r="R119" i="51"/>
  <c r="S118" i="51"/>
  <c r="R120" i="51"/>
  <c r="S119" i="51"/>
  <c r="S120" i="51"/>
  <c r="R121" i="51"/>
  <c r="R122" i="51"/>
  <c r="S121" i="51"/>
  <c r="R123" i="51"/>
  <c r="S122" i="51"/>
  <c r="S123" i="51"/>
  <c r="R124" i="51"/>
  <c r="S124" i="51"/>
  <c r="R125" i="51"/>
  <c r="R126" i="51"/>
  <c r="S125" i="51"/>
  <c r="S126" i="51"/>
  <c r="R127" i="51"/>
  <c r="R128" i="51"/>
  <c r="S127" i="51"/>
  <c r="S128" i="51"/>
  <c r="R129" i="51"/>
  <c r="S129" i="51"/>
  <c r="R130" i="51"/>
  <c r="S130" i="51"/>
  <c r="R131" i="51"/>
  <c r="S131" i="51"/>
  <c r="R132" i="51"/>
  <c r="S132" i="51"/>
  <c r="R133" i="51"/>
  <c r="R134" i="51"/>
  <c r="S133" i="51"/>
  <c r="S134" i="51"/>
  <c r="R135" i="51"/>
  <c r="S135" i="51"/>
  <c r="R136" i="51"/>
  <c r="S136" i="51"/>
  <c r="R137" i="51"/>
  <c r="R138" i="51"/>
  <c r="S137" i="51"/>
  <c r="R139" i="51"/>
  <c r="S138" i="51"/>
  <c r="R140" i="51"/>
  <c r="S139" i="51"/>
  <c r="S140" i="51"/>
  <c r="R141" i="51"/>
  <c r="R142" i="51"/>
  <c r="S141" i="51"/>
  <c r="S142" i="51"/>
  <c r="R143" i="51"/>
  <c r="S143" i="51"/>
  <c r="R144" i="51"/>
  <c r="S144" i="51"/>
  <c r="R145" i="51"/>
  <c r="R146" i="51"/>
  <c r="S145" i="51"/>
  <c r="R147" i="51"/>
  <c r="S146" i="51"/>
  <c r="S147" i="51"/>
  <c r="R148" i="51"/>
  <c r="R149" i="51"/>
  <c r="S148" i="51"/>
  <c r="S149" i="51"/>
  <c r="R150" i="51"/>
  <c r="R151" i="51"/>
  <c r="S150" i="51"/>
  <c r="S151" i="51"/>
  <c r="R152" i="51"/>
  <c r="S152" i="51"/>
  <c r="R153" i="51"/>
  <c r="S153" i="51"/>
  <c r="R154" i="51"/>
  <c r="S154" i="51"/>
  <c r="R155" i="51"/>
  <c r="S155" i="51"/>
  <c r="R156" i="51"/>
  <c r="S156" i="51"/>
  <c r="R157" i="51"/>
  <c r="R158" i="51"/>
  <c r="S157" i="51"/>
  <c r="R159" i="51"/>
  <c r="S158" i="51"/>
  <c r="S159" i="51"/>
  <c r="R160" i="51"/>
  <c r="S160" i="51"/>
  <c r="R161" i="51"/>
  <c r="R162" i="51"/>
  <c r="S161" i="51"/>
  <c r="S162" i="51"/>
  <c r="R163" i="51"/>
  <c r="R164" i="51"/>
  <c r="S163" i="51"/>
  <c r="S164" i="51"/>
  <c r="R165" i="51"/>
  <c r="S165" i="51"/>
  <c r="R166" i="51"/>
  <c r="S166" i="51"/>
  <c r="R167" i="51"/>
  <c r="R168" i="51"/>
  <c r="S167" i="51"/>
  <c r="S168" i="51"/>
  <c r="R169" i="51"/>
  <c r="R170" i="51"/>
  <c r="S169" i="51"/>
  <c r="S170" i="51"/>
  <c r="R171" i="51"/>
  <c r="R172" i="51"/>
  <c r="S171" i="51"/>
  <c r="S172" i="51"/>
  <c r="R173" i="51"/>
  <c r="R174" i="51"/>
  <c r="S173" i="51"/>
  <c r="R175" i="51"/>
  <c r="S174" i="51"/>
  <c r="S175" i="51"/>
  <c r="R176" i="51"/>
  <c r="R177" i="51"/>
  <c r="S176" i="51"/>
  <c r="R178" i="51"/>
  <c r="S177" i="51"/>
  <c r="R179" i="51"/>
  <c r="S178" i="51"/>
  <c r="S179" i="51"/>
  <c r="R180" i="51"/>
  <c r="S180" i="51"/>
  <c r="R181" i="51"/>
  <c r="R182" i="51"/>
  <c r="S181" i="51"/>
  <c r="R183" i="51"/>
  <c r="S182" i="51"/>
  <c r="R184" i="51"/>
  <c r="S183" i="51"/>
  <c r="S184" i="51"/>
  <c r="R185" i="51"/>
  <c r="S185" i="51"/>
  <c r="R186" i="51"/>
  <c r="S186" i="51"/>
  <c r="R187" i="51"/>
  <c r="R188" i="51"/>
  <c r="S187" i="51"/>
  <c r="R189" i="51"/>
  <c r="S188" i="51"/>
  <c r="S189" i="51"/>
  <c r="R190" i="51"/>
  <c r="S190" i="51"/>
  <c r="R191" i="51"/>
  <c r="R192" i="51"/>
  <c r="S191" i="51"/>
  <c r="S192" i="51"/>
  <c r="R193" i="51"/>
  <c r="S193" i="51"/>
  <c r="R194" i="51"/>
  <c r="R195" i="51"/>
  <c r="S194" i="51"/>
  <c r="R196" i="51"/>
  <c r="S195" i="51"/>
  <c r="R197" i="51"/>
  <c r="S196" i="51"/>
  <c r="R198" i="51"/>
  <c r="S197" i="51"/>
  <c r="S198" i="51"/>
  <c r="R199" i="51"/>
  <c r="S199" i="51"/>
  <c r="R200" i="51"/>
  <c r="S200" i="51"/>
  <c r="R201" i="51"/>
  <c r="S201" i="51"/>
  <c r="R202" i="51"/>
  <c r="R203" i="51"/>
  <c r="S202" i="51"/>
  <c r="S203" i="51"/>
  <c r="R204" i="51"/>
  <c r="R205" i="51"/>
  <c r="S204" i="51"/>
  <c r="R206" i="51"/>
  <c r="S205" i="51"/>
  <c r="R207" i="51"/>
  <c r="S206" i="51"/>
  <c r="R208" i="51"/>
  <c r="S207" i="51"/>
  <c r="S208" i="51"/>
  <c r="R209" i="51"/>
  <c r="R210" i="51"/>
  <c r="S209" i="51"/>
  <c r="S210" i="51"/>
  <c r="R211" i="51"/>
  <c r="S211" i="51"/>
  <c r="R212" i="51"/>
  <c r="R213" i="51"/>
  <c r="S212" i="51"/>
  <c r="R214" i="51"/>
  <c r="S213" i="51"/>
  <c r="S214" i="51"/>
  <c r="R215" i="51"/>
  <c r="R216" i="51"/>
  <c r="S215" i="51"/>
  <c r="S216" i="51"/>
  <c r="R217" i="51"/>
  <c r="R218" i="51"/>
  <c r="S217" i="51"/>
  <c r="S218" i="51"/>
  <c r="R219" i="51"/>
  <c r="R220" i="51"/>
  <c r="S219" i="51"/>
  <c r="R221" i="51"/>
  <c r="S220" i="51"/>
  <c r="S221" i="51"/>
  <c r="R222" i="51"/>
  <c r="S222" i="51"/>
  <c r="R223" i="51"/>
  <c r="S223" i="51"/>
  <c r="R224" i="51"/>
  <c r="R225" i="51"/>
  <c r="S224" i="51"/>
  <c r="R226" i="51"/>
  <c r="S225" i="51"/>
  <c r="R227" i="51"/>
  <c r="S226" i="51"/>
  <c r="R228" i="51"/>
  <c r="S227" i="51"/>
  <c r="S228" i="51"/>
  <c r="R229" i="51"/>
  <c r="R230" i="51"/>
  <c r="S229" i="51"/>
  <c r="R231" i="51"/>
  <c r="S230" i="51"/>
  <c r="S231" i="51"/>
  <c r="R232" i="51"/>
  <c r="R233" i="51"/>
  <c r="S232" i="51"/>
  <c r="S233" i="51"/>
  <c r="R234" i="51"/>
  <c r="S234" i="51"/>
  <c r="R235" i="51"/>
  <c r="R236" i="51"/>
  <c r="S235" i="51"/>
  <c r="S236" i="51"/>
  <c r="R237" i="51"/>
  <c r="S237" i="51"/>
  <c r="R238" i="51"/>
  <c r="S238" i="51"/>
  <c r="R239" i="51"/>
  <c r="S239" i="51"/>
  <c r="R240" i="51"/>
  <c r="R241" i="51"/>
  <c r="S240" i="51"/>
  <c r="S241" i="51"/>
  <c r="R242" i="51"/>
  <c r="S242" i="51"/>
  <c r="R243" i="51"/>
  <c r="R244" i="51"/>
  <c r="S243" i="51"/>
  <c r="S244" i="51"/>
  <c r="R245" i="51"/>
  <c r="R246" i="51"/>
  <c r="S245" i="51"/>
  <c r="R247" i="51"/>
  <c r="S246" i="51"/>
  <c r="S247" i="51"/>
  <c r="R248" i="51"/>
  <c r="S248" i="51"/>
  <c r="R249" i="51"/>
  <c r="R250" i="51"/>
  <c r="S249" i="51"/>
  <c r="R251" i="51"/>
  <c r="S250" i="51"/>
  <c r="S251" i="51"/>
  <c r="R252" i="51"/>
  <c r="R253" i="51"/>
  <c r="S252" i="51"/>
  <c r="R254" i="51"/>
  <c r="S253" i="51"/>
  <c r="R255" i="51"/>
  <c r="S254" i="51"/>
  <c r="R256" i="51"/>
  <c r="S255" i="51"/>
  <c r="R257" i="51"/>
  <c r="S256" i="51"/>
  <c r="R258" i="51"/>
  <c r="S257" i="51"/>
  <c r="S258" i="51"/>
  <c r="R259" i="51"/>
  <c r="S259" i="51"/>
  <c r="R260" i="51"/>
  <c r="R261" i="51"/>
  <c r="S260" i="51"/>
  <c r="R262" i="51"/>
  <c r="S261" i="51"/>
  <c r="C18" i="40" l="1"/>
  <c r="A19" i="40"/>
  <c r="D18" i="40"/>
  <c r="C9" i="33"/>
  <c r="C12" i="33"/>
  <c r="C13" i="33"/>
  <c r="C8" i="33"/>
  <c r="C14" i="33"/>
  <c r="C11" i="33"/>
  <c r="C10" i="33"/>
  <c r="A26" i="33"/>
  <c r="A4" i="33"/>
  <c r="A16" i="33"/>
  <c r="T261" i="51"/>
  <c r="T253" i="51"/>
  <c r="T245" i="51"/>
  <c r="T237" i="51"/>
  <c r="T229" i="51"/>
  <c r="T220" i="51"/>
  <c r="T212" i="51"/>
  <c r="T204" i="51"/>
  <c r="T196" i="51"/>
  <c r="T188" i="51"/>
  <c r="T180" i="51"/>
  <c r="T172" i="51"/>
  <c r="T164" i="51"/>
  <c r="T156" i="51"/>
  <c r="T147" i="51"/>
  <c r="T139" i="51"/>
  <c r="T131" i="51"/>
  <c r="T123" i="51"/>
  <c r="T115" i="51"/>
  <c r="T107" i="51"/>
  <c r="T99" i="51"/>
  <c r="T91" i="51"/>
  <c r="T83" i="51"/>
  <c r="T75" i="51"/>
  <c r="T67" i="51"/>
  <c r="T59" i="51"/>
  <c r="T51" i="51"/>
  <c r="T43" i="51"/>
  <c r="T35" i="51"/>
  <c r="T27" i="51"/>
  <c r="T19" i="51"/>
  <c r="T11" i="51"/>
  <c r="E54" i="33"/>
  <c r="E53" i="33"/>
  <c r="T260" i="51"/>
  <c r="T252" i="51"/>
  <c r="T244" i="51"/>
  <c r="T236" i="51"/>
  <c r="T228" i="51"/>
  <c r="T219" i="51"/>
  <c r="T211" i="51"/>
  <c r="T203" i="51"/>
  <c r="T195" i="51"/>
  <c r="T187" i="51"/>
  <c r="T179" i="51"/>
  <c r="T163" i="51"/>
  <c r="T155" i="51"/>
  <c r="T146" i="51"/>
  <c r="T138" i="51"/>
  <c r="T130" i="51"/>
  <c r="T122" i="51"/>
  <c r="T114" i="51"/>
  <c r="T106" i="51"/>
  <c r="T98" i="51"/>
  <c r="T90" i="51"/>
  <c r="T82" i="51"/>
  <c r="T74" i="51"/>
  <c r="T66" i="51"/>
  <c r="T58" i="51"/>
  <c r="T50" i="51"/>
  <c r="T42" i="51"/>
  <c r="T34" i="51"/>
  <c r="T26" i="51"/>
  <c r="T18" i="51"/>
  <c r="T10" i="51"/>
  <c r="E45" i="33"/>
  <c r="T148" i="51"/>
  <c r="T259" i="51"/>
  <c r="T251" i="51"/>
  <c r="T243" i="51"/>
  <c r="T235" i="51"/>
  <c r="T227" i="51"/>
  <c r="T218" i="51"/>
  <c r="T210" i="51"/>
  <c r="T202" i="51"/>
  <c r="T194" i="51"/>
  <c r="T186" i="51"/>
  <c r="T178" i="51"/>
  <c r="T170" i="51"/>
  <c r="T154" i="51"/>
  <c r="T145" i="51"/>
  <c r="T137" i="51"/>
  <c r="T121" i="51"/>
  <c r="T113" i="51"/>
  <c r="T97" i="51"/>
  <c r="T81" i="51"/>
  <c r="T73" i="51"/>
  <c r="T57" i="51"/>
  <c r="T41" i="51"/>
  <c r="T25" i="51"/>
  <c r="T17" i="51"/>
  <c r="E48" i="33"/>
  <c r="T258" i="51"/>
  <c r="T234" i="51"/>
  <c r="T226" i="51"/>
  <c r="T217" i="51"/>
  <c r="T209" i="51"/>
  <c r="T193" i="51"/>
  <c r="T185" i="51"/>
  <c r="T169" i="51"/>
  <c r="T153" i="51"/>
  <c r="T136" i="51"/>
  <c r="T120" i="51"/>
  <c r="T104" i="51"/>
  <c r="T80" i="51"/>
  <c r="T56" i="51"/>
  <c r="T48" i="51"/>
  <c r="T24" i="51"/>
  <c r="T8" i="51"/>
  <c r="E47" i="33"/>
  <c r="T249" i="51"/>
  <c r="T233" i="51"/>
  <c r="T216" i="51"/>
  <c r="T200" i="51"/>
  <c r="T176" i="51"/>
  <c r="T160" i="51"/>
  <c r="T135" i="51"/>
  <c r="T119" i="51"/>
  <c r="T95" i="51"/>
  <c r="T79" i="51"/>
  <c r="T55" i="51"/>
  <c r="T31" i="51"/>
  <c r="T23" i="51"/>
  <c r="T6" i="51"/>
  <c r="S262" i="51"/>
  <c r="T232" i="51"/>
  <c r="T223" i="51"/>
  <c r="T199" i="51"/>
  <c r="T175" i="51"/>
  <c r="T142" i="51"/>
  <c r="T118" i="51"/>
  <c r="T78" i="51"/>
  <c r="T46" i="51"/>
  <c r="T22" i="51"/>
  <c r="E42" i="33"/>
  <c r="T255" i="51"/>
  <c r="T222" i="51"/>
  <c r="T190" i="51"/>
  <c r="T166" i="51"/>
  <c r="T125" i="51"/>
  <c r="T93" i="51"/>
  <c r="T77" i="51"/>
  <c r="T45" i="51"/>
  <c r="T13" i="51"/>
  <c r="T254" i="51"/>
  <c r="T221" i="51"/>
  <c r="T205" i="51"/>
  <c r="T173" i="51"/>
  <c r="T140" i="51"/>
  <c r="T124" i="51"/>
  <c r="T84" i="51"/>
  <c r="T52" i="51"/>
  <c r="T12" i="51"/>
  <c r="T171" i="51"/>
  <c r="T162" i="51"/>
  <c r="T129" i="51"/>
  <c r="T105" i="51"/>
  <c r="T89" i="51"/>
  <c r="T65" i="51"/>
  <c r="T49" i="51"/>
  <c r="T33" i="51"/>
  <c r="T9" i="51"/>
  <c r="E50" i="33"/>
  <c r="T250" i="51"/>
  <c r="T201" i="51"/>
  <c r="T177" i="51"/>
  <c r="T144" i="51"/>
  <c r="T112" i="51"/>
  <c r="T88" i="51"/>
  <c r="T64" i="51"/>
  <c r="T32" i="51"/>
  <c r="E46" i="33"/>
  <c r="T257" i="51"/>
  <c r="T225" i="51"/>
  <c r="T184" i="51"/>
  <c r="T152" i="51"/>
  <c r="T127" i="51"/>
  <c r="T103" i="51"/>
  <c r="T71" i="51"/>
  <c r="T47" i="51"/>
  <c r="T15" i="51"/>
  <c r="T256" i="51"/>
  <c r="T215" i="51"/>
  <c r="T183" i="51"/>
  <c r="T151" i="51"/>
  <c r="T102" i="51"/>
  <c r="T54" i="51"/>
  <c r="T7" i="51"/>
  <c r="T239" i="51"/>
  <c r="T198" i="51"/>
  <c r="T150" i="51"/>
  <c r="T109" i="51"/>
  <c r="T61" i="51"/>
  <c r="E43" i="33"/>
  <c r="T238" i="51"/>
  <c r="T189" i="51"/>
  <c r="T149" i="51"/>
  <c r="T108" i="51"/>
  <c r="T60" i="51"/>
  <c r="E52" i="33"/>
  <c r="T242" i="51"/>
  <c r="T161" i="51"/>
  <c r="T128" i="51"/>
  <c r="T96" i="51"/>
  <c r="T72" i="51"/>
  <c r="T40" i="51"/>
  <c r="T16" i="51"/>
  <c r="E56" i="33"/>
  <c r="T241" i="51"/>
  <c r="T208" i="51"/>
  <c r="T192" i="51"/>
  <c r="T168" i="51"/>
  <c r="T143" i="51"/>
  <c r="T111" i="51"/>
  <c r="T87" i="51"/>
  <c r="T63" i="51"/>
  <c r="T39" i="51"/>
  <c r="E41" i="33"/>
  <c r="E55" i="33"/>
  <c r="T248" i="51"/>
  <c r="T207" i="51"/>
  <c r="T191" i="51"/>
  <c r="T159" i="51"/>
  <c r="T126" i="51"/>
  <c r="T94" i="51"/>
  <c r="T62" i="51"/>
  <c r="T30" i="51"/>
  <c r="E51" i="33"/>
  <c r="T247" i="51"/>
  <c r="T206" i="51"/>
  <c r="T174" i="51"/>
  <c r="T141" i="51"/>
  <c r="T101" i="51"/>
  <c r="T53" i="51"/>
  <c r="T29" i="51"/>
  <c r="E44" i="33"/>
  <c r="T230" i="51"/>
  <c r="T197" i="51"/>
  <c r="T157" i="51"/>
  <c r="T100" i="51"/>
  <c r="T68" i="51"/>
  <c r="T20" i="51"/>
  <c r="T240" i="51"/>
  <c r="T167" i="51"/>
  <c r="T134" i="51"/>
  <c r="T110" i="51"/>
  <c r="T86" i="51"/>
  <c r="T70" i="51"/>
  <c r="T38" i="51"/>
  <c r="T14" i="51"/>
  <c r="E49" i="33"/>
  <c r="T231" i="51"/>
  <c r="T214" i="51"/>
  <c r="T182" i="51"/>
  <c r="T158" i="51"/>
  <c r="T133" i="51"/>
  <c r="T117" i="51"/>
  <c r="T85" i="51"/>
  <c r="T69" i="51"/>
  <c r="T37" i="51"/>
  <c r="T21" i="51"/>
  <c r="E57" i="33"/>
  <c r="T246" i="51"/>
  <c r="T213" i="51"/>
  <c r="T181" i="51"/>
  <c r="T165" i="51"/>
  <c r="T132" i="51"/>
  <c r="T116" i="51"/>
  <c r="T92" i="51"/>
  <c r="T76" i="51"/>
  <c r="T44" i="51"/>
  <c r="T28" i="51"/>
  <c r="T224" i="51"/>
  <c r="T36" i="51"/>
  <c r="C19" i="40" l="1"/>
  <c r="A20" i="40"/>
  <c r="D19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6" i="29"/>
  <c r="D4" i="51" s="1"/>
  <c r="T262" i="51"/>
  <c r="D40" i="33"/>
  <c r="D4" i="33"/>
  <c r="D17" i="35"/>
  <c r="D7" i="33"/>
  <c r="D27" i="33"/>
  <c r="D38" i="33"/>
  <c r="D31" i="33"/>
  <c r="D5" i="33"/>
  <c r="D6" i="33"/>
  <c r="E16" i="49"/>
  <c r="D6" i="35"/>
  <c r="E20" i="49"/>
  <c r="D12" i="35"/>
  <c r="D20" i="33"/>
  <c r="D9" i="35"/>
  <c r="D5" i="35"/>
  <c r="E23" i="49"/>
  <c r="D34" i="33"/>
  <c r="E28" i="49"/>
  <c r="D10" i="35"/>
  <c r="D20" i="35"/>
  <c r="E16" i="48"/>
  <c r="D23" i="33"/>
  <c r="D18" i="35"/>
  <c r="D18" i="33"/>
  <c r="D24" i="33"/>
  <c r="D30" i="33"/>
  <c r="E30" i="49"/>
  <c r="D13" i="35"/>
  <c r="D3" i="35"/>
  <c r="D6" i="49"/>
  <c r="E16" i="43"/>
  <c r="D4" i="35"/>
  <c r="D6" i="39"/>
  <c r="E17" i="48"/>
  <c r="E22" i="49"/>
  <c r="E16" i="39"/>
  <c r="D22" i="33"/>
  <c r="D19" i="33"/>
  <c r="D5" i="43"/>
  <c r="D5" i="48"/>
  <c r="E29" i="49"/>
  <c r="D5" i="39"/>
  <c r="E21" i="39"/>
  <c r="D12" i="33"/>
  <c r="D21" i="33"/>
  <c r="D7" i="39"/>
  <c r="E21" i="43"/>
  <c r="D25" i="33"/>
  <c r="D5" i="49"/>
  <c r="D7" i="48"/>
  <c r="E18" i="48"/>
  <c r="D28" i="33"/>
  <c r="D7" i="43"/>
  <c r="D32" i="33"/>
  <c r="B1" i="29"/>
  <c r="E20" i="43"/>
  <c r="E15" i="39"/>
  <c r="D36" i="33"/>
  <c r="E20" i="39"/>
  <c r="E19" i="49"/>
  <c r="D16" i="35"/>
  <c r="D7" i="49"/>
  <c r="D10" i="33"/>
  <c r="D14" i="33"/>
  <c r="D7" i="35"/>
  <c r="E15" i="43"/>
  <c r="E25" i="49"/>
  <c r="D16" i="33"/>
  <c r="E23" i="39"/>
  <c r="D11" i="35"/>
  <c r="D37" i="33"/>
  <c r="D19" i="35"/>
  <c r="D33" i="33"/>
  <c r="E19" i="39"/>
  <c r="D6" i="43"/>
  <c r="D35" i="33"/>
  <c r="E19" i="43"/>
  <c r="D11" i="33"/>
  <c r="D13" i="33"/>
  <c r="D15" i="33"/>
  <c r="D39" i="33"/>
  <c r="E18" i="39"/>
  <c r="E24" i="39"/>
  <c r="D26" i="33"/>
  <c r="I19" i="29"/>
  <c r="E24" i="49"/>
  <c r="D8" i="35"/>
  <c r="E18" i="49"/>
  <c r="D8" i="33"/>
  <c r="D14" i="35"/>
  <c r="D15" i="35"/>
  <c r="E15" i="49"/>
  <c r="D9" i="33"/>
  <c r="E21" i="49"/>
  <c r="E19" i="48"/>
  <c r="E17" i="43"/>
  <c r="D3" i="33"/>
  <c r="D17" i="33"/>
  <c r="E17" i="49"/>
  <c r="E27" i="49"/>
  <c r="D6" i="48"/>
  <c r="E15" i="48"/>
  <c r="D29" i="33"/>
  <c r="E22" i="39"/>
  <c r="E17" i="39"/>
  <c r="D2" i="35"/>
  <c r="E26" i="49"/>
  <c r="E18" i="43"/>
  <c r="C20" i="40" l="1"/>
  <c r="D20" i="40" s="1"/>
  <c r="A21" i="40"/>
  <c r="D4" i="40"/>
  <c r="P11" i="45"/>
  <c r="E4" i="42"/>
  <c r="D10" i="49"/>
  <c r="C3" i="49" s="1"/>
  <c r="D10" i="39"/>
  <c r="C3" i="39" s="1"/>
  <c r="D10" i="43"/>
  <c r="C3" i="43" s="1"/>
  <c r="D10" i="48"/>
  <c r="C3" i="48" s="1"/>
  <c r="D25" i="49"/>
  <c r="D26" i="49"/>
  <c r="D19" i="49"/>
  <c r="D27" i="49"/>
  <c r="D20" i="49"/>
  <c r="D28" i="49"/>
  <c r="D21" i="49"/>
  <c r="D29" i="49"/>
  <c r="D22" i="49"/>
  <c r="D30" i="49"/>
  <c r="D23" i="49"/>
  <c r="D24" i="49"/>
  <c r="D18" i="49"/>
  <c r="D4" i="49"/>
  <c r="AF3" i="49"/>
  <c r="D15" i="49"/>
  <c r="D16" i="49"/>
  <c r="Q26" i="45"/>
  <c r="D17" i="49"/>
  <c r="D19" i="48"/>
  <c r="D15" i="48"/>
  <c r="D17" i="48"/>
  <c r="D16" i="48"/>
  <c r="D4" i="48"/>
  <c r="D18" i="48"/>
  <c r="AB3" i="48"/>
  <c r="K3" i="45"/>
  <c r="AF3" i="43"/>
  <c r="D16" i="43"/>
  <c r="D20" i="43"/>
  <c r="D21" i="43"/>
  <c r="D4" i="43"/>
  <c r="D19" i="43"/>
  <c r="D15" i="43"/>
  <c r="D18" i="43"/>
  <c r="D17" i="43"/>
  <c r="D16" i="39"/>
  <c r="D4" i="39"/>
  <c r="D21" i="39"/>
  <c r="D22" i="39"/>
  <c r="D23" i="39"/>
  <c r="D20" i="39"/>
  <c r="D19" i="39"/>
  <c r="D15" i="39"/>
  <c r="D24" i="39"/>
  <c r="D18" i="39"/>
  <c r="AF3" i="39"/>
  <c r="D17" i="39"/>
  <c r="E6" i="48"/>
  <c r="G7" i="48"/>
  <c r="G6" i="48"/>
  <c r="K4" i="43"/>
  <c r="K6" i="43"/>
  <c r="E5" i="43"/>
  <c r="K5" i="43"/>
  <c r="K7" i="49"/>
  <c r="E5" i="48"/>
  <c r="K6" i="49"/>
  <c r="G5" i="48"/>
  <c r="K7" i="43"/>
  <c r="K5" i="49"/>
  <c r="C21" i="40" l="1"/>
  <c r="D21" i="40" s="1"/>
  <c r="A22" i="40"/>
  <c r="L5" i="43"/>
  <c r="H5" i="43"/>
  <c r="M5" i="43" l="1"/>
  <c r="C22" i="40"/>
  <c r="D22" i="40" s="1"/>
  <c r="D2" i="33"/>
  <c r="E8" i="42" l="1"/>
  <c r="J23" i="49"/>
  <c r="J18" i="49"/>
  <c r="J22" i="49"/>
  <c r="J21" i="39"/>
  <c r="E4" i="43"/>
  <c r="J19" i="43"/>
  <c r="J16" i="49"/>
  <c r="L3" i="45"/>
  <c r="K7" i="39"/>
  <c r="AG3" i="39"/>
  <c r="AF4" i="49"/>
  <c r="K4" i="49"/>
  <c r="J28" i="49"/>
  <c r="AF4" i="39"/>
  <c r="E4" i="49"/>
  <c r="F19" i="48"/>
  <c r="J21" i="43"/>
  <c r="F15" i="48"/>
  <c r="J20" i="43"/>
  <c r="J21" i="49"/>
  <c r="J29" i="49"/>
  <c r="J26" i="49"/>
  <c r="F16" i="48"/>
  <c r="J19" i="49"/>
  <c r="J24" i="49"/>
  <c r="J25" i="49"/>
  <c r="J16" i="43"/>
  <c r="E6" i="49"/>
  <c r="AG3" i="49"/>
  <c r="F17" i="48"/>
  <c r="H5" i="48"/>
  <c r="E5" i="39"/>
  <c r="J15" i="39"/>
  <c r="AC3" i="48"/>
  <c r="H6" i="48"/>
  <c r="E5" i="49"/>
  <c r="J20" i="39"/>
  <c r="E7" i="49"/>
  <c r="AG3" i="43"/>
  <c r="G4" i="48"/>
  <c r="K6" i="39"/>
  <c r="J20" i="49"/>
  <c r="E7" i="43"/>
  <c r="P3" i="45"/>
  <c r="J22" i="39"/>
  <c r="J23" i="39"/>
  <c r="J16" i="39"/>
  <c r="K5" i="39"/>
  <c r="M13" i="45" a="1"/>
  <c r="J18" i="39"/>
  <c r="E6" i="39"/>
  <c r="E7" i="48"/>
  <c r="E6" i="43"/>
  <c r="AF4" i="43"/>
  <c r="J27" i="49"/>
  <c r="E4" i="39"/>
  <c r="J18" i="43"/>
  <c r="E4" i="48"/>
  <c r="J15" i="43"/>
  <c r="J17" i="39"/>
  <c r="J17" i="49"/>
  <c r="J30" i="49"/>
  <c r="J19" i="39"/>
  <c r="J17" i="43"/>
  <c r="J15" i="49"/>
  <c r="K4" i="39"/>
  <c r="E7" i="39"/>
  <c r="T3" i="45"/>
  <c r="AB4" i="48"/>
  <c r="F18" i="48"/>
  <c r="J24" i="39"/>
  <c r="M19" i="45" l="1"/>
  <c r="M17" i="45"/>
  <c r="M21" i="45"/>
  <c r="M15" i="45"/>
  <c r="M16" i="45"/>
  <c r="M18" i="45"/>
  <c r="M14" i="45"/>
  <c r="M13" i="45"/>
  <c r="M20" i="45"/>
  <c r="J6" i="48"/>
  <c r="K6" i="48"/>
  <c r="I6" i="48"/>
  <c r="J5" i="48"/>
  <c r="I5" i="48"/>
  <c r="K5" i="48"/>
  <c r="H7" i="49"/>
  <c r="L5" i="49"/>
  <c r="H4" i="49"/>
  <c r="L5" i="39"/>
  <c r="H5" i="49"/>
  <c r="H6" i="49"/>
  <c r="L6" i="49"/>
  <c r="AB5" i="48"/>
  <c r="L7" i="49"/>
  <c r="M3" i="45"/>
  <c r="H4" i="48"/>
  <c r="AG4" i="39"/>
  <c r="AG4" i="43"/>
  <c r="H4" i="43"/>
  <c r="H4" i="39"/>
  <c r="L4" i="39"/>
  <c r="L4" i="49"/>
  <c r="AC4" i="48"/>
  <c r="H6" i="39"/>
  <c r="L7" i="43"/>
  <c r="L6" i="39"/>
  <c r="H5" i="39"/>
  <c r="L6" i="43"/>
  <c r="H7" i="43"/>
  <c r="L7" i="39"/>
  <c r="H7" i="39"/>
  <c r="AF5" i="49"/>
  <c r="AG4" i="49"/>
  <c r="H7" i="48"/>
  <c r="L4" i="43"/>
  <c r="H6" i="43"/>
  <c r="M7" i="43" l="1"/>
  <c r="M6" i="43"/>
  <c r="M4" i="43"/>
  <c r="K4" i="48"/>
  <c r="J4" i="48"/>
  <c r="I4" i="48"/>
  <c r="O6" i="39"/>
  <c r="N6" i="39"/>
  <c r="M6" i="39"/>
  <c r="M7" i="49"/>
  <c r="N7" i="49"/>
  <c r="O7" i="49"/>
  <c r="N5" i="49"/>
  <c r="M5" i="49"/>
  <c r="O5" i="49"/>
  <c r="O7" i="39"/>
  <c r="N7" i="39"/>
  <c r="M7" i="39"/>
  <c r="J7" i="48"/>
  <c r="I7" i="48"/>
  <c r="K7" i="48"/>
  <c r="O6" i="49"/>
  <c r="N6" i="49"/>
  <c r="M6" i="49"/>
  <c r="O4" i="49"/>
  <c r="N4" i="49"/>
  <c r="M4" i="49"/>
  <c r="N4" i="39"/>
  <c r="M4" i="39"/>
  <c r="O4" i="39"/>
  <c r="O5" i="39"/>
  <c r="N5" i="39"/>
  <c r="M5" i="39"/>
  <c r="N4" i="43"/>
  <c r="O4" i="43"/>
  <c r="E35" i="33"/>
  <c r="AG5" i="49"/>
  <c r="E17" i="33"/>
  <c r="T13" i="45" a="1"/>
  <c r="E16" i="33"/>
  <c r="E38" i="33"/>
  <c r="P13" i="45" a="1"/>
  <c r="E26" i="33"/>
  <c r="E34" i="33"/>
  <c r="E5" i="33"/>
  <c r="E27" i="33"/>
  <c r="E6" i="33"/>
  <c r="E33" i="33"/>
  <c r="E37" i="33"/>
  <c r="E3" i="33"/>
  <c r="E40" i="33"/>
  <c r="AF5" i="39"/>
  <c r="AB6" i="48"/>
  <c r="E36" i="33"/>
  <c r="AF6" i="49"/>
  <c r="E32" i="33"/>
  <c r="AC5" i="48"/>
  <c r="S13" i="45" a="1"/>
  <c r="E20" i="33"/>
  <c r="E31" i="33"/>
  <c r="E18" i="33"/>
  <c r="E28" i="33"/>
  <c r="E21" i="33"/>
  <c r="AB7" i="48"/>
  <c r="E15" i="33"/>
  <c r="E39" i="33"/>
  <c r="E7" i="33"/>
  <c r="E24" i="33"/>
  <c r="AF5" i="43"/>
  <c r="E22" i="33"/>
  <c r="E25" i="33"/>
  <c r="E23" i="33"/>
  <c r="E29" i="33"/>
  <c r="E19" i="33"/>
  <c r="E4" i="33"/>
  <c r="E30" i="33"/>
  <c r="O6" i="43" l="1"/>
  <c r="N6" i="43"/>
  <c r="O7" i="43"/>
  <c r="N7" i="43"/>
  <c r="P18" i="45"/>
  <c r="P19" i="45"/>
  <c r="P20" i="45"/>
  <c r="P21" i="45"/>
  <c r="P16" i="45"/>
  <c r="P13" i="45"/>
  <c r="P14" i="45"/>
  <c r="P15" i="45"/>
  <c r="P17" i="45"/>
  <c r="S15" i="45"/>
  <c r="S17" i="45"/>
  <c r="S14" i="45"/>
  <c r="S13" i="45"/>
  <c r="S20" i="45"/>
  <c r="S18" i="45"/>
  <c r="S16" i="45"/>
  <c r="S21" i="45"/>
  <c r="S19" i="45"/>
  <c r="T19" i="45"/>
  <c r="T16" i="45"/>
  <c r="T13" i="45"/>
  <c r="T15" i="45"/>
  <c r="T21" i="45"/>
  <c r="T20" i="45"/>
  <c r="T14" i="45"/>
  <c r="T17" i="45"/>
  <c r="T18" i="45"/>
  <c r="N5" i="43"/>
  <c r="O5" i="43"/>
  <c r="AC6" i="48"/>
  <c r="E10" i="35"/>
  <c r="B7" i="35"/>
  <c r="B4" i="35"/>
  <c r="G7" i="42"/>
  <c r="F4" i="40"/>
  <c r="E17" i="35"/>
  <c r="G4" i="42"/>
  <c r="B17" i="35"/>
  <c r="B10" i="35"/>
  <c r="E15" i="35"/>
  <c r="E16" i="35"/>
  <c r="E14" i="40"/>
  <c r="B19" i="35"/>
  <c r="E18" i="35"/>
  <c r="B11" i="35"/>
  <c r="B12" i="35"/>
  <c r="G5" i="42"/>
  <c r="B13" i="35"/>
  <c r="E8" i="40"/>
  <c r="E7" i="40"/>
  <c r="B18" i="35"/>
  <c r="E8" i="35"/>
  <c r="E9" i="40"/>
  <c r="E21" i="40"/>
  <c r="E17" i="40"/>
  <c r="B15" i="35"/>
  <c r="B14" i="35"/>
  <c r="E13" i="40"/>
  <c r="E19" i="40"/>
  <c r="F19" i="40" s="1"/>
  <c r="AF6" i="39"/>
  <c r="AG6" i="39" s="1"/>
  <c r="AG5" i="43"/>
  <c r="E20" i="40"/>
  <c r="E13" i="35"/>
  <c r="G8" i="42"/>
  <c r="E4" i="35"/>
  <c r="D9" i="42"/>
  <c r="E5" i="35"/>
  <c r="B2" i="35"/>
  <c r="E12" i="35"/>
  <c r="AF7" i="49"/>
  <c r="E6" i="40"/>
  <c r="AF6" i="43"/>
  <c r="B16" i="35"/>
  <c r="E5" i="40"/>
  <c r="B8" i="35"/>
  <c r="E7" i="35"/>
  <c r="E16" i="40"/>
  <c r="B20" i="35"/>
  <c r="B6" i="35"/>
  <c r="E14" i="35"/>
  <c r="G6" i="42"/>
  <c r="B5" i="35"/>
  <c r="E9" i="35"/>
  <c r="E15" i="40"/>
  <c r="B3" i="35"/>
  <c r="E12" i="40"/>
  <c r="E2" i="35"/>
  <c r="E19" i="35"/>
  <c r="B9" i="35"/>
  <c r="E20" i="35"/>
  <c r="AG5" i="39"/>
  <c r="E3" i="35"/>
  <c r="E11" i="35"/>
  <c r="E18" i="40"/>
  <c r="E22" i="40"/>
  <c r="E11" i="40"/>
  <c r="AG6" i="49"/>
  <c r="E6" i="35"/>
  <c r="E10" i="40"/>
  <c r="AB8" i="48"/>
  <c r="AC7" i="48"/>
  <c r="E9" i="42" l="1"/>
  <c r="S3" i="42"/>
  <c r="R3" i="40"/>
  <c r="AB9" i="48"/>
  <c r="AG6" i="43"/>
  <c r="AG7" i="49"/>
  <c r="C13" i="35"/>
  <c r="F8" i="40"/>
  <c r="F4" i="48" l="1" a="1"/>
  <c r="C7" i="35"/>
  <c r="F5" i="40"/>
  <c r="C16" i="35"/>
  <c r="H5" i="42"/>
  <c r="S4" i="42"/>
  <c r="F20" i="40"/>
  <c r="T4" i="42"/>
  <c r="D35" i="29"/>
  <c r="C18" i="35"/>
  <c r="F22" i="40"/>
  <c r="F18" i="40"/>
  <c r="H7" i="42"/>
  <c r="C11" i="35"/>
  <c r="AC8" i="48"/>
  <c r="G19" i="40"/>
  <c r="C39" i="29"/>
  <c r="F17" i="40"/>
  <c r="G17" i="40" s="1"/>
  <c r="C9" i="35"/>
  <c r="F11" i="40"/>
  <c r="C5" i="35"/>
  <c r="AF7" i="43"/>
  <c r="AF8" i="43" s="1"/>
  <c r="AF9" i="43" s="1"/>
  <c r="G4" i="40"/>
  <c r="D39" i="29"/>
  <c r="C6" i="35"/>
  <c r="T3" i="42"/>
  <c r="U3" i="42" s="1"/>
  <c r="C14" i="35"/>
  <c r="F6" i="40"/>
  <c r="G22" i="40"/>
  <c r="G5" i="40"/>
  <c r="AG7" i="43"/>
  <c r="F16" i="40"/>
  <c r="C15" i="35"/>
  <c r="F9" i="40"/>
  <c r="G9" i="40" s="1"/>
  <c r="H6" i="42"/>
  <c r="G8" i="40"/>
  <c r="G20" i="40"/>
  <c r="AB10" i="48"/>
  <c r="F10" i="40"/>
  <c r="G10" i="40" s="1"/>
  <c r="C3" i="35"/>
  <c r="F15" i="40"/>
  <c r="C8" i="35"/>
  <c r="C17" i="35"/>
  <c r="G6" i="40"/>
  <c r="F7" i="40"/>
  <c r="G7" i="40" s="1"/>
  <c r="H8" i="42"/>
  <c r="AF8" i="49"/>
  <c r="C2" i="35"/>
  <c r="R4" i="40"/>
  <c r="S4" i="40" s="1"/>
  <c r="F9" i="42"/>
  <c r="U4" i="42"/>
  <c r="C38" i="29"/>
  <c r="F21" i="40"/>
  <c r="F13" i="40"/>
  <c r="G13" i="40" s="1"/>
  <c r="S3" i="40"/>
  <c r="T3" i="40" s="1"/>
  <c r="C12" i="35"/>
  <c r="C20" i="35"/>
  <c r="S5" i="42"/>
  <c r="AC10" i="48"/>
  <c r="T4" i="40"/>
  <c r="D10" i="42"/>
  <c r="AG9" i="43"/>
  <c r="AF7" i="39"/>
  <c r="AG7" i="39" s="1"/>
  <c r="C10" i="35"/>
  <c r="AC9" i="48"/>
  <c r="F12" i="40"/>
  <c r="G21" i="40"/>
  <c r="G18" i="40"/>
  <c r="D36" i="29"/>
  <c r="G9" i="42"/>
  <c r="H4" i="42"/>
  <c r="S6" i="42"/>
  <c r="S7" i="42" s="1"/>
  <c r="C19" i="35"/>
  <c r="G12" i="40"/>
  <c r="AF8" i="39"/>
  <c r="G16" i="40"/>
  <c r="F14" i="40"/>
  <c r="G14" i="40" s="1"/>
  <c r="C4" i="35"/>
  <c r="D29" i="29"/>
  <c r="R26" i="45"/>
  <c r="AB11" i="48"/>
  <c r="T5" i="42"/>
  <c r="R5" i="40"/>
  <c r="S5" i="40"/>
  <c r="AF10" i="43"/>
  <c r="T6" i="42"/>
  <c r="AC11" i="48"/>
  <c r="AB12" i="48"/>
  <c r="AC12" i="48" s="1"/>
  <c r="AG8" i="43"/>
  <c r="R6" i="40"/>
  <c r="S26" i="45"/>
  <c r="S6" i="40"/>
  <c r="AB13" i="48"/>
  <c r="R7" i="40"/>
  <c r="S7" i="40" s="1"/>
  <c r="R8" i="40"/>
  <c r="AF9" i="49"/>
  <c r="F10" i="42"/>
  <c r="S8" i="42"/>
  <c r="T7" i="42"/>
  <c r="AG8" i="39"/>
  <c r="AF9" i="39"/>
  <c r="AG10" i="43"/>
  <c r="AF11" i="43"/>
  <c r="AB14" i="48"/>
  <c r="AC13" i="48"/>
  <c r="R9" i="40"/>
  <c r="S8" i="40"/>
  <c r="AF10" i="49"/>
  <c r="AG9" i="49"/>
  <c r="G10" i="42"/>
  <c r="D11" i="42"/>
  <c r="S9" i="42"/>
  <c r="T8" i="42"/>
  <c r="AG9" i="39"/>
  <c r="AF10" i="39"/>
  <c r="AG11" i="43"/>
  <c r="AF12" i="43"/>
  <c r="AB15" i="48"/>
  <c r="AC14" i="48"/>
  <c r="S9" i="40"/>
  <c r="R10" i="40"/>
  <c r="AF11" i="49"/>
  <c r="AG10" i="49"/>
  <c r="S10" i="42"/>
  <c r="T9" i="42"/>
  <c r="AF11" i="39"/>
  <c r="AG10" i="39"/>
  <c r="AF13" i="43"/>
  <c r="AG12" i="43"/>
  <c r="AC15" i="48"/>
  <c r="AB16" i="48"/>
  <c r="S10" i="40"/>
  <c r="R11" i="40"/>
  <c r="AF12" i="49"/>
  <c r="AG11" i="49"/>
  <c r="S11" i="42"/>
  <c r="T10" i="42"/>
  <c r="AG11" i="39"/>
  <c r="AF12" i="39"/>
  <c r="AG13" i="43"/>
  <c r="AF14" i="43"/>
  <c r="AC16" i="48"/>
  <c r="AB17" i="48"/>
  <c r="R12" i="40"/>
  <c r="S11" i="40"/>
  <c r="AG12" i="49"/>
  <c r="AF13" i="49"/>
  <c r="S12" i="42"/>
  <c r="T11" i="42"/>
  <c r="AF13" i="39"/>
  <c r="AG12" i="39"/>
  <c r="AG14" i="43"/>
  <c r="AF15" i="43"/>
  <c r="AB18" i="48"/>
  <c r="AC17" i="48"/>
  <c r="R13" i="40"/>
  <c r="S12" i="40"/>
  <c r="AF14" i="49"/>
  <c r="AG13" i="49"/>
  <c r="S13" i="42"/>
  <c r="T12" i="42"/>
  <c r="AF14" i="39"/>
  <c r="AG13" i="39"/>
  <c r="AF16" i="43"/>
  <c r="AG15" i="43"/>
  <c r="AB19" i="48"/>
  <c r="AC18" i="48"/>
  <c r="S13" i="40"/>
  <c r="R14" i="40"/>
  <c r="AG14" i="49"/>
  <c r="AF15" i="49"/>
  <c r="T13" i="42"/>
  <c r="S14" i="42"/>
  <c r="AG14" i="39"/>
  <c r="AF15" i="39"/>
  <c r="AF17" i="43"/>
  <c r="AG16" i="43"/>
  <c r="AB20" i="48"/>
  <c r="AC19" i="48"/>
  <c r="R15" i="40"/>
  <c r="S14" i="40"/>
  <c r="AG15" i="49"/>
  <c r="AF16" i="49"/>
  <c r="S15" i="42"/>
  <c r="T14" i="42"/>
  <c r="AG15" i="39"/>
  <c r="AF16" i="39"/>
  <c r="AF18" i="43"/>
  <c r="AG17" i="43"/>
  <c r="AC20" i="48"/>
  <c r="AB21" i="48"/>
  <c r="S15" i="40"/>
  <c r="R16" i="40"/>
  <c r="AG16" i="49"/>
  <c r="AF17" i="49"/>
  <c r="S16" i="42"/>
  <c r="T15" i="42"/>
  <c r="AF17" i="39"/>
  <c r="AG16" i="39"/>
  <c r="AF19" i="43"/>
  <c r="AG18" i="43"/>
  <c r="AC21" i="48"/>
  <c r="AB22" i="48"/>
  <c r="S16" i="40"/>
  <c r="R17" i="40"/>
  <c r="AG17" i="49"/>
  <c r="AF18" i="49"/>
  <c r="T16" i="42"/>
  <c r="S17" i="42"/>
  <c r="AG17" i="39"/>
  <c r="AF18" i="39"/>
  <c r="AF20" i="43"/>
  <c r="AG19" i="43"/>
  <c r="AC22" i="48"/>
  <c r="AB23" i="48"/>
  <c r="R18" i="40"/>
  <c r="S17" i="40"/>
  <c r="AG18" i="49"/>
  <c r="AF19" i="49"/>
  <c r="S18" i="42"/>
  <c r="T17" i="42"/>
  <c r="AF19" i="39"/>
  <c r="AG18" i="39"/>
  <c r="AG20" i="43"/>
  <c r="AF21" i="43"/>
  <c r="AB24" i="48"/>
  <c r="AC23" i="48"/>
  <c r="R19" i="40"/>
  <c r="S18" i="40"/>
  <c r="AG19" i="49"/>
  <c r="AF20" i="49"/>
  <c r="S19" i="42"/>
  <c r="T18" i="42"/>
  <c r="AF20" i="39"/>
  <c r="AG19" i="39"/>
  <c r="AF22" i="43"/>
  <c r="AG21" i="43"/>
  <c r="AC24" i="48"/>
  <c r="AB25" i="48"/>
  <c r="S19" i="40"/>
  <c r="R20" i="40"/>
  <c r="AG20" i="49"/>
  <c r="AF21" i="49"/>
  <c r="S20" i="42"/>
  <c r="T19" i="42"/>
  <c r="AF21" i="39"/>
  <c r="AG20" i="39"/>
  <c r="AF23" i="43"/>
  <c r="AG22" i="43"/>
  <c r="AC25" i="48"/>
  <c r="AB26" i="48"/>
  <c r="S20" i="40"/>
  <c r="R21" i="40"/>
  <c r="AG21" i="49"/>
  <c r="AF22" i="49"/>
  <c r="S21" i="42"/>
  <c r="T20" i="42"/>
  <c r="AF22" i="39"/>
  <c r="AG21" i="39"/>
  <c r="AG23" i="43"/>
  <c r="AF24" i="43"/>
  <c r="S21" i="40"/>
  <c r="R22" i="40"/>
  <c r="AG22" i="49"/>
  <c r="AF23" i="49"/>
  <c r="S22" i="42"/>
  <c r="T21" i="42"/>
  <c r="AG22" i="39"/>
  <c r="AF23" i="39"/>
  <c r="AF25" i="43"/>
  <c r="AG24" i="43"/>
  <c r="R23" i="40"/>
  <c r="S22" i="40"/>
  <c r="AG23" i="49"/>
  <c r="AF24" i="49"/>
  <c r="S23" i="42"/>
  <c r="T22" i="42"/>
  <c r="AG23" i="39"/>
  <c r="AF24" i="39"/>
  <c r="AG25" i="43"/>
  <c r="AF26" i="43"/>
  <c r="R24" i="40"/>
  <c r="S23" i="40"/>
  <c r="AF25" i="49"/>
  <c r="AG24" i="49"/>
  <c r="T23" i="42"/>
  <c r="S24" i="42"/>
  <c r="AF25" i="39"/>
  <c r="AG24" i="39"/>
  <c r="AF27" i="43"/>
  <c r="AG26" i="43"/>
  <c r="R25" i="40"/>
  <c r="S24" i="40"/>
  <c r="AG25" i="49"/>
  <c r="AF26" i="49"/>
  <c r="T24" i="42"/>
  <c r="S25" i="42"/>
  <c r="AG25" i="39"/>
  <c r="AF26" i="39"/>
  <c r="AF28" i="43"/>
  <c r="AG27" i="43"/>
  <c r="S25" i="40"/>
  <c r="R26" i="40"/>
  <c r="AF27" i="49"/>
  <c r="AG26" i="49"/>
  <c r="T25" i="42"/>
  <c r="S26" i="42"/>
  <c r="AG26" i="39"/>
  <c r="AF27" i="39"/>
  <c r="AF29" i="43"/>
  <c r="AG28" i="43"/>
  <c r="R27" i="40"/>
  <c r="S26" i="40"/>
  <c r="AF28" i="49"/>
  <c r="AG27" i="49"/>
  <c r="T26" i="42"/>
  <c r="S27" i="42"/>
  <c r="AG27" i="39"/>
  <c r="AF28" i="39"/>
  <c r="AF30" i="43"/>
  <c r="AG29" i="43"/>
  <c r="R28" i="40"/>
  <c r="S27" i="40"/>
  <c r="AG28" i="49"/>
  <c r="AF29" i="49"/>
  <c r="T27" i="42"/>
  <c r="S28" i="42"/>
  <c r="AG28" i="39"/>
  <c r="AF29" i="39"/>
  <c r="AF31" i="43"/>
  <c r="AG30" i="43"/>
  <c r="R29" i="40"/>
  <c r="S28" i="40"/>
  <c r="AG29" i="49"/>
  <c r="AF30" i="49"/>
  <c r="S29" i="42"/>
  <c r="T28" i="42"/>
  <c r="AG29" i="39"/>
  <c r="AF30" i="39"/>
  <c r="AG31" i="43"/>
  <c r="AF32" i="43"/>
  <c r="S29" i="40"/>
  <c r="R30" i="40"/>
  <c r="AG30" i="49"/>
  <c r="AF31" i="49"/>
  <c r="S30" i="42"/>
  <c r="T29" i="42"/>
  <c r="AF31" i="39"/>
  <c r="AG30" i="39"/>
  <c r="AG32" i="43"/>
  <c r="AF33" i="43"/>
  <c r="S30" i="40"/>
  <c r="R31" i="40"/>
  <c r="AG31" i="49"/>
  <c r="AF32" i="49"/>
  <c r="S31" i="42"/>
  <c r="T30" i="42"/>
  <c r="AG31" i="39"/>
  <c r="AF32" i="39"/>
  <c r="AG33" i="43"/>
  <c r="AF34" i="43"/>
  <c r="S31" i="40"/>
  <c r="R32" i="40"/>
  <c r="AG32" i="49"/>
  <c r="AF33" i="49"/>
  <c r="S32" i="42"/>
  <c r="T31" i="42"/>
  <c r="AF33" i="39"/>
  <c r="AG32" i="39"/>
  <c r="AG34" i="43"/>
  <c r="AF35" i="43"/>
  <c r="R33" i="40"/>
  <c r="S32" i="40"/>
  <c r="AF34" i="49"/>
  <c r="AG33" i="49"/>
  <c r="S33" i="42"/>
  <c r="T32" i="42"/>
  <c r="AF34" i="39"/>
  <c r="AG33" i="39"/>
  <c r="AF36" i="43"/>
  <c r="AG35" i="43"/>
  <c r="R34" i="40"/>
  <c r="S33" i="40"/>
  <c r="AF35" i="49"/>
  <c r="AG34" i="49"/>
  <c r="S34" i="42"/>
  <c r="T33" i="42"/>
  <c r="AF35" i="39"/>
  <c r="AG34" i="39"/>
  <c r="AF37" i="43"/>
  <c r="AG36" i="43"/>
  <c r="S34" i="40"/>
  <c r="R35" i="40"/>
  <c r="AG35" i="49"/>
  <c r="AF36" i="49"/>
  <c r="S35" i="42"/>
  <c r="T34" i="42"/>
  <c r="AG35" i="39"/>
  <c r="AF36" i="39"/>
  <c r="AF38" i="43"/>
  <c r="AG37" i="43"/>
  <c r="S35" i="40"/>
  <c r="R36" i="40"/>
  <c r="AF37" i="49"/>
  <c r="AG36" i="49"/>
  <c r="S36" i="42"/>
  <c r="T35" i="42"/>
  <c r="AG36" i="39"/>
  <c r="AF37" i="39"/>
  <c r="AG38" i="43"/>
  <c r="AF39" i="43"/>
  <c r="R37" i="40"/>
  <c r="S36" i="40"/>
  <c r="AG37" i="49"/>
  <c r="AF38" i="49"/>
  <c r="S37" i="42"/>
  <c r="T36" i="42"/>
  <c r="AF38" i="39"/>
  <c r="AG37" i="39"/>
  <c r="AF40" i="43"/>
  <c r="AG39" i="43"/>
  <c r="R38" i="40"/>
  <c r="S37" i="40"/>
  <c r="AF39" i="49"/>
  <c r="AG38" i="49"/>
  <c r="S38" i="42"/>
  <c r="T37" i="42"/>
  <c r="AG38" i="39"/>
  <c r="AF39" i="39"/>
  <c r="AG40" i="43"/>
  <c r="AF41" i="43"/>
  <c r="S38" i="40"/>
  <c r="R39" i="40"/>
  <c r="AF40" i="49"/>
  <c r="AG39" i="49"/>
  <c r="S39" i="42"/>
  <c r="T38" i="42"/>
  <c r="AF40" i="39"/>
  <c r="AG39" i="39"/>
  <c r="AF42" i="43"/>
  <c r="AG41" i="43"/>
  <c r="S39" i="40"/>
  <c r="R40" i="40"/>
  <c r="AG40" i="49"/>
  <c r="AF41" i="49"/>
  <c r="T39" i="42"/>
  <c r="S40" i="42"/>
  <c r="AG40" i="39"/>
  <c r="AF41" i="39"/>
  <c r="AG42" i="43"/>
  <c r="AF43" i="43"/>
  <c r="R41" i="40"/>
  <c r="S40" i="40"/>
  <c r="AF42" i="49"/>
  <c r="AG41" i="49"/>
  <c r="S41" i="42"/>
  <c r="T40" i="42"/>
  <c r="AG41" i="39"/>
  <c r="AF42" i="39"/>
  <c r="AF44" i="43"/>
  <c r="AG43" i="43"/>
  <c r="S41" i="40"/>
  <c r="R42" i="40"/>
  <c r="AF43" i="49"/>
  <c r="AG42" i="49"/>
  <c r="T41" i="42"/>
  <c r="S42" i="42"/>
  <c r="AG42" i="39"/>
  <c r="AF43" i="39"/>
  <c r="AF45" i="43"/>
  <c r="AG44" i="43"/>
  <c r="S42" i="40"/>
  <c r="R43" i="40"/>
  <c r="AG43" i="49"/>
  <c r="AF44" i="49"/>
  <c r="S43" i="42"/>
  <c r="T42" i="42"/>
  <c r="AG43" i="39"/>
  <c r="AF44" i="39"/>
  <c r="AG45" i="43"/>
  <c r="AF46" i="43"/>
  <c r="R44" i="40"/>
  <c r="S43" i="40"/>
  <c r="AF45" i="49"/>
  <c r="AG44" i="49"/>
  <c r="S44" i="42"/>
  <c r="T43" i="42"/>
  <c r="AF45" i="39"/>
  <c r="AG44" i="39"/>
  <c r="AF47" i="43"/>
  <c r="AG46" i="43"/>
  <c r="R45" i="40"/>
  <c r="S44" i="40"/>
  <c r="AF46" i="49"/>
  <c r="AG45" i="49"/>
  <c r="S45" i="42"/>
  <c r="T44" i="42"/>
  <c r="AG45" i="39"/>
  <c r="AF46" i="39"/>
  <c r="AF48" i="43"/>
  <c r="AG47" i="43"/>
  <c r="R46" i="40"/>
  <c r="S45" i="40"/>
  <c r="AF47" i="49"/>
  <c r="AG46" i="49"/>
  <c r="T45" i="42"/>
  <c r="S46" i="42"/>
  <c r="AF47" i="39"/>
  <c r="AG46" i="39"/>
  <c r="AF49" i="43"/>
  <c r="AG48" i="43"/>
  <c r="R47" i="40"/>
  <c r="S46" i="40"/>
  <c r="AF48" i="49"/>
  <c r="AG47" i="49"/>
  <c r="S47" i="42"/>
  <c r="T46" i="42"/>
  <c r="AG47" i="39"/>
  <c r="AF48" i="39"/>
  <c r="AG49" i="43"/>
  <c r="AF50" i="43"/>
  <c r="R48" i="40"/>
  <c r="S47" i="40"/>
  <c r="AG48" i="49"/>
  <c r="AF49" i="49"/>
  <c r="S48" i="42"/>
  <c r="T47" i="42"/>
  <c r="AF49" i="39"/>
  <c r="AG48" i="39"/>
  <c r="AG50" i="43"/>
  <c r="AF51" i="43"/>
  <c r="S48" i="40"/>
  <c r="R49" i="40"/>
  <c r="AF50" i="49"/>
  <c r="AG49" i="49"/>
  <c r="S49" i="42"/>
  <c r="T48" i="42"/>
  <c r="AG49" i="39"/>
  <c r="AF50" i="39"/>
  <c r="AF52" i="43"/>
  <c r="AG51" i="43"/>
  <c r="R50" i="40"/>
  <c r="S49" i="40"/>
  <c r="AF51" i="49"/>
  <c r="AG50" i="49"/>
  <c r="T49" i="42"/>
  <c r="S50" i="42"/>
  <c r="AG50" i="39"/>
  <c r="AF51" i="39"/>
  <c r="AF53" i="43"/>
  <c r="AG52" i="43"/>
  <c r="S50" i="40"/>
  <c r="R51" i="40"/>
  <c r="AG51" i="49"/>
  <c r="AF52" i="49"/>
  <c r="T50" i="42"/>
  <c r="S51" i="42"/>
  <c r="AF52" i="39"/>
  <c r="AG51" i="39"/>
  <c r="AF54" i="43"/>
  <c r="AG53" i="43"/>
  <c r="S51" i="40"/>
  <c r="R52" i="40"/>
  <c r="AG52" i="49"/>
  <c r="AF53" i="49"/>
  <c r="S52" i="42"/>
  <c r="T51" i="42"/>
  <c r="AF53" i="39"/>
  <c r="AG52" i="39"/>
  <c r="AG54" i="43"/>
  <c r="AF55" i="43"/>
  <c r="S52" i="40"/>
  <c r="R53" i="40"/>
  <c r="AF54" i="49"/>
  <c r="AG53" i="49"/>
  <c r="S53" i="42"/>
  <c r="T52" i="42"/>
  <c r="AG53" i="39"/>
  <c r="AF54" i="39"/>
  <c r="AF56" i="43"/>
  <c r="AG55" i="43"/>
  <c r="S53" i="40"/>
  <c r="R54" i="40"/>
  <c r="AF55" i="49"/>
  <c r="AG54" i="49"/>
  <c r="S54" i="42"/>
  <c r="T53" i="42"/>
  <c r="AF55" i="39"/>
  <c r="AG54" i="39"/>
  <c r="AF57" i="43"/>
  <c r="AG56" i="43"/>
  <c r="R55" i="40"/>
  <c r="S54" i="40"/>
  <c r="AF56" i="49"/>
  <c r="AG55" i="49"/>
  <c r="S55" i="42"/>
  <c r="T54" i="42"/>
  <c r="AF56" i="39"/>
  <c r="AG55" i="39"/>
  <c r="AG57" i="43"/>
  <c r="AF58" i="43"/>
  <c r="R56" i="40"/>
  <c r="S55" i="40"/>
  <c r="AG56" i="49"/>
  <c r="AF57" i="49"/>
  <c r="S56" i="42"/>
  <c r="T55" i="42"/>
  <c r="AF57" i="39"/>
  <c r="AG56" i="39"/>
  <c r="AF59" i="43"/>
  <c r="AG58" i="43"/>
  <c r="S56" i="40"/>
  <c r="R57" i="40"/>
  <c r="AF58" i="49"/>
  <c r="AG57" i="49"/>
  <c r="S57" i="42"/>
  <c r="T56" i="42"/>
  <c r="AG57" i="39"/>
  <c r="AF58" i="39"/>
  <c r="AF60" i="43"/>
  <c r="AG59" i="43"/>
  <c r="S57" i="40"/>
  <c r="R58" i="40"/>
  <c r="AG58" i="49"/>
  <c r="AF59" i="49"/>
  <c r="S58" i="42"/>
  <c r="T57" i="42"/>
  <c r="AF59" i="39"/>
  <c r="AG58" i="39"/>
  <c r="AG60" i="43"/>
  <c r="AF61" i="43"/>
  <c r="R59" i="40"/>
  <c r="S58" i="40"/>
  <c r="AF60" i="49"/>
  <c r="AG59" i="49"/>
  <c r="T58" i="42"/>
  <c r="S59" i="42"/>
  <c r="AG59" i="39"/>
  <c r="AF60" i="39"/>
  <c r="AG61" i="43"/>
  <c r="AF62" i="43"/>
  <c r="R60" i="40"/>
  <c r="S59" i="40"/>
  <c r="AF61" i="49"/>
  <c r="AG60" i="49"/>
  <c r="S60" i="42"/>
  <c r="T59" i="42"/>
  <c r="AG60" i="39"/>
  <c r="AF61" i="39"/>
  <c r="AG62" i="43"/>
  <c r="AF63" i="43"/>
  <c r="S60" i="40"/>
  <c r="R61" i="40"/>
  <c r="AG61" i="49"/>
  <c r="AF62" i="49"/>
  <c r="S61" i="42"/>
  <c r="T60" i="42"/>
  <c r="AG61" i="39"/>
  <c r="AF62" i="39"/>
  <c r="AG63" i="43"/>
  <c r="AF64" i="43"/>
  <c r="S61" i="40"/>
  <c r="R62" i="40"/>
  <c r="AG62" i="49"/>
  <c r="AF63" i="49"/>
  <c r="T61" i="42"/>
  <c r="S62" i="42"/>
  <c r="AF63" i="39"/>
  <c r="AG62" i="39"/>
  <c r="AG64" i="43"/>
  <c r="AF65" i="43"/>
  <c r="AG65" i="43" s="1"/>
  <c r="R63" i="40"/>
  <c r="S62" i="40"/>
  <c r="AG63" i="49"/>
  <c r="AF64" i="49"/>
  <c r="S63" i="42"/>
  <c r="T62" i="42"/>
  <c r="AG63" i="39"/>
  <c r="AF64" i="39"/>
  <c r="S63" i="40"/>
  <c r="R64" i="40"/>
  <c r="AG64" i="49"/>
  <c r="AF65" i="49"/>
  <c r="S64" i="42"/>
  <c r="T63" i="42"/>
  <c r="AG64" i="39"/>
  <c r="AF65" i="39"/>
  <c r="S64" i="40"/>
  <c r="R65" i="40"/>
  <c r="AF66" i="49"/>
  <c r="AG65" i="49"/>
  <c r="T64" i="42"/>
  <c r="S65" i="42"/>
  <c r="AG65" i="39"/>
  <c r="AF66" i="39"/>
  <c r="R66" i="40"/>
  <c r="S65" i="40"/>
  <c r="AF67" i="49"/>
  <c r="AG66" i="49"/>
  <c r="T65" i="42"/>
  <c r="S66" i="42"/>
  <c r="AF67" i="39"/>
  <c r="AG66" i="39"/>
  <c r="S66" i="40"/>
  <c r="R67" i="40"/>
  <c r="AG67" i="49"/>
  <c r="AF68" i="49"/>
  <c r="T66" i="42"/>
  <c r="S67" i="42"/>
  <c r="AF68" i="39"/>
  <c r="AG67" i="39"/>
  <c r="R68" i="40"/>
  <c r="S67" i="40"/>
  <c r="AF69" i="49"/>
  <c r="AG68" i="49"/>
  <c r="S68" i="42"/>
  <c r="T67" i="42"/>
  <c r="AF69" i="39"/>
  <c r="AG68" i="39"/>
  <c r="R69" i="40"/>
  <c r="S68" i="40"/>
  <c r="AF70" i="49"/>
  <c r="AG69" i="49"/>
  <c r="T68" i="42"/>
  <c r="S69" i="42"/>
  <c r="AF70" i="39"/>
  <c r="AG69" i="39"/>
  <c r="S69" i="40"/>
  <c r="R70" i="40"/>
  <c r="AF71" i="49"/>
  <c r="AG70" i="49"/>
  <c r="S70" i="42"/>
  <c r="T69" i="42"/>
  <c r="AF71" i="39"/>
  <c r="AG70" i="39"/>
  <c r="S70" i="40"/>
  <c r="R71" i="40"/>
  <c r="AG71" i="49"/>
  <c r="AF72" i="49"/>
  <c r="S71" i="42"/>
  <c r="T70" i="42"/>
  <c r="AG71" i="39"/>
  <c r="AF72" i="39"/>
  <c r="S71" i="40"/>
  <c r="R72" i="40"/>
  <c r="AG72" i="49"/>
  <c r="AF73" i="49"/>
  <c r="T71" i="42"/>
  <c r="S72" i="42"/>
  <c r="AF73" i="39"/>
  <c r="AG72" i="39"/>
  <c r="S72" i="40"/>
  <c r="R73" i="40"/>
  <c r="AF74" i="49"/>
  <c r="AG73" i="49"/>
  <c r="T72" i="42"/>
  <c r="S73" i="42"/>
  <c r="AG73" i="39"/>
  <c r="AF74" i="39"/>
  <c r="S73" i="40"/>
  <c r="R74" i="40"/>
  <c r="AF75" i="49"/>
  <c r="AG74" i="49"/>
  <c r="S74" i="42"/>
  <c r="T73" i="42"/>
  <c r="AF75" i="39"/>
  <c r="AG74" i="39"/>
  <c r="S74" i="40"/>
  <c r="R75" i="40"/>
  <c r="AG75" i="49"/>
  <c r="AF76" i="49"/>
  <c r="T74" i="42"/>
  <c r="S75" i="42"/>
  <c r="AF76" i="39"/>
  <c r="AG75" i="39"/>
  <c r="R76" i="40"/>
  <c r="S75" i="40"/>
  <c r="AG76" i="49"/>
  <c r="AF77" i="49"/>
  <c r="T75" i="42"/>
  <c r="S76" i="42"/>
  <c r="AG76" i="39"/>
  <c r="AF77" i="39"/>
  <c r="S76" i="40"/>
  <c r="R77" i="40"/>
  <c r="AG77" i="49"/>
  <c r="AF78" i="49"/>
  <c r="T76" i="42"/>
  <c r="S77" i="42"/>
  <c r="AF78" i="39"/>
  <c r="AG77" i="39"/>
  <c r="R78" i="40"/>
  <c r="S77" i="40"/>
  <c r="AG78" i="49"/>
  <c r="AF79" i="49"/>
  <c r="T77" i="42"/>
  <c r="S78" i="42"/>
  <c r="AF79" i="39"/>
  <c r="AG78" i="39"/>
  <c r="R79" i="40"/>
  <c r="S78" i="40"/>
  <c r="AF80" i="49"/>
  <c r="AG79" i="49"/>
  <c r="S79" i="42"/>
  <c r="T78" i="42"/>
  <c r="AF80" i="39"/>
  <c r="AG79" i="39"/>
  <c r="S79" i="40"/>
  <c r="R80" i="40"/>
  <c r="AF81" i="49"/>
  <c r="AG80" i="49"/>
  <c r="T79" i="42"/>
  <c r="S80" i="42"/>
  <c r="AG80" i="39"/>
  <c r="AF81" i="39"/>
  <c r="S80" i="40"/>
  <c r="R81" i="40"/>
  <c r="AG81" i="49"/>
  <c r="AF82" i="49"/>
  <c r="S81" i="42"/>
  <c r="T80" i="42"/>
  <c r="AG81" i="39"/>
  <c r="AF82" i="39"/>
  <c r="R82" i="40"/>
  <c r="S81" i="40"/>
  <c r="AG82" i="49"/>
  <c r="AF83" i="49"/>
  <c r="S82" i="42"/>
  <c r="T81" i="42"/>
  <c r="AF83" i="39"/>
  <c r="AG82" i="39"/>
  <c r="R83" i="40"/>
  <c r="S82" i="40"/>
  <c r="AF84" i="49"/>
  <c r="AG83" i="49"/>
  <c r="T82" i="42"/>
  <c r="S83" i="42"/>
  <c r="AF84" i="39"/>
  <c r="AG83" i="39"/>
  <c r="R84" i="40"/>
  <c r="S83" i="40"/>
  <c r="AF85" i="49"/>
  <c r="AG84" i="49"/>
  <c r="T83" i="42"/>
  <c r="S84" i="42"/>
  <c r="AF85" i="39"/>
  <c r="AG84" i="39"/>
  <c r="R85" i="40"/>
  <c r="S84" i="40"/>
  <c r="AF86" i="49"/>
  <c r="AG85" i="49"/>
  <c r="S85" i="42"/>
  <c r="T84" i="42"/>
  <c r="AF86" i="39"/>
  <c r="AG85" i="39"/>
  <c r="S85" i="40"/>
  <c r="R86" i="40"/>
  <c r="AF87" i="49"/>
  <c r="AG86" i="49"/>
  <c r="T85" i="42"/>
  <c r="S86" i="42"/>
  <c r="AG86" i="39"/>
  <c r="AF87" i="39"/>
  <c r="S86" i="40"/>
  <c r="R87" i="40"/>
  <c r="AF88" i="49"/>
  <c r="AG87" i="49"/>
  <c r="S87" i="42"/>
  <c r="T86" i="42"/>
  <c r="AF88" i="39"/>
  <c r="AG87" i="39"/>
  <c r="S87" i="40"/>
  <c r="R88" i="40"/>
  <c r="AF89" i="49"/>
  <c r="AG88" i="49"/>
  <c r="T87" i="42"/>
  <c r="S88" i="42"/>
  <c r="AG88" i="39"/>
  <c r="AF89" i="39"/>
  <c r="R89" i="40"/>
  <c r="S88" i="40"/>
  <c r="AG89" i="49"/>
  <c r="AF90" i="49"/>
  <c r="T88" i="42"/>
  <c r="S89" i="42"/>
  <c r="AF90" i="39"/>
  <c r="AG89" i="39"/>
  <c r="R90" i="40"/>
  <c r="S89" i="40"/>
  <c r="AG90" i="49"/>
  <c r="AF91" i="49"/>
  <c r="S90" i="42"/>
  <c r="T89" i="42"/>
  <c r="AF91" i="39"/>
  <c r="AG90" i="39"/>
  <c r="R91" i="40"/>
  <c r="S90" i="40"/>
  <c r="AF92" i="49"/>
  <c r="AG91" i="49"/>
  <c r="T90" i="42"/>
  <c r="S91" i="42"/>
  <c r="AG91" i="39"/>
  <c r="AF92" i="39"/>
  <c r="R92" i="40"/>
  <c r="S91" i="40"/>
  <c r="AF93" i="49"/>
  <c r="AG92" i="49"/>
  <c r="T91" i="42"/>
  <c r="S92" i="42"/>
  <c r="AG92" i="39"/>
  <c r="AF93" i="39"/>
  <c r="R93" i="40"/>
  <c r="S92" i="40"/>
  <c r="AF94" i="49"/>
  <c r="AG93" i="49"/>
  <c r="T92" i="42"/>
  <c r="S93" i="42"/>
  <c r="AG93" i="39"/>
  <c r="AF94" i="39"/>
  <c r="R94" i="40"/>
  <c r="S93" i="40"/>
  <c r="T93" i="40" s="1"/>
  <c r="AG94" i="49"/>
  <c r="AF95" i="49"/>
  <c r="S94" i="42"/>
  <c r="T93" i="42"/>
  <c r="AG94" i="39"/>
  <c r="AF95" i="39"/>
  <c r="S94" i="40"/>
  <c r="R95" i="40"/>
  <c r="AG95" i="49"/>
  <c r="AF96" i="49"/>
  <c r="T94" i="42"/>
  <c r="S95" i="42"/>
  <c r="AG95" i="39"/>
  <c r="AF96" i="39"/>
  <c r="S95" i="40"/>
  <c r="R96" i="40"/>
  <c r="AF97" i="49"/>
  <c r="AG96" i="49"/>
  <c r="S96" i="42"/>
  <c r="T95" i="42"/>
  <c r="AG96" i="39"/>
  <c r="AF97" i="39"/>
  <c r="S96" i="40"/>
  <c r="R97" i="40"/>
  <c r="AG97" i="49"/>
  <c r="AF98" i="49"/>
  <c r="T96" i="42"/>
  <c r="S97" i="42"/>
  <c r="AF98" i="39"/>
  <c r="AG97" i="39"/>
  <c r="S97" i="40"/>
  <c r="R98" i="40"/>
  <c r="AG98" i="49"/>
  <c r="AF99" i="49"/>
  <c r="S98" i="42"/>
  <c r="T97" i="42"/>
  <c r="AF99" i="39"/>
  <c r="AG98" i="39"/>
  <c r="S98" i="40"/>
  <c r="R99" i="40"/>
  <c r="AF100" i="49"/>
  <c r="AG99" i="49"/>
  <c r="S99" i="42"/>
  <c r="T98" i="42"/>
  <c r="AG99" i="39"/>
  <c r="AF100" i="39"/>
  <c r="R100" i="40"/>
  <c r="S99" i="40"/>
  <c r="AF101" i="49"/>
  <c r="AG100" i="49"/>
  <c r="S100" i="42"/>
  <c r="T99" i="42"/>
  <c r="AG100" i="39"/>
  <c r="AF101" i="39"/>
  <c r="R101" i="40"/>
  <c r="S100" i="40"/>
  <c r="AG101" i="49"/>
  <c r="AF102" i="49"/>
  <c r="S101" i="42"/>
  <c r="T100" i="42"/>
  <c r="AF102" i="39"/>
  <c r="AG101" i="39"/>
  <c r="S101" i="40"/>
  <c r="R102" i="40"/>
  <c r="AF103" i="49"/>
  <c r="AG102" i="49"/>
  <c r="S102" i="42"/>
  <c r="T101" i="42"/>
  <c r="AG102" i="39"/>
  <c r="AF103" i="39"/>
  <c r="R103" i="40"/>
  <c r="S102" i="40"/>
  <c r="AF104" i="49"/>
  <c r="AG103" i="49"/>
  <c r="T102" i="42"/>
  <c r="S103" i="42"/>
  <c r="AG103" i="39"/>
  <c r="AF104" i="39"/>
  <c r="R104" i="40"/>
  <c r="S103" i="40"/>
  <c r="AF105" i="49"/>
  <c r="AG104" i="49"/>
  <c r="T103" i="42"/>
  <c r="S104" i="42"/>
  <c r="AG104" i="39"/>
  <c r="AF105" i="39"/>
  <c r="S104" i="40"/>
  <c r="R105" i="40"/>
  <c r="AG105" i="49"/>
  <c r="AF106" i="49"/>
  <c r="S105" i="42"/>
  <c r="T104" i="42"/>
  <c r="AG105" i="39"/>
  <c r="AF106" i="39"/>
  <c r="S105" i="40"/>
  <c r="R106" i="40"/>
  <c r="AG106" i="49"/>
  <c r="AF107" i="49"/>
  <c r="S106" i="42"/>
  <c r="T105" i="42"/>
  <c r="AG106" i="39"/>
  <c r="AF107" i="39"/>
  <c r="S106" i="40"/>
  <c r="R107" i="40"/>
  <c r="AF108" i="49"/>
  <c r="AG107" i="49"/>
  <c r="T106" i="42"/>
  <c r="S107" i="42"/>
  <c r="AG107" i="39"/>
  <c r="AF108" i="39"/>
  <c r="S107" i="40"/>
  <c r="R108" i="40"/>
  <c r="AG108" i="49"/>
  <c r="AF109" i="49"/>
  <c r="S108" i="42"/>
  <c r="T107" i="42"/>
  <c r="AF109" i="39"/>
  <c r="AG108" i="39"/>
  <c r="R109" i="40"/>
  <c r="S108" i="40"/>
  <c r="AF110" i="49"/>
  <c r="AG109" i="49"/>
  <c r="S109" i="42"/>
  <c r="T108" i="42"/>
  <c r="AG109" i="39"/>
  <c r="AF110" i="39"/>
  <c r="R110" i="40"/>
  <c r="S109" i="40"/>
  <c r="AF111" i="49"/>
  <c r="AG110" i="49"/>
  <c r="T109" i="42"/>
  <c r="S110" i="42"/>
  <c r="AF111" i="39"/>
  <c r="AG110" i="39"/>
  <c r="S110" i="40"/>
  <c r="R111" i="40"/>
  <c r="AF112" i="49"/>
  <c r="AG111" i="49"/>
  <c r="T110" i="42"/>
  <c r="S111" i="42"/>
  <c r="AG111" i="39"/>
  <c r="AF112" i="39"/>
  <c r="R112" i="40"/>
  <c r="S111" i="40"/>
  <c r="AF113" i="49"/>
  <c r="AG112" i="49"/>
  <c r="S112" i="42"/>
  <c r="T111" i="42"/>
  <c r="AF113" i="39"/>
  <c r="AG112" i="39"/>
  <c r="S112" i="40"/>
  <c r="R113" i="40"/>
  <c r="AF114" i="49"/>
  <c r="AG113" i="49"/>
  <c r="S113" i="42"/>
  <c r="T112" i="42"/>
  <c r="AF114" i="39"/>
  <c r="AG113" i="39"/>
  <c r="S113" i="40"/>
  <c r="R114" i="40"/>
  <c r="AF115" i="49"/>
  <c r="AG114" i="49"/>
  <c r="S114" i="42"/>
  <c r="T113" i="42"/>
  <c r="AG114" i="39"/>
  <c r="AF115" i="39"/>
  <c r="R115" i="40"/>
  <c r="S114" i="40"/>
  <c r="AF116" i="49"/>
  <c r="AG115" i="49"/>
  <c r="T114" i="42"/>
  <c r="S115" i="42"/>
  <c r="AF116" i="39"/>
  <c r="AG115" i="39"/>
  <c r="S115" i="40"/>
  <c r="R116" i="40"/>
  <c r="AG116" i="49"/>
  <c r="AF117" i="49"/>
  <c r="T115" i="42"/>
  <c r="S116" i="42"/>
  <c r="AG116" i="39"/>
  <c r="AF117" i="39"/>
  <c r="S116" i="40"/>
  <c r="R117" i="40"/>
  <c r="AG117" i="49"/>
  <c r="AF118" i="49"/>
  <c r="S117" i="42"/>
  <c r="T116" i="42"/>
  <c r="AF118" i="39"/>
  <c r="AG117" i="39"/>
  <c r="S117" i="40"/>
  <c r="R118" i="40"/>
  <c r="AF119" i="49"/>
  <c r="AG118" i="49"/>
  <c r="S118" i="42"/>
  <c r="T117" i="42"/>
  <c r="AG118" i="39"/>
  <c r="AF119" i="39"/>
  <c r="R119" i="40"/>
  <c r="S118" i="40"/>
  <c r="AG119" i="49"/>
  <c r="AF120" i="49"/>
  <c r="S119" i="42"/>
  <c r="T118" i="42"/>
  <c r="AF120" i="39"/>
  <c r="AG119" i="39"/>
  <c r="S119" i="40"/>
  <c r="R120" i="40"/>
  <c r="AG120" i="49"/>
  <c r="AF121" i="49"/>
  <c r="T119" i="42"/>
  <c r="S120" i="42"/>
  <c r="AG120" i="39"/>
  <c r="AF121" i="39"/>
  <c r="S120" i="40"/>
  <c r="R121" i="40"/>
  <c r="AG121" i="49"/>
  <c r="AF122" i="49"/>
  <c r="T120" i="42"/>
  <c r="S121" i="42"/>
  <c r="AG121" i="39"/>
  <c r="AF122" i="39"/>
  <c r="R122" i="40"/>
  <c r="S121" i="40"/>
  <c r="AF123" i="49"/>
  <c r="AG122" i="49"/>
  <c r="T121" i="42"/>
  <c r="S122" i="42"/>
  <c r="AG122" i="39"/>
  <c r="AF123" i="39"/>
  <c r="S122" i="40"/>
  <c r="R123" i="40"/>
  <c r="AG123" i="49"/>
  <c r="AF124" i="49"/>
  <c r="S123" i="42"/>
  <c r="T122" i="42"/>
  <c r="AG123" i="39"/>
  <c r="AF124" i="39"/>
  <c r="R124" i="40"/>
  <c r="S123" i="40"/>
  <c r="AF125" i="49"/>
  <c r="AG124" i="49"/>
  <c r="S124" i="42"/>
  <c r="T123" i="42"/>
  <c r="AF125" i="39"/>
  <c r="AG124" i="39"/>
  <c r="R125" i="40"/>
  <c r="S124" i="40"/>
  <c r="AF126" i="49"/>
  <c r="AG125" i="49"/>
  <c r="S125" i="42"/>
  <c r="T124" i="42"/>
  <c r="AG125" i="39"/>
  <c r="AF126" i="39"/>
  <c r="S125" i="40"/>
  <c r="R126" i="40"/>
  <c r="AG126" i="49"/>
  <c r="AF127" i="49"/>
  <c r="S126" i="42"/>
  <c r="T125" i="42"/>
  <c r="AG126" i="39"/>
  <c r="AF127" i="39"/>
  <c r="S126" i="40"/>
  <c r="R127" i="40"/>
  <c r="AG127" i="49"/>
  <c r="AF128" i="49"/>
  <c r="S127" i="42"/>
  <c r="T126" i="42"/>
  <c r="U126" i="42" s="1"/>
  <c r="AF128" i="39"/>
  <c r="AG127" i="39"/>
  <c r="S127" i="40"/>
  <c r="R128" i="40"/>
  <c r="AF129" i="49"/>
  <c r="AG128" i="49"/>
  <c r="S128" i="42"/>
  <c r="T127" i="42"/>
  <c r="AG128" i="39"/>
  <c r="AF129" i="39"/>
  <c r="R129" i="40"/>
  <c r="S128" i="40"/>
  <c r="AG129" i="49"/>
  <c r="AF130" i="49"/>
  <c r="T128" i="42"/>
  <c r="S129" i="42"/>
  <c r="AF130" i="39"/>
  <c r="AG129" i="39"/>
  <c r="R130" i="40"/>
  <c r="S129" i="40"/>
  <c r="AF131" i="49"/>
  <c r="AG130" i="49"/>
  <c r="S130" i="42"/>
  <c r="T129" i="42"/>
  <c r="AG130" i="39"/>
  <c r="AF131" i="39"/>
  <c r="R131" i="40"/>
  <c r="S130" i="40"/>
  <c r="AG131" i="49"/>
  <c r="AF132" i="49"/>
  <c r="S131" i="42"/>
  <c r="T130" i="42"/>
  <c r="AG131" i="39"/>
  <c r="AF132" i="39"/>
  <c r="AG132" i="39" s="1"/>
  <c r="R132" i="40"/>
  <c r="S131" i="40"/>
  <c r="AF133" i="49"/>
  <c r="AG132" i="49"/>
  <c r="T131" i="42"/>
  <c r="S132" i="42"/>
  <c r="R133" i="40"/>
  <c r="S132" i="40"/>
  <c r="AG133" i="49"/>
  <c r="AF134" i="49"/>
  <c r="T132" i="42"/>
  <c r="S133" i="42"/>
  <c r="S133" i="40"/>
  <c r="R134" i="40"/>
  <c r="AG134" i="49"/>
  <c r="AF135" i="49"/>
  <c r="T133" i="42"/>
  <c r="S134" i="42"/>
  <c r="R135" i="40"/>
  <c r="S134" i="40"/>
  <c r="AG135" i="49"/>
  <c r="AF136" i="49"/>
  <c r="S135" i="42"/>
  <c r="T134" i="42"/>
  <c r="R136" i="40"/>
  <c r="S135" i="40"/>
  <c r="AG136" i="49"/>
  <c r="AF137" i="49"/>
  <c r="S136" i="42"/>
  <c r="T135" i="42"/>
  <c r="S136" i="40"/>
  <c r="R137" i="40"/>
  <c r="AF138" i="49"/>
  <c r="AG137" i="49"/>
  <c r="T136" i="42"/>
  <c r="S137" i="42"/>
  <c r="S137" i="40"/>
  <c r="R138" i="40"/>
  <c r="AF139" i="49"/>
  <c r="AG138" i="49"/>
  <c r="T137" i="42"/>
  <c r="S138" i="42"/>
  <c r="R139" i="40"/>
  <c r="S138" i="40"/>
  <c r="AG139" i="49"/>
  <c r="AF140" i="49"/>
  <c r="S139" i="42"/>
  <c r="T138" i="42"/>
  <c r="R140" i="40"/>
  <c r="S139" i="40"/>
  <c r="AF141" i="49"/>
  <c r="AG140" i="49"/>
  <c r="S140" i="42"/>
  <c r="T139" i="42"/>
  <c r="R141" i="40"/>
  <c r="S140" i="40"/>
  <c r="AG141" i="49"/>
  <c r="AF142" i="49"/>
  <c r="S141" i="42"/>
  <c r="T140" i="42"/>
  <c r="S141" i="40"/>
  <c r="R142" i="40"/>
  <c r="AF143" i="49"/>
  <c r="AG142" i="49"/>
  <c r="T141" i="42"/>
  <c r="S142" i="42"/>
  <c r="S142" i="40"/>
  <c r="R143" i="40"/>
  <c r="AF144" i="49"/>
  <c r="AG143" i="49"/>
  <c r="S143" i="42"/>
  <c r="T142" i="42"/>
  <c r="R144" i="40"/>
  <c r="S143" i="40"/>
  <c r="T143" i="40" s="1"/>
  <c r="AG144" i="49"/>
  <c r="AF145" i="49"/>
  <c r="T143" i="42"/>
  <c r="S144" i="42"/>
  <c r="S144" i="40"/>
  <c r="R145" i="40"/>
  <c r="AG145" i="49"/>
  <c r="AF146" i="49"/>
  <c r="T144" i="42"/>
  <c r="S145" i="42"/>
  <c r="S145" i="40"/>
  <c r="R146" i="40"/>
  <c r="AG146" i="49"/>
  <c r="AF147" i="49"/>
  <c r="T145" i="42"/>
  <c r="S146" i="42"/>
  <c r="R147" i="40"/>
  <c r="S146" i="40"/>
  <c r="AF148" i="49"/>
  <c r="AG147" i="49"/>
  <c r="T146" i="42"/>
  <c r="S147" i="42"/>
  <c r="R148" i="40"/>
  <c r="S147" i="40"/>
  <c r="AF149" i="49"/>
  <c r="AG148" i="49"/>
  <c r="S148" i="42"/>
  <c r="T147" i="42"/>
  <c r="R149" i="40"/>
  <c r="S148" i="40"/>
  <c r="AG149" i="49"/>
  <c r="AF150" i="49"/>
  <c r="S149" i="42"/>
  <c r="T148" i="42"/>
  <c r="R150" i="40"/>
  <c r="S149" i="40"/>
  <c r="AG150" i="49"/>
  <c r="AF151" i="49"/>
  <c r="S150" i="42"/>
  <c r="T149" i="42"/>
  <c r="R151" i="40"/>
  <c r="S150" i="40"/>
  <c r="AF152" i="49"/>
  <c r="AG151" i="49"/>
  <c r="T150" i="42"/>
  <c r="S151" i="42"/>
  <c r="S151" i="40"/>
  <c r="R152" i="40"/>
  <c r="AG152" i="49"/>
  <c r="AF153" i="49"/>
  <c r="T151" i="42"/>
  <c r="S152" i="42"/>
  <c r="S152" i="40"/>
  <c r="R153" i="40"/>
  <c r="AG153" i="49"/>
  <c r="AF154" i="49"/>
  <c r="T152" i="42"/>
  <c r="S153" i="42"/>
  <c r="S153" i="40"/>
  <c r="R154" i="40"/>
  <c r="AG154" i="49"/>
  <c r="AF155" i="49"/>
  <c r="T153" i="42"/>
  <c r="S154" i="42"/>
  <c r="S154" i="40"/>
  <c r="R155" i="40"/>
  <c r="AF156" i="49"/>
  <c r="AG155" i="49"/>
  <c r="T154" i="42"/>
  <c r="S155" i="42"/>
  <c r="S155" i="40"/>
  <c r="R156" i="40"/>
  <c r="AF157" i="49"/>
  <c r="AG156" i="49"/>
  <c r="S156" i="42"/>
  <c r="T155" i="42"/>
  <c r="R157" i="40"/>
  <c r="S156" i="40"/>
  <c r="AG157" i="49"/>
  <c r="AF158" i="49"/>
  <c r="S157" i="42"/>
  <c r="T156" i="42"/>
  <c r="R158" i="40"/>
  <c r="S157" i="40"/>
  <c r="AG158" i="49"/>
  <c r="AF159" i="49"/>
  <c r="S158" i="42"/>
  <c r="T157" i="42"/>
  <c r="S158" i="40"/>
  <c r="R159" i="40"/>
  <c r="AF160" i="49"/>
  <c r="AG159" i="49"/>
  <c r="S159" i="42"/>
  <c r="T158" i="42"/>
  <c r="R160" i="40"/>
  <c r="S159" i="40"/>
  <c r="AF161" i="49"/>
  <c r="AG160" i="49"/>
  <c r="T159" i="42"/>
  <c r="S160" i="42"/>
  <c r="S160" i="40"/>
  <c r="R161" i="40"/>
  <c r="AG161" i="49"/>
  <c r="AF162" i="49"/>
  <c r="S161" i="42"/>
  <c r="T160" i="42"/>
  <c r="S161" i="40"/>
  <c r="R162" i="40"/>
  <c r="AF163" i="49"/>
  <c r="AG162" i="49"/>
  <c r="T161" i="42"/>
  <c r="S162" i="42"/>
  <c r="R163" i="40"/>
  <c r="S162" i="40"/>
  <c r="AF164" i="49"/>
  <c r="AG163" i="49"/>
  <c r="T162" i="42"/>
  <c r="S163" i="42"/>
  <c r="S163" i="40"/>
  <c r="R164" i="40"/>
  <c r="AF165" i="49"/>
  <c r="AG164" i="49"/>
  <c r="S164" i="42"/>
  <c r="T163" i="42"/>
  <c r="S164" i="40"/>
  <c r="R165" i="40"/>
  <c r="AG165" i="49"/>
  <c r="AF166" i="49"/>
  <c r="T164" i="42"/>
  <c r="S165" i="42"/>
  <c r="S165" i="40"/>
  <c r="R166" i="40"/>
  <c r="AG166" i="49"/>
  <c r="AF167" i="49"/>
  <c r="T165" i="42"/>
  <c r="S166" i="42"/>
  <c r="R167" i="40"/>
  <c r="S166" i="40"/>
  <c r="AF168" i="49"/>
  <c r="AG167" i="49"/>
  <c r="S167" i="42"/>
  <c r="T166" i="42"/>
  <c r="S167" i="40"/>
  <c r="R168" i="40"/>
  <c r="AF169" i="49"/>
  <c r="AG168" i="49"/>
  <c r="T167" i="42"/>
  <c r="S168" i="42"/>
  <c r="S168" i="40"/>
  <c r="R169" i="40"/>
  <c r="AF170" i="49"/>
  <c r="AG169" i="49"/>
  <c r="S169" i="42"/>
  <c r="T168" i="42"/>
  <c r="S169" i="40"/>
  <c r="R170" i="40"/>
  <c r="AF171" i="49"/>
  <c r="AG170" i="49"/>
  <c r="T169" i="42"/>
  <c r="S170" i="42"/>
  <c r="R171" i="40"/>
  <c r="S170" i="40"/>
  <c r="AG171" i="49"/>
  <c r="AF172" i="49"/>
  <c r="T170" i="42"/>
  <c r="S171" i="42"/>
  <c r="R172" i="40"/>
  <c r="S171" i="40"/>
  <c r="AG172" i="49"/>
  <c r="AF173" i="49"/>
  <c r="S172" i="42"/>
  <c r="T171" i="42"/>
  <c r="R173" i="40"/>
  <c r="S172" i="40"/>
  <c r="AG173" i="49"/>
  <c r="AF174" i="49"/>
  <c r="T172" i="42"/>
  <c r="S173" i="42"/>
  <c r="R174" i="40"/>
  <c r="S173" i="40"/>
  <c r="AG174" i="49"/>
  <c r="AF175" i="49"/>
  <c r="T173" i="42"/>
  <c r="S174" i="42"/>
  <c r="S174" i="40"/>
  <c r="R175" i="40"/>
  <c r="AF176" i="49"/>
  <c r="AG175" i="49"/>
  <c r="T174" i="42"/>
  <c r="S175" i="42"/>
  <c r="R176" i="40"/>
  <c r="S175" i="40"/>
  <c r="AF177" i="49"/>
  <c r="AG176" i="49"/>
  <c r="S176" i="42"/>
  <c r="T175" i="42"/>
  <c r="S176" i="40"/>
  <c r="R177" i="40"/>
  <c r="AG177" i="49"/>
  <c r="AF178" i="49"/>
  <c r="T176" i="42"/>
  <c r="S177" i="42"/>
  <c r="R178" i="40"/>
  <c r="S177" i="40"/>
  <c r="AG178" i="49"/>
  <c r="AF179" i="49"/>
  <c r="S178" i="42"/>
  <c r="T177" i="42"/>
  <c r="R179" i="40"/>
  <c r="S178" i="40"/>
  <c r="AG179" i="49"/>
  <c r="AF180" i="49"/>
  <c r="T178" i="42"/>
  <c r="S179" i="42"/>
  <c r="R180" i="40"/>
  <c r="S179" i="40"/>
  <c r="AG180" i="49"/>
  <c r="AF181" i="49"/>
  <c r="T179" i="42"/>
  <c r="S180" i="42"/>
  <c r="R181" i="40"/>
  <c r="S180" i="40"/>
  <c r="AG181" i="49"/>
  <c r="AF182" i="49"/>
  <c r="S181" i="42"/>
  <c r="T180" i="42"/>
  <c r="R182" i="40"/>
  <c r="S181" i="40"/>
  <c r="AG182" i="49"/>
  <c r="AF183" i="49"/>
  <c r="T181" i="42"/>
  <c r="S182" i="42"/>
  <c r="R183" i="40"/>
  <c r="S182" i="40"/>
  <c r="AG183" i="49"/>
  <c r="AF184" i="49"/>
  <c r="T182" i="42"/>
  <c r="S183" i="42"/>
  <c r="S183" i="40"/>
  <c r="R184" i="40"/>
  <c r="AF185" i="49"/>
  <c r="AG184" i="49"/>
  <c r="S184" i="42"/>
  <c r="T183" i="42"/>
  <c r="S184" i="40"/>
  <c r="R185" i="40"/>
  <c r="AF186" i="49"/>
  <c r="AG185" i="49"/>
  <c r="T184" i="42"/>
  <c r="S185" i="42"/>
  <c r="S185" i="40"/>
  <c r="R186" i="40"/>
  <c r="AF187" i="49"/>
  <c r="AG186" i="49"/>
  <c r="S186" i="42"/>
  <c r="T185" i="42"/>
  <c r="R187" i="40"/>
  <c r="S186" i="40"/>
  <c r="AF188" i="49"/>
  <c r="AG187" i="49"/>
  <c r="S187" i="42"/>
  <c r="T186" i="42"/>
  <c r="R188" i="40"/>
  <c r="S187" i="40"/>
  <c r="AF189" i="49"/>
  <c r="AG188" i="49"/>
  <c r="S188" i="42"/>
  <c r="T187" i="42"/>
  <c r="R189" i="40"/>
  <c r="S188" i="40"/>
  <c r="AF190" i="49"/>
  <c r="AG189" i="49"/>
  <c r="S189" i="42"/>
  <c r="T188" i="42"/>
  <c r="R190" i="40"/>
  <c r="S189" i="40"/>
  <c r="AG190" i="49"/>
  <c r="AF191" i="49"/>
  <c r="S190" i="42"/>
  <c r="T189" i="42"/>
  <c r="S190" i="40"/>
  <c r="R191" i="40"/>
  <c r="AF192" i="49"/>
  <c r="AG191" i="49"/>
  <c r="S191" i="42"/>
  <c r="T190" i="42"/>
  <c r="R192" i="40"/>
  <c r="S191" i="40"/>
  <c r="AF193" i="49"/>
  <c r="AG192" i="49"/>
  <c r="S192" i="42"/>
  <c r="T191" i="42"/>
  <c r="S192" i="40"/>
  <c r="R193" i="40"/>
  <c r="AG193" i="49"/>
  <c r="AF194" i="49"/>
  <c r="T192" i="42"/>
  <c r="S193" i="42"/>
  <c r="S193" i="40"/>
  <c r="R194" i="40"/>
  <c r="AG194" i="49"/>
  <c r="AF195" i="49"/>
  <c r="T193" i="42"/>
  <c r="S194" i="42"/>
  <c r="S194" i="40"/>
  <c r="R195" i="40"/>
  <c r="AG195" i="49"/>
  <c r="AF196" i="49"/>
  <c r="T194" i="42"/>
  <c r="S195" i="42"/>
  <c r="R196" i="40"/>
  <c r="S195" i="40"/>
  <c r="AF197" i="49"/>
  <c r="AG196" i="49"/>
  <c r="S196" i="42"/>
  <c r="T195" i="42"/>
  <c r="R197" i="40"/>
  <c r="S196" i="40"/>
  <c r="AF198" i="49"/>
  <c r="AG197" i="49"/>
  <c r="T196" i="42"/>
  <c r="S197" i="42"/>
  <c r="S197" i="40"/>
  <c r="R198" i="40"/>
  <c r="AF199" i="49"/>
  <c r="AG198" i="49"/>
  <c r="T197" i="42"/>
  <c r="S198" i="42"/>
  <c r="R199" i="40"/>
  <c r="S198" i="40"/>
  <c r="AG199" i="49"/>
  <c r="AF200" i="49"/>
  <c r="S199" i="42"/>
  <c r="T198" i="42"/>
  <c r="S199" i="40"/>
  <c r="R200" i="40"/>
  <c r="AG200" i="49"/>
  <c r="AF201" i="49"/>
  <c r="T199" i="42"/>
  <c r="S200" i="42"/>
  <c r="R201" i="40"/>
  <c r="S200" i="40"/>
  <c r="AG201" i="49"/>
  <c r="AF202" i="49"/>
  <c r="S201" i="42"/>
  <c r="T200" i="42"/>
  <c r="R202" i="40"/>
  <c r="S201" i="40"/>
  <c r="AF203" i="49"/>
  <c r="AG202" i="49"/>
  <c r="S202" i="42"/>
  <c r="T201" i="42"/>
  <c r="S202" i="40"/>
  <c r="R203" i="40"/>
  <c r="AF204" i="49"/>
  <c r="AG203" i="49"/>
  <c r="T202" i="42"/>
  <c r="S203" i="42"/>
  <c r="R204" i="40"/>
  <c r="S203" i="40"/>
  <c r="AF205" i="49"/>
  <c r="AG204" i="49"/>
  <c r="T203" i="42"/>
  <c r="S204" i="42"/>
  <c r="S204" i="40"/>
  <c r="R205" i="40"/>
  <c r="AG205" i="49"/>
  <c r="AF206" i="49"/>
  <c r="S205" i="42"/>
  <c r="T204" i="42"/>
  <c r="R206" i="40"/>
  <c r="S205" i="40"/>
  <c r="AG206" i="49"/>
  <c r="AF207" i="49"/>
  <c r="S206" i="42"/>
  <c r="T205" i="42"/>
  <c r="S206" i="40"/>
  <c r="R207" i="40"/>
  <c r="AF208" i="49"/>
  <c r="AG207" i="49"/>
  <c r="S207" i="42"/>
  <c r="T206" i="42"/>
  <c r="R208" i="40"/>
  <c r="S207" i="40"/>
  <c r="AF209" i="49"/>
  <c r="AG208" i="49"/>
  <c r="S208" i="42"/>
  <c r="T207" i="42"/>
  <c r="S208" i="40"/>
  <c r="R209" i="40"/>
  <c r="AF210" i="49"/>
  <c r="AG209" i="49"/>
  <c r="T208" i="42"/>
  <c r="S209" i="42"/>
  <c r="R210" i="40"/>
  <c r="S209" i="40"/>
  <c r="AF211" i="49"/>
  <c r="AG210" i="49"/>
  <c r="S210" i="42"/>
  <c r="T209" i="42"/>
  <c r="R211" i="40"/>
  <c r="S210" i="40"/>
  <c r="AG211" i="49"/>
  <c r="AF212" i="49"/>
  <c r="T210" i="42"/>
  <c r="S211" i="42"/>
  <c r="R212" i="40"/>
  <c r="S211" i="40"/>
  <c r="AF213" i="49"/>
  <c r="AG212" i="49"/>
  <c r="T211" i="42"/>
  <c r="S212" i="42"/>
  <c r="S212" i="40"/>
  <c r="R213" i="40"/>
  <c r="AF214" i="49"/>
  <c r="AG213" i="49"/>
  <c r="T212" i="42"/>
  <c r="S213" i="42"/>
  <c r="S213" i="40"/>
  <c r="R214" i="40"/>
  <c r="AG214" i="49"/>
  <c r="AF215" i="49"/>
  <c r="S214" i="42"/>
  <c r="T213" i="42"/>
  <c r="S214" i="40"/>
  <c r="R215" i="40"/>
  <c r="AF216" i="49"/>
  <c r="AG215" i="49"/>
  <c r="T214" i="42"/>
  <c r="S215" i="42"/>
  <c r="R216" i="40"/>
  <c r="S215" i="40"/>
  <c r="AF217" i="49"/>
  <c r="AG216" i="49"/>
  <c r="S216" i="42"/>
  <c r="T215" i="42"/>
  <c r="R217" i="40"/>
  <c r="S216" i="40"/>
  <c r="AG217" i="49"/>
  <c r="AF218" i="49"/>
  <c r="S217" i="42"/>
  <c r="T216" i="42"/>
  <c r="S217" i="40"/>
  <c r="R218" i="40"/>
  <c r="AG218" i="49"/>
  <c r="AF219" i="49"/>
  <c r="S218" i="42"/>
  <c r="T217" i="42"/>
  <c r="R219" i="40"/>
  <c r="S218" i="40"/>
  <c r="AF220" i="49"/>
  <c r="AG219" i="49"/>
  <c r="T218" i="42"/>
  <c r="S219" i="42"/>
  <c r="S219" i="40"/>
  <c r="R220" i="40"/>
  <c r="AF221" i="49"/>
  <c r="AG220" i="49"/>
  <c r="S220" i="42"/>
  <c r="T219" i="42"/>
  <c r="R221" i="40"/>
  <c r="S220" i="40"/>
  <c r="AF222" i="49"/>
  <c r="AG221" i="49"/>
  <c r="T220" i="42"/>
  <c r="S221" i="42"/>
  <c r="S221" i="40"/>
  <c r="R222" i="40"/>
  <c r="AF223" i="49"/>
  <c r="AG222" i="49"/>
  <c r="S222" i="42"/>
  <c r="T221" i="42"/>
  <c r="R223" i="40"/>
  <c r="S222" i="40"/>
  <c r="AF224" i="49"/>
  <c r="AG223" i="49"/>
  <c r="T222" i="42"/>
  <c r="S223" i="42"/>
  <c r="S223" i="40"/>
  <c r="R224" i="40"/>
  <c r="AF225" i="49"/>
  <c r="AG224" i="49"/>
  <c r="S224" i="42"/>
  <c r="T223" i="42"/>
  <c r="R225" i="40"/>
  <c r="S224" i="40"/>
  <c r="AG225" i="49"/>
  <c r="AF226" i="49"/>
  <c r="T224" i="42"/>
  <c r="S225" i="42"/>
  <c r="S225" i="40"/>
  <c r="R226" i="40"/>
  <c r="AF227" i="49"/>
  <c r="AG226" i="49"/>
  <c r="S226" i="42"/>
  <c r="T225" i="42"/>
  <c r="S226" i="40"/>
  <c r="R227" i="40"/>
  <c r="AG227" i="49"/>
  <c r="AF228" i="49"/>
  <c r="S227" i="42"/>
  <c r="T226" i="42"/>
  <c r="S227" i="40"/>
  <c r="R228" i="40"/>
  <c r="AF229" i="49"/>
  <c r="AG228" i="49"/>
  <c r="T227" i="42"/>
  <c r="S228" i="42"/>
  <c r="R229" i="40"/>
  <c r="S228" i="40"/>
  <c r="AF230" i="49"/>
  <c r="AG229" i="49"/>
  <c r="S229" i="42"/>
  <c r="T228" i="42"/>
  <c r="S229" i="40"/>
  <c r="R230" i="40"/>
  <c r="AF231" i="49"/>
  <c r="AG230" i="49"/>
  <c r="T229" i="42"/>
  <c r="S230" i="42"/>
  <c r="R231" i="40"/>
  <c r="S230" i="40"/>
  <c r="AF232" i="49"/>
  <c r="AG231" i="49"/>
  <c r="T230" i="42"/>
  <c r="S231" i="42"/>
  <c r="R232" i="40"/>
  <c r="S231" i="40"/>
  <c r="AG232" i="49"/>
  <c r="AF233" i="49"/>
  <c r="T231" i="42"/>
  <c r="S232" i="42"/>
  <c r="S232" i="40"/>
  <c r="R233" i="40"/>
  <c r="AF234" i="49"/>
  <c r="AG233" i="49"/>
  <c r="S233" i="42"/>
  <c r="T232" i="42"/>
  <c r="R234" i="40"/>
  <c r="S233" i="40"/>
  <c r="AG234" i="49"/>
  <c r="AF235" i="49"/>
  <c r="T233" i="42"/>
  <c r="S234" i="42"/>
  <c r="R235" i="40"/>
  <c r="S234" i="40"/>
  <c r="AF236" i="49"/>
  <c r="AG235" i="49"/>
  <c r="S235" i="42"/>
  <c r="T234" i="42"/>
  <c r="S235" i="40"/>
  <c r="R236" i="40"/>
  <c r="AG236" i="49"/>
  <c r="AF237" i="49"/>
  <c r="S236" i="42"/>
  <c r="T235" i="42"/>
  <c r="S236" i="40"/>
  <c r="R237" i="40"/>
  <c r="AF238" i="49"/>
  <c r="AG237" i="49"/>
  <c r="S237" i="42"/>
  <c r="T236" i="42"/>
  <c r="S237" i="40"/>
  <c r="R238" i="40"/>
  <c r="AF239" i="49"/>
  <c r="AG238" i="49"/>
  <c r="S238" i="42"/>
  <c r="T237" i="42"/>
  <c r="R239" i="40"/>
  <c r="S238" i="40"/>
  <c r="AF240" i="49"/>
  <c r="AG239" i="49"/>
  <c r="T238" i="42"/>
  <c r="S239" i="42"/>
  <c r="S239" i="40"/>
  <c r="R240" i="40"/>
  <c r="AF241" i="49"/>
  <c r="AG240" i="49"/>
  <c r="S240" i="42"/>
  <c r="T239" i="42"/>
  <c r="S240" i="40"/>
  <c r="R241" i="40"/>
  <c r="AF242" i="49"/>
  <c r="AG241" i="49"/>
  <c r="S241" i="42"/>
  <c r="T240" i="42"/>
  <c r="R242" i="40"/>
  <c r="S241" i="40"/>
  <c r="AF243" i="49"/>
  <c r="AG242" i="49"/>
  <c r="T241" i="42"/>
  <c r="S242" i="42"/>
  <c r="S242" i="40"/>
  <c r="R243" i="40"/>
  <c r="AG243" i="49"/>
  <c r="AF244" i="49"/>
  <c r="T242" i="42"/>
  <c r="S243" i="42"/>
  <c r="S243" i="40"/>
  <c r="R244" i="40"/>
  <c r="AG244" i="49"/>
  <c r="AF245" i="49"/>
  <c r="T243" i="42"/>
  <c r="S244" i="42"/>
  <c r="R245" i="40"/>
  <c r="S244" i="40"/>
  <c r="AF246" i="49"/>
  <c r="AG245" i="49"/>
  <c r="T244" i="42"/>
  <c r="S245" i="42"/>
  <c r="S245" i="40"/>
  <c r="R246" i="40"/>
  <c r="AG246" i="49"/>
  <c r="AF247" i="49"/>
  <c r="T245" i="42"/>
  <c r="S246" i="42"/>
  <c r="S246" i="40"/>
  <c r="R247" i="40"/>
  <c r="AG247" i="49"/>
  <c r="AF248" i="49"/>
  <c r="S247" i="42"/>
  <c r="T246" i="42"/>
  <c r="S247" i="40"/>
  <c r="R248" i="40"/>
  <c r="AG248" i="49"/>
  <c r="AF249" i="49"/>
  <c r="S248" i="42"/>
  <c r="T247" i="42"/>
  <c r="S248" i="40"/>
  <c r="R249" i="40"/>
  <c r="AG249" i="49"/>
  <c r="AF250" i="49"/>
  <c r="S249" i="42"/>
  <c r="T248" i="42"/>
  <c r="S249" i="40"/>
  <c r="R250" i="40"/>
  <c r="AG250" i="49"/>
  <c r="AF251" i="49"/>
  <c r="S250" i="42"/>
  <c r="T249" i="42"/>
  <c r="R251" i="40"/>
  <c r="S250" i="40"/>
  <c r="AF252" i="49"/>
  <c r="AG251" i="49"/>
  <c r="T250" i="42"/>
  <c r="S251" i="42"/>
  <c r="S251" i="40"/>
  <c r="R252" i="40"/>
  <c r="AG252" i="49"/>
  <c r="AF253" i="49"/>
  <c r="S252" i="42"/>
  <c r="T251" i="42"/>
  <c r="U251" i="42" s="1"/>
  <c r="R253" i="40"/>
  <c r="S252" i="40"/>
  <c r="AF254" i="49"/>
  <c r="AG253" i="49"/>
  <c r="T252" i="42"/>
  <c r="S253" i="42"/>
  <c r="R254" i="40"/>
  <c r="S253" i="40"/>
  <c r="AF255" i="49"/>
  <c r="AG254" i="49"/>
  <c r="T253" i="42"/>
  <c r="S254" i="42"/>
  <c r="S254" i="40"/>
  <c r="R255" i="40"/>
  <c r="AF256" i="49"/>
  <c r="AG255" i="49"/>
  <c r="T254" i="42"/>
  <c r="S255" i="42"/>
  <c r="R256" i="40"/>
  <c r="S255" i="40"/>
  <c r="AF257" i="49"/>
  <c r="AG257" i="49" s="1"/>
  <c r="AG256" i="49"/>
  <c r="T255" i="42"/>
  <c r="S256" i="42"/>
  <c r="S256" i="40"/>
  <c r="R257" i="40"/>
  <c r="S257" i="42"/>
  <c r="T256" i="42"/>
  <c r="S257" i="40"/>
  <c r="R258" i="40"/>
  <c r="S258" i="42"/>
  <c r="T257" i="42"/>
  <c r="S258" i="40"/>
  <c r="R259" i="40"/>
  <c r="S259" i="42"/>
  <c r="T258" i="42"/>
  <c r="R260" i="40"/>
  <c r="S259" i="40"/>
  <c r="S260" i="42"/>
  <c r="T259" i="42"/>
  <c r="S260" i="40"/>
  <c r="R261" i="40"/>
  <c r="T260" i="42"/>
  <c r="S261" i="42"/>
  <c r="T261" i="42" s="1"/>
  <c r="S261" i="40"/>
  <c r="R262" i="40"/>
  <c r="E11" i="42" l="1"/>
  <c r="Q27" i="45"/>
  <c r="E10" i="42"/>
  <c r="S262" i="40"/>
  <c r="T262" i="40" s="1"/>
  <c r="T258" i="40"/>
  <c r="T254" i="40"/>
  <c r="U249" i="42"/>
  <c r="U245" i="42"/>
  <c r="U241" i="42"/>
  <c r="U237" i="42"/>
  <c r="U233" i="42"/>
  <c r="U229" i="42"/>
  <c r="U225" i="42"/>
  <c r="U221" i="42"/>
  <c r="U217" i="42"/>
  <c r="U213" i="42"/>
  <c r="U209" i="42"/>
  <c r="U205" i="42"/>
  <c r="U201" i="42"/>
  <c r="U197" i="42"/>
  <c r="U193" i="42"/>
  <c r="U189" i="42"/>
  <c r="U185" i="42"/>
  <c r="U181" i="42"/>
  <c r="U177" i="42"/>
  <c r="U173" i="42"/>
  <c r="U169" i="42"/>
  <c r="U165" i="42"/>
  <c r="U161" i="42"/>
  <c r="U157" i="42"/>
  <c r="U153" i="42"/>
  <c r="U149" i="42"/>
  <c r="U145" i="42"/>
  <c r="T141" i="40"/>
  <c r="T137" i="40"/>
  <c r="T133" i="40"/>
  <c r="T129" i="40"/>
  <c r="U124" i="42"/>
  <c r="U120" i="42"/>
  <c r="U116" i="42"/>
  <c r="U112" i="42"/>
  <c r="U108" i="42"/>
  <c r="U104" i="42"/>
  <c r="U100" i="42"/>
  <c r="U96" i="42"/>
  <c r="T92" i="40"/>
  <c r="T88" i="40"/>
  <c r="T84" i="40"/>
  <c r="T80" i="40"/>
  <c r="T76" i="40"/>
  <c r="T72" i="40"/>
  <c r="T68" i="40"/>
  <c r="T64" i="40"/>
  <c r="T60" i="40"/>
  <c r="T56" i="40"/>
  <c r="T52" i="40"/>
  <c r="T48" i="40"/>
  <c r="T44" i="40"/>
  <c r="T40" i="40"/>
  <c r="T36" i="40"/>
  <c r="T32" i="40"/>
  <c r="T28" i="40"/>
  <c r="T24" i="40"/>
  <c r="T20" i="40"/>
  <c r="U16" i="42"/>
  <c r="U12" i="42"/>
  <c r="U8" i="42"/>
  <c r="U6" i="42"/>
  <c r="G15" i="40"/>
  <c r="T104" i="40"/>
  <c r="U91" i="42"/>
  <c r="U83" i="42"/>
  <c r="U75" i="42"/>
  <c r="U67" i="42"/>
  <c r="U63" i="42"/>
  <c r="U55" i="42"/>
  <c r="U47" i="42"/>
  <c r="U43" i="42"/>
  <c r="U35" i="42"/>
  <c r="U31" i="42"/>
  <c r="U23" i="42"/>
  <c r="T16" i="40"/>
  <c r="T12" i="40"/>
  <c r="T5" i="40"/>
  <c r="G11" i="40"/>
  <c r="U204" i="42"/>
  <c r="U168" i="42"/>
  <c r="U156" i="42"/>
  <c r="U144" i="42"/>
  <c r="T132" i="40"/>
  <c r="U123" i="42"/>
  <c r="U115" i="42"/>
  <c r="U103" i="42"/>
  <c r="T91" i="40"/>
  <c r="T79" i="40"/>
  <c r="T71" i="40"/>
  <c r="T59" i="40"/>
  <c r="T47" i="40"/>
  <c r="T35" i="40"/>
  <c r="T27" i="40"/>
  <c r="U15" i="42"/>
  <c r="T240" i="40"/>
  <c r="T208" i="40"/>
  <c r="T196" i="40"/>
  <c r="T180" i="40"/>
  <c r="T168" i="40"/>
  <c r="T152" i="40"/>
  <c r="U139" i="42"/>
  <c r="U127" i="42"/>
  <c r="T111" i="40"/>
  <c r="T99" i="40"/>
  <c r="U82" i="42"/>
  <c r="U74" i="42"/>
  <c r="U58" i="42"/>
  <c r="U50" i="42"/>
  <c r="U34" i="42"/>
  <c r="U22" i="42"/>
  <c r="H10" i="42"/>
  <c r="T260" i="40"/>
  <c r="U243" i="42"/>
  <c r="U231" i="42"/>
  <c r="U223" i="42"/>
  <c r="U211" i="42"/>
  <c r="U199" i="42"/>
  <c r="U183" i="42"/>
  <c r="U171" i="42"/>
  <c r="U155" i="42"/>
  <c r="U143" i="42"/>
  <c r="T127" i="40"/>
  <c r="U110" i="42"/>
  <c r="U94" i="42"/>
  <c r="T78" i="40"/>
  <c r="T62" i="40"/>
  <c r="T46" i="40"/>
  <c r="T38" i="40"/>
  <c r="T22" i="40"/>
  <c r="T8" i="40"/>
  <c r="U259" i="42"/>
  <c r="T231" i="40"/>
  <c r="T219" i="40"/>
  <c r="T207" i="40"/>
  <c r="T191" i="40"/>
  <c r="T179" i="40"/>
  <c r="T163" i="40"/>
  <c r="T147" i="40"/>
  <c r="U130" i="42"/>
  <c r="T114" i="40"/>
  <c r="T98" i="40"/>
  <c r="U81" i="42"/>
  <c r="U65" i="42"/>
  <c r="U49" i="42"/>
  <c r="U33" i="42"/>
  <c r="T18" i="40"/>
  <c r="U242" i="42"/>
  <c r="U234" i="42"/>
  <c r="U226" i="42"/>
  <c r="U210" i="42"/>
  <c r="U194" i="42"/>
  <c r="U178" i="42"/>
  <c r="U162" i="42"/>
  <c r="U150" i="42"/>
  <c r="U125" i="42"/>
  <c r="U113" i="42"/>
  <c r="U101" i="42"/>
  <c r="T85" i="40"/>
  <c r="T73" i="40"/>
  <c r="T53" i="40"/>
  <c r="T33" i="40"/>
  <c r="T21" i="40"/>
  <c r="T7" i="40"/>
  <c r="T250" i="40"/>
  <c r="T234" i="40"/>
  <c r="T226" i="40"/>
  <c r="T214" i="40"/>
  <c r="T202" i="40"/>
  <c r="T178" i="40"/>
  <c r="T158" i="40"/>
  <c r="U137" i="42"/>
  <c r="T125" i="40"/>
  <c r="T109" i="40"/>
  <c r="U88" i="42"/>
  <c r="U76" i="42"/>
  <c r="U60" i="42"/>
  <c r="U44" i="42"/>
  <c r="U24" i="42"/>
  <c r="T13" i="40"/>
  <c r="T261" i="40"/>
  <c r="U257" i="42"/>
  <c r="U253" i="42"/>
  <c r="T249" i="40"/>
  <c r="T245" i="40"/>
  <c r="T241" i="40"/>
  <c r="T237" i="40"/>
  <c r="T233" i="40"/>
  <c r="T229" i="40"/>
  <c r="T225" i="40"/>
  <c r="T221" i="40"/>
  <c r="T217" i="40"/>
  <c r="T213" i="40"/>
  <c r="T209" i="40"/>
  <c r="T205" i="40"/>
  <c r="T201" i="40"/>
  <c r="T197" i="40"/>
  <c r="T193" i="40"/>
  <c r="T189" i="40"/>
  <c r="T185" i="40"/>
  <c r="T181" i="40"/>
  <c r="T177" i="40"/>
  <c r="T173" i="40"/>
  <c r="T169" i="40"/>
  <c r="T165" i="40"/>
  <c r="T161" i="40"/>
  <c r="T157" i="40"/>
  <c r="T153" i="40"/>
  <c r="T149" i="40"/>
  <c r="T145" i="40"/>
  <c r="U140" i="42"/>
  <c r="U136" i="42"/>
  <c r="U132" i="42"/>
  <c r="U128" i="42"/>
  <c r="T124" i="40"/>
  <c r="T120" i="40"/>
  <c r="T116" i="40"/>
  <c r="T112" i="40"/>
  <c r="T108" i="40"/>
  <c r="T100" i="40"/>
  <c r="T96" i="40"/>
  <c r="U87" i="42"/>
  <c r="U79" i="42"/>
  <c r="U71" i="42"/>
  <c r="U59" i="42"/>
  <c r="U51" i="42"/>
  <c r="U39" i="42"/>
  <c r="U27" i="42"/>
  <c r="AC26" i="48"/>
  <c r="F11" i="42"/>
  <c r="U196" i="42"/>
  <c r="U172" i="42"/>
  <c r="U160" i="42"/>
  <c r="U148" i="42"/>
  <c r="T136" i="40"/>
  <c r="U119" i="42"/>
  <c r="U107" i="42"/>
  <c r="U99" i="42"/>
  <c r="T87" i="40"/>
  <c r="T75" i="40"/>
  <c r="T63" i="40"/>
  <c r="T51" i="40"/>
  <c r="T43" i="40"/>
  <c r="T31" i="40"/>
  <c r="U19" i="42"/>
  <c r="U5" i="42"/>
  <c r="U260" i="42"/>
  <c r="T248" i="40"/>
  <c r="T244" i="40"/>
  <c r="T236" i="40"/>
  <c r="T232" i="40"/>
  <c r="T224" i="40"/>
  <c r="T212" i="40"/>
  <c r="T200" i="40"/>
  <c r="T184" i="40"/>
  <c r="T172" i="40"/>
  <c r="T156" i="40"/>
  <c r="T144" i="40"/>
  <c r="T123" i="40"/>
  <c r="T107" i="40"/>
  <c r="T95" i="40"/>
  <c r="U78" i="42"/>
  <c r="U62" i="42"/>
  <c r="U42" i="42"/>
  <c r="U30" i="42"/>
  <c r="T15" i="40"/>
  <c r="R27" i="45"/>
  <c r="T256" i="40"/>
  <c r="U239" i="42"/>
  <c r="U227" i="42"/>
  <c r="U219" i="42"/>
  <c r="U207" i="42"/>
  <c r="U191" i="42"/>
  <c r="U175" i="42"/>
  <c r="U159" i="42"/>
  <c r="T139" i="40"/>
  <c r="U122" i="42"/>
  <c r="U98" i="42"/>
  <c r="T82" i="40"/>
  <c r="T66" i="40"/>
  <c r="T50" i="40"/>
  <c r="T34" i="40"/>
  <c r="U18" i="42"/>
  <c r="H9" i="42"/>
  <c r="U255" i="42"/>
  <c r="T239" i="40"/>
  <c r="T215" i="40"/>
  <c r="T199" i="40"/>
  <c r="T187" i="40"/>
  <c r="T171" i="40"/>
  <c r="T155" i="40"/>
  <c r="U138" i="42"/>
  <c r="T122" i="40"/>
  <c r="T106" i="40"/>
  <c r="U89" i="42"/>
  <c r="U73" i="42"/>
  <c r="U57" i="42"/>
  <c r="U41" i="42"/>
  <c r="U25" i="42"/>
  <c r="U7" i="42"/>
  <c r="T255" i="40"/>
  <c r="U238" i="42"/>
  <c r="U230" i="42"/>
  <c r="U222" i="42"/>
  <c r="U206" i="42"/>
  <c r="U186" i="42"/>
  <c r="U170" i="42"/>
  <c r="U154" i="42"/>
  <c r="T130" i="40"/>
  <c r="U109" i="42"/>
  <c r="T89" i="40"/>
  <c r="T77" i="40"/>
  <c r="T61" i="40"/>
  <c r="T37" i="40"/>
  <c r="T29" i="40"/>
  <c r="U13" i="42"/>
  <c r="U258" i="42"/>
  <c r="T230" i="40"/>
  <c r="T218" i="40"/>
  <c r="T210" i="40"/>
  <c r="T186" i="40"/>
  <c r="T170" i="40"/>
  <c r="T154" i="40"/>
  <c r="U133" i="42"/>
  <c r="T121" i="40"/>
  <c r="T101" i="40"/>
  <c r="U84" i="42"/>
  <c r="U68" i="42"/>
  <c r="U52" i="42"/>
  <c r="U36" i="42"/>
  <c r="T17" i="40"/>
  <c r="AG8" i="49"/>
  <c r="U261" i="42"/>
  <c r="T257" i="40"/>
  <c r="T253" i="40"/>
  <c r="U248" i="42"/>
  <c r="U244" i="42"/>
  <c r="U240" i="42"/>
  <c r="U236" i="42"/>
  <c r="U232" i="42"/>
  <c r="U228" i="42"/>
  <c r="U224" i="42"/>
  <c r="U220" i="42"/>
  <c r="U216" i="42"/>
  <c r="U212" i="42"/>
  <c r="U208" i="42"/>
  <c r="U200" i="42"/>
  <c r="U192" i="42"/>
  <c r="U188" i="42"/>
  <c r="U184" i="42"/>
  <c r="U180" i="42"/>
  <c r="U176" i="42"/>
  <c r="U164" i="42"/>
  <c r="U152" i="42"/>
  <c r="T140" i="40"/>
  <c r="T128" i="40"/>
  <c r="U111" i="42"/>
  <c r="U95" i="42"/>
  <c r="T83" i="40"/>
  <c r="T67" i="40"/>
  <c r="T55" i="40"/>
  <c r="T39" i="40"/>
  <c r="T23" i="40"/>
  <c r="U11" i="42"/>
  <c r="U256" i="42"/>
  <c r="T228" i="40"/>
  <c r="T220" i="40"/>
  <c r="T204" i="40"/>
  <c r="T192" i="40"/>
  <c r="T176" i="40"/>
  <c r="T164" i="40"/>
  <c r="T148" i="40"/>
  <c r="U131" i="42"/>
  <c r="T119" i="40"/>
  <c r="T103" i="40"/>
  <c r="U86" i="42"/>
  <c r="U70" i="42"/>
  <c r="U54" i="42"/>
  <c r="U38" i="42"/>
  <c r="T19" i="40"/>
  <c r="U247" i="42"/>
  <c r="U203" i="42"/>
  <c r="U187" i="42"/>
  <c r="U167" i="42"/>
  <c r="U151" i="42"/>
  <c r="T135" i="40"/>
  <c r="U118" i="42"/>
  <c r="U102" i="42"/>
  <c r="T86" i="40"/>
  <c r="T70" i="40"/>
  <c r="T54" i="40"/>
  <c r="T30" i="40"/>
  <c r="U14" i="42"/>
  <c r="T251" i="40"/>
  <c r="T243" i="40"/>
  <c r="T227" i="40"/>
  <c r="T211" i="40"/>
  <c r="T195" i="40"/>
  <c r="T175" i="40"/>
  <c r="T159" i="40"/>
  <c r="U142" i="42"/>
  <c r="T126" i="40"/>
  <c r="T110" i="40"/>
  <c r="T94" i="40"/>
  <c r="U77" i="42"/>
  <c r="U61" i="42"/>
  <c r="U45" i="42"/>
  <c r="U29" i="42"/>
  <c r="T10" i="40"/>
  <c r="U250" i="42"/>
  <c r="U218" i="42"/>
  <c r="U202" i="42"/>
  <c r="U190" i="42"/>
  <c r="U174" i="42"/>
  <c r="U158" i="42"/>
  <c r="T134" i="40"/>
  <c r="U117" i="42"/>
  <c r="U97" i="42"/>
  <c r="T81" i="40"/>
  <c r="T65" i="40"/>
  <c r="T45" i="40"/>
  <c r="T25" i="40"/>
  <c r="D38" i="29"/>
  <c r="T242" i="40"/>
  <c r="T206" i="40"/>
  <c r="T182" i="40"/>
  <c r="T166" i="40"/>
  <c r="T150" i="40"/>
  <c r="U129" i="42"/>
  <c r="T113" i="40"/>
  <c r="T97" i="40"/>
  <c r="U80" i="42"/>
  <c r="U56" i="42"/>
  <c r="U28" i="42"/>
  <c r="T9" i="40"/>
  <c r="U252" i="42"/>
  <c r="T216" i="40"/>
  <c r="T188" i="40"/>
  <c r="T160" i="40"/>
  <c r="U135" i="42"/>
  <c r="T115" i="40"/>
  <c r="U90" i="42"/>
  <c r="U66" i="42"/>
  <c r="U46" i="42"/>
  <c r="U26" i="42"/>
  <c r="T11" i="40"/>
  <c r="T252" i="40"/>
  <c r="U215" i="42"/>
  <c r="U195" i="42"/>
  <c r="U179" i="42"/>
  <c r="U163" i="42"/>
  <c r="U147" i="42"/>
  <c r="T131" i="40"/>
  <c r="U114" i="42"/>
  <c r="T90" i="40"/>
  <c r="T74" i="40"/>
  <c r="T58" i="40"/>
  <c r="T42" i="40"/>
  <c r="T26" i="40"/>
  <c r="U10" i="42"/>
  <c r="T247" i="40"/>
  <c r="T235" i="40"/>
  <c r="T223" i="40"/>
  <c r="T203" i="40"/>
  <c r="T183" i="40"/>
  <c r="T167" i="40"/>
  <c r="T151" i="40"/>
  <c r="U134" i="42"/>
  <c r="T118" i="40"/>
  <c r="T102" i="40"/>
  <c r="U85" i="42"/>
  <c r="U69" i="42"/>
  <c r="U53" i="42"/>
  <c r="U37" i="42"/>
  <c r="U21" i="42"/>
  <c r="U246" i="42"/>
  <c r="U214" i="42"/>
  <c r="U198" i="42"/>
  <c r="U182" i="42"/>
  <c r="U166" i="42"/>
  <c r="T142" i="40"/>
  <c r="U121" i="42"/>
  <c r="U93" i="42"/>
  <c r="T69" i="40"/>
  <c r="T41" i="40"/>
  <c r="U17" i="42"/>
  <c r="U254" i="42"/>
  <c r="T222" i="40"/>
  <c r="T198" i="40"/>
  <c r="T174" i="40"/>
  <c r="U141" i="42"/>
  <c r="T105" i="40"/>
  <c r="U72" i="42"/>
  <c r="U32" i="42"/>
  <c r="U235" i="42"/>
  <c r="U106" i="42"/>
  <c r="T14" i="40"/>
  <c r="T259" i="40"/>
  <c r="U146" i="42"/>
  <c r="U105" i="42"/>
  <c r="T49" i="40"/>
  <c r="T238" i="40"/>
  <c r="T190" i="40"/>
  <c r="T146" i="40"/>
  <c r="U92" i="42"/>
  <c r="U48" i="42"/>
  <c r="T6" i="40"/>
  <c r="T138" i="40"/>
  <c r="T57" i="40"/>
  <c r="U9" i="42"/>
  <c r="T246" i="40"/>
  <c r="T194" i="40"/>
  <c r="T162" i="40"/>
  <c r="T117" i="40"/>
  <c r="U64" i="42"/>
  <c r="U20" i="42"/>
  <c r="U40" i="42"/>
  <c r="G11" i="42"/>
  <c r="H11" i="42" s="1"/>
  <c r="D12" i="42"/>
  <c r="S27" i="45"/>
  <c r="E12" i="42" l="1"/>
  <c r="Q28" i="45"/>
  <c r="F12" i="42"/>
  <c r="R28" i="45"/>
  <c r="D13" i="42"/>
  <c r="G12" i="42"/>
  <c r="H12" i="42" s="1"/>
  <c r="S28" i="45"/>
  <c r="E13" i="42" l="1"/>
  <c r="Q29" i="45"/>
  <c r="F13" i="42"/>
  <c r="R29" i="45"/>
  <c r="D14" i="42"/>
  <c r="G13" i="42"/>
  <c r="H13" i="42" s="1"/>
  <c r="E14" i="42" l="1"/>
  <c r="F14" i="42"/>
  <c r="S29" i="45"/>
  <c r="G14" i="42"/>
  <c r="D15" i="42"/>
  <c r="F15" i="42"/>
  <c r="D16" i="42"/>
  <c r="G15" i="42"/>
  <c r="H15" i="42" s="1"/>
  <c r="F16" i="42"/>
  <c r="G16" i="42"/>
  <c r="H16" i="42" s="1"/>
  <c r="E16" i="42" l="1"/>
  <c r="E15" i="42"/>
  <c r="H14" i="42"/>
  <c r="D21" i="29" l="1"/>
  <c r="D3" i="43"/>
  <c r="D3" i="39"/>
  <c r="F3" i="42"/>
  <c r="D3" i="48"/>
  <c r="I4" i="42"/>
  <c r="E3" i="51"/>
  <c r="H4" i="40"/>
  <c r="H4" i="51"/>
  <c r="D3" i="49"/>
  <c r="E3" i="40"/>
  <c r="K3" i="43"/>
  <c r="E3" i="43"/>
  <c r="E3" i="39"/>
  <c r="K3" i="39"/>
  <c r="G3" i="48"/>
  <c r="E3" i="48"/>
  <c r="H3" i="48" s="1"/>
  <c r="K3" i="49"/>
  <c r="E3" i="49"/>
  <c r="H3" i="43"/>
  <c r="L3" i="43"/>
  <c r="H3" i="39"/>
  <c r="L3" i="39"/>
  <c r="L3" i="49"/>
  <c r="H3" i="49"/>
  <c r="M3" i="49" l="1"/>
  <c r="O3" i="49"/>
  <c r="N3" i="49"/>
  <c r="O3" i="39"/>
  <c r="N3" i="39"/>
  <c r="M3" i="39"/>
  <c r="M3" i="43"/>
  <c r="O3" i="43"/>
  <c r="N3" i="43"/>
  <c r="I3" i="48"/>
  <c r="K3" i="48"/>
  <c r="J3" i="48"/>
  <c r="U13" i="49" a="1"/>
  <c r="U3" i="49" a="1"/>
  <c r="U9" i="49" a="1"/>
  <c r="T9" i="43" a="1"/>
  <c r="T3" i="43" a="1"/>
  <c r="S3" i="49" a="1"/>
  <c r="Q13" i="48" a="1"/>
  <c r="Q9" i="48" a="1"/>
  <c r="Q3" i="48" a="1"/>
  <c r="T9" i="49" a="1"/>
  <c r="T3" i="49" a="1"/>
  <c r="O3" i="48" a="1"/>
  <c r="S3" i="39" a="1"/>
  <c r="P9" i="48" a="1"/>
  <c r="P3" i="48" a="1"/>
  <c r="T3" i="39" a="1"/>
  <c r="T9" i="39" a="1"/>
  <c r="U9" i="39" a="1"/>
  <c r="U3" i="39" a="1"/>
  <c r="U13" i="39" a="1"/>
  <c r="U3" i="43" a="1"/>
  <c r="U13" i="43" a="1"/>
  <c r="U9" i="43" a="1"/>
  <c r="S3" i="43" a="1"/>
  <c r="S3" i="43" l="1"/>
  <c r="S4" i="43"/>
  <c r="S5" i="43"/>
  <c r="U9" i="43"/>
  <c r="U10" i="43"/>
  <c r="U13" i="43"/>
  <c r="AA13" i="43" s="1"/>
  <c r="U4" i="43"/>
  <c r="U3" i="43"/>
  <c r="U5" i="43"/>
  <c r="U13" i="39"/>
  <c r="AA13" i="39" s="1"/>
  <c r="U5" i="39"/>
  <c r="U4" i="39"/>
  <c r="U3" i="39"/>
  <c r="U9" i="39"/>
  <c r="U10" i="39"/>
  <c r="T10" i="39"/>
  <c r="T9" i="39"/>
  <c r="T4" i="39"/>
  <c r="T5" i="39"/>
  <c r="T3" i="39"/>
  <c r="P4" i="48"/>
  <c r="P5" i="48"/>
  <c r="P3" i="48"/>
  <c r="P9" i="48"/>
  <c r="P10" i="48"/>
  <c r="S4" i="39"/>
  <c r="S3" i="39"/>
  <c r="S5" i="39"/>
  <c r="O3" i="48"/>
  <c r="O4" i="48"/>
  <c r="O5" i="48"/>
  <c r="T4" i="49"/>
  <c r="T3" i="49"/>
  <c r="T5" i="49"/>
  <c r="T9" i="49"/>
  <c r="AA9" i="49" s="1" a="1"/>
  <c r="T10" i="49"/>
  <c r="Q4" i="48"/>
  <c r="Q3" i="48"/>
  <c r="Q5" i="48"/>
  <c r="Q9" i="48"/>
  <c r="Q10" i="48"/>
  <c r="Q13" i="48"/>
  <c r="W13" i="48" s="1"/>
  <c r="S4" i="49"/>
  <c r="S3" i="49"/>
  <c r="S5" i="49"/>
  <c r="T4" i="43"/>
  <c r="T5" i="43"/>
  <c r="T3" i="43"/>
  <c r="T9" i="43"/>
  <c r="T10" i="43"/>
  <c r="U9" i="49"/>
  <c r="U10" i="49"/>
  <c r="U4" i="49"/>
  <c r="U3" i="49"/>
  <c r="U5" i="49"/>
  <c r="U13" i="49"/>
  <c r="AA13" i="49" s="1"/>
  <c r="AA9" i="49" l="1"/>
  <c r="AA10" i="49"/>
  <c r="AB10" i="49"/>
  <c r="AB9" i="49"/>
  <c r="W9" i="48" a="1"/>
  <c r="W3" i="48" a="1"/>
  <c r="AA3" i="49" a="1"/>
  <c r="AA3" i="39" a="1"/>
  <c r="AA9" i="43" a="1"/>
  <c r="AA9" i="39" a="1"/>
  <c r="AA3" i="43" a="1"/>
  <c r="AB5" i="39" l="1"/>
  <c r="AB4" i="39"/>
  <c r="AA3" i="39"/>
  <c r="AC3" i="39"/>
  <c r="AC5" i="39"/>
  <c r="AA5" i="39"/>
  <c r="AB3" i="39"/>
  <c r="AA4" i="39"/>
  <c r="AC4" i="39"/>
  <c r="AC4" i="49"/>
  <c r="AA5" i="49"/>
  <c r="AC5" i="49"/>
  <c r="AC3" i="49"/>
  <c r="AA4" i="49"/>
  <c r="AB3" i="49"/>
  <c r="AA3" i="49"/>
  <c r="AB5" i="49"/>
  <c r="AB4" i="49"/>
  <c r="Y5" i="48"/>
  <c r="Y3" i="48"/>
  <c r="W4" i="48"/>
  <c r="W5" i="48"/>
  <c r="X4" i="48"/>
  <c r="Y4" i="48"/>
  <c r="X5" i="48"/>
  <c r="X3" i="48"/>
  <c r="W3" i="48"/>
  <c r="W10" i="48"/>
  <c r="X9" i="48"/>
  <c r="W9" i="48"/>
  <c r="X10" i="48"/>
  <c r="AA5" i="43"/>
  <c r="AA3" i="43"/>
  <c r="AC5" i="43"/>
  <c r="AB5" i="43"/>
  <c r="AA4" i="43"/>
  <c r="AC4" i="43"/>
  <c r="AB4" i="43"/>
  <c r="AB3" i="43"/>
  <c r="AC3" i="43"/>
  <c r="AA10" i="39"/>
  <c r="AB10" i="39"/>
  <c r="AA9" i="39"/>
  <c r="AB9" i="39"/>
  <c r="AA9" i="43"/>
  <c r="AB10" i="43"/>
  <c r="AA10" i="43"/>
  <c r="AB9" i="43"/>
  <c r="D20" i="29" l="1"/>
  <c r="R5" i="45"/>
  <c r="R8" i="45"/>
  <c r="R9" i="45"/>
  <c r="R7" i="45"/>
  <c r="R4" i="45"/>
  <c r="R6" i="45"/>
  <c r="R13" i="45" s="1" a="1"/>
  <c r="G3" i="49"/>
  <c r="G3" i="39"/>
  <c r="G3" i="43"/>
  <c r="F3" i="49"/>
  <c r="F3" i="39"/>
  <c r="F3" i="43"/>
  <c r="K15" i="42"/>
  <c r="J17" i="51"/>
  <c r="I14" i="40"/>
  <c r="J19" i="51"/>
  <c r="L20" i="49"/>
  <c r="J12" i="51"/>
  <c r="G7" i="43"/>
  <c r="H8" i="40"/>
  <c r="J22" i="51"/>
  <c r="K21" i="39"/>
  <c r="K19" i="39"/>
  <c r="I16" i="51"/>
  <c r="I8" i="42"/>
  <c r="I21" i="51"/>
  <c r="Q7" i="45"/>
  <c r="I7" i="40"/>
  <c r="L21" i="39"/>
  <c r="K30" i="49"/>
  <c r="K16" i="39"/>
  <c r="L26" i="49"/>
  <c r="K13" i="42"/>
  <c r="J17" i="40"/>
  <c r="I22" i="40"/>
  <c r="H7" i="51"/>
  <c r="K16" i="49"/>
  <c r="H14" i="40"/>
  <c r="H16" i="48"/>
  <c r="F9" i="35"/>
  <c r="L15" i="49"/>
  <c r="J16" i="40"/>
  <c r="J16" i="42"/>
  <c r="K22" i="39"/>
  <c r="I18" i="40"/>
  <c r="L21" i="49"/>
  <c r="I19" i="51"/>
  <c r="G4" i="39"/>
  <c r="H16" i="51"/>
  <c r="F7" i="39"/>
  <c r="I9" i="42"/>
  <c r="K21" i="43"/>
  <c r="I7" i="51"/>
  <c r="H15" i="51"/>
  <c r="H17" i="48"/>
  <c r="I5" i="42"/>
  <c r="L22" i="39"/>
  <c r="W29" i="45"/>
  <c r="H19" i="40"/>
  <c r="K18" i="39"/>
  <c r="K24" i="49"/>
  <c r="J9" i="40"/>
  <c r="I12" i="42"/>
  <c r="L17" i="43"/>
  <c r="J14" i="51"/>
  <c r="J14" i="42"/>
  <c r="H9" i="51"/>
  <c r="G16" i="48"/>
  <c r="K17" i="49"/>
  <c r="K17" i="39"/>
  <c r="L27" i="49"/>
  <c r="J11" i="51"/>
  <c r="L29" i="49"/>
  <c r="H15" i="48"/>
  <c r="K20" i="39"/>
  <c r="K23" i="39"/>
  <c r="H19" i="48"/>
  <c r="I9" i="51"/>
  <c r="L30" i="49"/>
  <c r="Q6" i="45"/>
  <c r="F5" i="49"/>
  <c r="I10" i="51"/>
  <c r="K17" i="43"/>
  <c r="I11" i="51"/>
  <c r="K20" i="43"/>
  <c r="K23" i="49"/>
  <c r="J15" i="51"/>
  <c r="I14" i="51"/>
  <c r="J8" i="40"/>
  <c r="J13" i="51"/>
  <c r="J9" i="51"/>
  <c r="J13" i="40"/>
  <c r="H17" i="51"/>
  <c r="G5" i="43"/>
  <c r="V28" i="45"/>
  <c r="L28" i="49"/>
  <c r="J5" i="42"/>
  <c r="H17" i="40"/>
  <c r="J15" i="42"/>
  <c r="K16" i="42"/>
  <c r="I16" i="42"/>
  <c r="K4" i="42"/>
  <c r="J7" i="40"/>
  <c r="Q4" i="45"/>
  <c r="L21" i="43"/>
  <c r="F7" i="49"/>
  <c r="L16" i="49"/>
  <c r="J8" i="42"/>
  <c r="I18" i="51"/>
  <c r="J18" i="51"/>
  <c r="I7" i="42"/>
  <c r="K20" i="49"/>
  <c r="F5" i="43"/>
  <c r="F2" i="35"/>
  <c r="F11" i="35"/>
  <c r="I5" i="40"/>
  <c r="K9" i="42"/>
  <c r="K15" i="39"/>
  <c r="K18" i="43"/>
  <c r="J6" i="40"/>
  <c r="J10" i="42"/>
  <c r="J19" i="40"/>
  <c r="G5" i="39"/>
  <c r="K26" i="49"/>
  <c r="L19" i="43"/>
  <c r="L23" i="49"/>
  <c r="I22" i="51"/>
  <c r="H16" i="40"/>
  <c r="F6" i="49"/>
  <c r="G6" i="49"/>
  <c r="I13" i="40"/>
  <c r="H9" i="40"/>
  <c r="K11" i="42"/>
  <c r="L16" i="39"/>
  <c r="I12" i="51"/>
  <c r="F20" i="35"/>
  <c r="H13" i="40"/>
  <c r="K5" i="42"/>
  <c r="J20" i="51"/>
  <c r="H21" i="51"/>
  <c r="K19" i="49"/>
  <c r="F14" i="35"/>
  <c r="H11" i="40"/>
  <c r="J16" i="51"/>
  <c r="H6" i="51"/>
  <c r="J4" i="42"/>
  <c r="G6" i="39"/>
  <c r="F7" i="35"/>
  <c r="J5" i="51"/>
  <c r="G5" i="49"/>
  <c r="J10" i="51"/>
  <c r="F6" i="43"/>
  <c r="I16" i="40"/>
  <c r="F18" i="35"/>
  <c r="U12" i="45" a="1"/>
  <c r="F17" i="35"/>
  <c r="V29" i="45"/>
  <c r="G4" i="49"/>
  <c r="I5" i="51"/>
  <c r="H5" i="51"/>
  <c r="H7" i="40"/>
  <c r="I15" i="40"/>
  <c r="F5" i="39"/>
  <c r="J7" i="42"/>
  <c r="I14" i="42"/>
  <c r="W26" i="45"/>
  <c r="K14" i="42"/>
  <c r="H6" i="40"/>
  <c r="K22" i="49"/>
  <c r="K15" i="43"/>
  <c r="L25" i="49"/>
  <c r="L24" i="39"/>
  <c r="I6" i="42"/>
  <c r="H14" i="51"/>
  <c r="L20" i="39"/>
  <c r="V27" i="45"/>
  <c r="I4" i="40"/>
  <c r="I10" i="40"/>
  <c r="J15" i="40"/>
  <c r="I12" i="40"/>
  <c r="J4" i="40"/>
  <c r="Q8" i="45"/>
  <c r="F7" i="43"/>
  <c r="J22" i="40"/>
  <c r="I19" i="40"/>
  <c r="G7" i="39"/>
  <c r="K19" i="43"/>
  <c r="J20" i="40"/>
  <c r="F4" i="39"/>
  <c r="J11" i="40"/>
  <c r="F16" i="35"/>
  <c r="T28" i="45"/>
  <c r="I8" i="51"/>
  <c r="H15" i="40"/>
  <c r="F12" i="35"/>
  <c r="K29" i="49"/>
  <c r="V26" i="45"/>
  <c r="F10" i="35"/>
  <c r="I15" i="42"/>
  <c r="I20" i="40"/>
  <c r="J21" i="40"/>
  <c r="H5" i="40"/>
  <c r="F8" i="35"/>
  <c r="L20" i="43"/>
  <c r="K27" i="49"/>
  <c r="H18" i="48"/>
  <c r="F6" i="39"/>
  <c r="K15" i="49"/>
  <c r="I21" i="40"/>
  <c r="F4" i="35"/>
  <c r="G15" i="48"/>
  <c r="J18" i="40"/>
  <c r="I11" i="40"/>
  <c r="H8" i="51"/>
  <c r="L16" i="43"/>
  <c r="H12" i="40"/>
  <c r="J14" i="40"/>
  <c r="K7" i="42"/>
  <c r="L18" i="43"/>
  <c r="G4" i="43"/>
  <c r="K16" i="43"/>
  <c r="J10" i="40"/>
  <c r="H19" i="51"/>
  <c r="L17" i="39"/>
  <c r="J9" i="42"/>
  <c r="K6" i="42"/>
  <c r="K18" i="49"/>
  <c r="H21" i="40"/>
  <c r="W28" i="45"/>
  <c r="L22" i="49"/>
  <c r="I17" i="40"/>
  <c r="G18" i="48"/>
  <c r="H20" i="40"/>
  <c r="I10" i="42"/>
  <c r="I15" i="51"/>
  <c r="I20" i="51"/>
  <c r="Q5" i="45"/>
  <c r="K25" i="49"/>
  <c r="L23" i="39"/>
  <c r="L15" i="39"/>
  <c r="J7" i="51"/>
  <c r="J5" i="40"/>
  <c r="Q3" i="45"/>
  <c r="F4" i="49"/>
  <c r="I13" i="51"/>
  <c r="I6" i="40"/>
  <c r="J21" i="51"/>
  <c r="K12" i="42"/>
  <c r="L24" i="49"/>
  <c r="F6" i="35"/>
  <c r="I6" i="51"/>
  <c r="F19" i="35"/>
  <c r="K8" i="42"/>
  <c r="J12" i="42"/>
  <c r="G6" i="43"/>
  <c r="J8" i="51"/>
  <c r="T26" i="45"/>
  <c r="F3" i="35"/>
  <c r="L18" i="49"/>
  <c r="L18" i="39"/>
  <c r="J13" i="42"/>
  <c r="H11" i="51"/>
  <c r="F4" i="43"/>
  <c r="H10" i="40"/>
  <c r="F5" i="35"/>
  <c r="F15" i="35"/>
  <c r="F13" i="35"/>
  <c r="K28" i="49"/>
  <c r="L19" i="49"/>
  <c r="J6" i="51"/>
  <c r="K10" i="42"/>
  <c r="J12" i="40"/>
  <c r="K21" i="49"/>
  <c r="J4" i="51"/>
  <c r="K24" i="39"/>
  <c r="H22" i="40"/>
  <c r="T29" i="45"/>
  <c r="I4" i="51"/>
  <c r="I8" i="40"/>
  <c r="G17" i="48"/>
  <c r="T27" i="45"/>
  <c r="I13" i="42"/>
  <c r="I17" i="51"/>
  <c r="H18" i="40"/>
  <c r="L17" i="49"/>
  <c r="L19" i="39"/>
  <c r="H10" i="51"/>
  <c r="H20" i="51"/>
  <c r="I9" i="40"/>
  <c r="G7" i="49"/>
  <c r="Q9" i="45"/>
  <c r="J6" i="42"/>
  <c r="I11" i="42"/>
  <c r="J11" i="42"/>
  <c r="H22" i="51"/>
  <c r="H13" i="51"/>
  <c r="L15" i="43"/>
  <c r="H18" i="51"/>
  <c r="G19" i="48"/>
  <c r="W27" i="45"/>
  <c r="H12" i="51"/>
  <c r="R19" i="45" l="1"/>
  <c r="R18" i="45"/>
  <c r="R20" i="45"/>
  <c r="R13" i="45"/>
  <c r="R16" i="45"/>
  <c r="R15" i="45"/>
  <c r="R17" i="45"/>
  <c r="R21" i="45"/>
  <c r="R14" i="45"/>
  <c r="I19" i="48"/>
  <c r="L11" i="42"/>
  <c r="M11" i="42" s="1"/>
  <c r="L6" i="42"/>
  <c r="Q6" i="42" s="1"/>
  <c r="K9" i="40"/>
  <c r="P9" i="40" s="1"/>
  <c r="K17" i="51"/>
  <c r="P17" i="51" s="1"/>
  <c r="I17" i="48"/>
  <c r="K8" i="40"/>
  <c r="P8" i="40" s="1"/>
  <c r="K4" i="51"/>
  <c r="M24" i="39"/>
  <c r="M21" i="49"/>
  <c r="M28" i="49"/>
  <c r="I4" i="43"/>
  <c r="L13" i="42"/>
  <c r="M13" i="42" s="1"/>
  <c r="L12" i="42"/>
  <c r="M12" i="42" s="1"/>
  <c r="K6" i="51"/>
  <c r="L6" i="51" s="1"/>
  <c r="K6" i="40"/>
  <c r="P6" i="40" s="1"/>
  <c r="K13" i="51"/>
  <c r="P13" i="51" s="1"/>
  <c r="I4" i="49"/>
  <c r="M25" i="49"/>
  <c r="K20" i="51"/>
  <c r="P20" i="51" s="1"/>
  <c r="K15" i="51"/>
  <c r="P15" i="51" s="1"/>
  <c r="I18" i="48"/>
  <c r="K17" i="40"/>
  <c r="P17" i="40" s="1"/>
  <c r="M18" i="49"/>
  <c r="L9" i="42"/>
  <c r="M9" i="42" s="1"/>
  <c r="M16" i="43"/>
  <c r="K11" i="40"/>
  <c r="P11" i="40" s="1"/>
  <c r="I15" i="48"/>
  <c r="K21" i="40"/>
  <c r="P21" i="40" s="1"/>
  <c r="M15" i="49"/>
  <c r="I6" i="39"/>
  <c r="M27" i="49"/>
  <c r="K20" i="40"/>
  <c r="P20" i="40" s="1"/>
  <c r="U26" i="45"/>
  <c r="X26" i="45" s="1"/>
  <c r="M29" i="49"/>
  <c r="K8" i="51"/>
  <c r="P8" i="51" s="1"/>
  <c r="I4" i="39"/>
  <c r="M19" i="43"/>
  <c r="K19" i="40"/>
  <c r="P19" i="40" s="1"/>
  <c r="I7" i="43"/>
  <c r="K12" i="40"/>
  <c r="P12" i="40" s="1"/>
  <c r="K10" i="40"/>
  <c r="P10" i="40" s="1"/>
  <c r="K4" i="40"/>
  <c r="U27" i="45"/>
  <c r="X27" i="45" s="1"/>
  <c r="F5" i="48" s="1"/>
  <c r="M15" i="43"/>
  <c r="M22" i="49"/>
  <c r="L7" i="42"/>
  <c r="M7" i="42" s="1"/>
  <c r="I5" i="39"/>
  <c r="K15" i="40"/>
  <c r="P15" i="40" s="1"/>
  <c r="K5" i="51"/>
  <c r="L5" i="51" s="1"/>
  <c r="U29" i="45"/>
  <c r="X29" i="45" s="1"/>
  <c r="F7" i="48" s="1"/>
  <c r="U21" i="45"/>
  <c r="U14" i="45"/>
  <c r="U19" i="45"/>
  <c r="U12" i="45"/>
  <c r="U13" i="45"/>
  <c r="U17" i="45"/>
  <c r="U18" i="45"/>
  <c r="U16" i="45"/>
  <c r="U15" i="45"/>
  <c r="U20" i="45"/>
  <c r="K16" i="40"/>
  <c r="P16" i="40" s="1"/>
  <c r="I6" i="43"/>
  <c r="L4" i="42"/>
  <c r="M19" i="49"/>
  <c r="K12" i="51"/>
  <c r="L12" i="51" s="1"/>
  <c r="K13" i="40"/>
  <c r="P13" i="40" s="1"/>
  <c r="I6" i="49"/>
  <c r="K22" i="51"/>
  <c r="L22" i="51" s="1"/>
  <c r="M26" i="49"/>
  <c r="L10" i="42"/>
  <c r="M10" i="42" s="1"/>
  <c r="M18" i="43"/>
  <c r="M15" i="39"/>
  <c r="K5" i="40"/>
  <c r="P5" i="40" s="1"/>
  <c r="I5" i="43"/>
  <c r="M20" i="49"/>
  <c r="K18" i="51"/>
  <c r="P18" i="51" s="1"/>
  <c r="L8" i="42"/>
  <c r="M8" i="42" s="1"/>
  <c r="I7" i="49"/>
  <c r="L15" i="42"/>
  <c r="M15" i="42" s="1"/>
  <c r="L5" i="42"/>
  <c r="Q5" i="42" s="1"/>
  <c r="U28" i="45"/>
  <c r="X28" i="45" s="1"/>
  <c r="F6" i="48" s="1"/>
  <c r="K14" i="51"/>
  <c r="P14" i="51" s="1"/>
  <c r="M23" i="49"/>
  <c r="M20" i="43"/>
  <c r="K11" i="51"/>
  <c r="L11" i="51" s="1"/>
  <c r="M17" i="43"/>
  <c r="K10" i="51"/>
  <c r="L10" i="51" s="1"/>
  <c r="I5" i="49"/>
  <c r="K9" i="51"/>
  <c r="L9" i="51" s="1"/>
  <c r="M23" i="39"/>
  <c r="M20" i="39"/>
  <c r="M17" i="39"/>
  <c r="M17" i="49"/>
  <c r="I16" i="48"/>
  <c r="L14" i="42"/>
  <c r="Q14" i="42" s="1"/>
  <c r="M24" i="49"/>
  <c r="M18" i="39"/>
  <c r="K7" i="51"/>
  <c r="P7" i="51" s="1"/>
  <c r="M21" i="43"/>
  <c r="I7" i="39"/>
  <c r="K19" i="51"/>
  <c r="P19" i="51" s="1"/>
  <c r="K18" i="40"/>
  <c r="P18" i="40" s="1"/>
  <c r="M22" i="39"/>
  <c r="L16" i="42"/>
  <c r="M16" i="42" s="1"/>
  <c r="M16" i="49"/>
  <c r="K22" i="40"/>
  <c r="P22" i="40" s="1"/>
  <c r="M16" i="39"/>
  <c r="M30" i="49"/>
  <c r="K7" i="40"/>
  <c r="P7" i="40" s="1"/>
  <c r="K21" i="51"/>
  <c r="L21" i="51" s="1"/>
  <c r="K16" i="51"/>
  <c r="P16" i="51" s="1"/>
  <c r="M19" i="39"/>
  <c r="M21" i="39"/>
  <c r="K14" i="40"/>
  <c r="P14" i="40" s="1"/>
  <c r="I3" i="43"/>
  <c r="I3" i="39"/>
  <c r="I3" i="49"/>
  <c r="Q7" i="42" l="1"/>
  <c r="L17" i="40"/>
  <c r="L11" i="40"/>
  <c r="L19" i="51"/>
  <c r="Q11" i="42"/>
  <c r="P9" i="51"/>
  <c r="L9" i="40"/>
  <c r="L13" i="51"/>
  <c r="L16" i="51"/>
  <c r="L14" i="51"/>
  <c r="L18" i="51"/>
  <c r="L13" i="40"/>
  <c r="Q13" i="42"/>
  <c r="Q10" i="42"/>
  <c r="P21" i="51"/>
  <c r="L8" i="40"/>
  <c r="M5" i="42"/>
  <c r="L16" i="40"/>
  <c r="Q15" i="42"/>
  <c r="P22" i="51"/>
  <c r="L19" i="40"/>
  <c r="Q16" i="42"/>
  <c r="L21" i="40"/>
  <c r="L18" i="40"/>
  <c r="L7" i="51"/>
  <c r="L4" i="40"/>
  <c r="P4" i="40"/>
  <c r="J3" i="39" s="1"/>
  <c r="L5" i="40"/>
  <c r="P11" i="51"/>
  <c r="P10" i="51"/>
  <c r="P6" i="51"/>
  <c r="M14" i="42"/>
  <c r="L15" i="40"/>
  <c r="L8" i="51"/>
  <c r="L22" i="40"/>
  <c r="L20" i="51"/>
  <c r="P5" i="51"/>
  <c r="F4" i="48"/>
  <c r="F3" i="48"/>
  <c r="L15" i="51"/>
  <c r="L7" i="40"/>
  <c r="M6" i="42"/>
  <c r="Q8" i="42"/>
  <c r="L14" i="40"/>
  <c r="Q9" i="42"/>
  <c r="Q12" i="42"/>
  <c r="L17" i="51"/>
  <c r="M4" i="42"/>
  <c r="Q4" i="42"/>
  <c r="J3" i="43" s="1"/>
  <c r="L6" i="40"/>
  <c r="L12" i="40"/>
  <c r="L20" i="40"/>
  <c r="L10" i="40"/>
  <c r="L4" i="51"/>
  <c r="P4" i="51"/>
  <c r="J3" i="49" s="1"/>
  <c r="P12" i="51"/>
  <c r="N1" i="51"/>
  <c r="U38" i="51"/>
  <c r="U240" i="51"/>
  <c r="U72" i="51"/>
  <c r="U73" i="51"/>
  <c r="U113" i="51"/>
  <c r="U258" i="51"/>
  <c r="U248" i="51"/>
  <c r="U164" i="51"/>
  <c r="U64" i="51"/>
  <c r="U9" i="51"/>
  <c r="U78" i="51"/>
  <c r="U219" i="51"/>
  <c r="N1" i="40"/>
  <c r="U45" i="51"/>
  <c r="U168" i="40"/>
  <c r="U84" i="40"/>
  <c r="U211" i="51"/>
  <c r="U25" i="40"/>
  <c r="U246" i="51"/>
  <c r="N20" i="40"/>
  <c r="U86" i="40"/>
  <c r="U209" i="51"/>
  <c r="U82" i="40"/>
  <c r="G19" i="35"/>
  <c r="U30" i="40"/>
  <c r="G18" i="35"/>
  <c r="U61" i="51"/>
  <c r="U217" i="40"/>
  <c r="U91" i="51"/>
  <c r="U105" i="40"/>
  <c r="U20" i="40"/>
  <c r="U34" i="51"/>
  <c r="U81" i="51"/>
  <c r="U100" i="51"/>
  <c r="U24" i="40"/>
  <c r="U217" i="51"/>
  <c r="U172" i="40"/>
  <c r="U194" i="51"/>
  <c r="U140" i="40"/>
  <c r="U197" i="51"/>
  <c r="G6" i="35"/>
  <c r="U53" i="51"/>
  <c r="U85" i="51"/>
  <c r="U221" i="40"/>
  <c r="U121" i="40"/>
  <c r="U258" i="40"/>
  <c r="U141" i="51"/>
  <c r="U251" i="40"/>
  <c r="U92" i="40"/>
  <c r="U101" i="40"/>
  <c r="U210" i="40"/>
  <c r="U37" i="51"/>
  <c r="U162" i="40"/>
  <c r="U62" i="40"/>
  <c r="U187" i="51"/>
  <c r="U234" i="40"/>
  <c r="U85" i="40"/>
  <c r="U142" i="40"/>
  <c r="U124" i="40"/>
  <c r="U194" i="40"/>
  <c r="U168" i="51"/>
  <c r="U42" i="40"/>
  <c r="U189" i="40"/>
  <c r="N15" i="40"/>
  <c r="U250" i="40"/>
  <c r="U144" i="40"/>
  <c r="U36" i="40"/>
  <c r="U244" i="40"/>
  <c r="U186" i="40"/>
  <c r="N11" i="40"/>
  <c r="U6" i="40"/>
  <c r="U261" i="40"/>
  <c r="U167" i="40"/>
  <c r="U132" i="51"/>
  <c r="U159" i="51"/>
  <c r="U131" i="51"/>
  <c r="U58" i="51"/>
  <c r="U186" i="51"/>
  <c r="U39" i="51"/>
  <c r="G20" i="35"/>
  <c r="J4" i="49"/>
  <c r="N6" i="51"/>
  <c r="U151" i="51"/>
  <c r="U33" i="51"/>
  <c r="U32" i="51"/>
  <c r="U109" i="51"/>
  <c r="U249" i="40"/>
  <c r="G13" i="35"/>
  <c r="U11" i="51"/>
  <c r="U143" i="51"/>
  <c r="U103" i="51"/>
  <c r="N9" i="51"/>
  <c r="U120" i="51"/>
  <c r="U262" i="40"/>
  <c r="U165" i="51"/>
  <c r="U50" i="40"/>
  <c r="U129" i="40"/>
  <c r="U127" i="40"/>
  <c r="U242" i="51"/>
  <c r="U105" i="51"/>
  <c r="U128" i="51"/>
  <c r="U87" i="40"/>
  <c r="U21" i="40"/>
  <c r="U3" i="51"/>
  <c r="U67" i="51"/>
  <c r="U191" i="51"/>
  <c r="U111" i="40"/>
  <c r="U239" i="51"/>
  <c r="U129" i="51"/>
  <c r="U227" i="51"/>
  <c r="U6" i="51"/>
  <c r="N7" i="51"/>
  <c r="N6" i="40"/>
  <c r="N8" i="51"/>
  <c r="U145" i="51"/>
  <c r="U171" i="51"/>
  <c r="U89" i="51"/>
  <c r="G16" i="35"/>
  <c r="U160" i="40"/>
  <c r="U191" i="40"/>
  <c r="U188" i="51"/>
  <c r="U220" i="40"/>
  <c r="U182" i="51"/>
  <c r="U35" i="51"/>
  <c r="U103" i="40"/>
  <c r="U164" i="40"/>
  <c r="U188" i="40"/>
  <c r="U31" i="40"/>
  <c r="U221" i="51"/>
  <c r="U234" i="51"/>
  <c r="U225" i="40"/>
  <c r="U180" i="40"/>
  <c r="U179" i="40"/>
  <c r="U215" i="40"/>
  <c r="U213" i="40"/>
  <c r="U125" i="51"/>
  <c r="U119" i="51"/>
  <c r="U146" i="51"/>
  <c r="U183" i="51"/>
  <c r="U245" i="51"/>
  <c r="N20" i="51"/>
  <c r="U24" i="51"/>
  <c r="U52" i="51"/>
  <c r="U243" i="51"/>
  <c r="U153" i="51"/>
  <c r="U223" i="40"/>
  <c r="U16" i="40"/>
  <c r="U22" i="51"/>
  <c r="U239" i="40"/>
  <c r="U13" i="40"/>
  <c r="U229" i="40"/>
  <c r="U260" i="51"/>
  <c r="Q13" i="45" a="1"/>
  <c r="U236" i="40"/>
  <c r="U97" i="51"/>
  <c r="U201" i="51"/>
  <c r="U116" i="40"/>
  <c r="U5" i="40"/>
  <c r="U260" i="40"/>
  <c r="U190" i="40"/>
  <c r="U40" i="51"/>
  <c r="J7" i="39"/>
  <c r="G7" i="35"/>
  <c r="U54" i="51"/>
  <c r="U82" i="51"/>
  <c r="U36" i="51"/>
  <c r="U47" i="51"/>
  <c r="U244" i="51"/>
  <c r="U75" i="40"/>
  <c r="U99" i="40"/>
  <c r="U14" i="40"/>
  <c r="U11" i="40"/>
  <c r="U195" i="51"/>
  <c r="U96" i="40"/>
  <c r="U57" i="40"/>
  <c r="U158" i="40"/>
  <c r="U216" i="40"/>
  <c r="U261" i="51"/>
  <c r="U63" i="51"/>
  <c r="U220" i="51"/>
  <c r="U204" i="51"/>
  <c r="N21" i="51"/>
  <c r="O1" i="42"/>
  <c r="U112" i="40"/>
  <c r="U222" i="40"/>
  <c r="U123" i="40"/>
  <c r="U184" i="40"/>
  <c r="U22" i="40"/>
  <c r="U147" i="40"/>
  <c r="U52" i="40"/>
  <c r="U143" i="40"/>
  <c r="U185" i="40"/>
  <c r="U155" i="40"/>
  <c r="V194" i="42"/>
  <c r="V150" i="42"/>
  <c r="V26" i="42"/>
  <c r="V68" i="42"/>
  <c r="V244" i="42"/>
  <c r="V246" i="42"/>
  <c r="V254" i="42"/>
  <c r="V25" i="42"/>
  <c r="V125" i="42"/>
  <c r="V24" i="42"/>
  <c r="V192" i="42"/>
  <c r="V121" i="42"/>
  <c r="V33" i="42"/>
  <c r="V200" i="42"/>
  <c r="V13" i="42"/>
  <c r="V115" i="42"/>
  <c r="V105" i="42"/>
  <c r="V65" i="42"/>
  <c r="V170" i="42"/>
  <c r="V77" i="42"/>
  <c r="V110" i="42"/>
  <c r="V42" i="42"/>
  <c r="V173" i="42"/>
  <c r="V48" i="42"/>
  <c r="V83" i="42"/>
  <c r="V197" i="42"/>
  <c r="V22" i="42"/>
  <c r="V82" i="42"/>
  <c r="V36" i="42"/>
  <c r="V176" i="42"/>
  <c r="N14" i="51"/>
  <c r="N4" i="40"/>
  <c r="U21" i="51"/>
  <c r="U100" i="40"/>
  <c r="U114" i="40"/>
  <c r="U104" i="40"/>
  <c r="U208" i="40"/>
  <c r="U98" i="51"/>
  <c r="U27" i="40"/>
  <c r="U40" i="40"/>
  <c r="U145" i="40"/>
  <c r="U54" i="40"/>
  <c r="U205" i="51"/>
  <c r="U243" i="40"/>
  <c r="U163" i="40"/>
  <c r="U70" i="40"/>
  <c r="U211" i="40"/>
  <c r="U44" i="51"/>
  <c r="U137" i="40"/>
  <c r="U94" i="40"/>
  <c r="U146" i="40"/>
  <c r="U4" i="40"/>
  <c r="U134" i="40"/>
  <c r="U161" i="40"/>
  <c r="U10" i="40"/>
  <c r="V113" i="42"/>
  <c r="V72" i="42"/>
  <c r="V223" i="42"/>
  <c r="V208" i="42"/>
  <c r="V34" i="42"/>
  <c r="V90" i="42"/>
  <c r="V229" i="42"/>
  <c r="V76" i="42"/>
  <c r="V255" i="42"/>
  <c r="V230" i="42"/>
  <c r="V241" i="42"/>
  <c r="V141" i="42"/>
  <c r="V126" i="42"/>
  <c r="V39" i="42"/>
  <c r="V226" i="42"/>
  <c r="V211" i="42"/>
  <c r="V204" i="42"/>
  <c r="V69" i="42"/>
  <c r="V210" i="42"/>
  <c r="V225" i="42"/>
  <c r="U118" i="51"/>
  <c r="U229" i="51"/>
  <c r="U108" i="51"/>
  <c r="U88" i="51"/>
  <c r="U198" i="51"/>
  <c r="U139" i="51"/>
  <c r="U226" i="51"/>
  <c r="G17" i="35"/>
  <c r="U175" i="51"/>
  <c r="U157" i="51"/>
  <c r="N10" i="51"/>
  <c r="U110" i="51"/>
  <c r="U166" i="40"/>
  <c r="N17" i="51"/>
  <c r="U35" i="40"/>
  <c r="U181" i="51"/>
  <c r="U71" i="51"/>
  <c r="U84" i="51"/>
  <c r="U174" i="51"/>
  <c r="U202" i="51"/>
  <c r="U19" i="51"/>
  <c r="U122" i="40"/>
  <c r="N21" i="40"/>
  <c r="N8" i="40"/>
  <c r="U123" i="51"/>
  <c r="U175" i="40"/>
  <c r="U195" i="40"/>
  <c r="U208" i="51"/>
  <c r="U12" i="40"/>
  <c r="U162" i="51"/>
  <c r="N18" i="40"/>
  <c r="U245" i="40"/>
  <c r="U233" i="40"/>
  <c r="U66" i="40"/>
  <c r="U45" i="40"/>
  <c r="U205" i="40"/>
  <c r="V94" i="42"/>
  <c r="V147" i="42"/>
  <c r="V86" i="42"/>
  <c r="V216" i="42"/>
  <c r="V18" i="42"/>
  <c r="V227" i="42"/>
  <c r="V236" i="42"/>
  <c r="O12" i="42"/>
  <c r="V75" i="42"/>
  <c r="V177" i="42"/>
  <c r="V88" i="42"/>
  <c r="V3" i="42"/>
  <c r="V155" i="42"/>
  <c r="V85" i="42"/>
  <c r="V119" i="42"/>
  <c r="V189" i="42"/>
  <c r="U66" i="51"/>
  <c r="U69" i="51"/>
  <c r="U135" i="51"/>
  <c r="U253" i="51"/>
  <c r="U124" i="51"/>
  <c r="U86" i="51"/>
  <c r="U8" i="40"/>
  <c r="U130" i="40"/>
  <c r="U155" i="51"/>
  <c r="U120" i="40"/>
  <c r="U8" i="51"/>
  <c r="U57" i="51"/>
  <c r="U199" i="51"/>
  <c r="U214" i="51"/>
  <c r="U51" i="51"/>
  <c r="U135" i="40"/>
  <c r="U177" i="40"/>
  <c r="U177" i="51"/>
  <c r="N22" i="51"/>
  <c r="U32" i="40"/>
  <c r="U178" i="40"/>
  <c r="U230" i="40"/>
  <c r="U149" i="40"/>
  <c r="V61" i="42"/>
  <c r="U256" i="40"/>
  <c r="U170" i="40"/>
  <c r="U209" i="40"/>
  <c r="V102" i="42"/>
  <c r="V228" i="42"/>
  <c r="U170" i="51"/>
  <c r="U140" i="51"/>
  <c r="U224" i="51"/>
  <c r="G8" i="35"/>
  <c r="U20" i="51"/>
  <c r="J6" i="49"/>
  <c r="U167" i="51"/>
  <c r="U233" i="51"/>
  <c r="U203" i="51"/>
  <c r="U173" i="51"/>
  <c r="J7" i="49"/>
  <c r="U119" i="40"/>
  <c r="U101" i="51"/>
  <c r="U95" i="40"/>
  <c r="U106" i="51"/>
  <c r="U43" i="51"/>
  <c r="U148" i="40"/>
  <c r="U42" i="51"/>
  <c r="U50" i="51"/>
  <c r="J5" i="49"/>
  <c r="U117" i="51"/>
  <c r="N18" i="51"/>
  <c r="U64" i="40"/>
  <c r="U30" i="51"/>
  <c r="U99" i="51"/>
  <c r="U65" i="51"/>
  <c r="U37" i="40"/>
  <c r="U12" i="51"/>
  <c r="U247" i="51"/>
  <c r="U17" i="40"/>
  <c r="U78" i="40"/>
  <c r="U41" i="40"/>
  <c r="U63" i="40"/>
  <c r="V32" i="42"/>
  <c r="V97" i="42"/>
  <c r="V23" i="42"/>
  <c r="V44" i="42"/>
  <c r="V143" i="42"/>
  <c r="V14" i="42"/>
  <c r="V182" i="42"/>
  <c r="V221" i="42"/>
  <c r="V237" i="42"/>
  <c r="O10" i="42"/>
  <c r="U148" i="51"/>
  <c r="U198" i="40"/>
  <c r="U56" i="51"/>
  <c r="U210" i="51"/>
  <c r="U126" i="40"/>
  <c r="U111" i="51"/>
  <c r="U212" i="51"/>
  <c r="N11" i="51"/>
  <c r="U156" i="51"/>
  <c r="G12" i="35"/>
  <c r="N7" i="40"/>
  <c r="U259" i="51"/>
  <c r="U46" i="40"/>
  <c r="U218" i="40"/>
  <c r="G9" i="35"/>
  <c r="N10" i="40"/>
  <c r="U87" i="51"/>
  <c r="U89" i="40"/>
  <c r="J6" i="39"/>
  <c r="U23" i="40"/>
  <c r="U76" i="40"/>
  <c r="V10" i="42"/>
  <c r="V257" i="42"/>
  <c r="V30" i="42"/>
  <c r="V188" i="42"/>
  <c r="V212" i="42"/>
  <c r="V54" i="42"/>
  <c r="V146" i="42"/>
  <c r="V154" i="42"/>
  <c r="V129" i="42"/>
  <c r="V259" i="42"/>
  <c r="V253" i="42"/>
  <c r="V128" i="42"/>
  <c r="V118" i="42"/>
  <c r="U17" i="51"/>
  <c r="G11" i="35"/>
  <c r="U18" i="51"/>
  <c r="U149" i="51"/>
  <c r="U254" i="40"/>
  <c r="U147" i="51"/>
  <c r="J4" i="39"/>
  <c r="U254" i="51"/>
  <c r="U79" i="40"/>
  <c r="U19" i="40"/>
  <c r="U104" i="51"/>
  <c r="U196" i="40"/>
  <c r="U190" i="51"/>
  <c r="U151" i="40"/>
  <c r="U55" i="40"/>
  <c r="U71" i="40"/>
  <c r="U213" i="51"/>
  <c r="U39" i="40"/>
  <c r="U93" i="51"/>
  <c r="U257" i="40"/>
  <c r="N12" i="40"/>
  <c r="U237" i="40"/>
  <c r="U150" i="40"/>
  <c r="U192" i="40"/>
  <c r="V9" i="42"/>
  <c r="V248" i="42"/>
  <c r="U201" i="40"/>
  <c r="V239" i="42"/>
  <c r="U59" i="51"/>
  <c r="U227" i="40"/>
  <c r="N12" i="51"/>
  <c r="U3" i="40"/>
  <c r="U152" i="40"/>
  <c r="U193" i="40"/>
  <c r="V73" i="42"/>
  <c r="U185" i="51"/>
  <c r="U76" i="51"/>
  <c r="U142" i="51"/>
  <c r="U133" i="51"/>
  <c r="U41" i="51"/>
  <c r="U125" i="40"/>
  <c r="U77" i="51"/>
  <c r="U16" i="51"/>
  <c r="U252" i="51"/>
  <c r="U259" i="40"/>
  <c r="U136" i="51"/>
  <c r="U81" i="40"/>
  <c r="U74" i="51"/>
  <c r="U136" i="40"/>
  <c r="N4" i="51"/>
  <c r="U93" i="40"/>
  <c r="U182" i="40"/>
  <c r="U218" i="51"/>
  <c r="U236" i="51"/>
  <c r="U60" i="51"/>
  <c r="U256" i="51"/>
  <c r="U7" i="40"/>
  <c r="G10" i="35"/>
  <c r="U10" i="51"/>
  <c r="U43" i="40"/>
  <c r="U171" i="40"/>
  <c r="U153" i="40"/>
  <c r="N19" i="40"/>
  <c r="U247" i="40"/>
  <c r="V27" i="42"/>
  <c r="V107" i="42"/>
  <c r="V127" i="42"/>
  <c r="V149" i="42"/>
  <c r="V157" i="42"/>
  <c r="V134" i="42"/>
  <c r="V256" i="42"/>
  <c r="O11" i="42"/>
  <c r="V148" i="42"/>
  <c r="V100" i="42"/>
  <c r="V175" i="42"/>
  <c r="V168" i="42"/>
  <c r="V81" i="42"/>
  <c r="V99" i="42"/>
  <c r="V59" i="42"/>
  <c r="V91" i="42"/>
  <c r="V185" i="42"/>
  <c r="V47" i="42"/>
  <c r="U255" i="51"/>
  <c r="U216" i="51"/>
  <c r="U126" i="51"/>
  <c r="U134" i="51"/>
  <c r="G14" i="35"/>
  <c r="U118" i="40"/>
  <c r="U73" i="40"/>
  <c r="U25" i="51"/>
  <c r="U96" i="51"/>
  <c r="N16" i="40"/>
  <c r="U176" i="51"/>
  <c r="U203" i="40"/>
  <c r="U180" i="51"/>
  <c r="U226" i="40"/>
  <c r="U31" i="51"/>
  <c r="U241" i="40"/>
  <c r="U219" i="40"/>
  <c r="U26" i="40"/>
  <c r="U228" i="40"/>
  <c r="N17" i="40"/>
  <c r="U55" i="51"/>
  <c r="U127" i="51"/>
  <c r="U223" i="51"/>
  <c r="U253" i="40"/>
  <c r="U200" i="40"/>
  <c r="U97" i="40"/>
  <c r="U139" i="40"/>
  <c r="U106" i="40"/>
  <c r="U246" i="40"/>
  <c r="V162" i="42"/>
  <c r="O16" i="42"/>
  <c r="V60" i="42"/>
  <c r="V166" i="42"/>
  <c r="V191" i="42"/>
  <c r="V183" i="42"/>
  <c r="V109" i="42"/>
  <c r="V35" i="42"/>
  <c r="V158" i="42"/>
  <c r="V222" i="42"/>
  <c r="V49" i="42"/>
  <c r="V29" i="42"/>
  <c r="V171" i="42"/>
  <c r="V15" i="42"/>
  <c r="V52" i="42"/>
  <c r="V4" i="42"/>
  <c r="V207" i="42"/>
  <c r="U235" i="51"/>
  <c r="U68" i="51"/>
  <c r="U137" i="51"/>
  <c r="U138" i="51"/>
  <c r="U184" i="51"/>
  <c r="U92" i="51"/>
  <c r="U242" i="40"/>
  <c r="U250" i="51"/>
  <c r="U207" i="51"/>
  <c r="U9" i="48" a="1"/>
  <c r="U90" i="40"/>
  <c r="U13" i="48" a="1"/>
  <c r="U230" i="51"/>
  <c r="U33" i="40"/>
  <c r="U27" i="51"/>
  <c r="N15" i="51"/>
  <c r="U83" i="40"/>
  <c r="U189" i="51"/>
  <c r="U98" i="40"/>
  <c r="U67" i="40"/>
  <c r="V235" i="42"/>
  <c r="O4" i="42"/>
  <c r="O6" i="42"/>
  <c r="V40" i="42"/>
  <c r="V220" i="42"/>
  <c r="V89" i="42"/>
  <c r="O13" i="42"/>
  <c r="V120" i="42"/>
  <c r="V151" i="42"/>
  <c r="J6" i="43"/>
  <c r="U112" i="51"/>
  <c r="U95" i="51"/>
  <c r="G4" i="35"/>
  <c r="U172" i="51"/>
  <c r="U228" i="51"/>
  <c r="U166" i="51"/>
  <c r="U108" i="40"/>
  <c r="U80" i="40"/>
  <c r="U26" i="51"/>
  <c r="U222" i="51"/>
  <c r="U79" i="51"/>
  <c r="U238" i="40"/>
  <c r="U68" i="40"/>
  <c r="N5" i="51"/>
  <c r="U207" i="40"/>
  <c r="U232" i="40"/>
  <c r="U197" i="40"/>
  <c r="U113" i="40"/>
  <c r="V165" i="42"/>
  <c r="V218" i="42"/>
  <c r="V50" i="42"/>
  <c r="V174" i="42"/>
  <c r="V251" i="42"/>
  <c r="V132" i="42"/>
  <c r="V161" i="42"/>
  <c r="V63" i="42"/>
  <c r="V6" i="42"/>
  <c r="V144" i="42"/>
  <c r="U46" i="51"/>
  <c r="U75" i="51"/>
  <c r="U4" i="51"/>
  <c r="U70" i="51"/>
  <c r="U206" i="40"/>
  <c r="N19" i="51"/>
  <c r="U94" i="51"/>
  <c r="U130" i="51"/>
  <c r="U238" i="51"/>
  <c r="U13" i="51"/>
  <c r="U49" i="51"/>
  <c r="U109" i="40"/>
  <c r="U131" i="40"/>
  <c r="U51" i="40"/>
  <c r="Y3" i="49" a="1"/>
  <c r="U9" i="40"/>
  <c r="U44" i="40"/>
  <c r="O5" i="42"/>
  <c r="V12" i="42"/>
  <c r="V46" i="42"/>
  <c r="V231" i="42"/>
  <c r="V38" i="42"/>
  <c r="V131" i="42"/>
  <c r="V56" i="42"/>
  <c r="V238" i="42"/>
  <c r="V96" i="42"/>
  <c r="V224" i="42"/>
  <c r="U14" i="51"/>
  <c r="U144" i="51"/>
  <c r="U107" i="51"/>
  <c r="N22" i="40"/>
  <c r="U181" i="40"/>
  <c r="U7" i="51"/>
  <c r="U80" i="51"/>
  <c r="N13" i="40"/>
  <c r="U215" i="51"/>
  <c r="U23" i="51"/>
  <c r="U138" i="40"/>
  <c r="U34" i="40"/>
  <c r="Y13" i="49" a="1"/>
  <c r="U154" i="40"/>
  <c r="U18" i="40"/>
  <c r="V28" i="42"/>
  <c r="V106" i="42"/>
  <c r="V139" i="42"/>
  <c r="V92" i="42"/>
  <c r="V142" i="42"/>
  <c r="O15" i="42"/>
  <c r="V8" i="42"/>
  <c r="V51" i="42"/>
  <c r="V57" i="42"/>
  <c r="N13" i="51"/>
  <c r="U150" i="51"/>
  <c r="U235" i="40"/>
  <c r="U255" i="40"/>
  <c r="U5" i="51"/>
  <c r="U257" i="51"/>
  <c r="U199" i="40"/>
  <c r="U173" i="40"/>
  <c r="N16" i="51"/>
  <c r="U193" i="51"/>
  <c r="U159" i="40"/>
  <c r="U107" i="40"/>
  <c r="U61" i="40"/>
  <c r="V205" i="42"/>
  <c r="V180" i="42"/>
  <c r="V209" i="42"/>
  <c r="V58" i="42"/>
  <c r="V112" i="42"/>
  <c r="V70" i="42"/>
  <c r="V258" i="42"/>
  <c r="U206" i="51"/>
  <c r="U154" i="51"/>
  <c r="U116" i="51"/>
  <c r="U38" i="40"/>
  <c r="U262" i="51"/>
  <c r="U132" i="40"/>
  <c r="U160" i="51"/>
  <c r="U114" i="51"/>
  <c r="V95" i="42"/>
  <c r="U225" i="51"/>
  <c r="U115" i="51"/>
  <c r="U157" i="40"/>
  <c r="U156" i="40"/>
  <c r="U212" i="40"/>
  <c r="U196" i="51"/>
  <c r="U29" i="40"/>
  <c r="U252" i="40"/>
  <c r="N14" i="40"/>
  <c r="V130" i="42"/>
  <c r="V252" i="42"/>
  <c r="V16" i="42"/>
  <c r="V117" i="42"/>
  <c r="O9" i="42"/>
  <c r="V101" i="42"/>
  <c r="V233" i="42"/>
  <c r="V53" i="42"/>
  <c r="U62" i="51"/>
  <c r="U249" i="51"/>
  <c r="U65" i="40"/>
  <c r="G3" i="35"/>
  <c r="U60" i="40"/>
  <c r="U117" i="40"/>
  <c r="U224" i="40"/>
  <c r="U133" i="40"/>
  <c r="U178" i="51"/>
  <c r="N5" i="40"/>
  <c r="U141" i="40"/>
  <c r="V78" i="42"/>
  <c r="V136" i="42"/>
  <c r="O8" i="42"/>
  <c r="V66" i="42"/>
  <c r="V214" i="42"/>
  <c r="V219" i="42"/>
  <c r="V137" i="42"/>
  <c r="V11" i="42"/>
  <c r="U29" i="51"/>
  <c r="U202" i="40"/>
  <c r="U90" i="51"/>
  <c r="U83" i="51"/>
  <c r="U28" i="40"/>
  <c r="U56" i="40"/>
  <c r="U53" i="40"/>
  <c r="U28" i="51"/>
  <c r="U251" i="51"/>
  <c r="U115" i="40"/>
  <c r="U214" i="40"/>
  <c r="U49" i="40"/>
  <c r="V249" i="42"/>
  <c r="V232" i="42"/>
  <c r="V140" i="42"/>
  <c r="V17" i="42"/>
  <c r="V5" i="42"/>
  <c r="V98" i="42"/>
  <c r="O7" i="42"/>
  <c r="V215" i="42"/>
  <c r="U237" i="51"/>
  <c r="U102" i="51"/>
  <c r="U187" i="40"/>
  <c r="U122" i="51"/>
  <c r="U232" i="51"/>
  <c r="N9" i="40"/>
  <c r="U169" i="40"/>
  <c r="U74" i="40"/>
  <c r="Y9" i="49" a="1"/>
  <c r="U192" i="51"/>
  <c r="U48" i="51"/>
  <c r="U102" i="40"/>
  <c r="U231" i="40"/>
  <c r="V243" i="42"/>
  <c r="V195" i="42"/>
  <c r="V153" i="42"/>
  <c r="V245" i="42"/>
  <c r="J5" i="43"/>
  <c r="V135" i="42"/>
  <c r="V163" i="42"/>
  <c r="U169" i="51"/>
  <c r="U161" i="51"/>
  <c r="U183" i="40"/>
  <c r="U204" i="40"/>
  <c r="U231" i="51"/>
  <c r="U241" i="51"/>
  <c r="U47" i="40"/>
  <c r="U88" i="40"/>
  <c r="G2" i="35"/>
  <c r="U15" i="40"/>
  <c r="U72" i="40"/>
  <c r="J4" i="43"/>
  <c r="V71" i="42"/>
  <c r="V196" i="42"/>
  <c r="V242" i="42"/>
  <c r="V87" i="42"/>
  <c r="U15" i="51"/>
  <c r="U77" i="40"/>
  <c r="U110" i="40"/>
  <c r="U179" i="51"/>
  <c r="U121" i="51"/>
  <c r="G15" i="35"/>
  <c r="G5" i="35"/>
  <c r="V178" i="42"/>
  <c r="V167" i="42"/>
  <c r="J7" i="43"/>
  <c r="U200" i="51"/>
  <c r="U152" i="51"/>
  <c r="U59" i="40"/>
  <c r="U248" i="40"/>
  <c r="V84" i="42"/>
  <c r="V234" i="42"/>
  <c r="V104" i="42"/>
  <c r="V116" i="42"/>
  <c r="V202" i="42"/>
  <c r="V108" i="42"/>
  <c r="U163" i="51"/>
  <c r="U58" i="40"/>
  <c r="U158" i="51"/>
  <c r="U240" i="40"/>
  <c r="U176" i="40"/>
  <c r="V138" i="42"/>
  <c r="V193" i="42"/>
  <c r="U48" i="40"/>
  <c r="V213" i="42"/>
  <c r="V247" i="42"/>
  <c r="V184" i="42"/>
  <c r="V124" i="42"/>
  <c r="V179" i="42"/>
  <c r="U3" i="48" a="1"/>
  <c r="V206" i="42"/>
  <c r="V181" i="42"/>
  <c r="U174" i="40"/>
  <c r="J5" i="39"/>
  <c r="U165" i="40"/>
  <c r="V164" i="42"/>
  <c r="U69" i="40"/>
  <c r="V19" i="42"/>
  <c r="V20" i="42"/>
  <c r="Y13" i="39" a="1"/>
  <c r="V74" i="42"/>
  <c r="V122" i="42"/>
  <c r="V21" i="42"/>
  <c r="V103" i="42"/>
  <c r="V187" i="42"/>
  <c r="U128" i="40"/>
  <c r="O14" i="42"/>
  <c r="U91" i="40"/>
  <c r="V80" i="42"/>
  <c r="V43" i="42"/>
  <c r="V201" i="42"/>
  <c r="V261" i="42"/>
  <c r="V93" i="42"/>
  <c r="V160" i="42"/>
  <c r="V156" i="42"/>
  <c r="V250" i="42"/>
  <c r="V114" i="42"/>
  <c r="V260" i="42"/>
  <c r="V159" i="42"/>
  <c r="V41" i="42"/>
  <c r="V203" i="42"/>
  <c r="V240" i="42"/>
  <c r="V111" i="42"/>
  <c r="V199" i="42"/>
  <c r="V133" i="42"/>
  <c r="V45" i="42"/>
  <c r="V79" i="42"/>
  <c r="V152" i="42"/>
  <c r="V186" i="42"/>
  <c r="V64" i="42"/>
  <c r="V172" i="42"/>
  <c r="V37" i="42"/>
  <c r="V145" i="42"/>
  <c r="V62" i="42"/>
  <c r="V55" i="42"/>
  <c r="V198" i="42"/>
  <c r="V123" i="42"/>
  <c r="V169" i="42"/>
  <c r="V7" i="42"/>
  <c r="V31" i="42"/>
  <c r="V217" i="42"/>
  <c r="V67" i="42"/>
  <c r="V190" i="42"/>
  <c r="Y9" i="43" a="1"/>
  <c r="Y3" i="43" a="1"/>
  <c r="Y13" i="43" a="1"/>
  <c r="Y3" i="39" a="1"/>
  <c r="Y9" i="39" a="1"/>
  <c r="Y10" i="39"/>
  <c r="Y5" i="43"/>
  <c r="Y4" i="49"/>
  <c r="U13" i="48"/>
  <c r="S13" i="48"/>
  <c r="AD9" i="48" s="1"/>
  <c r="Q13" i="45"/>
  <c r="I18" i="29"/>
  <c r="Q21" i="45"/>
  <c r="Y13" i="39"/>
  <c r="W13" i="39" s="1"/>
  <c r="Q18" i="45"/>
  <c r="Y13" i="43"/>
  <c r="W13" i="43"/>
  <c r="AH64" i="43" s="1"/>
  <c r="U4" i="48"/>
  <c r="Y9" i="39"/>
  <c r="Y9" i="43"/>
  <c r="Y3" i="49"/>
  <c r="U10" i="48"/>
  <c r="Q19" i="45"/>
  <c r="Y4" i="39"/>
  <c r="Y10" i="49"/>
  <c r="U3" i="48"/>
  <c r="Y5" i="39"/>
  <c r="Y10" i="43"/>
  <c r="Y5" i="49"/>
  <c r="U9" i="48"/>
  <c r="Q20" i="45"/>
  <c r="Q15" i="45"/>
  <c r="Y9" i="49"/>
  <c r="Y3" i="39"/>
  <c r="U5" i="48"/>
  <c r="Y13" i="49"/>
  <c r="W13" i="49" s="1"/>
  <c r="AH5" i="49" s="1"/>
  <c r="Q17" i="45"/>
  <c r="Y4" i="43"/>
  <c r="Q16" i="45"/>
  <c r="Y3" i="43"/>
  <c r="Q14" i="45"/>
  <c r="H6" i="35"/>
  <c r="H44" i="33" s="1"/>
  <c r="L44" i="33" s="1"/>
  <c r="M44" i="33"/>
  <c r="W3" i="43" l="1" a="1"/>
  <c r="W9" i="39" a="1"/>
  <c r="W10" i="39" s="1"/>
  <c r="AH80" i="39"/>
  <c r="AH40" i="39"/>
  <c r="AH4" i="39"/>
  <c r="AH30" i="39"/>
  <c r="AH90" i="39"/>
  <c r="AH62" i="39"/>
  <c r="AH121" i="39"/>
  <c r="AH96" i="39"/>
  <c r="AH109" i="39"/>
  <c r="AH98" i="39"/>
  <c r="AH114" i="39"/>
  <c r="AH85" i="39"/>
  <c r="AH68" i="39"/>
  <c r="AH128" i="39"/>
  <c r="AH105" i="39"/>
  <c r="AH108" i="39"/>
  <c r="AH35" i="39"/>
  <c r="AH119" i="39"/>
  <c r="AH122" i="39"/>
  <c r="AH16" i="43"/>
  <c r="AH102" i="39"/>
  <c r="AH115" i="39"/>
  <c r="AH33" i="39"/>
  <c r="AH55" i="43"/>
  <c r="AH43" i="43"/>
  <c r="AH6" i="43"/>
  <c r="AH30" i="43"/>
  <c r="AH56" i="43"/>
  <c r="AH13" i="43"/>
  <c r="AH29" i="43"/>
  <c r="AH41" i="43"/>
  <c r="AH57" i="43"/>
  <c r="S9" i="48" a="1"/>
  <c r="S9" i="48" s="1"/>
  <c r="AH3" i="43"/>
  <c r="W3" i="49" a="1"/>
  <c r="W5" i="49" s="1"/>
  <c r="AH62" i="43"/>
  <c r="W9" i="43" a="1"/>
  <c r="AH4" i="43"/>
  <c r="AH5" i="39"/>
  <c r="AH50" i="39"/>
  <c r="AH103" i="39"/>
  <c r="AH34" i="43"/>
  <c r="AH63" i="43"/>
  <c r="AD6" i="48"/>
  <c r="AD21" i="48"/>
  <c r="AD16" i="48"/>
  <c r="AH46" i="39"/>
  <c r="AH7" i="39"/>
  <c r="AH125" i="39"/>
  <c r="AH12" i="39"/>
  <c r="AH38" i="39"/>
  <c r="AH52" i="39"/>
  <c r="AH112" i="39"/>
  <c r="AH31" i="43"/>
  <c r="AH210" i="49"/>
  <c r="AH141" i="49"/>
  <c r="W9" i="49" a="1"/>
  <c r="W9" i="49" s="1"/>
  <c r="AH105" i="49"/>
  <c r="AD13" i="48"/>
  <c r="AH107" i="39"/>
  <c r="AH26" i="39"/>
  <c r="AH99" i="39"/>
  <c r="AH58" i="39"/>
  <c r="AH70" i="49"/>
  <c r="AH93" i="39"/>
  <c r="AH32" i="39"/>
  <c r="AH93" i="49"/>
  <c r="AH48" i="39"/>
  <c r="AH49" i="39"/>
  <c r="AH120" i="39"/>
  <c r="AH40" i="43"/>
  <c r="AH147" i="49"/>
  <c r="W9" i="39"/>
  <c r="W3" i="39" a="1"/>
  <c r="W5" i="39" s="1"/>
  <c r="AH43" i="39"/>
  <c r="AH48" i="49"/>
  <c r="AH102" i="49"/>
  <c r="AH92" i="49"/>
  <c r="S3" i="48" a="1"/>
  <c r="AH116" i="39"/>
  <c r="AH111" i="39"/>
  <c r="AH81" i="39"/>
  <c r="AH51" i="39"/>
  <c r="AH123" i="39"/>
  <c r="AH91" i="39"/>
  <c r="AH13" i="39"/>
  <c r="AH33" i="43"/>
  <c r="AH31" i="39"/>
  <c r="AH42" i="39"/>
  <c r="AH15" i="39"/>
  <c r="AH78" i="39"/>
  <c r="AH9" i="39"/>
  <c r="AH41" i="49"/>
  <c r="AH150" i="49"/>
  <c r="AH6" i="49"/>
  <c r="AH246" i="49"/>
  <c r="AH129" i="49"/>
  <c r="AH148" i="49"/>
  <c r="AH202" i="49"/>
  <c r="AH119" i="49"/>
  <c r="AH66" i="49"/>
  <c r="AH244" i="49"/>
  <c r="AH149" i="49"/>
  <c r="AH10" i="49"/>
  <c r="AH113" i="49"/>
  <c r="AH47" i="49"/>
  <c r="AH247" i="49"/>
  <c r="AH96" i="49"/>
  <c r="AH245" i="49"/>
  <c r="AH13" i="49"/>
  <c r="AH114" i="49"/>
  <c r="AH69" i="49"/>
  <c r="AH250" i="49"/>
  <c r="AH230" i="49"/>
  <c r="AH175" i="49"/>
  <c r="AH171" i="49"/>
  <c r="AH188" i="49"/>
  <c r="AH63" i="49"/>
  <c r="AH157" i="49"/>
  <c r="AH97" i="49"/>
  <c r="AH94" i="49"/>
  <c r="AH135" i="49"/>
  <c r="AH99" i="49"/>
  <c r="AH31" i="49"/>
  <c r="AH37" i="49"/>
  <c r="AH235" i="49"/>
  <c r="AH240" i="49"/>
  <c r="AH25" i="49"/>
  <c r="AH128" i="49"/>
  <c r="AH201" i="49"/>
  <c r="AH100" i="49"/>
  <c r="AH174" i="49"/>
  <c r="AH146" i="49"/>
  <c r="AH50" i="49"/>
  <c r="AH238" i="49"/>
  <c r="AH181" i="49"/>
  <c r="AH17" i="49"/>
  <c r="AH73" i="49"/>
  <c r="AH256" i="49"/>
  <c r="AH155" i="49"/>
  <c r="AH71" i="49"/>
  <c r="AH3" i="49"/>
  <c r="AH58" i="49"/>
  <c r="AH214" i="49"/>
  <c r="AH234" i="49"/>
  <c r="AH95" i="49"/>
  <c r="AH81" i="49"/>
  <c r="AH60" i="49"/>
  <c r="AH185" i="49"/>
  <c r="AH198" i="49"/>
  <c r="AH56" i="49"/>
  <c r="AH115" i="49"/>
  <c r="AH213" i="49"/>
  <c r="AH189" i="49"/>
  <c r="AH108" i="49"/>
  <c r="AH237" i="49"/>
  <c r="AH254" i="49"/>
  <c r="AH215" i="49"/>
  <c r="AH116" i="49"/>
  <c r="AH168" i="49"/>
  <c r="AH109" i="49"/>
  <c r="AH195" i="49"/>
  <c r="AH192" i="49"/>
  <c r="AH64" i="49"/>
  <c r="AH225" i="49"/>
  <c r="AH18" i="49"/>
  <c r="AH36" i="49"/>
  <c r="AH217" i="49"/>
  <c r="AH140" i="49"/>
  <c r="AH111" i="49"/>
  <c r="AH152" i="49"/>
  <c r="AH133" i="49"/>
  <c r="AH227" i="49"/>
  <c r="AH30" i="49"/>
  <c r="AH77" i="49"/>
  <c r="AH76" i="49"/>
  <c r="AH79" i="49"/>
  <c r="AH125" i="49"/>
  <c r="AH24" i="49"/>
  <c r="AH103" i="49"/>
  <c r="AH236" i="49"/>
  <c r="AH90" i="49"/>
  <c r="AH144" i="49"/>
  <c r="AH253" i="49"/>
  <c r="AH208" i="49"/>
  <c r="AH137" i="49"/>
  <c r="AH193" i="49"/>
  <c r="AH242" i="49"/>
  <c r="AH179" i="49"/>
  <c r="AH72" i="49"/>
  <c r="AH117" i="49"/>
  <c r="AH127" i="49"/>
  <c r="AH27" i="49"/>
  <c r="AH83" i="49"/>
  <c r="AH46" i="49"/>
  <c r="AH23" i="49"/>
  <c r="AH19" i="49"/>
  <c r="AH172" i="49"/>
  <c r="AH89" i="49"/>
  <c r="AH74" i="49"/>
  <c r="AH80" i="49"/>
  <c r="AH190" i="49"/>
  <c r="AH20" i="49"/>
  <c r="AH44" i="49"/>
  <c r="AH61" i="49"/>
  <c r="AH177" i="49"/>
  <c r="AH191" i="49"/>
  <c r="AH163" i="49"/>
  <c r="AH169" i="49"/>
  <c r="AH87" i="49"/>
  <c r="AH85" i="49"/>
  <c r="AH178" i="49"/>
  <c r="AH112" i="49"/>
  <c r="AH104" i="49"/>
  <c r="AH255" i="49"/>
  <c r="AH35" i="49"/>
  <c r="AH136" i="49"/>
  <c r="AH216" i="49"/>
  <c r="AH57" i="49"/>
  <c r="AH166" i="49"/>
  <c r="AH52" i="49"/>
  <c r="AH33" i="49"/>
  <c r="AH7" i="49"/>
  <c r="AH55" i="49"/>
  <c r="AH239" i="49"/>
  <c r="AH160" i="49"/>
  <c r="AH196" i="49"/>
  <c r="AH16" i="49"/>
  <c r="AH224" i="49"/>
  <c r="AH165" i="49"/>
  <c r="AH107" i="49"/>
  <c r="AH159" i="49"/>
  <c r="AH91" i="49"/>
  <c r="AH257" i="49"/>
  <c r="AH130" i="49"/>
  <c r="AH176" i="49"/>
  <c r="AH75" i="49"/>
  <c r="AH132" i="49"/>
  <c r="AH43" i="49"/>
  <c r="AH4" i="49"/>
  <c r="AH187" i="49"/>
  <c r="AH139" i="49"/>
  <c r="AH88" i="49"/>
  <c r="AH67" i="49"/>
  <c r="AH164" i="49"/>
  <c r="AH51" i="49"/>
  <c r="AH12" i="49"/>
  <c r="AH32" i="49"/>
  <c r="AH126" i="49"/>
  <c r="AH101" i="49"/>
  <c r="AH170" i="49"/>
  <c r="AH21" i="49"/>
  <c r="AH142" i="49"/>
  <c r="AH218" i="49"/>
  <c r="AH45" i="49"/>
  <c r="AH199" i="49"/>
  <c r="AH62" i="49"/>
  <c r="AH118" i="49"/>
  <c r="AH204" i="49"/>
  <c r="AH219" i="49"/>
  <c r="AH151" i="49"/>
  <c r="AH53" i="49"/>
  <c r="AH203" i="49"/>
  <c r="AH186" i="49"/>
  <c r="AH197" i="49"/>
  <c r="AH226" i="49"/>
  <c r="AH229" i="49"/>
  <c r="AH98" i="49"/>
  <c r="AH134" i="49"/>
  <c r="AH65" i="49"/>
  <c r="AH156" i="49"/>
  <c r="AH212" i="49"/>
  <c r="AH131" i="49"/>
  <c r="AH38" i="49"/>
  <c r="AH59" i="49"/>
  <c r="AH232" i="49"/>
  <c r="AH84" i="49"/>
  <c r="AH9" i="49"/>
  <c r="AH221" i="49"/>
  <c r="AH167" i="49"/>
  <c r="AH145" i="49"/>
  <c r="AH154" i="49"/>
  <c r="AH241" i="49"/>
  <c r="AH122" i="49"/>
  <c r="AH161" i="49"/>
  <c r="AH28" i="49"/>
  <c r="AH211" i="49"/>
  <c r="AH162" i="49"/>
  <c r="AH68" i="49"/>
  <c r="AH182" i="49"/>
  <c r="AH153" i="49"/>
  <c r="AH173" i="49"/>
  <c r="AH200" i="49"/>
  <c r="AH15" i="49"/>
  <c r="AH231" i="49"/>
  <c r="AH220" i="49"/>
  <c r="AH143" i="49"/>
  <c r="AH206" i="49"/>
  <c r="AH11" i="49"/>
  <c r="AH223" i="49"/>
  <c r="AH251" i="49"/>
  <c r="AH209" i="49"/>
  <c r="AH228" i="49"/>
  <c r="AH120" i="49"/>
  <c r="AH207" i="49"/>
  <c r="AH14" i="49"/>
  <c r="AH39" i="49"/>
  <c r="AH124" i="49"/>
  <c r="AH248" i="49"/>
  <c r="AH106" i="49"/>
  <c r="AH249" i="49"/>
  <c r="AH29" i="49"/>
  <c r="AH78" i="49"/>
  <c r="AH233" i="49"/>
  <c r="AH82" i="49"/>
  <c r="AH54" i="49"/>
  <c r="AH26" i="49"/>
  <c r="AH158" i="49"/>
  <c r="AH183" i="49"/>
  <c r="AH110" i="49"/>
  <c r="AH40" i="49"/>
  <c r="AH194" i="49"/>
  <c r="AH121" i="49"/>
  <c r="AH243" i="49"/>
  <c r="AH222" i="49"/>
  <c r="AH86" i="49"/>
  <c r="AH138" i="49"/>
  <c r="AH184" i="49"/>
  <c r="AH205" i="49"/>
  <c r="AH180" i="49"/>
  <c r="AH8" i="49"/>
  <c r="AH22" i="49"/>
  <c r="AH49" i="49"/>
  <c r="AH34" i="49"/>
  <c r="AH42" i="49"/>
  <c r="AH252" i="49"/>
  <c r="AH123" i="49"/>
  <c r="AD14" i="48"/>
  <c r="AD20" i="48"/>
  <c r="AD11" i="48"/>
  <c r="AD19" i="48"/>
  <c r="AD24" i="48"/>
  <c r="AD18" i="48"/>
  <c r="AD4" i="48"/>
  <c r="AD3" i="48"/>
  <c r="AD5" i="48"/>
  <c r="AD22" i="48"/>
  <c r="AD8" i="48"/>
  <c r="AD10" i="48"/>
  <c r="AD7" i="48"/>
  <c r="AD26" i="48"/>
  <c r="AD15" i="48"/>
  <c r="AD17" i="48"/>
  <c r="AD23" i="48"/>
  <c r="AD25" i="48"/>
  <c r="W5" i="43"/>
  <c r="W4" i="43"/>
  <c r="W3" i="43"/>
  <c r="AD12" i="48"/>
  <c r="AH12" i="43"/>
  <c r="AH11" i="43"/>
  <c r="AH47" i="43"/>
  <c r="AH5" i="43"/>
  <c r="AH39" i="43"/>
  <c r="AH50" i="43"/>
  <c r="AH42" i="43"/>
  <c r="AH37" i="43"/>
  <c r="AH8" i="43"/>
  <c r="AH32" i="43"/>
  <c r="AH51" i="43"/>
  <c r="AH61" i="43"/>
  <c r="AH54" i="43"/>
  <c r="AH58" i="43"/>
  <c r="AH35" i="43"/>
  <c r="AH24" i="43"/>
  <c r="AH45" i="43"/>
  <c r="AH25" i="43"/>
  <c r="AH48" i="43"/>
  <c r="AH44" i="43"/>
  <c r="AH59" i="43"/>
  <c r="AH52" i="43"/>
  <c r="AH36" i="43"/>
  <c r="AH17" i="43"/>
  <c r="AH46" i="43"/>
  <c r="AH14" i="43"/>
  <c r="AH19" i="43"/>
  <c r="AH53" i="43"/>
  <c r="AH26" i="43"/>
  <c r="AH20" i="43"/>
  <c r="AH65" i="43"/>
  <c r="AH28" i="43"/>
  <c r="AH15" i="43"/>
  <c r="AH23" i="43"/>
  <c r="AH60" i="43"/>
  <c r="AH27" i="43"/>
  <c r="AH22" i="43"/>
  <c r="AH49" i="43"/>
  <c r="AH38" i="43"/>
  <c r="AH18" i="43"/>
  <c r="AH36" i="39"/>
  <c r="AH75" i="39"/>
  <c r="AH63" i="39"/>
  <c r="AH53" i="39"/>
  <c r="AH34" i="39"/>
  <c r="AH44" i="39"/>
  <c r="AH127" i="39"/>
  <c r="AH95" i="39"/>
  <c r="AH65" i="39"/>
  <c r="AH77" i="39"/>
  <c r="AH76" i="39"/>
  <c r="AH54" i="39"/>
  <c r="AH45" i="39"/>
  <c r="AH59" i="39"/>
  <c r="AH97" i="39"/>
  <c r="AH22" i="39"/>
  <c r="AH117" i="39"/>
  <c r="AH56" i="39"/>
  <c r="AH14" i="39"/>
  <c r="AH60" i="39"/>
  <c r="AH17" i="39"/>
  <c r="AH88" i="39"/>
  <c r="AH106" i="39"/>
  <c r="AH61" i="39"/>
  <c r="AH67" i="39"/>
  <c r="AH57" i="39"/>
  <c r="AH131" i="39"/>
  <c r="AH83" i="39"/>
  <c r="AH110" i="39"/>
  <c r="AH104" i="39"/>
  <c r="AH118" i="39"/>
  <c r="AH94" i="39"/>
  <c r="AH74" i="39"/>
  <c r="AH113" i="39"/>
  <c r="AH84" i="39"/>
  <c r="AH69" i="39"/>
  <c r="AH16" i="39"/>
  <c r="AH18" i="39"/>
  <c r="AH89" i="39"/>
  <c r="AH37" i="39"/>
  <c r="AH3" i="39"/>
  <c r="AH27" i="39"/>
  <c r="AH130" i="39"/>
  <c r="AH8" i="39"/>
  <c r="AH25" i="39"/>
  <c r="AH71" i="39"/>
  <c r="AH73" i="39"/>
  <c r="AH132" i="39"/>
  <c r="AH70" i="39"/>
  <c r="AH19" i="39"/>
  <c r="AH6" i="39"/>
  <c r="AH11" i="39"/>
  <c r="AH79" i="39"/>
  <c r="AH72" i="39"/>
  <c r="AH100" i="39"/>
  <c r="AH82" i="39"/>
  <c r="AH66" i="39"/>
  <c r="AH124" i="39"/>
  <c r="AH41" i="39"/>
  <c r="AH24" i="39"/>
  <c r="AH29" i="39"/>
  <c r="AH47" i="39"/>
  <c r="AH23" i="39"/>
  <c r="AH20" i="39"/>
  <c r="AH92" i="39"/>
  <c r="AH87" i="39"/>
  <c r="AH64" i="39"/>
  <c r="AH10" i="39"/>
  <c r="AH129" i="39"/>
  <c r="AH39" i="39"/>
  <c r="AH55" i="39"/>
  <c r="AH126" i="39"/>
  <c r="AH101" i="39"/>
  <c r="AH10" i="43"/>
  <c r="AH21" i="43"/>
  <c r="AH86" i="39"/>
  <c r="AH9" i="43"/>
  <c r="AH7" i="43"/>
  <c r="AH28" i="39"/>
  <c r="AH21" i="39"/>
  <c r="H12" i="35"/>
  <c r="H50" i="33" s="1"/>
  <c r="L50" i="33" s="1"/>
  <c r="M50" i="33"/>
  <c r="AI85" i="39" l="1"/>
  <c r="S10" i="48"/>
  <c r="AE11" i="48" s="1"/>
  <c r="AI37" i="39"/>
  <c r="AI62" i="39"/>
  <c r="AI78" i="39"/>
  <c r="W4" i="49"/>
  <c r="AI89" i="39"/>
  <c r="AI76" i="39"/>
  <c r="AI11" i="39"/>
  <c r="AI103" i="39"/>
  <c r="AI112" i="39"/>
  <c r="AI7" i="39"/>
  <c r="AI40" i="39"/>
  <c r="AI65" i="39"/>
  <c r="AI73" i="39"/>
  <c r="AI30" i="39"/>
  <c r="AI4" i="39"/>
  <c r="AI98" i="39"/>
  <c r="AI105" i="39"/>
  <c r="AI64" i="39"/>
  <c r="AI23" i="39"/>
  <c r="AI91" i="39"/>
  <c r="AI58" i="39"/>
  <c r="AI96" i="39"/>
  <c r="AI79" i="39"/>
  <c r="AI88" i="39"/>
  <c r="AI43" i="39"/>
  <c r="AI47" i="39"/>
  <c r="AI131" i="39"/>
  <c r="AI61" i="39"/>
  <c r="AI69" i="39"/>
  <c r="AI86" i="39"/>
  <c r="AI117" i="39"/>
  <c r="AI127" i="39"/>
  <c r="AI39" i="39"/>
  <c r="AI113" i="39"/>
  <c r="AI81" i="39"/>
  <c r="AI6" i="39"/>
  <c r="AI32" i="39"/>
  <c r="AI52" i="39"/>
  <c r="AI20" i="39"/>
  <c r="AI46" i="39"/>
  <c r="AI63" i="39"/>
  <c r="W9" i="43"/>
  <c r="W10" i="43"/>
  <c r="AI45" i="43" s="1"/>
  <c r="W3" i="49"/>
  <c r="AJ191" i="49" s="1"/>
  <c r="W10" i="49"/>
  <c r="AI226" i="49" s="1"/>
  <c r="S5" i="48"/>
  <c r="S4" i="48"/>
  <c r="S3" i="48"/>
  <c r="W4" i="39"/>
  <c r="W3" i="39"/>
  <c r="AI55" i="39"/>
  <c r="AI60" i="39"/>
  <c r="AI71" i="39"/>
  <c r="AI123" i="39"/>
  <c r="AI67" i="39"/>
  <c r="AI8" i="39"/>
  <c r="AI114" i="39"/>
  <c r="AI104" i="39"/>
  <c r="AI124" i="39"/>
  <c r="AI44" i="39"/>
  <c r="AI120" i="39"/>
  <c r="AI87" i="39"/>
  <c r="AI18" i="39"/>
  <c r="AI59" i="39"/>
  <c r="AI126" i="39"/>
  <c r="AI121" i="39"/>
  <c r="AI12" i="39"/>
  <c r="AI21" i="39"/>
  <c r="AI80" i="39"/>
  <c r="AI111" i="39"/>
  <c r="AI110" i="39"/>
  <c r="AI122" i="39"/>
  <c r="AI24" i="39"/>
  <c r="AI94" i="39"/>
  <c r="AI22" i="39"/>
  <c r="AI74" i="39"/>
  <c r="AI68" i="39"/>
  <c r="AI99" i="39"/>
  <c r="AI101" i="39"/>
  <c r="AI3" i="39"/>
  <c r="AI31" i="39"/>
  <c r="AI102" i="39"/>
  <c r="AI48" i="39"/>
  <c r="AI90" i="39"/>
  <c r="AI45" i="39"/>
  <c r="AI42" i="39"/>
  <c r="AI38" i="39"/>
  <c r="AI75" i="39"/>
  <c r="AI125" i="39"/>
  <c r="AI57" i="39"/>
  <c r="AI16" i="39"/>
  <c r="AI82" i="39"/>
  <c r="AI97" i="39"/>
  <c r="AI107" i="39"/>
  <c r="AI106" i="39"/>
  <c r="AI15" i="39"/>
  <c r="AI129" i="39"/>
  <c r="AI108" i="39"/>
  <c r="AI9" i="39"/>
  <c r="AI41" i="39"/>
  <c r="AI34" i="39"/>
  <c r="AI132" i="39"/>
  <c r="AI92" i="39"/>
  <c r="AI118" i="39"/>
  <c r="AI26" i="39"/>
  <c r="AI10" i="39"/>
  <c r="AI17" i="39"/>
  <c r="AI14" i="39"/>
  <c r="AI119" i="39"/>
  <c r="AI56" i="39"/>
  <c r="AI33" i="39"/>
  <c r="AI29" i="39"/>
  <c r="AI5" i="39"/>
  <c r="AI130" i="39"/>
  <c r="AI77" i="39"/>
  <c r="AI83" i="39"/>
  <c r="AI51" i="39"/>
  <c r="AI19" i="39"/>
  <c r="AI53" i="39"/>
  <c r="AI66" i="39"/>
  <c r="AI84" i="39"/>
  <c r="AI70" i="39"/>
  <c r="AI36" i="39"/>
  <c r="AI49" i="39"/>
  <c r="AI25" i="39"/>
  <c r="AI95" i="39"/>
  <c r="AI128" i="39"/>
  <c r="AI115" i="39"/>
  <c r="AI116" i="39"/>
  <c r="AI54" i="39"/>
  <c r="AI50" i="39"/>
  <c r="AI72" i="39"/>
  <c r="AI109" i="39"/>
  <c r="AI28" i="39"/>
  <c r="AI100" i="39"/>
  <c r="AI13" i="39"/>
  <c r="AI27" i="39"/>
  <c r="AI35" i="39"/>
  <c r="AI93" i="39"/>
  <c r="AJ10" i="43"/>
  <c r="AJ24" i="43"/>
  <c r="AJ40" i="43"/>
  <c r="AJ28" i="43"/>
  <c r="AJ16" i="43"/>
  <c r="AJ54" i="43"/>
  <c r="AJ39" i="43"/>
  <c r="AJ63" i="43"/>
  <c r="AJ42" i="43"/>
  <c r="AJ25" i="43"/>
  <c r="AJ49" i="43"/>
  <c r="AJ61" i="43"/>
  <c r="AJ52" i="43"/>
  <c r="AJ46" i="43"/>
  <c r="AJ64" i="43"/>
  <c r="AJ62" i="43"/>
  <c r="AJ59" i="43"/>
  <c r="AJ3" i="43"/>
  <c r="AJ65" i="43"/>
  <c r="AJ36" i="43"/>
  <c r="AJ26" i="43"/>
  <c r="AJ53" i="43"/>
  <c r="AJ12" i="43"/>
  <c r="AJ27" i="43"/>
  <c r="AJ60" i="43"/>
  <c r="AJ21" i="43"/>
  <c r="AJ14" i="43"/>
  <c r="AJ23" i="43"/>
  <c r="AJ9" i="43"/>
  <c r="AJ13" i="43"/>
  <c r="AJ18" i="43"/>
  <c r="AJ6" i="43"/>
  <c r="AJ30" i="43"/>
  <c r="AJ50" i="43"/>
  <c r="AJ20" i="43"/>
  <c r="AJ4" i="43"/>
  <c r="AJ34" i="43"/>
  <c r="AJ38" i="43"/>
  <c r="AJ35" i="43"/>
  <c r="AJ33" i="43"/>
  <c r="AJ11" i="43"/>
  <c r="AJ56" i="43"/>
  <c r="AJ29" i="43"/>
  <c r="AJ32" i="43"/>
  <c r="AJ47" i="43"/>
  <c r="AJ55" i="43"/>
  <c r="AJ51" i="43"/>
  <c r="AJ19" i="43"/>
  <c r="AJ7" i="43"/>
  <c r="AJ58" i="43"/>
  <c r="AJ45" i="43"/>
  <c r="AJ37" i="43"/>
  <c r="AJ5" i="43"/>
  <c r="AJ57" i="43"/>
  <c r="AJ8" i="43"/>
  <c r="AJ41" i="43"/>
  <c r="AJ44" i="43"/>
  <c r="AJ17" i="43"/>
  <c r="AJ48" i="43"/>
  <c r="AJ43" i="43"/>
  <c r="AJ22" i="43"/>
  <c r="AJ15" i="43"/>
  <c r="AJ31" i="43"/>
  <c r="AE17" i="48"/>
  <c r="AE13" i="48"/>
  <c r="AE18" i="48"/>
  <c r="AE20" i="48"/>
  <c r="O12" i="51"/>
  <c r="O9" i="51"/>
  <c r="H16" i="35"/>
  <c r="H53" i="33" s="1"/>
  <c r="L53" i="33" s="1"/>
  <c r="M53" i="33"/>
  <c r="AE23" i="48" l="1"/>
  <c r="AE5" i="48"/>
  <c r="AE4" i="48"/>
  <c r="AE14" i="48"/>
  <c r="AE7" i="48"/>
  <c r="AE12" i="48"/>
  <c r="AE22" i="48"/>
  <c r="AE26" i="48"/>
  <c r="AE9" i="48"/>
  <c r="AE6" i="48"/>
  <c r="AE25" i="48"/>
  <c r="AI8" i="49"/>
  <c r="AE3" i="48"/>
  <c r="AE21" i="48"/>
  <c r="AE16" i="48"/>
  <c r="AE10" i="48"/>
  <c r="AJ37" i="49"/>
  <c r="AJ9" i="49"/>
  <c r="AJ203" i="49"/>
  <c r="AJ100" i="49"/>
  <c r="AI184" i="49"/>
  <c r="AJ109" i="49"/>
  <c r="AI214" i="49"/>
  <c r="AE15" i="48"/>
  <c r="AE24" i="48"/>
  <c r="AJ24" i="49"/>
  <c r="AJ166" i="49"/>
  <c r="AJ141" i="49"/>
  <c r="AJ181" i="49"/>
  <c r="AJ244" i="49"/>
  <c r="AJ68" i="49"/>
  <c r="AJ143" i="49"/>
  <c r="AJ14" i="49"/>
  <c r="AE8" i="48"/>
  <c r="AE19" i="48"/>
  <c r="AJ154" i="49"/>
  <c r="AJ46" i="49"/>
  <c r="AI81" i="49"/>
  <c r="AI118" i="49"/>
  <c r="AI37" i="49"/>
  <c r="AI240" i="49"/>
  <c r="AI181" i="49"/>
  <c r="AI71" i="49"/>
  <c r="AJ225" i="49"/>
  <c r="AJ26" i="49"/>
  <c r="AJ65" i="49"/>
  <c r="AJ150" i="49"/>
  <c r="AI57" i="49"/>
  <c r="AI24" i="49"/>
  <c r="AJ212" i="49"/>
  <c r="AJ31" i="49"/>
  <c r="AJ209" i="49"/>
  <c r="AJ50" i="49"/>
  <c r="AI182" i="49"/>
  <c r="AJ95" i="49"/>
  <c r="AJ129" i="49"/>
  <c r="AJ69" i="49"/>
  <c r="AJ131" i="49"/>
  <c r="AI233" i="49"/>
  <c r="AJ88" i="39"/>
  <c r="AJ104" i="49"/>
  <c r="AJ88" i="49"/>
  <c r="AJ21" i="49"/>
  <c r="AJ76" i="49"/>
  <c r="AJ126" i="49"/>
  <c r="AJ140" i="49"/>
  <c r="AJ64" i="49"/>
  <c r="AJ3" i="49"/>
  <c r="AJ185" i="49"/>
  <c r="AJ170" i="49"/>
  <c r="AJ245" i="49"/>
  <c r="AJ7" i="49"/>
  <c r="AJ16" i="49"/>
  <c r="AJ213" i="49"/>
  <c r="AJ171" i="49"/>
  <c r="AJ151" i="49"/>
  <c r="AJ257" i="49"/>
  <c r="AJ80" i="49"/>
  <c r="AJ178" i="49"/>
  <c r="AJ152" i="49"/>
  <c r="AJ136" i="49"/>
  <c r="AJ145" i="49"/>
  <c r="AJ17" i="49"/>
  <c r="AJ156" i="49"/>
  <c r="AJ117" i="49"/>
  <c r="AJ201" i="49"/>
  <c r="AJ51" i="49"/>
  <c r="AJ53" i="49"/>
  <c r="AJ119" i="49"/>
  <c r="AJ214" i="49"/>
  <c r="AJ61" i="49"/>
  <c r="AJ215" i="49"/>
  <c r="AJ137" i="49"/>
  <c r="AJ28" i="49"/>
  <c r="AJ102" i="49"/>
  <c r="AJ144" i="49"/>
  <c r="AJ189" i="49"/>
  <c r="AJ108" i="49"/>
  <c r="AJ235" i="49"/>
  <c r="AJ121" i="49"/>
  <c r="AJ8" i="49"/>
  <c r="AJ122" i="49"/>
  <c r="AJ216" i="49"/>
  <c r="AJ44" i="49"/>
  <c r="AJ230" i="49"/>
  <c r="AJ105" i="49"/>
  <c r="AJ42" i="49"/>
  <c r="AJ78" i="49"/>
  <c r="AJ254" i="49"/>
  <c r="AI83" i="49"/>
  <c r="AI67" i="49"/>
  <c r="AJ87" i="39"/>
  <c r="AJ12" i="49"/>
  <c r="AJ132" i="49"/>
  <c r="AJ49" i="49"/>
  <c r="AJ190" i="49"/>
  <c r="AJ211" i="49"/>
  <c r="AJ176" i="49"/>
  <c r="AJ25" i="49"/>
  <c r="AJ227" i="49"/>
  <c r="AJ139" i="49"/>
  <c r="AJ81" i="49"/>
  <c r="AJ11" i="49"/>
  <c r="AI36" i="43"/>
  <c r="AJ229" i="49"/>
  <c r="AJ168" i="49"/>
  <c r="AJ247" i="49"/>
  <c r="AJ39" i="49"/>
  <c r="AJ72" i="49"/>
  <c r="AJ161" i="49"/>
  <c r="AJ40" i="49"/>
  <c r="AJ79" i="49"/>
  <c r="AJ236" i="49"/>
  <c r="AJ243" i="49"/>
  <c r="AJ92" i="49"/>
  <c r="AJ59" i="49"/>
  <c r="AJ66" i="49"/>
  <c r="AJ86" i="49"/>
  <c r="AJ67" i="49"/>
  <c r="AJ222" i="49"/>
  <c r="AI125" i="49"/>
  <c r="AJ115" i="49"/>
  <c r="AJ242" i="49"/>
  <c r="AJ165" i="49"/>
  <c r="AJ107" i="49"/>
  <c r="AJ62" i="49"/>
  <c r="AJ4" i="49"/>
  <c r="AJ187" i="49"/>
  <c r="AJ114" i="49"/>
  <c r="AJ172" i="49"/>
  <c r="AJ218" i="49"/>
  <c r="AI109" i="49"/>
  <c r="AJ85" i="39"/>
  <c r="AJ47" i="49"/>
  <c r="AJ75" i="49"/>
  <c r="AJ130" i="49"/>
  <c r="AJ58" i="49"/>
  <c r="AJ256" i="49"/>
  <c r="AJ248" i="49"/>
  <c r="AJ125" i="49"/>
  <c r="AJ82" i="49"/>
  <c r="AJ19" i="49"/>
  <c r="AJ30" i="49"/>
  <c r="AJ173" i="49"/>
  <c r="AJ228" i="49"/>
  <c r="AJ255" i="49"/>
  <c r="AJ223" i="49"/>
  <c r="AJ74" i="49"/>
  <c r="AJ193" i="49"/>
  <c r="AJ127" i="49"/>
  <c r="AJ195" i="49"/>
  <c r="AI198" i="49"/>
  <c r="AI70" i="49"/>
  <c r="AJ56" i="49"/>
  <c r="AJ153" i="49"/>
  <c r="AJ77" i="49"/>
  <c r="AJ34" i="49"/>
  <c r="AJ87" i="49"/>
  <c r="AJ94" i="49"/>
  <c r="AJ149" i="49"/>
  <c r="AJ167" i="49"/>
  <c r="AJ157" i="49"/>
  <c r="AJ240" i="49"/>
  <c r="AJ177" i="49"/>
  <c r="AJ232" i="49"/>
  <c r="AJ237" i="49"/>
  <c r="AJ147" i="49"/>
  <c r="AI193" i="49"/>
  <c r="AI3" i="49"/>
  <c r="AI32" i="43"/>
  <c r="AJ207" i="49"/>
  <c r="AJ239" i="49"/>
  <c r="AJ111" i="49"/>
  <c r="AJ175" i="49"/>
  <c r="AJ210" i="49"/>
  <c r="AJ148" i="49"/>
  <c r="AJ197" i="49"/>
  <c r="AJ52" i="49"/>
  <c r="AJ199" i="49"/>
  <c r="AJ96" i="49"/>
  <c r="AJ18" i="49"/>
  <c r="AJ138" i="49"/>
  <c r="AJ160" i="49"/>
  <c r="AJ135" i="49"/>
  <c r="AJ180" i="49"/>
  <c r="AJ220" i="49"/>
  <c r="AI254" i="49"/>
  <c r="AI206" i="49"/>
  <c r="AI30" i="49"/>
  <c r="AJ206" i="49"/>
  <c r="AJ85" i="49"/>
  <c r="AJ241" i="49"/>
  <c r="AJ133" i="49"/>
  <c r="AJ194" i="49"/>
  <c r="AJ55" i="49"/>
  <c r="AJ63" i="49"/>
  <c r="AJ83" i="49"/>
  <c r="AJ13" i="49"/>
  <c r="AJ164" i="49"/>
  <c r="AJ101" i="49"/>
  <c r="AJ253" i="49"/>
  <c r="AJ252" i="49"/>
  <c r="AJ20" i="49"/>
  <c r="AJ208" i="49"/>
  <c r="AJ90" i="49"/>
  <c r="AJ43" i="49"/>
  <c r="AJ10" i="49"/>
  <c r="AJ97" i="49"/>
  <c r="AJ113" i="49"/>
  <c r="AJ84" i="49"/>
  <c r="AI16" i="43"/>
  <c r="AI48" i="43"/>
  <c r="AI49" i="43"/>
  <c r="AI26" i="43"/>
  <c r="AI61" i="43"/>
  <c r="AJ102" i="39"/>
  <c r="AJ76" i="39"/>
  <c r="AI25" i="43"/>
  <c r="AJ96" i="39"/>
  <c r="AI53" i="43"/>
  <c r="AI57" i="43"/>
  <c r="AI8" i="43"/>
  <c r="AJ132" i="39"/>
  <c r="AJ54" i="49"/>
  <c r="AJ41" i="39"/>
  <c r="AJ11" i="39"/>
  <c r="AI35" i="43"/>
  <c r="AJ123" i="39"/>
  <c r="AI28" i="43"/>
  <c r="AI31" i="43"/>
  <c r="AI52" i="43"/>
  <c r="AI15" i="43"/>
  <c r="AI20" i="43"/>
  <c r="AI39" i="43"/>
  <c r="AI34" i="43"/>
  <c r="AI56" i="43"/>
  <c r="AI38" i="43"/>
  <c r="AI13" i="43"/>
  <c r="AJ198" i="49"/>
  <c r="AJ202" i="49"/>
  <c r="AJ128" i="49"/>
  <c r="AJ251" i="49"/>
  <c r="P20" i="49"/>
  <c r="AJ234" i="49"/>
  <c r="AJ99" i="49"/>
  <c r="AJ6" i="49"/>
  <c r="AJ219" i="49"/>
  <c r="AJ124" i="49"/>
  <c r="AJ112" i="49"/>
  <c r="AJ5" i="49"/>
  <c r="AI14" i="43"/>
  <c r="AJ142" i="49"/>
  <c r="AJ48" i="49"/>
  <c r="AJ205" i="49"/>
  <c r="AJ36" i="49"/>
  <c r="AJ182" i="49"/>
  <c r="AJ204" i="49"/>
  <c r="AJ35" i="49"/>
  <c r="AJ32" i="49"/>
  <c r="AJ179" i="49"/>
  <c r="AJ163" i="49"/>
  <c r="AJ27" i="49"/>
  <c r="AI9" i="43"/>
  <c r="AJ174" i="49"/>
  <c r="AJ103" i="49"/>
  <c r="AJ116" i="49"/>
  <c r="AJ29" i="49"/>
  <c r="AJ118" i="49"/>
  <c r="AJ249" i="49"/>
  <c r="AJ238" i="49"/>
  <c r="AJ134" i="49"/>
  <c r="AJ91" i="49"/>
  <c r="AJ15" i="49"/>
  <c r="AJ224" i="49"/>
  <c r="P18" i="49"/>
  <c r="AJ70" i="49"/>
  <c r="AJ73" i="49"/>
  <c r="AJ60" i="49"/>
  <c r="AJ22" i="49"/>
  <c r="AJ158" i="49"/>
  <c r="AJ226" i="49"/>
  <c r="AJ217" i="49"/>
  <c r="AJ159" i="49"/>
  <c r="AJ34" i="39"/>
  <c r="AJ221" i="49"/>
  <c r="AI19" i="43"/>
  <c r="AJ93" i="49"/>
  <c r="AJ155" i="49"/>
  <c r="AJ57" i="49"/>
  <c r="AJ192" i="49"/>
  <c r="AJ71" i="49"/>
  <c r="AJ33" i="49"/>
  <c r="AI41" i="43"/>
  <c r="AJ231" i="49"/>
  <c r="AJ123" i="49"/>
  <c r="AJ89" i="49"/>
  <c r="AI27" i="43"/>
  <c r="AJ98" i="49"/>
  <c r="AJ38" i="49"/>
  <c r="AJ188" i="49"/>
  <c r="AJ186" i="49"/>
  <c r="AJ146" i="49"/>
  <c r="AJ250" i="49"/>
  <c r="AJ110" i="49"/>
  <c r="AJ246" i="49"/>
  <c r="AJ120" i="49"/>
  <c r="AJ183" i="49"/>
  <c r="AJ169" i="49"/>
  <c r="AJ23" i="49"/>
  <c r="AJ233" i="49"/>
  <c r="AJ184" i="49"/>
  <c r="AJ106" i="49"/>
  <c r="AI37" i="43"/>
  <c r="AI11" i="43"/>
  <c r="AI17" i="43"/>
  <c r="AI21" i="43"/>
  <c r="AI50" i="43"/>
  <c r="AI46" i="43"/>
  <c r="AI23" i="43"/>
  <c r="AI22" i="43"/>
  <c r="AI64" i="43"/>
  <c r="AI55" i="43"/>
  <c r="AI51" i="43"/>
  <c r="AI59" i="43"/>
  <c r="AI65" i="43"/>
  <c r="AI63" i="43"/>
  <c r="AI40" i="43"/>
  <c r="AI42" i="43"/>
  <c r="AI4" i="43"/>
  <c r="AI29" i="43"/>
  <c r="AI12" i="43"/>
  <c r="AI6" i="43"/>
  <c r="AI3" i="43"/>
  <c r="AI24" i="43"/>
  <c r="AI30" i="43"/>
  <c r="AI44" i="43"/>
  <c r="AI47" i="43"/>
  <c r="AI54" i="43"/>
  <c r="AI10" i="43"/>
  <c r="AI7" i="43"/>
  <c r="AI5" i="43"/>
  <c r="AI33" i="43"/>
  <c r="AI18" i="43"/>
  <c r="AI43" i="43"/>
  <c r="AI60" i="43"/>
  <c r="AI58" i="43"/>
  <c r="AI62" i="43"/>
  <c r="AJ162" i="49"/>
  <c r="AJ41" i="49"/>
  <c r="AJ196" i="49"/>
  <c r="AJ45" i="49"/>
  <c r="AJ200" i="49"/>
  <c r="AI173" i="49"/>
  <c r="AI23" i="49"/>
  <c r="AI96" i="49"/>
  <c r="AI31" i="49"/>
  <c r="AI61" i="49"/>
  <c r="AI97" i="49"/>
  <c r="AI38" i="49"/>
  <c r="AI242" i="49"/>
  <c r="AI18" i="49"/>
  <c r="AJ92" i="39"/>
  <c r="AI42" i="49"/>
  <c r="AI151" i="49"/>
  <c r="AJ127" i="39"/>
  <c r="AI180" i="49"/>
  <c r="AI10" i="49"/>
  <c r="AI32" i="49"/>
  <c r="AJ23" i="39"/>
  <c r="AI247" i="49"/>
  <c r="AI221" i="49"/>
  <c r="AI162" i="49"/>
  <c r="AI110" i="49"/>
  <c r="AI185" i="49"/>
  <c r="AI87" i="49"/>
  <c r="AI66" i="49"/>
  <c r="AJ94" i="39"/>
  <c r="AI34" i="49"/>
  <c r="AI215" i="49"/>
  <c r="AI68" i="49"/>
  <c r="AI64" i="49"/>
  <c r="AI132" i="49"/>
  <c r="AI223" i="49"/>
  <c r="AJ121" i="39"/>
  <c r="AJ62" i="39"/>
  <c r="AI128" i="49"/>
  <c r="AI246" i="49"/>
  <c r="AI11" i="49"/>
  <c r="AI191" i="49"/>
  <c r="AI211" i="49"/>
  <c r="AI147" i="49"/>
  <c r="AI48" i="49"/>
  <c r="AI251" i="49"/>
  <c r="AI69" i="49"/>
  <c r="AJ59" i="39"/>
  <c r="AJ81" i="39"/>
  <c r="AI140" i="49"/>
  <c r="AI177" i="49"/>
  <c r="AI114" i="49"/>
  <c r="AI129" i="49"/>
  <c r="AI152" i="49"/>
  <c r="AI53" i="49"/>
  <c r="AI186" i="49"/>
  <c r="AI90" i="49"/>
  <c r="AI253" i="49"/>
  <c r="AJ74" i="39"/>
  <c r="AJ77" i="39"/>
  <c r="AJ50" i="39"/>
  <c r="AI36" i="49"/>
  <c r="AI201" i="49"/>
  <c r="AI231" i="49"/>
  <c r="AI224" i="49"/>
  <c r="AI179" i="49"/>
  <c r="AI47" i="49"/>
  <c r="AI19" i="49"/>
  <c r="AI93" i="49"/>
  <c r="AI194" i="49"/>
  <c r="AI228" i="49"/>
  <c r="AI16" i="49"/>
  <c r="AI49" i="49"/>
  <c r="AJ120" i="39"/>
  <c r="AJ29" i="39"/>
  <c r="AJ78" i="39"/>
  <c r="AI197" i="49"/>
  <c r="AI55" i="49"/>
  <c r="AI94" i="49"/>
  <c r="AI21" i="49"/>
  <c r="AI5" i="49"/>
  <c r="AI167" i="49"/>
  <c r="AI232" i="49"/>
  <c r="AI138" i="49"/>
  <c r="AI50" i="49"/>
  <c r="AI35" i="49"/>
  <c r="AI58" i="49"/>
  <c r="AJ128" i="39"/>
  <c r="AJ4" i="39"/>
  <c r="AI82" i="49"/>
  <c r="AI257" i="49"/>
  <c r="AI14" i="49"/>
  <c r="AI45" i="49"/>
  <c r="AI210" i="49"/>
  <c r="AI237" i="49"/>
  <c r="AI56" i="49"/>
  <c r="AI165" i="49"/>
  <c r="AI63" i="49"/>
  <c r="AI143" i="49"/>
  <c r="AI208" i="49"/>
  <c r="AI12" i="49"/>
  <c r="AI195" i="49"/>
  <c r="AI155" i="49"/>
  <c r="AI41" i="49"/>
  <c r="AI249" i="49"/>
  <c r="AI139" i="49"/>
  <c r="AI106" i="49"/>
  <c r="AI136" i="49"/>
  <c r="AI160" i="49"/>
  <c r="AI245" i="49"/>
  <c r="AI17" i="49"/>
  <c r="AI213" i="49"/>
  <c r="AI161" i="49"/>
  <c r="AI238" i="49"/>
  <c r="AI255" i="49"/>
  <c r="AI199" i="49"/>
  <c r="AI79" i="49"/>
  <c r="AI174" i="49"/>
  <c r="AI220" i="49"/>
  <c r="AI148" i="49"/>
  <c r="AI92" i="49"/>
  <c r="AI119" i="49"/>
  <c r="AI112" i="49"/>
  <c r="AI135" i="49"/>
  <c r="AI85" i="49"/>
  <c r="AI13" i="49"/>
  <c r="AI78" i="49"/>
  <c r="AI141" i="49"/>
  <c r="AI248" i="49"/>
  <c r="AI176" i="49"/>
  <c r="AI102" i="49"/>
  <c r="AI187" i="49"/>
  <c r="AI117" i="49"/>
  <c r="AI105" i="49"/>
  <c r="AI216" i="49"/>
  <c r="AI44" i="49"/>
  <c r="AI142" i="49"/>
  <c r="AI153" i="49"/>
  <c r="AI98" i="49"/>
  <c r="AI27" i="49"/>
  <c r="AI227" i="49"/>
  <c r="AI103" i="49"/>
  <c r="AI6" i="49"/>
  <c r="AI43" i="49"/>
  <c r="AI144" i="49"/>
  <c r="AI104" i="49"/>
  <c r="AI86" i="49"/>
  <c r="AI120" i="49"/>
  <c r="AI146" i="49"/>
  <c r="AI26" i="49"/>
  <c r="AI188" i="49"/>
  <c r="AI202" i="49"/>
  <c r="AI163" i="49"/>
  <c r="AI62" i="49"/>
  <c r="AI9" i="49"/>
  <c r="AI46" i="49"/>
  <c r="AI133" i="49"/>
  <c r="AI156" i="49"/>
  <c r="AI116" i="49"/>
  <c r="AI256" i="49"/>
  <c r="AI51" i="49"/>
  <c r="AI217" i="49"/>
  <c r="AI230" i="49"/>
  <c r="AI250" i="49"/>
  <c r="AI149" i="49"/>
  <c r="AI234" i="49"/>
  <c r="AI73" i="49"/>
  <c r="AI204" i="49"/>
  <c r="AI75" i="49"/>
  <c r="AI236" i="49"/>
  <c r="AI7" i="49"/>
  <c r="AI130" i="49"/>
  <c r="AI20" i="49"/>
  <c r="AI189" i="49"/>
  <c r="AI131" i="49"/>
  <c r="AI111" i="49"/>
  <c r="AI219" i="49"/>
  <c r="AI101" i="49"/>
  <c r="AI126" i="49"/>
  <c r="AJ95" i="39"/>
  <c r="AJ57" i="39"/>
  <c r="AJ119" i="39"/>
  <c r="AJ46" i="39"/>
  <c r="AJ99" i="39"/>
  <c r="AJ113" i="39"/>
  <c r="AJ53" i="39"/>
  <c r="AJ112" i="39"/>
  <c r="AJ32" i="39"/>
  <c r="AI134" i="49"/>
  <c r="AI33" i="49"/>
  <c r="AI59" i="49"/>
  <c r="AI205" i="49"/>
  <c r="AI91" i="49"/>
  <c r="AI88" i="49"/>
  <c r="AI212" i="49"/>
  <c r="AI29" i="49"/>
  <c r="AI127" i="49"/>
  <c r="AI225" i="49"/>
  <c r="AI235" i="49"/>
  <c r="AI107" i="49"/>
  <c r="AI108" i="49"/>
  <c r="AI239" i="49"/>
  <c r="AI157" i="49"/>
  <c r="AI244" i="49"/>
  <c r="AI150" i="49"/>
  <c r="AI229" i="49"/>
  <c r="AI200" i="49"/>
  <c r="AI218" i="49"/>
  <c r="AI74" i="49"/>
  <c r="AI80" i="49"/>
  <c r="AI4" i="49"/>
  <c r="AI159" i="49"/>
  <c r="AJ106" i="39"/>
  <c r="AJ54" i="39"/>
  <c r="AJ51" i="39"/>
  <c r="AJ116" i="39"/>
  <c r="AI40" i="49"/>
  <c r="AI209" i="49"/>
  <c r="AI15" i="49"/>
  <c r="AI52" i="49"/>
  <c r="AI172" i="49"/>
  <c r="AI72" i="49"/>
  <c r="AI89" i="49"/>
  <c r="AI60" i="49"/>
  <c r="AI243" i="49"/>
  <c r="AI121" i="49"/>
  <c r="AI252" i="49"/>
  <c r="AI145" i="49"/>
  <c r="AI65" i="49"/>
  <c r="AI77" i="49"/>
  <c r="AI178" i="49"/>
  <c r="AI203" i="49"/>
  <c r="AI170" i="49"/>
  <c r="AI54" i="49"/>
  <c r="AI183" i="49"/>
  <c r="AI137" i="49"/>
  <c r="AI100" i="49"/>
  <c r="AI95" i="49"/>
  <c r="AI123" i="49"/>
  <c r="AI158" i="49"/>
  <c r="AJ26" i="39"/>
  <c r="AJ7" i="39"/>
  <c r="AJ65" i="39"/>
  <c r="AJ63" i="39"/>
  <c r="AI196" i="49"/>
  <c r="AI190" i="49"/>
  <c r="AI22" i="49"/>
  <c r="AI154" i="49"/>
  <c r="AI113" i="49"/>
  <c r="AI175" i="49"/>
  <c r="AI76" i="49"/>
  <c r="AI169" i="49"/>
  <c r="AI28" i="49"/>
  <c r="AI192" i="49"/>
  <c r="AI222" i="49"/>
  <c r="AI124" i="49"/>
  <c r="AI25" i="49"/>
  <c r="AI241" i="49"/>
  <c r="AI207" i="49"/>
  <c r="AI171" i="49"/>
  <c r="AI99" i="49"/>
  <c r="AI84" i="49"/>
  <c r="AI164" i="49"/>
  <c r="AI39" i="49"/>
  <c r="AI122" i="49"/>
  <c r="AI166" i="49"/>
  <c r="AI168" i="49"/>
  <c r="AI115" i="49"/>
  <c r="AJ75" i="39"/>
  <c r="AJ15" i="39"/>
  <c r="AJ118" i="39"/>
  <c r="AJ31" i="39"/>
  <c r="AJ12" i="39"/>
  <c r="AJ79" i="39"/>
  <c r="AJ40" i="39"/>
  <c r="AJ124" i="39"/>
  <c r="AJ82" i="39"/>
  <c r="AJ84" i="39"/>
  <c r="AJ20" i="39"/>
  <c r="AJ101" i="39"/>
  <c r="AF11" i="48"/>
  <c r="AJ115" i="39"/>
  <c r="AJ52" i="39"/>
  <c r="AJ114" i="39"/>
  <c r="AJ47" i="39"/>
  <c r="AJ91" i="39"/>
  <c r="AJ86" i="39"/>
  <c r="AJ28" i="39"/>
  <c r="AJ16" i="39"/>
  <c r="AJ33" i="39"/>
  <c r="AJ108" i="39"/>
  <c r="AJ30" i="39"/>
  <c r="AJ70" i="39"/>
  <c r="AJ72" i="39"/>
  <c r="AJ64" i="39"/>
  <c r="AJ80" i="39"/>
  <c r="AJ125" i="39"/>
  <c r="AJ18" i="39"/>
  <c r="AJ39" i="39"/>
  <c r="AJ89" i="39"/>
  <c r="AJ21" i="39"/>
  <c r="AJ107" i="39"/>
  <c r="AJ117" i="39"/>
  <c r="AJ60" i="39"/>
  <c r="AJ25" i="39"/>
  <c r="AJ109" i="39"/>
  <c r="AJ71" i="39"/>
  <c r="AJ14" i="39"/>
  <c r="AJ110" i="39"/>
  <c r="AJ83" i="39"/>
  <c r="AJ45" i="39"/>
  <c r="AJ93" i="39"/>
  <c r="AJ38" i="39"/>
  <c r="AJ6" i="39"/>
  <c r="AJ43" i="39"/>
  <c r="AJ22" i="39"/>
  <c r="AJ49" i="39"/>
  <c r="AJ9" i="39"/>
  <c r="AJ67" i="39"/>
  <c r="AJ122" i="39"/>
  <c r="AJ48" i="39"/>
  <c r="AJ69" i="39"/>
  <c r="AJ97" i="39"/>
  <c r="AJ8" i="39"/>
  <c r="AJ105" i="39"/>
  <c r="AJ27" i="39"/>
  <c r="AJ68" i="39"/>
  <c r="AJ66" i="39"/>
  <c r="AJ35" i="39"/>
  <c r="AJ100" i="39"/>
  <c r="AJ131" i="39"/>
  <c r="AJ36" i="39"/>
  <c r="AJ3" i="39"/>
  <c r="AJ73" i="39"/>
  <c r="AJ90" i="39"/>
  <c r="AJ24" i="39"/>
  <c r="AJ58" i="39"/>
  <c r="AJ126" i="39"/>
  <c r="AJ61" i="39"/>
  <c r="AF8" i="48"/>
  <c r="AJ98" i="39"/>
  <c r="AJ104" i="39"/>
  <c r="AJ55" i="39"/>
  <c r="AJ37" i="39"/>
  <c r="AJ17" i="39"/>
  <c r="AJ44" i="39"/>
  <c r="AJ19" i="39"/>
  <c r="AJ129" i="39"/>
  <c r="AJ130" i="39"/>
  <c r="AJ103" i="39"/>
  <c r="AJ13" i="39"/>
  <c r="AJ42" i="39"/>
  <c r="AJ10" i="39"/>
  <c r="AJ111" i="39"/>
  <c r="AJ56" i="39"/>
  <c r="AJ5" i="39"/>
  <c r="AF5" i="48"/>
  <c r="AF18" i="48"/>
  <c r="AF10" i="48"/>
  <c r="AF17" i="48"/>
  <c r="AF25" i="48"/>
  <c r="AF9" i="48"/>
  <c r="AF23" i="48"/>
  <c r="AF3" i="48"/>
  <c r="AF4" i="48"/>
  <c r="AF21" i="48"/>
  <c r="AF7" i="48"/>
  <c r="AF24" i="48"/>
  <c r="AF26" i="48"/>
  <c r="AF20" i="48"/>
  <c r="AF16" i="48"/>
  <c r="AF13" i="48"/>
  <c r="AF22" i="48"/>
  <c r="AF19" i="48"/>
  <c r="AF6" i="48"/>
  <c r="AF15" i="48"/>
  <c r="AF14" i="48"/>
  <c r="AF12" i="48"/>
  <c r="P11" i="42"/>
  <c r="P12" i="42"/>
  <c r="H10" i="35"/>
  <c r="H48" i="33" s="1"/>
  <c r="L48" i="33" s="1"/>
  <c r="M48" i="33"/>
  <c r="O22" i="51"/>
  <c r="O17" i="40"/>
  <c r="H15" i="35"/>
  <c r="H52" i="33" s="1"/>
  <c r="L52" i="33" s="1"/>
  <c r="M52" i="33"/>
  <c r="H19" i="35"/>
  <c r="H56" i="33" s="1"/>
  <c r="L56" i="33" s="1"/>
  <c r="M56" i="33"/>
  <c r="O19" i="51"/>
  <c r="O13" i="40"/>
  <c r="O10" i="51"/>
  <c r="P16" i="42"/>
  <c r="H8" i="35"/>
  <c r="H46" i="33" s="1"/>
  <c r="L46" i="33" s="1"/>
  <c r="M46" i="33"/>
  <c r="H17" i="35"/>
  <c r="H54" i="33" s="1"/>
  <c r="L54" i="33" s="1"/>
  <c r="M54" i="33"/>
  <c r="O9" i="40"/>
  <c r="P8" i="42"/>
  <c r="O18" i="51"/>
  <c r="P7" i="42"/>
  <c r="O11" i="40"/>
  <c r="O16" i="51"/>
  <c r="O13" i="51"/>
  <c r="P13" i="42"/>
  <c r="H14" i="35"/>
  <c r="H11" i="35"/>
  <c r="H49" i="33" s="1"/>
  <c r="L49" i="33" s="1"/>
  <c r="M49" i="33"/>
  <c r="H3" i="35"/>
  <c r="H41" i="33" s="1"/>
  <c r="L41" i="33" s="1"/>
  <c r="M41" i="33"/>
  <c r="H4" i="35"/>
  <c r="H42" i="33" s="1"/>
  <c r="L42" i="33" s="1"/>
  <c r="M42" i="33"/>
  <c r="O14" i="51"/>
  <c r="H18" i="35"/>
  <c r="H55" i="33" s="1"/>
  <c r="L55" i="33" s="1"/>
  <c r="M55" i="33"/>
  <c r="H2" i="35"/>
  <c r="P15" i="42"/>
  <c r="O11" i="51"/>
  <c r="H13" i="35"/>
  <c r="H51" i="33"/>
  <c r="L51" i="33" s="1"/>
  <c r="M51" i="33"/>
  <c r="P9" i="42"/>
  <c r="H5" i="35"/>
  <c r="H43" i="33" s="1"/>
  <c r="L43" i="33" s="1"/>
  <c r="M43" i="33"/>
  <c r="O6" i="51"/>
  <c r="O5" i="51"/>
  <c r="H7" i="35"/>
  <c r="H45" i="33"/>
  <c r="L45" i="33"/>
  <c r="M45" i="33"/>
  <c r="H20" i="35"/>
  <c r="H57" i="33" s="1"/>
  <c r="L57" i="33" s="1"/>
  <c r="M57" i="33"/>
  <c r="H9" i="35"/>
  <c r="H47" i="33" s="1"/>
  <c r="L47" i="33" s="1"/>
  <c r="M47" i="33"/>
  <c r="N41" i="33"/>
  <c r="P10" i="42"/>
  <c r="O21" i="51"/>
  <c r="N21" i="43"/>
  <c r="P29" i="49"/>
  <c r="P5" i="42"/>
  <c r="N21" i="39"/>
  <c r="O20" i="43"/>
  <c r="O21" i="49"/>
  <c r="C40" i="49" s="1"/>
  <c r="H31" i="33" s="1"/>
  <c r="L31" i="33" s="1"/>
  <c r="M31" i="33"/>
  <c r="O18" i="39"/>
  <c r="O4" i="40"/>
  <c r="O16" i="49"/>
  <c r="C35" i="49"/>
  <c r="H26" i="33" s="1"/>
  <c r="L26" i="33" s="1"/>
  <c r="M26" i="33"/>
  <c r="O23" i="39"/>
  <c r="K18" i="48"/>
  <c r="O20" i="49"/>
  <c r="C39" i="49" s="1"/>
  <c r="H30" i="33" s="1"/>
  <c r="L30" i="33" s="1"/>
  <c r="M30" i="33"/>
  <c r="O15" i="43"/>
  <c r="L17" i="48"/>
  <c r="C25" i="48" s="1"/>
  <c r="H5" i="33" s="1"/>
  <c r="L5" i="33" s="1"/>
  <c r="M5" i="33"/>
  <c r="P17" i="43"/>
  <c r="C27" i="43" s="1"/>
  <c r="H10" i="33" s="1"/>
  <c r="L10" i="33" s="1"/>
  <c r="M10" i="33"/>
  <c r="O14" i="40"/>
  <c r="O4" i="51"/>
  <c r="P21" i="43"/>
  <c r="C31" i="43" s="1"/>
  <c r="H14" i="33" s="1"/>
  <c r="L14" i="33" s="1"/>
  <c r="M14" i="33"/>
  <c r="N16" i="43"/>
  <c r="N19" i="43"/>
  <c r="O17" i="49"/>
  <c r="C36" i="49" s="1"/>
  <c r="H27" i="33" s="1"/>
  <c r="L27" i="33" s="1"/>
  <c r="M27" i="33"/>
  <c r="N25" i="49"/>
  <c r="O21" i="39"/>
  <c r="P20" i="43"/>
  <c r="C30" i="43" s="1"/>
  <c r="H13" i="33" s="1"/>
  <c r="L13" i="33" s="1"/>
  <c r="M13" i="33"/>
  <c r="P21" i="49"/>
  <c r="P18" i="39"/>
  <c r="C31" i="39" s="1"/>
  <c r="H18" i="33" s="1"/>
  <c r="L18" i="33" s="1"/>
  <c r="M18" i="33"/>
  <c r="N16" i="49"/>
  <c r="N15" i="39"/>
  <c r="L18" i="48"/>
  <c r="C26" i="48" s="1"/>
  <c r="H6" i="33" s="1"/>
  <c r="L6" i="33" s="1"/>
  <c r="M6" i="33"/>
  <c r="N20" i="49"/>
  <c r="O30" i="49"/>
  <c r="C49" i="49" s="1"/>
  <c r="H40" i="33" s="1"/>
  <c r="L40" i="33" s="1"/>
  <c r="M40" i="33"/>
  <c r="N17" i="43"/>
  <c r="O6" i="40"/>
  <c r="O21" i="43"/>
  <c r="P16" i="43"/>
  <c r="C26" i="43" s="1"/>
  <c r="H9" i="33" s="1"/>
  <c r="L9" i="33" s="1"/>
  <c r="M9" i="33"/>
  <c r="O19" i="43"/>
  <c r="N17" i="49"/>
  <c r="O25" i="49"/>
  <c r="C44" i="49" s="1"/>
  <c r="H35" i="33" s="1"/>
  <c r="L35" i="33" s="1"/>
  <c r="M35" i="33"/>
  <c r="P21" i="39"/>
  <c r="C34" i="39" s="1"/>
  <c r="H21" i="33" s="1"/>
  <c r="L21" i="33" s="1"/>
  <c r="M21" i="33"/>
  <c r="O18" i="40"/>
  <c r="P20" i="39"/>
  <c r="C33" i="39" s="1"/>
  <c r="H20" i="33" s="1"/>
  <c r="L20" i="33" s="1"/>
  <c r="M20" i="33"/>
  <c r="O5" i="40"/>
  <c r="P16" i="49"/>
  <c r="P15" i="39"/>
  <c r="C28" i="39" s="1"/>
  <c r="H15" i="33" s="1"/>
  <c r="L15" i="33" s="1"/>
  <c r="M15" i="33"/>
  <c r="J18" i="48"/>
  <c r="N26" i="49"/>
  <c r="N30" i="49"/>
  <c r="O17" i="43"/>
  <c r="N27" i="49"/>
  <c r="N22" i="49"/>
  <c r="O16" i="43"/>
  <c r="P19" i="43"/>
  <c r="C29" i="43" s="1"/>
  <c r="H12" i="33" s="1"/>
  <c r="L12" i="33" s="1"/>
  <c r="M12" i="33"/>
  <c r="P17" i="49"/>
  <c r="P25" i="49"/>
  <c r="O19" i="40"/>
  <c r="L15" i="48"/>
  <c r="C23" i="48" s="1"/>
  <c r="H3" i="33" s="1"/>
  <c r="L3" i="33" s="1"/>
  <c r="M3" i="33"/>
  <c r="N19" i="39"/>
  <c r="N20" i="39"/>
  <c r="N24" i="49"/>
  <c r="O15" i="39"/>
  <c r="O22" i="40"/>
  <c r="O26" i="49"/>
  <c r="C45" i="49" s="1"/>
  <c r="H36" i="33" s="1"/>
  <c r="L36" i="33" s="1"/>
  <c r="M36" i="33"/>
  <c r="N15" i="49"/>
  <c r="P30" i="49"/>
  <c r="O7" i="40"/>
  <c r="O17" i="51"/>
  <c r="O27" i="49"/>
  <c r="C46" i="49" s="1"/>
  <c r="H37" i="33" s="1"/>
  <c r="L37" i="33" s="1"/>
  <c r="M37" i="33"/>
  <c r="O22" i="49"/>
  <c r="C41" i="49" s="1"/>
  <c r="H32" i="33" s="1"/>
  <c r="L32" i="33" s="1"/>
  <c r="M32" i="33"/>
  <c r="O8" i="40"/>
  <c r="O16" i="40"/>
  <c r="N28" i="49"/>
  <c r="P17" i="39"/>
  <c r="C30" i="39" s="1"/>
  <c r="H17" i="33" s="1"/>
  <c r="L17" i="33" s="1"/>
  <c r="M17" i="33"/>
  <c r="K15" i="48"/>
  <c r="O19" i="39"/>
  <c r="O20" i="39"/>
  <c r="O24" i="39"/>
  <c r="O24" i="49"/>
  <c r="C43" i="49"/>
  <c r="H34" i="33" s="1"/>
  <c r="L34" i="33" s="1"/>
  <c r="M34" i="33"/>
  <c r="O20" i="51"/>
  <c r="O15" i="49"/>
  <c r="C34" i="49" s="1"/>
  <c r="H25" i="33" s="1"/>
  <c r="L25" i="33" s="1"/>
  <c r="M25" i="33"/>
  <c r="O22" i="39"/>
  <c r="P6" i="42"/>
  <c r="N18" i="43"/>
  <c r="P27" i="49"/>
  <c r="P22" i="49"/>
  <c r="N16" i="39"/>
  <c r="O28" i="49"/>
  <c r="C47" i="49" s="1"/>
  <c r="H38" i="33" s="1"/>
  <c r="L38" i="33" s="1"/>
  <c r="M38" i="33"/>
  <c r="O17" i="39"/>
  <c r="P19" i="39"/>
  <c r="C32" i="39" s="1"/>
  <c r="H19" i="33" s="1"/>
  <c r="L19" i="33" s="1"/>
  <c r="M19" i="33"/>
  <c r="N24" i="39"/>
  <c r="P14" i="42"/>
  <c r="P15" i="49"/>
  <c r="P22" i="39"/>
  <c r="C35" i="39" s="1"/>
  <c r="H22" i="33" s="1"/>
  <c r="L22" i="33" s="1"/>
  <c r="M22" i="33"/>
  <c r="N18" i="49"/>
  <c r="P18" i="43"/>
  <c r="C28" i="43" s="1"/>
  <c r="H11" i="33" s="1"/>
  <c r="L11" i="33" s="1"/>
  <c r="M11" i="33"/>
  <c r="O12" i="40"/>
  <c r="L16" i="48"/>
  <c r="C24" i="48" s="1"/>
  <c r="H4" i="33" s="1"/>
  <c r="L4" i="33" s="1"/>
  <c r="M4" i="33"/>
  <c r="O19" i="49"/>
  <c r="C38" i="49" s="1"/>
  <c r="H29" i="33" s="1"/>
  <c r="L29" i="33" s="1"/>
  <c r="M29" i="33"/>
  <c r="N17" i="39"/>
  <c r="O7" i="51"/>
  <c r="O23" i="49"/>
  <c r="C42" i="49" s="1"/>
  <c r="H33" i="33" s="1"/>
  <c r="L33" i="33" s="1"/>
  <c r="M33" i="33"/>
  <c r="O18" i="49"/>
  <c r="C37" i="49" s="1"/>
  <c r="H28" i="33" s="1"/>
  <c r="L28" i="33" s="1"/>
  <c r="M28" i="33"/>
  <c r="O29" i="49"/>
  <c r="C48" i="49" s="1"/>
  <c r="H39" i="33" s="1"/>
  <c r="L39" i="33" s="1"/>
  <c r="M39" i="33"/>
  <c r="N25" i="33"/>
  <c r="P24" i="39"/>
  <c r="C37" i="39" s="1"/>
  <c r="H24" i="33" s="1"/>
  <c r="L24" i="33" s="1"/>
  <c r="M24" i="33"/>
  <c r="P23" i="39"/>
  <c r="C36" i="39" s="1"/>
  <c r="H23" i="33" s="1"/>
  <c r="L23" i="33" s="1"/>
  <c r="M23" i="33"/>
  <c r="P16" i="39"/>
  <c r="C29" i="39" s="1"/>
  <c r="H16" i="33" s="1"/>
  <c r="L16" i="33" s="1"/>
  <c r="M16" i="33"/>
  <c r="N15" i="33"/>
  <c r="O15" i="40"/>
  <c r="N15" i="43"/>
  <c r="O20" i="40"/>
  <c r="K16" i="48"/>
  <c r="P19" i="49"/>
  <c r="P23" i="49"/>
  <c r="N23" i="39"/>
  <c r="O8" i="51"/>
  <c r="P15" i="43"/>
  <c r="C25" i="43" s="1"/>
  <c r="H8" i="33" s="1"/>
  <c r="L8" i="33" s="1"/>
  <c r="M8" i="33"/>
  <c r="O15" i="51"/>
  <c r="P4" i="42"/>
  <c r="O10" i="40"/>
  <c r="P26" i="49"/>
  <c r="J16" i="48"/>
  <c r="N19" i="49"/>
  <c r="J15" i="48"/>
  <c r="N23" i="49"/>
  <c r="P24" i="49"/>
  <c r="J19" i="48"/>
  <c r="N29" i="49"/>
  <c r="O16" i="39"/>
  <c r="P28" i="49"/>
  <c r="O21" i="40"/>
  <c r="K19" i="48"/>
  <c r="J17" i="48"/>
  <c r="N22" i="39"/>
  <c r="O18" i="43"/>
  <c r="N20" i="43"/>
  <c r="N21" i="49"/>
  <c r="N18" i="39"/>
  <c r="L19" i="48"/>
  <c r="C27" i="48" s="1"/>
  <c r="H7" i="33" s="1"/>
  <c r="L7" i="33" s="1"/>
  <c r="M7" i="33"/>
  <c r="K17" i="48"/>
  <c r="N2" i="33"/>
  <c r="N8" i="33"/>
</calcChain>
</file>

<file path=xl/comments1.xml><?xml version="1.0" encoding="utf-8"?>
<comments xmlns="http://schemas.openxmlformats.org/spreadsheetml/2006/main">
  <authors>
    <author>Ferdinando Ametrano</author>
  </authors>
  <commentList>
    <comment ref="D2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<sst xmlns="http://schemas.openxmlformats.org/spreadsheetml/2006/main" count="746" uniqueCount="190">
  <si>
    <t>General Settings</t>
  </si>
  <si>
    <t>Currency</t>
  </si>
  <si>
    <t>Calendar</t>
  </si>
  <si>
    <t>IborType</t>
  </si>
  <si>
    <t>OvenightIndex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</si>
  <si>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</si>
  <si>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</si>
  <si>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</si>
  <si>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</si>
  <si>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</si>
  <si>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</si>
  <si>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</si>
  <si>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</si>
  <si>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</si>
  <si>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</si>
  <si>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</si>
  <si>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</si>
  <si>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</si>
  <si>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</si>
  <si>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</si>
  <si>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</si>
  <si>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</si>
  <si>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</si>
  <si>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</si>
  <si>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</si>
  <si>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</si>
  <si>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</si>
  <si>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</si>
  <si>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</si>
  <si>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</si>
  <si>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OIS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</si>
  <si>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</si>
  <si>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</si>
  <si>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</si>
  <si>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</si>
  <si>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</si>
  <si>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</si>
  <si>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</si>
  <si>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</si>
  <si>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</si>
  <si>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</si>
  <si>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</si>
  <si>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</si>
  <si>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</si>
  <si>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</si>
  <si>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</si>
  <si>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</si>
  <si>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</si>
  <si>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</si>
  <si>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</si>
  <si>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</si>
  <si>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</si>
  <si>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</si>
  <si>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</si>
  <si>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</si>
  <si>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</si>
  <si>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</si>
  <si>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</si>
  <si>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</si>
  <si>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</si>
  <si>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</si>
  <si>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</si>
  <si>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</si>
  <si>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</si>
  <si>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</si>
  <si>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</si>
  <si>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</si>
  <si>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</si>
  <si>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</si>
  <si>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</si>
  <si>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</si>
  <si>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</si>
  <si>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</si>
  <si>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</si>
  <si>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</si>
  <si>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</si>
  <si>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</si>
  <si>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</si>
  <si>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</si>
  <si>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3Y</t>
  </si>
  <si>
    <t>4Y</t>
  </si>
  <si>
    <t>5Y</t>
  </si>
  <si>
    <t>Selected</t>
  </si>
  <si>
    <t>Rate</t>
  </si>
  <si>
    <t>Fixing Date</t>
  </si>
  <si>
    <t>Value Date</t>
  </si>
  <si>
    <t>Maturity Date</t>
  </si>
  <si>
    <t>spread</t>
  </si>
  <si>
    <t>interp. FRA</t>
  </si>
  <si>
    <t>IborIndex</t>
  </si>
  <si>
    <t>BasisInterpolation</t>
  </si>
  <si>
    <t>BasisInterpolator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</si>
  <si>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</si>
  <si>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</si>
  <si>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</si>
  <si>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</si>
  <si>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</si>
  <si>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</si>
  <si>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</si>
  <si>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</si>
  <si>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</si>
  <si>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</si>
  <si>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</si>
  <si>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</si>
  <si>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</si>
  <si>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</si>
  <si>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</si>
  <si>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</si>
  <si>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</si>
  <si>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</si>
  <si>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</si>
  <si>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</si>
  <si>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</si>
  <si>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</si>
  <si>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</si>
  <si>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</si>
  <si>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</si>
  <si>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</si>
  <si>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</si>
  <si>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</si>
  <si>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</si>
  <si>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</si>
  <si>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</si>
  <si>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</si>
  <si>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X1S</t>
  </si>
  <si>
    <t>Annual</t>
  </si>
  <si>
    <t>quad</t>
  </si>
  <si>
    <t>LogLinear</t>
  </si>
  <si>
    <t>6Y</t>
  </si>
  <si>
    <t>7Y</t>
  </si>
  <si>
    <t>8Y</t>
  </si>
  <si>
    <t>Additional Settings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</si>
  <si>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</si>
  <si>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</si>
  <si>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</si>
  <si>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</si>
  <si>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</si>
  <si>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</si>
  <si>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</si>
  <si>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</si>
  <si>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</si>
  <si>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</si>
  <si>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</si>
  <si>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</si>
  <si>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</si>
  <si>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Delta(0M;1Y)extrap</t>
  </si>
  <si>
    <t>Basis</t>
  </si>
  <si>
    <t>Discount Factor</t>
  </si>
  <si>
    <t>Tenor</t>
  </si>
  <si>
    <t>Diff (bps)</t>
  </si>
  <si>
    <t>GBP</t>
  </si>
  <si>
    <t>UnitedKingdom::Exchange</t>
  </si>
  <si>
    <t>Sonia</t>
  </si>
  <si>
    <t>Actual/365 (Fixed)</t>
  </si>
  <si>
    <t>Libor</t>
  </si>
  <si>
    <t>Swap index</t>
  </si>
  <si>
    <t>SB</t>
  </si>
  <si>
    <t>6L</t>
  </si>
  <si>
    <t>12L</t>
  </si>
  <si>
    <t>2Y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</si>
  <si>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</si>
  <si>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</si>
  <si>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</si>
  <si>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</si>
  <si>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</si>
  <si>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</si>
  <si>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</si>
  <si>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</si>
  <si>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</si>
  <si>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</si>
  <si>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</si>
  <si>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</si>
  <si>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</si>
  <si>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</si>
  <si>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</si>
  <si>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</si>
  <si>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</si>
  <si>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</si>
  <si>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</si>
  <si>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</si>
  <si>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</si>
  <si>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</si>
  <si>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</si>
  <si>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</si>
  <si>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</si>
  <si>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</si>
  <si>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Last Fixing Value Date</t>
  </si>
  <si>
    <t>Min Dis</t>
  </si>
  <si>
    <t>Synth FRA Settings</t>
  </si>
  <si>
    <t>Settl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</si>
</sst>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E+00"/>
    <numFmt numFmtId="178" formatCode="0.0000E+00"/>
    <numFmt numFmtId="179" formatCode="0.00000"/>
    <numFmt numFmtId="180" formatCode="0.000000"/>
    <numFmt numFmtId="181" formatCode="0.0000000000"/>
  </numFmts>
  <fonts count="27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sz val="8"/>
      <color theme="1"/>
      <name val="Courier New"/>
      <family val="3"/>
    </font>
    <font>
      <sz val="8"/>
      <color indexed="10"/>
      <name val="Arial"/>
      <family val="2"/>
    </font>
    <font>
      <i/>
      <sz val="8"/>
      <name val="Microsoft Sans Serif"/>
      <family val="2"/>
    </font>
    <font>
      <i/>
      <sz val="8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8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431">
    <xf numFmtId="0" fontId="0" fillId="0" borderId="0" xfId="0"/>
    <xf numFmtId="0" fontId="11" fillId="4" borderId="3" xfId="15" applyFont="1" applyFill="1" applyBorder="1" applyAlignment="1">
      <alignment horizontal="right"/>
    </xf>
    <xf numFmtId="0" fontId="11" fillId="3" borderId="3" xfId="15" applyFont="1" applyFill="1" applyBorder="1" applyAlignment="1">
      <alignment horizontal="center"/>
    </xf>
    <xf numFmtId="168" fontId="11" fillId="3" borderId="3" xfId="15" applyNumberFormat="1" applyFont="1" applyFill="1" applyBorder="1" applyAlignment="1">
      <alignment horizontal="center"/>
    </xf>
    <xf numFmtId="0" fontId="14" fillId="3" borderId="0" xfId="14" applyFont="1" applyFill="1" applyBorder="1"/>
    <xf numFmtId="169" fontId="11" fillId="3" borderId="3" xfId="17" applyNumberFormat="1" applyFont="1" applyFill="1" applyBorder="1" applyAlignment="1">
      <alignment horizontal="center"/>
    </xf>
    <xf numFmtId="0" fontId="14" fillId="4" borderId="3" xfId="14" applyNumberFormat="1" applyFont="1" applyFill="1" applyBorder="1"/>
    <xf numFmtId="171" fontId="11" fillId="3" borderId="4" xfId="17" applyNumberFormat="1" applyFont="1" applyFill="1" applyBorder="1" applyAlignment="1">
      <alignment horizontal="center"/>
    </xf>
    <xf numFmtId="169" fontId="11" fillId="3" borderId="4" xfId="17" applyNumberFormat="1" applyFont="1" applyFill="1" applyBorder="1" applyAlignment="1">
      <alignment horizontal="center"/>
    </xf>
    <xf numFmtId="0" fontId="11" fillId="3" borderId="0" xfId="0" applyFont="1" applyFill="1" applyBorder="1"/>
    <xf numFmtId="0" fontId="11" fillId="0" borderId="0" xfId="0" applyFont="1"/>
    <xf numFmtId="172" fontId="11" fillId="0" borderId="5" xfId="0" applyNumberFormat="1" applyFont="1" applyBorder="1"/>
    <xf numFmtId="0" fontId="11" fillId="3" borderId="0" xfId="20" applyFont="1" applyFill="1" applyBorder="1" applyAlignment="1">
      <alignment horizontal="center"/>
    </xf>
    <xf numFmtId="0" fontId="11" fillId="3" borderId="0" xfId="20" quotePrefix="1" applyFont="1" applyFill="1" applyBorder="1" applyAlignment="1">
      <alignment horizontal="center"/>
    </xf>
    <xf numFmtId="0" fontId="11" fillId="3" borderId="5" xfId="14" applyNumberFormat="1" applyFont="1" applyFill="1" applyBorder="1" applyAlignment="1"/>
    <xf numFmtId="0" fontId="11" fillId="3" borderId="0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1" fontId="11" fillId="3" borderId="3" xfId="15" applyNumberFormat="1" applyFont="1" applyFill="1" applyBorder="1" applyAlignment="1">
      <alignment horizontal="center"/>
    </xf>
    <xf numFmtId="0" fontId="11" fillId="4" borderId="3" xfId="15" applyFont="1" applyFill="1" applyBorder="1" applyAlignment="1">
      <alignment horizontal="right" vertical="center"/>
    </xf>
    <xf numFmtId="169" fontId="11" fillId="6" borderId="3" xfId="11" applyNumberFormat="1" applyFont="1" applyFill="1" applyBorder="1" applyAlignment="1">
      <alignment horizontal="center"/>
    </xf>
    <xf numFmtId="169" fontId="11" fillId="3" borderId="13" xfId="0" applyNumberFormat="1" applyFont="1" applyFill="1" applyBorder="1" applyAlignment="1">
      <alignment horizontal="right"/>
    </xf>
    <xf numFmtId="169" fontId="11" fillId="3" borderId="15" xfId="0" applyNumberFormat="1" applyFont="1" applyFill="1" applyBorder="1" applyAlignment="1">
      <alignment horizontal="right"/>
    </xf>
    <xf numFmtId="0" fontId="17" fillId="4" borderId="13" xfId="0" applyFont="1" applyFill="1" applyBorder="1" applyAlignment="1">
      <alignment horizontal="right"/>
    </xf>
    <xf numFmtId="0" fontId="17" fillId="4" borderId="15" xfId="0" applyFont="1" applyFill="1" applyBorder="1" applyAlignment="1">
      <alignment horizontal="right"/>
    </xf>
    <xf numFmtId="0" fontId="15" fillId="3" borderId="0" xfId="15" applyFont="1" applyFill="1" applyBorder="1" applyAlignment="1">
      <alignment horizontal="right" vertical="center"/>
    </xf>
    <xf numFmtId="174" fontId="16" fillId="3" borderId="0" xfId="15" applyNumberFormat="1" applyFont="1" applyFill="1" applyBorder="1" applyAlignment="1">
      <alignment horizontal="right" vertical="center"/>
    </xf>
    <xf numFmtId="0" fontId="16" fillId="3" borderId="0" xfId="15" quotePrefix="1" applyFont="1" applyFill="1" applyBorder="1" applyAlignment="1">
      <alignment horizontal="center" vertical="center"/>
    </xf>
    <xf numFmtId="171" fontId="11" fillId="3" borderId="3" xfId="15" applyNumberFormat="1" applyFont="1" applyFill="1" applyBorder="1" applyAlignment="1">
      <alignment horizontal="center"/>
    </xf>
    <xf numFmtId="1" fontId="11" fillId="3" borderId="3" xfId="17" applyNumberFormat="1" applyFont="1" applyFill="1" applyBorder="1" applyAlignment="1">
      <alignment horizontal="center"/>
    </xf>
    <xf numFmtId="1" fontId="11" fillId="3" borderId="4" xfId="17" applyNumberFormat="1" applyFont="1" applyFill="1" applyBorder="1" applyAlignment="1">
      <alignment horizontal="center"/>
    </xf>
    <xf numFmtId="0" fontId="11" fillId="5" borderId="0" xfId="0" applyFont="1" applyFill="1"/>
    <xf numFmtId="171" fontId="11" fillId="5" borderId="5" xfId="0" applyNumberFormat="1" applyFont="1" applyFill="1" applyBorder="1" applyAlignment="1"/>
    <xf numFmtId="172" fontId="11" fillId="5" borderId="5" xfId="0" applyNumberFormat="1" applyFont="1" applyFill="1" applyBorder="1" applyAlignment="1"/>
    <xf numFmtId="0" fontId="11" fillId="5" borderId="0" xfId="0" applyFont="1" applyFill="1" applyBorder="1"/>
    <xf numFmtId="172" fontId="11" fillId="5" borderId="13" xfId="0" applyNumberFormat="1" applyFont="1" applyFill="1" applyBorder="1"/>
    <xf numFmtId="172" fontId="11" fillId="5" borderId="5" xfId="0" applyNumberFormat="1" applyFont="1" applyFill="1" applyBorder="1"/>
    <xf numFmtId="171" fontId="11" fillId="5" borderId="13" xfId="0" applyNumberFormat="1" applyFont="1" applyFill="1" applyBorder="1" applyAlignment="1"/>
    <xf numFmtId="171" fontId="11" fillId="5" borderId="13" xfId="0" applyNumberFormat="1" applyFont="1" applyFill="1" applyBorder="1"/>
    <xf numFmtId="171" fontId="11" fillId="5" borderId="5" xfId="0" applyNumberFormat="1" applyFont="1" applyFill="1" applyBorder="1"/>
    <xf numFmtId="173" fontId="11" fillId="5" borderId="5" xfId="0" applyNumberFormat="1" applyFont="1" applyFill="1" applyBorder="1"/>
    <xf numFmtId="172" fontId="11" fillId="5" borderId="3" xfId="0" applyNumberFormat="1" applyFont="1" applyFill="1" applyBorder="1" applyAlignment="1">
      <alignment horizontal="center" vertical="center"/>
    </xf>
    <xf numFmtId="172" fontId="11" fillId="5" borderId="15" xfId="0" applyNumberFormat="1" applyFont="1" applyFill="1" applyBorder="1"/>
    <xf numFmtId="171" fontId="11" fillId="0" borderId="5" xfId="0" applyNumberFormat="1" applyFont="1" applyBorder="1"/>
    <xf numFmtId="0" fontId="11" fillId="5" borderId="5" xfId="14" applyNumberFormat="1" applyFont="1" applyFill="1" applyBorder="1" applyAlignment="1">
      <alignment horizontal="center"/>
    </xf>
    <xf numFmtId="0" fontId="11" fillId="5" borderId="5" xfId="35" applyNumberFormat="1" applyFont="1" applyFill="1" applyBorder="1" applyAlignment="1">
      <alignment horizontal="center"/>
    </xf>
    <xf numFmtId="0" fontId="11" fillId="5" borderId="5" xfId="32" applyNumberFormat="1" applyFont="1" applyFill="1" applyBorder="1" applyAlignment="1">
      <alignment horizontal="center"/>
    </xf>
    <xf numFmtId="0" fontId="11" fillId="5" borderId="5" xfId="14" applyFont="1" applyFill="1" applyBorder="1" applyAlignment="1">
      <alignment horizontal="center"/>
    </xf>
    <xf numFmtId="172" fontId="11" fillId="5" borderId="5" xfId="14" applyNumberFormat="1" applyFont="1" applyFill="1" applyBorder="1" applyAlignment="1">
      <alignment horizontal="left"/>
    </xf>
    <xf numFmtId="0" fontId="11" fillId="5" borderId="5" xfId="14" applyNumberFormat="1" applyFont="1" applyFill="1" applyBorder="1" applyAlignment="1">
      <alignment horizontal="left"/>
    </xf>
    <xf numFmtId="0" fontId="11" fillId="5" borderId="5" xfId="14" applyNumberFormat="1" applyFont="1" applyFill="1" applyBorder="1" applyAlignment="1"/>
    <xf numFmtId="0" fontId="11" fillId="5" borderId="5" xfId="14" applyFont="1" applyFill="1" applyBorder="1"/>
    <xf numFmtId="172" fontId="11" fillId="5" borderId="5" xfId="14" applyNumberFormat="1" applyFont="1" applyFill="1" applyBorder="1"/>
    <xf numFmtId="171" fontId="11" fillId="5" borderId="5" xfId="14" applyNumberFormat="1" applyFont="1" applyFill="1" applyBorder="1"/>
    <xf numFmtId="0" fontId="11" fillId="5" borderId="15" xfId="14" applyNumberFormat="1" applyFont="1" applyFill="1" applyBorder="1" applyAlignment="1">
      <alignment horizontal="center"/>
    </xf>
    <xf numFmtId="0" fontId="11" fillId="5" borderId="15" xfId="35" applyNumberFormat="1" applyFont="1" applyFill="1" applyBorder="1" applyAlignment="1">
      <alignment horizontal="center"/>
    </xf>
    <xf numFmtId="0" fontId="11" fillId="5" borderId="15" xfId="32" applyNumberFormat="1" applyFont="1" applyFill="1" applyBorder="1" applyAlignment="1">
      <alignment horizontal="center"/>
    </xf>
    <xf numFmtId="0" fontId="11" fillId="5" borderId="15" xfId="14" applyFont="1" applyFill="1" applyBorder="1" applyAlignment="1">
      <alignment horizontal="center"/>
    </xf>
    <xf numFmtId="172" fontId="11" fillId="5" borderId="15" xfId="14" applyNumberFormat="1" applyFont="1" applyFill="1" applyBorder="1" applyAlignment="1">
      <alignment horizontal="left"/>
    </xf>
    <xf numFmtId="0" fontId="11" fillId="5" borderId="15" xfId="14" applyFont="1" applyFill="1" applyBorder="1"/>
    <xf numFmtId="172" fontId="11" fillId="5" borderId="15" xfId="14" applyNumberFormat="1" applyFont="1" applyFill="1" applyBorder="1"/>
    <xf numFmtId="171" fontId="11" fillId="5" borderId="15" xfId="14" applyNumberFormat="1" applyFont="1" applyFill="1" applyBorder="1"/>
    <xf numFmtId="175" fontId="11" fillId="5" borderId="13" xfId="14" applyNumberFormat="1" applyFont="1" applyFill="1" applyBorder="1"/>
    <xf numFmtId="175" fontId="11" fillId="5" borderId="5" xfId="14" applyNumberFormat="1" applyFont="1" applyFill="1" applyBorder="1"/>
    <xf numFmtId="175" fontId="11" fillId="5" borderId="15" xfId="14" applyNumberFormat="1" applyFont="1" applyFill="1" applyBorder="1"/>
    <xf numFmtId="0" fontId="11" fillId="5" borderId="10" xfId="14" applyFont="1" applyFill="1" applyBorder="1"/>
    <xf numFmtId="0" fontId="11" fillId="5" borderId="11" xfId="14" applyFont="1" applyFill="1" applyBorder="1"/>
    <xf numFmtId="0" fontId="11" fillId="0" borderId="13" xfId="14" applyFont="1" applyBorder="1"/>
    <xf numFmtId="0" fontId="11" fillId="0" borderId="5" xfId="14" applyFont="1" applyBorder="1"/>
    <xf numFmtId="0" fontId="11" fillId="0" borderId="15" xfId="14" applyFont="1" applyBorder="1"/>
    <xf numFmtId="171" fontId="23" fillId="5" borderId="5" xfId="43" applyNumberFormat="1" applyFont="1" applyFill="1" applyBorder="1"/>
    <xf numFmtId="0" fontId="11" fillId="6" borderId="3" xfId="11" applyNumberFormat="1" applyFont="1" applyFill="1" applyBorder="1" applyAlignment="1">
      <alignment horizontal="center"/>
    </xf>
    <xf numFmtId="0" fontId="11" fillId="5" borderId="15" xfId="14" applyNumberFormat="1" applyFont="1" applyFill="1" applyBorder="1" applyAlignment="1">
      <alignment horizontal="left"/>
    </xf>
    <xf numFmtId="0" fontId="11" fillId="5" borderId="15" xfId="14" applyNumberFormat="1" applyFont="1" applyFill="1" applyBorder="1" applyAlignment="1"/>
    <xf numFmtId="0" fontId="11" fillId="0" borderId="19" xfId="14" applyFont="1" applyBorder="1"/>
    <xf numFmtId="0" fontId="11" fillId="0" borderId="13" xfId="14" applyFont="1" applyBorder="1" applyAlignment="1">
      <alignment horizontal="left"/>
    </xf>
    <xf numFmtId="0" fontId="11" fillId="0" borderId="18" xfId="14" applyFont="1" applyBorder="1"/>
    <xf numFmtId="0" fontId="11" fillId="0" borderId="19" xfId="32" applyFont="1" applyBorder="1"/>
    <xf numFmtId="0" fontId="11" fillId="0" borderId="14" xfId="14" applyFont="1" applyBorder="1"/>
    <xf numFmtId="0" fontId="11" fillId="5" borderId="13" xfId="14" applyNumberFormat="1" applyFont="1" applyFill="1" applyBorder="1" applyAlignment="1">
      <alignment horizontal="center"/>
    </xf>
    <xf numFmtId="0" fontId="11" fillId="5" borderId="13" xfId="35" applyNumberFormat="1" applyFont="1" applyFill="1" applyBorder="1" applyAlignment="1">
      <alignment horizontal="center"/>
    </xf>
    <xf numFmtId="0" fontId="11" fillId="5" borderId="13" xfId="32" applyNumberFormat="1" applyFont="1" applyFill="1" applyBorder="1" applyAlignment="1">
      <alignment horizontal="center"/>
    </xf>
    <xf numFmtId="0" fontId="11" fillId="5" borderId="13" xfId="14" applyFont="1" applyFill="1" applyBorder="1" applyAlignment="1">
      <alignment horizontal="center"/>
    </xf>
    <xf numFmtId="172" fontId="11" fillId="5" borderId="13" xfId="14" applyNumberFormat="1" applyFont="1" applyFill="1" applyBorder="1" applyAlignment="1">
      <alignment horizontal="left"/>
    </xf>
    <xf numFmtId="0" fontId="11" fillId="5" borderId="13" xfId="14" applyNumberFormat="1" applyFont="1" applyFill="1" applyBorder="1" applyAlignment="1">
      <alignment horizontal="left"/>
    </xf>
    <xf numFmtId="0" fontId="11" fillId="5" borderId="13" xfId="14" applyNumberFormat="1" applyFont="1" applyFill="1" applyBorder="1" applyAlignment="1"/>
    <xf numFmtId="0" fontId="11" fillId="5" borderId="13" xfId="14" applyFont="1" applyFill="1" applyBorder="1"/>
    <xf numFmtId="175" fontId="11" fillId="3" borderId="13" xfId="0" applyNumberFormat="1" applyFont="1" applyFill="1" applyBorder="1" applyAlignment="1">
      <alignment horizontal="center"/>
    </xf>
    <xf numFmtId="175" fontId="11" fillId="3" borderId="15" xfId="0" applyNumberFormat="1" applyFont="1" applyFill="1" applyBorder="1" applyAlignment="1">
      <alignment horizontal="center"/>
    </xf>
    <xf numFmtId="172" fontId="11" fillId="5" borderId="5" xfId="14" applyNumberFormat="1" applyFont="1" applyFill="1" applyBorder="1" applyAlignment="1">
      <alignment horizontal="center" vertical="center"/>
    </xf>
    <xf numFmtId="172" fontId="11" fillId="5" borderId="15" xfId="14" applyNumberFormat="1" applyFont="1" applyFill="1" applyBorder="1" applyAlignment="1">
      <alignment horizontal="center" vertical="center"/>
    </xf>
    <xf numFmtId="172" fontId="11" fillId="5" borderId="5" xfId="14" applyNumberFormat="1" applyFont="1" applyFill="1" applyBorder="1" applyAlignment="1">
      <alignment horizontal="center"/>
    </xf>
    <xf numFmtId="172" fontId="11" fillId="5" borderId="15" xfId="14" applyNumberFormat="1" applyFont="1" applyFill="1" applyBorder="1" applyAlignment="1">
      <alignment horizontal="center"/>
    </xf>
    <xf numFmtId="171" fontId="11" fillId="5" borderId="3" xfId="0" applyNumberFormat="1" applyFont="1" applyFill="1" applyBorder="1" applyAlignment="1"/>
    <xf numFmtId="0" fontId="11" fillId="7" borderId="5" xfId="0" applyFont="1" applyFill="1" applyBorder="1" applyAlignment="1">
      <alignment horizontal="center"/>
    </xf>
    <xf numFmtId="173" fontId="11" fillId="0" borderId="5" xfId="0" applyNumberFormat="1" applyFont="1" applyBorder="1"/>
    <xf numFmtId="175" fontId="11" fillId="0" borderId="5" xfId="0" applyNumberFormat="1" applyFont="1" applyBorder="1"/>
    <xf numFmtId="175" fontId="11" fillId="5" borderId="18" xfId="0" applyNumberFormat="1" applyFont="1" applyFill="1" applyBorder="1"/>
    <xf numFmtId="175" fontId="11" fillId="5" borderId="10" xfId="0" applyNumberFormat="1" applyFont="1" applyFill="1" applyBorder="1"/>
    <xf numFmtId="173" fontId="11" fillId="5" borderId="3" xfId="0" applyNumberFormat="1" applyFont="1" applyFill="1" applyBorder="1"/>
    <xf numFmtId="175" fontId="11" fillId="5" borderId="5" xfId="17" applyNumberFormat="1" applyFont="1" applyFill="1" applyBorder="1"/>
    <xf numFmtId="173" fontId="11" fillId="5" borderId="13" xfId="0" applyNumberFormat="1" applyFont="1" applyFill="1" applyBorder="1"/>
    <xf numFmtId="172" fontId="11" fillId="5" borderId="10" xfId="0" applyNumberFormat="1" applyFont="1" applyFill="1" applyBorder="1"/>
    <xf numFmtId="172" fontId="11" fillId="0" borderId="13" xfId="0" applyNumberFormat="1" applyFont="1" applyBorder="1"/>
    <xf numFmtId="175" fontId="11" fillId="0" borderId="13" xfId="0" applyNumberFormat="1" applyFont="1" applyBorder="1"/>
    <xf numFmtId="172" fontId="11" fillId="0" borderId="15" xfId="0" applyNumberFormat="1" applyFont="1" applyBorder="1"/>
    <xf numFmtId="175" fontId="11" fillId="0" borderId="15" xfId="0" applyNumberFormat="1" applyFont="1" applyBorder="1"/>
    <xf numFmtId="0" fontId="11" fillId="3" borderId="19" xfId="0" quotePrefix="1" applyFont="1" applyFill="1" applyBorder="1" applyAlignment="1">
      <alignment horizontal="center"/>
    </xf>
    <xf numFmtId="0" fontId="11" fillId="3" borderId="19" xfId="0" applyFont="1" applyFill="1" applyBorder="1" applyAlignment="1">
      <alignment horizontal="center"/>
    </xf>
    <xf numFmtId="0" fontId="11" fillId="5" borderId="0" xfId="15" applyFont="1" applyFill="1" applyBorder="1" applyAlignment="1">
      <alignment horizontal="right" vertical="center"/>
    </xf>
    <xf numFmtId="169" fontId="11" fillId="5" borderId="0" xfId="17" applyNumberFormat="1" applyFont="1" applyFill="1" applyBorder="1" applyAlignment="1">
      <alignment horizontal="center"/>
    </xf>
    <xf numFmtId="0" fontId="11" fillId="5" borderId="13" xfId="8" applyFont="1" applyFill="1" applyBorder="1"/>
    <xf numFmtId="171" fontId="11" fillId="5" borderId="13" xfId="8" applyNumberFormat="1" applyFont="1" applyFill="1" applyBorder="1"/>
    <xf numFmtId="172" fontId="11" fillId="5" borderId="13" xfId="11" applyNumberFormat="1" applyFont="1" applyFill="1" applyBorder="1"/>
    <xf numFmtId="172" fontId="11" fillId="5" borderId="13" xfId="8" applyNumberFormat="1" applyFont="1" applyFill="1" applyBorder="1"/>
    <xf numFmtId="0" fontId="11" fillId="5" borderId="5" xfId="8" applyFont="1" applyFill="1" applyBorder="1"/>
    <xf numFmtId="171" fontId="11" fillId="5" borderId="5" xfId="8" applyNumberFormat="1" applyFont="1" applyFill="1" applyBorder="1"/>
    <xf numFmtId="172" fontId="11" fillId="5" borderId="5" xfId="11" applyNumberFormat="1" applyFont="1" applyFill="1" applyBorder="1"/>
    <xf numFmtId="172" fontId="11" fillId="5" borderId="5" xfId="8" applyNumberFormat="1" applyFont="1" applyFill="1" applyBorder="1"/>
    <xf numFmtId="0" fontId="11" fillId="5" borderId="15" xfId="8" applyFont="1" applyFill="1" applyBorder="1"/>
    <xf numFmtId="171" fontId="11" fillId="5" borderId="15" xfId="8" applyNumberFormat="1" applyFont="1" applyFill="1" applyBorder="1"/>
    <xf numFmtId="172" fontId="11" fillId="5" borderId="15" xfId="11" applyNumberFormat="1" applyFont="1" applyFill="1" applyBorder="1"/>
    <xf numFmtId="172" fontId="11" fillId="5" borderId="15" xfId="8" applyNumberFormat="1" applyFont="1" applyFill="1" applyBorder="1"/>
    <xf numFmtId="175" fontId="11" fillId="5" borderId="13" xfId="0" applyNumberFormat="1" applyFont="1" applyFill="1" applyBorder="1"/>
    <xf numFmtId="175" fontId="11" fillId="5" borderId="5" xfId="0" applyNumberFormat="1" applyFont="1" applyFill="1" applyBorder="1"/>
    <xf numFmtId="0" fontId="11" fillId="0" borderId="5" xfId="0" applyNumberFormat="1" applyFont="1" applyBorder="1"/>
    <xf numFmtId="180" fontId="21" fillId="5" borderId="3" xfId="0" applyNumberFormat="1" applyFont="1" applyFill="1" applyBorder="1" applyAlignment="1"/>
    <xf numFmtId="180" fontId="11" fillId="5" borderId="5" xfId="0" applyNumberFormat="1" applyFont="1" applyFill="1" applyBorder="1" applyAlignment="1"/>
    <xf numFmtId="180" fontId="11" fillId="0" borderId="5" xfId="0" applyNumberFormat="1" applyFont="1" applyBorder="1"/>
    <xf numFmtId="180" fontId="11" fillId="0" borderId="15" xfId="0" applyNumberFormat="1" applyFont="1" applyBorder="1"/>
    <xf numFmtId="171" fontId="11" fillId="0" borderId="15" xfId="0" applyNumberFormat="1" applyFont="1" applyBorder="1"/>
    <xf numFmtId="173" fontId="11" fillId="0" borderId="15" xfId="0" applyNumberFormat="1" applyFont="1" applyBorder="1"/>
    <xf numFmtId="0" fontId="11" fillId="7" borderId="15" xfId="0" applyFont="1" applyFill="1" applyBorder="1" applyAlignment="1">
      <alignment horizontal="center"/>
    </xf>
    <xf numFmtId="171" fontId="11" fillId="0" borderId="0" xfId="0" applyNumberFormat="1" applyFont="1" applyBorder="1"/>
    <xf numFmtId="0" fontId="11" fillId="0" borderId="0" xfId="0" applyNumberFormat="1" applyFont="1" applyBorder="1"/>
    <xf numFmtId="2" fontId="11" fillId="0" borderId="5" xfId="0" applyNumberFormat="1" applyFont="1" applyBorder="1"/>
    <xf numFmtId="171" fontId="11" fillId="0" borderId="6" xfId="0" applyNumberFormat="1" applyFont="1" applyBorder="1"/>
    <xf numFmtId="173" fontId="11" fillId="0" borderId="6" xfId="0" applyNumberFormat="1" applyFont="1" applyBorder="1"/>
    <xf numFmtId="175" fontId="11" fillId="5" borderId="3" xfId="0" applyNumberFormat="1" applyFont="1" applyFill="1" applyBorder="1" applyAlignment="1"/>
    <xf numFmtId="175" fontId="11" fillId="5" borderId="5" xfId="0" applyNumberFormat="1" applyFont="1" applyFill="1" applyBorder="1" applyAlignment="1"/>
    <xf numFmtId="173" fontId="11" fillId="5" borderId="3" xfId="0" applyNumberFormat="1" applyFont="1" applyFill="1" applyBorder="1" applyAlignment="1"/>
    <xf numFmtId="173" fontId="11" fillId="5" borderId="5" xfId="0" applyNumberFormat="1" applyFont="1" applyFill="1" applyBorder="1" applyAlignment="1"/>
    <xf numFmtId="172" fontId="11" fillId="5" borderId="3" xfId="0" applyNumberFormat="1" applyFont="1" applyFill="1" applyBorder="1" applyAlignment="1"/>
    <xf numFmtId="2" fontId="11" fillId="0" borderId="15" xfId="0" applyNumberFormat="1" applyFont="1" applyBorder="1"/>
    <xf numFmtId="0" fontId="5" fillId="3" borderId="20" xfId="14" applyFont="1" applyFill="1" applyBorder="1" applyAlignment="1">
      <alignment horizontal="left"/>
    </xf>
    <xf numFmtId="0" fontId="5" fillId="3" borderId="21" xfId="14" applyFont="1" applyFill="1" applyBorder="1"/>
    <xf numFmtId="0" fontId="5" fillId="0" borderId="21" xfId="14" applyFont="1" applyBorder="1"/>
    <xf numFmtId="0" fontId="5" fillId="3" borderId="22" xfId="14" applyFont="1" applyFill="1" applyBorder="1"/>
    <xf numFmtId="0" fontId="5" fillId="3" borderId="1" xfId="14" applyFont="1" applyFill="1" applyBorder="1" applyAlignment="1">
      <alignment horizontal="center"/>
    </xf>
    <xf numFmtId="0" fontId="5" fillId="3" borderId="2" xfId="14" applyFont="1" applyFill="1" applyBorder="1"/>
    <xf numFmtId="0" fontId="5" fillId="3" borderId="7" xfId="14" applyFont="1" applyFill="1" applyBorder="1"/>
    <xf numFmtId="0" fontId="5" fillId="3" borderId="8" xfId="14" applyFont="1" applyFill="1" applyBorder="1"/>
    <xf numFmtId="0" fontId="5" fillId="3" borderId="8" xfId="14" applyFont="1" applyFill="1" applyBorder="1" applyAlignment="1">
      <alignment horizontal="left"/>
    </xf>
    <xf numFmtId="0" fontId="5" fillId="3" borderId="9" xfId="14" applyFont="1" applyFill="1" applyBorder="1"/>
    <xf numFmtId="0" fontId="11" fillId="5" borderId="5" xfId="0" applyFont="1" applyFill="1" applyBorder="1" applyAlignment="1">
      <alignment horizontal="center" vertical="center"/>
    </xf>
    <xf numFmtId="171" fontId="11" fillId="0" borderId="3" xfId="0" applyNumberFormat="1" applyFont="1" applyBorder="1"/>
    <xf numFmtId="173" fontId="11" fillId="0" borderId="3" xfId="0" applyNumberFormat="1" applyFont="1" applyBorder="1"/>
    <xf numFmtId="172" fontId="11" fillId="0" borderId="3" xfId="0" applyNumberFormat="1" applyFont="1" applyBorder="1"/>
    <xf numFmtId="175" fontId="11" fillId="0" borderId="3" xfId="0" applyNumberFormat="1" applyFont="1" applyBorder="1"/>
    <xf numFmtId="0" fontId="11" fillId="7" borderId="3" xfId="0" applyFont="1" applyFill="1" applyBorder="1" applyAlignment="1">
      <alignment horizontal="center"/>
    </xf>
    <xf numFmtId="172" fontId="21" fillId="0" borderId="3" xfId="0" applyNumberFormat="1" applyFont="1" applyBorder="1"/>
    <xf numFmtId="2" fontId="21" fillId="0" borderId="3" xfId="0" applyNumberFormat="1" applyFont="1" applyBorder="1"/>
    <xf numFmtId="0" fontId="11" fillId="9" borderId="0" xfId="15" applyFont="1" applyFill="1"/>
    <xf numFmtId="0" fontId="11" fillId="9" borderId="0" xfId="16" applyFont="1" applyFill="1"/>
    <xf numFmtId="0" fontId="11" fillId="9" borderId="0" xfId="15" applyFont="1" applyFill="1" applyBorder="1"/>
    <xf numFmtId="0" fontId="13" fillId="10" borderId="16" xfId="16" applyFont="1" applyFill="1" applyBorder="1" applyAlignment="1">
      <alignment horizontal="centerContinuous" vertical="center"/>
    </xf>
    <xf numFmtId="0" fontId="13" fillId="10" borderId="28" xfId="16" applyFont="1" applyFill="1" applyBorder="1" applyAlignment="1">
      <alignment horizontal="centerContinuous" vertical="center"/>
    </xf>
    <xf numFmtId="0" fontId="13" fillId="10" borderId="25" xfId="16" applyFont="1" applyFill="1" applyBorder="1" applyAlignment="1">
      <alignment horizontal="centerContinuous" vertical="center"/>
    </xf>
    <xf numFmtId="0" fontId="11" fillId="3" borderId="18" xfId="15" applyFont="1" applyFill="1" applyBorder="1"/>
    <xf numFmtId="0" fontId="11" fillId="3" borderId="19" xfId="15" applyFont="1" applyFill="1" applyBorder="1"/>
    <xf numFmtId="0" fontId="11" fillId="3" borderId="14" xfId="15" applyFont="1" applyFill="1" applyBorder="1"/>
    <xf numFmtId="0" fontId="11" fillId="3" borderId="10" xfId="15" applyFont="1" applyFill="1" applyBorder="1"/>
    <xf numFmtId="0" fontId="11" fillId="3" borderId="6" xfId="15" applyFont="1" applyFill="1" applyBorder="1"/>
    <xf numFmtId="0" fontId="11" fillId="5" borderId="10" xfId="15" applyFont="1" applyFill="1" applyBorder="1"/>
    <xf numFmtId="0" fontId="11" fillId="5" borderId="0" xfId="15" applyFont="1" applyFill="1" applyBorder="1"/>
    <xf numFmtId="0" fontId="11" fillId="3" borderId="11" xfId="15" applyFont="1" applyFill="1" applyBorder="1"/>
    <xf numFmtId="0" fontId="11" fillId="3" borderId="29" xfId="15" applyFont="1" applyFill="1" applyBorder="1" applyAlignment="1">
      <alignment horizontal="center"/>
    </xf>
    <xf numFmtId="0" fontId="15" fillId="3" borderId="29" xfId="15" applyFont="1" applyFill="1" applyBorder="1" applyAlignment="1">
      <alignment horizontal="right" vertical="center"/>
    </xf>
    <xf numFmtId="0" fontId="11" fillId="3" borderId="12" xfId="15" applyFont="1" applyFill="1" applyBorder="1"/>
    <xf numFmtId="170" fontId="14" fillId="11" borderId="4" xfId="14" applyNumberFormat="1" applyFont="1" applyFill="1" applyBorder="1" applyAlignment="1" applyProtection="1">
      <alignment horizontal="center"/>
    </xf>
    <xf numFmtId="170" fontId="14" fillId="11" borderId="4" xfId="14" quotePrefix="1" applyNumberFormat="1" applyFont="1" applyFill="1" applyBorder="1" applyAlignment="1" applyProtection="1">
      <alignment horizontal="left"/>
    </xf>
    <xf numFmtId="170" fontId="14" fillId="11" borderId="4" xfId="14" quotePrefix="1" applyNumberFormat="1" applyFont="1" applyFill="1" applyBorder="1" applyAlignment="1" applyProtection="1">
      <alignment horizontal="center"/>
    </xf>
    <xf numFmtId="172" fontId="14" fillId="11" borderId="4" xfId="14" quotePrefix="1" applyNumberFormat="1" applyFont="1" applyFill="1" applyBorder="1" applyAlignment="1" applyProtection="1">
      <alignment horizontal="center"/>
    </xf>
    <xf numFmtId="173" fontId="14" fillId="11" borderId="4" xfId="14" quotePrefix="1" applyNumberFormat="1" applyFont="1" applyFill="1" applyBorder="1" applyAlignment="1" applyProtection="1">
      <alignment horizontal="center"/>
    </xf>
    <xf numFmtId="0" fontId="11" fillId="3" borderId="29" xfId="15" applyFont="1" applyFill="1" applyBorder="1"/>
    <xf numFmtId="0" fontId="11" fillId="3" borderId="10" xfId="0" applyFont="1" applyFill="1" applyBorder="1"/>
    <xf numFmtId="0" fontId="11" fillId="3" borderId="6" xfId="0" applyFont="1" applyFill="1" applyBorder="1"/>
    <xf numFmtId="0" fontId="11" fillId="3" borderId="11" xfId="0" applyFont="1" applyFill="1" applyBorder="1"/>
    <xf numFmtId="0" fontId="11" fillId="3" borderId="29" xfId="0" applyFont="1" applyFill="1" applyBorder="1"/>
    <xf numFmtId="0" fontId="11" fillId="3" borderId="12" xfId="0" applyFont="1" applyFill="1" applyBorder="1"/>
    <xf numFmtId="0" fontId="11" fillId="5" borderId="6" xfId="15" applyFont="1" applyFill="1" applyBorder="1"/>
    <xf numFmtId="0" fontId="16" fillId="3" borderId="6" xfId="15" applyFont="1" applyFill="1" applyBorder="1" applyAlignment="1">
      <alignment horizontal="right"/>
    </xf>
    <xf numFmtId="0" fontId="14" fillId="3" borderId="18" xfId="14" applyFont="1" applyFill="1" applyBorder="1"/>
    <xf numFmtId="0" fontId="14" fillId="3" borderId="19" xfId="14" applyFont="1" applyFill="1" applyBorder="1"/>
    <xf numFmtId="0" fontId="14" fillId="3" borderId="14" xfId="14" applyFont="1" applyFill="1" applyBorder="1"/>
    <xf numFmtId="0" fontId="14" fillId="3" borderId="10" xfId="14" applyFont="1" applyFill="1" applyBorder="1"/>
    <xf numFmtId="15" fontId="14" fillId="3" borderId="6" xfId="14" applyNumberFormat="1" applyFont="1" applyFill="1" applyBorder="1"/>
    <xf numFmtId="0" fontId="14" fillId="3" borderId="6" xfId="14" applyFont="1" applyFill="1" applyBorder="1"/>
    <xf numFmtId="0" fontId="14" fillId="3" borderId="11" xfId="14" applyFont="1" applyFill="1" applyBorder="1"/>
    <xf numFmtId="0" fontId="14" fillId="3" borderId="29" xfId="14" applyFont="1" applyFill="1" applyBorder="1"/>
    <xf numFmtId="0" fontId="14" fillId="3" borderId="12" xfId="14" applyFont="1" applyFill="1" applyBorder="1"/>
    <xf numFmtId="176" fontId="11" fillId="11" borderId="14" xfId="0" quotePrefix="1" applyNumberFormat="1" applyFont="1" applyFill="1" applyBorder="1" applyAlignment="1">
      <alignment horizontal="center"/>
    </xf>
    <xf numFmtId="1" fontId="16" fillId="11" borderId="12" xfId="0" applyNumberFormat="1" applyFont="1" applyFill="1" applyBorder="1" applyAlignment="1">
      <alignment horizontal="left"/>
    </xf>
    <xf numFmtId="0" fontId="13" fillId="10" borderId="17" xfId="16" applyFont="1" applyFill="1" applyBorder="1" applyAlignment="1">
      <alignment horizontal="centerContinuous" vertical="center"/>
    </xf>
    <xf numFmtId="0" fontId="13" fillId="10" borderId="4" xfId="16" applyFont="1" applyFill="1" applyBorder="1" applyAlignment="1">
      <alignment horizontal="centerContinuous" vertical="center"/>
    </xf>
    <xf numFmtId="171" fontId="11" fillId="5" borderId="3" xfId="15" applyNumberFormat="1" applyFont="1" applyFill="1" applyBorder="1" applyAlignment="1">
      <alignment horizontal="center"/>
    </xf>
    <xf numFmtId="0" fontId="11" fillId="4" borderId="16" xfId="15" applyFont="1" applyFill="1" applyBorder="1" applyAlignment="1">
      <alignment horizontal="right"/>
    </xf>
    <xf numFmtId="171" fontId="11" fillId="3" borderId="14" xfId="17" applyNumberFormat="1" applyFont="1" applyFill="1" applyBorder="1" applyAlignment="1">
      <alignment horizontal="center"/>
    </xf>
    <xf numFmtId="171" fontId="11" fillId="3" borderId="15" xfId="15" applyNumberFormat="1" applyFont="1" applyFill="1" applyBorder="1" applyAlignment="1">
      <alignment horizontal="center"/>
    </xf>
    <xf numFmtId="171" fontId="11" fillId="12" borderId="24" xfId="15" applyNumberFormat="1" applyFont="1" applyFill="1" applyBorder="1" applyAlignment="1">
      <alignment horizontal="center"/>
    </xf>
    <xf numFmtId="0" fontId="11" fillId="9" borderId="0" xfId="14" applyFont="1" applyFill="1"/>
    <xf numFmtId="0" fontId="11" fillId="9" borderId="1" xfId="14" applyFont="1" applyFill="1" applyBorder="1"/>
    <xf numFmtId="0" fontId="11" fillId="9" borderId="1" xfId="14" applyFont="1" applyFill="1" applyBorder="1" applyAlignment="1">
      <alignment horizontal="center"/>
    </xf>
    <xf numFmtId="0" fontId="11" fillId="9" borderId="0" xfId="14" applyFont="1" applyFill="1" applyBorder="1"/>
    <xf numFmtId="0" fontId="11" fillId="9" borderId="0" xfId="32" applyFont="1" applyFill="1"/>
    <xf numFmtId="172" fontId="11" fillId="9" borderId="0" xfId="42" applyNumberFormat="1" applyFont="1" applyFill="1"/>
    <xf numFmtId="0" fontId="11" fillId="9" borderId="0" xfId="14" applyFont="1" applyFill="1" applyAlignment="1">
      <alignment horizontal="left"/>
    </xf>
    <xf numFmtId="0" fontId="11" fillId="9" borderId="0" xfId="14" applyFont="1" applyFill="1" applyBorder="1" applyAlignment="1">
      <alignment horizontal="center" vertical="center"/>
    </xf>
    <xf numFmtId="0" fontId="11" fillId="9" borderId="19" xfId="14" applyFont="1" applyFill="1" applyBorder="1"/>
    <xf numFmtId="0" fontId="17" fillId="10" borderId="3" xfId="14" applyFont="1" applyFill="1" applyBorder="1" applyAlignment="1">
      <alignment horizontal="center" vertical="center" wrapText="1"/>
    </xf>
    <xf numFmtId="0" fontId="17" fillId="10" borderId="3" xfId="32" applyFont="1" applyFill="1" applyBorder="1" applyAlignment="1">
      <alignment horizontal="center" vertical="center" wrapText="1"/>
    </xf>
    <xf numFmtId="0" fontId="11" fillId="10" borderId="3" xfId="14" applyFont="1" applyFill="1" applyBorder="1" applyAlignment="1">
      <alignment horizontal="center" vertical="center"/>
    </xf>
    <xf numFmtId="0" fontId="11" fillId="10" borderId="3" xfId="14" applyFont="1" applyFill="1" applyBorder="1" applyAlignment="1">
      <alignment horizontal="center" vertical="center" wrapText="1"/>
    </xf>
    <xf numFmtId="0" fontId="11" fillId="10" borderId="16" xfId="14" applyFont="1" applyFill="1" applyBorder="1" applyAlignment="1">
      <alignment horizontal="centerContinuous" vertical="center"/>
    </xf>
    <xf numFmtId="0" fontId="11" fillId="10" borderId="17" xfId="14" applyFont="1" applyFill="1" applyBorder="1" applyAlignment="1">
      <alignment horizontal="centerContinuous" vertical="center"/>
    </xf>
    <xf numFmtId="0" fontId="11" fillId="10" borderId="4" xfId="14" applyFont="1" applyFill="1" applyBorder="1" applyAlignment="1">
      <alignment horizontal="centerContinuous" vertical="center"/>
    </xf>
    <xf numFmtId="0" fontId="23" fillId="5" borderId="5" xfId="43" applyFont="1" applyFill="1" applyBorder="1"/>
    <xf numFmtId="0" fontId="23" fillId="5" borderId="15" xfId="43" applyFont="1" applyFill="1" applyBorder="1"/>
    <xf numFmtId="171" fontId="23" fillId="5" borderId="15" xfId="43" applyNumberFormat="1" applyFont="1" applyFill="1" applyBorder="1"/>
    <xf numFmtId="0" fontId="11" fillId="10" borderId="18" xfId="14" applyFont="1" applyFill="1" applyBorder="1" applyAlignment="1">
      <alignment horizontal="centerContinuous" vertical="center"/>
    </xf>
    <xf numFmtId="0" fontId="11" fillId="10" borderId="26" xfId="14" applyFont="1" applyFill="1" applyBorder="1" applyAlignment="1">
      <alignment horizontal="centerContinuous" vertical="center"/>
    </xf>
    <xf numFmtId="0" fontId="11" fillId="10" borderId="19" xfId="14" applyFont="1" applyFill="1" applyBorder="1" applyAlignment="1">
      <alignment horizontal="centerContinuous" vertical="center"/>
    </xf>
    <xf numFmtId="0" fontId="11" fillId="10" borderId="27" xfId="14" applyFont="1" applyFill="1" applyBorder="1" applyAlignment="1">
      <alignment horizontal="centerContinuous" vertical="center"/>
    </xf>
    <xf numFmtId="0" fontId="11" fillId="10" borderId="14" xfId="14" applyFont="1" applyFill="1" applyBorder="1" applyAlignment="1">
      <alignment horizontal="centerContinuous" vertical="center"/>
    </xf>
    <xf numFmtId="0" fontId="11" fillId="10" borderId="3" xfId="0" applyFont="1" applyFill="1" applyBorder="1" applyAlignment="1">
      <alignment horizontal="center" vertical="center" wrapText="1"/>
    </xf>
    <xf numFmtId="0" fontId="11" fillId="9" borderId="0" xfId="0" applyFont="1" applyFill="1"/>
    <xf numFmtId="171" fontId="11" fillId="9" borderId="0" xfId="0" applyNumberFormat="1" applyFont="1" applyFill="1"/>
    <xf numFmtId="172" fontId="11" fillId="9" borderId="0" xfId="0" applyNumberFormat="1" applyFont="1" applyFill="1"/>
    <xf numFmtId="181" fontId="11" fillId="9" borderId="0" xfId="0" applyNumberFormat="1" applyFont="1" applyFill="1"/>
    <xf numFmtId="171" fontId="11" fillId="9" borderId="0" xfId="0" applyNumberFormat="1" applyFont="1" applyFill="1" applyBorder="1"/>
    <xf numFmtId="0" fontId="11" fillId="9" borderId="23" xfId="0" applyFont="1" applyFill="1" applyBorder="1" applyAlignment="1"/>
    <xf numFmtId="0" fontId="11" fillId="0" borderId="3" xfId="0" applyFont="1" applyBorder="1"/>
    <xf numFmtId="0" fontId="21" fillId="0" borderId="3" xfId="0" applyNumberFormat="1" applyFont="1" applyBorder="1"/>
    <xf numFmtId="0" fontId="11" fillId="0" borderId="5" xfId="0" applyFont="1" applyBorder="1"/>
    <xf numFmtId="0" fontId="11" fillId="0" borderId="15" xfId="0" applyFont="1" applyBorder="1"/>
    <xf numFmtId="0" fontId="11" fillId="0" borderId="15" xfId="0" applyNumberFormat="1" applyFont="1" applyBorder="1"/>
    <xf numFmtId="0" fontId="11" fillId="10" borderId="3" xfId="0" applyFont="1" applyFill="1" applyBorder="1"/>
    <xf numFmtId="0" fontId="11" fillId="0" borderId="3" xfId="0" applyFont="1" applyBorder="1" applyAlignment="1">
      <alignment horizontal="center"/>
    </xf>
    <xf numFmtId="0" fontId="11" fillId="10" borderId="4" xfId="0" applyFont="1" applyFill="1" applyBorder="1" applyAlignment="1">
      <alignment horizontal="center" vertical="center" wrapText="1"/>
    </xf>
    <xf numFmtId="0" fontId="11" fillId="9" borderId="0" xfId="0" applyFont="1" applyFill="1" applyAlignment="1">
      <alignment horizontal="right"/>
    </xf>
    <xf numFmtId="0" fontId="11" fillId="9" borderId="0" xfId="0" applyFont="1" applyFill="1" applyBorder="1"/>
    <xf numFmtId="179" fontId="21" fillId="0" borderId="3" xfId="0" applyNumberFormat="1" applyFont="1" applyBorder="1"/>
    <xf numFmtId="179" fontId="11" fillId="0" borderId="5" xfId="0" applyNumberFormat="1" applyFont="1" applyBorder="1"/>
    <xf numFmtId="179" fontId="11" fillId="0" borderId="15" xfId="0" applyNumberFormat="1" applyFont="1" applyBorder="1"/>
    <xf numFmtId="172" fontId="21" fillId="0" borderId="15" xfId="0" applyNumberFormat="1" applyFont="1" applyBorder="1"/>
    <xf numFmtId="2" fontId="21" fillId="0" borderId="15" xfId="0" applyNumberFormat="1" applyFont="1" applyBorder="1"/>
    <xf numFmtId="179" fontId="21" fillId="0" borderId="15" xfId="0" applyNumberFormat="1" applyFont="1" applyBorder="1"/>
    <xf numFmtId="171" fontId="11" fillId="0" borderId="12" xfId="0" applyNumberFormat="1" applyFont="1" applyBorder="1"/>
    <xf numFmtId="173" fontId="11" fillId="0" borderId="12" xfId="0" applyNumberFormat="1" applyFont="1" applyBorder="1"/>
    <xf numFmtId="0" fontId="19" fillId="10" borderId="3" xfId="14" applyFont="1" applyFill="1" applyBorder="1" applyAlignment="1">
      <alignment horizontal="center" vertical="center" wrapText="1"/>
    </xf>
    <xf numFmtId="0" fontId="25" fillId="10" borderId="13" xfId="14" applyFont="1" applyFill="1" applyBorder="1" applyAlignment="1">
      <alignment vertical="center"/>
    </xf>
    <xf numFmtId="0" fontId="25" fillId="10" borderId="13" xfId="14" applyFont="1" applyFill="1" applyBorder="1" applyAlignment="1">
      <alignment horizontal="center" vertical="center"/>
    </xf>
    <xf numFmtId="49" fontId="5" fillId="8" borderId="13" xfId="35" applyNumberFormat="1" applyFont="1" applyFill="1" applyBorder="1" applyAlignment="1">
      <alignment horizontal="center"/>
    </xf>
    <xf numFmtId="0" fontId="5" fillId="8" borderId="13" xfId="14" applyNumberFormat="1" applyFont="1" applyFill="1" applyBorder="1" applyAlignment="1">
      <alignment horizontal="center"/>
    </xf>
    <xf numFmtId="172" fontId="5" fillId="8" borderId="13" xfId="35" applyNumberFormat="1" applyFont="1" applyFill="1" applyBorder="1" applyAlignment="1">
      <alignment horizontal="left"/>
    </xf>
    <xf numFmtId="0" fontId="24" fillId="8" borderId="13" xfId="14" applyNumberFormat="1" applyFont="1" applyFill="1" applyBorder="1" applyAlignment="1"/>
    <xf numFmtId="0" fontId="5" fillId="8" borderId="13" xfId="14" applyNumberFormat="1" applyFont="1" applyFill="1" applyBorder="1" applyAlignment="1">
      <alignment horizontal="left"/>
    </xf>
    <xf numFmtId="49" fontId="5" fillId="8" borderId="5" xfId="35" applyNumberFormat="1" applyFont="1" applyFill="1" applyBorder="1" applyAlignment="1">
      <alignment horizontal="center"/>
    </xf>
    <xf numFmtId="0" fontId="5" fillId="8" borderId="5" xfId="14" applyNumberFormat="1" applyFont="1" applyFill="1" applyBorder="1" applyAlignment="1">
      <alignment horizontal="center"/>
    </xf>
    <xf numFmtId="172" fontId="5" fillId="8" borderId="5" xfId="35" applyNumberFormat="1" applyFont="1" applyFill="1" applyBorder="1" applyAlignment="1">
      <alignment horizontal="left"/>
    </xf>
    <xf numFmtId="0" fontId="5" fillId="8" borderId="5" xfId="14" applyNumberFormat="1" applyFont="1" applyFill="1" applyBorder="1" applyAlignment="1"/>
    <xf numFmtId="0" fontId="5" fillId="8" borderId="5" xfId="14" applyNumberFormat="1" applyFont="1" applyFill="1" applyBorder="1" applyAlignment="1">
      <alignment horizontal="left"/>
    </xf>
    <xf numFmtId="49" fontId="5" fillId="8" borderId="15" xfId="35" applyNumberFormat="1" applyFont="1" applyFill="1" applyBorder="1" applyAlignment="1">
      <alignment horizontal="center"/>
    </xf>
    <xf numFmtId="0" fontId="5" fillId="8" borderId="15" xfId="14" applyNumberFormat="1" applyFont="1" applyFill="1" applyBorder="1" applyAlignment="1">
      <alignment horizontal="center"/>
    </xf>
    <xf numFmtId="172" fontId="5" fillId="8" borderId="15" xfId="35" applyNumberFormat="1" applyFont="1" applyFill="1" applyBorder="1" applyAlignment="1">
      <alignment horizontal="left"/>
    </xf>
    <xf numFmtId="0" fontId="5" fillId="8" borderId="15" xfId="14" applyNumberFormat="1" applyFont="1" applyFill="1" applyBorder="1" applyAlignment="1"/>
    <xf numFmtId="0" fontId="5" fillId="8" borderId="15" xfId="14" applyNumberFormat="1" applyFont="1" applyFill="1" applyBorder="1" applyAlignment="1">
      <alignment horizontal="left"/>
    </xf>
    <xf numFmtId="0" fontId="5" fillId="9" borderId="0" xfId="14" applyFont="1" applyFill="1"/>
    <xf numFmtId="0" fontId="5" fillId="12" borderId="13" xfId="14" applyNumberFormat="1" applyFont="1" applyFill="1" applyBorder="1" applyAlignment="1">
      <alignment horizontal="left"/>
    </xf>
    <xf numFmtId="0" fontId="5" fillId="12" borderId="5" xfId="14" applyNumberFormat="1" applyFont="1" applyFill="1" applyBorder="1" applyAlignment="1">
      <alignment horizontal="left"/>
    </xf>
    <xf numFmtId="0" fontId="5" fillId="12" borderId="15" xfId="14" applyNumberFormat="1" applyFont="1" applyFill="1" applyBorder="1" applyAlignment="1">
      <alignment horizontal="left"/>
    </xf>
    <xf numFmtId="0" fontId="11" fillId="9" borderId="0" xfId="0" applyNumberFormat="1" applyFont="1" applyFill="1"/>
    <xf numFmtId="0" fontId="11" fillId="9" borderId="0" xfId="0" applyFont="1" applyFill="1" applyBorder="1" applyAlignment="1"/>
    <xf numFmtId="171" fontId="11" fillId="9" borderId="0" xfId="0" applyNumberFormat="1" applyFont="1" applyFill="1" applyBorder="1" applyAlignment="1"/>
    <xf numFmtId="172" fontId="11" fillId="9" borderId="0" xfId="0" applyNumberFormat="1" applyFont="1" applyFill="1" applyBorder="1" applyAlignment="1"/>
    <xf numFmtId="173" fontId="11" fillId="9" borderId="0" xfId="0" applyNumberFormat="1" applyFont="1" applyFill="1" applyBorder="1"/>
    <xf numFmtId="172" fontId="11" fillId="9" borderId="0" xfId="17" applyNumberFormat="1" applyFont="1" applyFill="1" applyBorder="1"/>
    <xf numFmtId="0" fontId="20" fillId="9" borderId="0" xfId="0" applyFont="1" applyFill="1" applyAlignment="1">
      <alignment horizontal="center" vertical="center"/>
    </xf>
    <xf numFmtId="0" fontId="11" fillId="9" borderId="0" xfId="0" applyFont="1" applyFill="1" applyAlignment="1">
      <alignment horizontal="center"/>
    </xf>
    <xf numFmtId="0" fontId="11" fillId="9" borderId="0" xfId="0" applyFont="1" applyFill="1" applyAlignment="1"/>
    <xf numFmtId="2" fontId="11" fillId="9" borderId="0" xfId="0" applyNumberFormat="1" applyFont="1" applyFill="1"/>
    <xf numFmtId="2" fontId="11" fillId="9" borderId="10" xfId="0" applyNumberFormat="1" applyFont="1" applyFill="1" applyBorder="1" applyAlignment="1">
      <alignment horizontal="center" vertical="center"/>
    </xf>
    <xf numFmtId="2" fontId="11" fillId="9" borderId="6" xfId="0" applyNumberFormat="1" applyFont="1" applyFill="1" applyBorder="1" applyAlignment="1">
      <alignment horizontal="center" vertical="center"/>
    </xf>
    <xf numFmtId="172" fontId="11" fillId="9" borderId="5" xfId="0" applyNumberFormat="1" applyFont="1" applyFill="1" applyBorder="1" applyAlignment="1">
      <alignment vertical="center"/>
    </xf>
    <xf numFmtId="172" fontId="11" fillId="9" borderId="5" xfId="0" applyNumberFormat="1" applyFont="1" applyFill="1" applyBorder="1" applyAlignment="1"/>
    <xf numFmtId="0" fontId="11" fillId="9" borderId="0" xfId="0" applyFont="1" applyFill="1" applyAlignment="1">
      <alignment vertical="center"/>
    </xf>
    <xf numFmtId="0" fontId="22" fillId="9" borderId="0" xfId="0" applyFont="1" applyFill="1" applyAlignment="1">
      <alignment horizontal="center" vertical="center"/>
    </xf>
    <xf numFmtId="2" fontId="11" fillId="9" borderId="0" xfId="0" applyNumberFormat="1" applyFont="1" applyFill="1" applyBorder="1" applyAlignment="1">
      <alignment horizontal="center" vertical="center"/>
    </xf>
    <xf numFmtId="2" fontId="11" fillId="9" borderId="0" xfId="0" applyNumberFormat="1" applyFont="1" applyFill="1" applyBorder="1"/>
    <xf numFmtId="2" fontId="11" fillId="9" borderId="0" xfId="0" applyNumberFormat="1" applyFont="1" applyFill="1" applyBorder="1" applyAlignment="1"/>
    <xf numFmtId="0" fontId="11" fillId="9" borderId="0" xfId="0" applyFont="1" applyFill="1" applyBorder="1" applyAlignment="1">
      <alignment horizontal="center"/>
    </xf>
    <xf numFmtId="0" fontId="11" fillId="9" borderId="0" xfId="0" applyFont="1" applyFill="1" applyAlignment="1">
      <alignment horizontal="center" vertical="center"/>
    </xf>
    <xf numFmtId="2" fontId="11" fillId="9" borderId="5" xfId="0" applyNumberFormat="1" applyFont="1" applyFill="1" applyBorder="1" applyAlignment="1">
      <alignment horizontal="center" vertical="center"/>
    </xf>
    <xf numFmtId="172" fontId="11" fillId="9" borderId="0" xfId="0" applyNumberFormat="1" applyFont="1" applyFill="1" applyBorder="1"/>
    <xf numFmtId="178" fontId="11" fillId="9" borderId="0" xfId="0" applyNumberFormat="1" applyFont="1" applyFill="1"/>
    <xf numFmtId="0" fontId="17" fillId="7" borderId="3" xfId="0" applyFont="1" applyFill="1" applyBorder="1" applyAlignment="1">
      <alignment horizontal="centerContinuous" vertical="center" wrapText="1"/>
    </xf>
    <xf numFmtId="0" fontId="17" fillId="7" borderId="3" xfId="0" applyFont="1" applyFill="1" applyBorder="1" applyAlignment="1">
      <alignment horizontal="center" vertical="center" wrapText="1"/>
    </xf>
    <xf numFmtId="0" fontId="11" fillId="10" borderId="16" xfId="0" applyFont="1" applyFill="1" applyBorder="1" applyAlignment="1">
      <alignment horizontal="center" vertical="center" wrapText="1"/>
    </xf>
    <xf numFmtId="0" fontId="11" fillId="5" borderId="13" xfId="0" applyFont="1" applyFill="1" applyBorder="1" applyAlignment="1">
      <alignment horizontal="center" vertical="center"/>
    </xf>
    <xf numFmtId="0" fontId="11" fillId="5" borderId="15" xfId="0" applyFont="1" applyFill="1" applyBorder="1" applyAlignment="1">
      <alignment horizontal="center" vertical="center"/>
    </xf>
    <xf numFmtId="171" fontId="11" fillId="5" borderId="15" xfId="0" applyNumberFormat="1" applyFont="1" applyFill="1" applyBorder="1" applyAlignment="1"/>
    <xf numFmtId="171" fontId="11" fillId="5" borderId="15" xfId="0" applyNumberFormat="1" applyFont="1" applyFill="1" applyBorder="1"/>
    <xf numFmtId="173" fontId="11" fillId="5" borderId="15" xfId="0" applyNumberFormat="1" applyFont="1" applyFill="1" applyBorder="1"/>
    <xf numFmtId="175" fontId="11" fillId="5" borderId="11" xfId="0" applyNumberFormat="1" applyFont="1" applyFill="1" applyBorder="1"/>
    <xf numFmtId="175" fontId="11" fillId="5" borderId="15" xfId="17" applyNumberFormat="1" applyFont="1" applyFill="1" applyBorder="1"/>
    <xf numFmtId="171" fontId="11" fillId="5" borderId="3" xfId="0" applyNumberFormat="1" applyFont="1" applyFill="1" applyBorder="1" applyAlignment="1">
      <alignment horizontal="center" vertical="center"/>
    </xf>
    <xf numFmtId="171" fontId="11" fillId="5" borderId="3" xfId="0" applyNumberFormat="1" applyFont="1" applyFill="1" applyBorder="1" applyAlignment="1">
      <alignment vertical="center"/>
    </xf>
    <xf numFmtId="0" fontId="11" fillId="5" borderId="3" xfId="0" applyFont="1" applyFill="1" applyBorder="1" applyAlignment="1"/>
    <xf numFmtId="172" fontId="11" fillId="5" borderId="3" xfId="17" applyNumberFormat="1" applyFont="1" applyFill="1" applyBorder="1"/>
    <xf numFmtId="0" fontId="11" fillId="5" borderId="5" xfId="0" applyFont="1" applyFill="1" applyBorder="1" applyAlignment="1"/>
    <xf numFmtId="172" fontId="11" fillId="5" borderId="5" xfId="17" applyNumberFormat="1" applyFont="1" applyFill="1" applyBorder="1"/>
    <xf numFmtId="0" fontId="11" fillId="5" borderId="15" xfId="0" applyFont="1" applyFill="1" applyBorder="1" applyAlignment="1"/>
    <xf numFmtId="180" fontId="11" fillId="5" borderId="15" xfId="0" applyNumberFormat="1" applyFont="1" applyFill="1" applyBorder="1" applyAlignment="1"/>
    <xf numFmtId="172" fontId="11" fillId="5" borderId="15" xfId="17" applyNumberFormat="1" applyFont="1" applyFill="1" applyBorder="1"/>
    <xf numFmtId="175" fontId="11" fillId="5" borderId="15" xfId="0" applyNumberFormat="1" applyFont="1" applyFill="1" applyBorder="1" applyAlignment="1"/>
    <xf numFmtId="173" fontId="11" fillId="5" borderId="15" xfId="0" applyNumberFormat="1" applyFont="1" applyFill="1" applyBorder="1" applyAlignment="1"/>
    <xf numFmtId="172" fontId="11" fillId="5" borderId="15" xfId="0" applyNumberFormat="1" applyFont="1" applyFill="1" applyBorder="1" applyAlignment="1"/>
    <xf numFmtId="0" fontId="17" fillId="7" borderId="13" xfId="0" applyFont="1" applyFill="1" applyBorder="1" applyAlignment="1">
      <alignment horizontal="center" vertical="center" wrapText="1"/>
    </xf>
    <xf numFmtId="0" fontId="11" fillId="5" borderId="19" xfId="0" applyFont="1" applyFill="1" applyBorder="1"/>
    <xf numFmtId="172" fontId="11" fillId="5" borderId="18" xfId="0" applyNumberFormat="1" applyFont="1" applyFill="1" applyBorder="1"/>
    <xf numFmtId="0" fontId="11" fillId="5" borderId="29" xfId="0" applyFont="1" applyFill="1" applyBorder="1"/>
    <xf numFmtId="175" fontId="11" fillId="5" borderId="15" xfId="0" applyNumberFormat="1" applyFont="1" applyFill="1" applyBorder="1"/>
    <xf numFmtId="172" fontId="11" fillId="5" borderId="11" xfId="0" applyNumberFormat="1" applyFont="1" applyFill="1" applyBorder="1"/>
    <xf numFmtId="0" fontId="11" fillId="10" borderId="17" xfId="0" applyFont="1" applyFill="1" applyBorder="1"/>
    <xf numFmtId="179" fontId="11" fillId="9" borderId="5" xfId="0" applyNumberFormat="1" applyFont="1" applyFill="1" applyBorder="1" applyAlignment="1"/>
    <xf numFmtId="172" fontId="11" fillId="5" borderId="13" xfId="17" applyNumberFormat="1" applyFont="1" applyFill="1" applyBorder="1"/>
    <xf numFmtId="0" fontId="11" fillId="10" borderId="19" xfId="0" applyFont="1" applyFill="1" applyBorder="1"/>
    <xf numFmtId="0" fontId="11" fillId="9" borderId="0" xfId="0" applyNumberFormat="1" applyFont="1" applyFill="1" applyBorder="1" applyAlignment="1"/>
    <xf numFmtId="0" fontId="17" fillId="7" borderId="13" xfId="0" applyFont="1" applyFill="1" applyBorder="1" applyAlignment="1">
      <alignment horizontal="centerContinuous" vertical="center" wrapText="1"/>
    </xf>
    <xf numFmtId="0" fontId="11" fillId="10" borderId="3" xfId="8" applyFont="1" applyFill="1" applyBorder="1" applyAlignment="1">
      <alignment horizontal="center" vertical="center" wrapText="1"/>
    </xf>
    <xf numFmtId="0" fontId="11" fillId="9" borderId="0" xfId="8" applyFont="1" applyFill="1"/>
    <xf numFmtId="0" fontId="0" fillId="9" borderId="0" xfId="0" applyFill="1"/>
    <xf numFmtId="172" fontId="11" fillId="9" borderId="0" xfId="8" applyNumberFormat="1" applyFont="1" applyFill="1"/>
    <xf numFmtId="177" fontId="11" fillId="9" borderId="0" xfId="8" applyNumberFormat="1" applyFont="1" applyFill="1"/>
    <xf numFmtId="0" fontId="12" fillId="9" borderId="0" xfId="14" applyFont="1" applyFill="1"/>
    <xf numFmtId="0" fontId="11" fillId="3" borderId="18" xfId="14" applyFont="1" applyFill="1" applyBorder="1"/>
    <xf numFmtId="0" fontId="11" fillId="3" borderId="19" xfId="14" applyFont="1" applyFill="1" applyBorder="1"/>
    <xf numFmtId="0" fontId="11" fillId="3" borderId="19" xfId="20" applyFont="1" applyFill="1" applyBorder="1" applyAlignment="1">
      <alignment horizontal="center"/>
    </xf>
    <xf numFmtId="0" fontId="11" fillId="3" borderId="19" xfId="20" applyFont="1" applyFill="1" applyBorder="1"/>
    <xf numFmtId="0" fontId="11" fillId="3" borderId="14" xfId="18" applyFont="1" applyFill="1" applyBorder="1"/>
    <xf numFmtId="0" fontId="11" fillId="3" borderId="6" xfId="18" applyFont="1" applyFill="1" applyBorder="1"/>
    <xf numFmtId="0" fontId="11" fillId="3" borderId="6" xfId="18" applyFont="1" applyFill="1" applyBorder="1" applyAlignment="1">
      <alignment horizontal="center"/>
    </xf>
    <xf numFmtId="0" fontId="12" fillId="3" borderId="10" xfId="14" applyFont="1" applyFill="1" applyBorder="1" applyAlignment="1">
      <alignment horizontal="center"/>
    </xf>
    <xf numFmtId="0" fontId="11" fillId="3" borderId="6" xfId="0" applyFont="1" applyFill="1" applyBorder="1" applyAlignment="1">
      <alignment horizontal="center"/>
    </xf>
    <xf numFmtId="0" fontId="12" fillId="3" borderId="11" xfId="14" applyFont="1" applyFill="1" applyBorder="1" applyAlignment="1">
      <alignment horizontal="center"/>
    </xf>
    <xf numFmtId="0" fontId="19" fillId="3" borderId="29" xfId="14" applyFont="1" applyFill="1" applyBorder="1" applyAlignment="1"/>
    <xf numFmtId="0" fontId="12" fillId="3" borderId="29" xfId="14" applyNumberFormat="1" applyFont="1" applyFill="1" applyBorder="1" applyAlignment="1"/>
    <xf numFmtId="0" fontId="11" fillId="3" borderId="10" xfId="14" applyFont="1" applyFill="1" applyBorder="1" applyAlignment="1">
      <alignment horizontal="center"/>
    </xf>
    <xf numFmtId="0" fontId="12" fillId="0" borderId="10" xfId="14" applyFont="1" applyBorder="1"/>
    <xf numFmtId="0" fontId="12" fillId="3" borderId="10" xfId="14" applyFont="1" applyFill="1" applyBorder="1"/>
    <xf numFmtId="0" fontId="5" fillId="3" borderId="10" xfId="14" applyFont="1" applyFill="1" applyBorder="1"/>
    <xf numFmtId="0" fontId="17" fillId="3" borderId="10" xfId="14" applyFont="1" applyFill="1" applyBorder="1" applyAlignment="1"/>
    <xf numFmtId="0" fontId="17" fillId="3" borderId="5" xfId="14" applyFont="1" applyFill="1" applyBorder="1" applyAlignment="1"/>
    <xf numFmtId="0" fontId="17" fillId="3" borderId="11" xfId="14" applyFont="1" applyFill="1" applyBorder="1" applyAlignment="1"/>
    <xf numFmtId="0" fontId="11" fillId="3" borderId="15" xfId="14" applyNumberFormat="1" applyFont="1" applyFill="1" applyBorder="1" applyAlignment="1"/>
    <xf numFmtId="0" fontId="11" fillId="10" borderId="13" xfId="14" applyFont="1" applyFill="1" applyBorder="1"/>
    <xf numFmtId="0" fontId="26" fillId="10" borderId="13" xfId="14" applyFont="1" applyFill="1" applyBorder="1" applyAlignment="1">
      <alignment horizontal="left"/>
    </xf>
    <xf numFmtId="0" fontId="26" fillId="10" borderId="13" xfId="14" applyFont="1" applyFill="1" applyBorder="1" applyAlignment="1">
      <alignment horizontal="center" vertical="center"/>
    </xf>
    <xf numFmtId="0" fontId="11" fillId="10" borderId="16" xfId="14" applyFont="1" applyFill="1" applyBorder="1" applyAlignment="1">
      <alignment horizontal="left"/>
    </xf>
    <xf numFmtId="0" fontId="5" fillId="10" borderId="10" xfId="14" applyFont="1" applyFill="1" applyBorder="1" applyAlignment="1">
      <alignment horizontal="center"/>
    </xf>
    <xf numFmtId="0" fontId="17" fillId="3" borderId="15" xfId="14" applyFont="1" applyFill="1" applyBorder="1" applyAlignment="1"/>
    <xf numFmtId="0" fontId="17" fillId="3" borderId="18" xfId="14" applyFont="1" applyFill="1" applyBorder="1" applyAlignment="1"/>
    <xf numFmtId="0" fontId="11" fillId="3" borderId="13" xfId="14" applyNumberFormat="1" applyFont="1" applyFill="1" applyBorder="1" applyAlignment="1"/>
    <xf numFmtId="0" fontId="11" fillId="10" borderId="11" xfId="14" applyFont="1" applyFill="1" applyBorder="1" applyAlignment="1">
      <alignment horizontal="left"/>
    </xf>
    <xf numFmtId="0" fontId="17" fillId="3" borderId="13" xfId="14" applyFont="1" applyFill="1" applyBorder="1" applyAlignment="1"/>
    <xf numFmtId="0" fontId="11" fillId="10" borderId="3" xfId="14" applyFont="1" applyFill="1" applyBorder="1"/>
    <xf numFmtId="0" fontId="11" fillId="0" borderId="10" xfId="21" applyNumberFormat="1" applyFont="1" applyFill="1" applyBorder="1" applyAlignment="1">
      <alignment vertical="center"/>
    </xf>
    <xf numFmtId="172" fontId="11" fillId="0" borderId="6" xfId="21" quotePrefix="1" applyNumberFormat="1" applyFont="1" applyFill="1" applyBorder="1" applyAlignment="1"/>
    <xf numFmtId="0" fontId="11" fillId="0" borderId="11" xfId="21" applyNumberFormat="1" applyFont="1" applyFill="1" applyBorder="1" applyAlignment="1">
      <alignment vertical="center"/>
    </xf>
    <xf numFmtId="0" fontId="11" fillId="0" borderId="10" xfId="21" applyNumberFormat="1" applyFont="1" applyFill="1" applyBorder="1" applyAlignment="1"/>
    <xf numFmtId="0" fontId="11" fillId="0" borderId="11" xfId="21" applyNumberFormat="1" applyFont="1" applyFill="1" applyBorder="1" applyAlignment="1"/>
    <xf numFmtId="172" fontId="11" fillId="0" borderId="12" xfId="21" quotePrefix="1" applyNumberFormat="1" applyFont="1" applyFill="1" applyBorder="1" applyAlignment="1"/>
    <xf numFmtId="0" fontId="11" fillId="0" borderId="18" xfId="21" applyNumberFormat="1" applyFont="1" applyFill="1" applyBorder="1" applyAlignment="1"/>
    <xf numFmtId="172" fontId="11" fillId="0" borderId="14" xfId="21" quotePrefix="1" applyNumberFormat="1" applyFont="1" applyFill="1" applyBorder="1" applyAlignment="1"/>
    <xf numFmtId="0" fontId="11" fillId="0" borderId="10" xfId="21" applyNumberFormat="1" applyFont="1" applyFill="1" applyBorder="1" applyAlignment="1">
      <alignment horizontal="left"/>
    </xf>
    <xf numFmtId="0" fontId="11" fillId="0" borderId="11" xfId="21" applyNumberFormat="1" applyFont="1" applyFill="1" applyBorder="1" applyAlignment="1">
      <alignment horizontal="left"/>
    </xf>
    <xf numFmtId="0" fontId="11" fillId="0" borderId="10" xfId="19" applyFont="1" applyBorder="1" applyAlignment="1">
      <alignment horizontal="left"/>
    </xf>
    <xf numFmtId="172" fontId="11" fillId="0" borderId="6" xfId="19" quotePrefix="1" applyNumberFormat="1" applyFont="1" applyFill="1" applyBorder="1"/>
    <xf numFmtId="0" fontId="11" fillId="0" borderId="11" xfId="19" applyFont="1" applyBorder="1" applyAlignment="1">
      <alignment horizontal="left"/>
    </xf>
    <xf numFmtId="172" fontId="11" fillId="0" borderId="12" xfId="19" quotePrefix="1" applyNumberFormat="1" applyFont="1" applyFill="1" applyBorder="1"/>
    <xf numFmtId="172" fontId="11" fillId="0" borderId="5" xfId="21" applyNumberFormat="1" applyFont="1" applyBorder="1" applyAlignment="1"/>
    <xf numFmtId="172" fontId="11" fillId="0" borderId="15" xfId="21" applyNumberFormat="1" applyFont="1" applyBorder="1" applyAlignment="1"/>
    <xf numFmtId="172" fontId="11" fillId="0" borderId="13" xfId="21" applyNumberFormat="1" applyFont="1" applyBorder="1" applyAlignment="1"/>
    <xf numFmtId="172" fontId="11" fillId="0" borderId="5" xfId="11" applyNumberFormat="1" applyFont="1" applyBorder="1" applyAlignment="1"/>
    <xf numFmtId="172" fontId="11" fillId="0" borderId="15" xfId="11" applyNumberFormat="1" applyFont="1" applyBorder="1" applyAlignment="1"/>
    <xf numFmtId="0" fontId="11" fillId="0" borderId="6" xfId="20" applyFont="1" applyFill="1" applyBorder="1" applyAlignment="1">
      <alignment horizontal="center"/>
    </xf>
    <xf numFmtId="0" fontId="11" fillId="3" borderId="6" xfId="20" applyFont="1" applyFill="1" applyBorder="1" applyAlignment="1">
      <alignment horizontal="center"/>
    </xf>
    <xf numFmtId="172" fontId="11" fillId="0" borderId="10" xfId="21" applyNumberFormat="1" applyFont="1" applyFill="1" applyBorder="1" applyAlignment="1"/>
    <xf numFmtId="172" fontId="11" fillId="0" borderId="6" xfId="21" applyNumberFormat="1" applyFont="1" applyFill="1" applyBorder="1" applyAlignment="1"/>
    <xf numFmtId="172" fontId="11" fillId="0" borderId="11" xfId="21" applyNumberFormat="1" applyFont="1" applyFill="1" applyBorder="1" applyAlignment="1"/>
    <xf numFmtId="172" fontId="11" fillId="0" borderId="12" xfId="21" applyNumberFormat="1" applyFont="1" applyFill="1" applyBorder="1" applyAlignment="1"/>
    <xf numFmtId="172" fontId="11" fillId="0" borderId="18" xfId="21" applyNumberFormat="1" applyFont="1" applyFill="1" applyBorder="1" applyAlignment="1"/>
    <xf numFmtId="172" fontId="11" fillId="0" borderId="14" xfId="21" applyNumberFormat="1" applyFont="1" applyFill="1" applyBorder="1" applyAlignment="1"/>
    <xf numFmtId="172" fontId="11" fillId="0" borderId="10" xfId="11" applyNumberFormat="1" applyFont="1" applyBorder="1"/>
    <xf numFmtId="172" fontId="11" fillId="0" borderId="6" xfId="11" applyNumberFormat="1" applyFont="1" applyFill="1" applyBorder="1" applyAlignment="1"/>
    <xf numFmtId="172" fontId="11" fillId="0" borderId="11" xfId="11" applyNumberFormat="1" applyFont="1" applyBorder="1"/>
    <xf numFmtId="172" fontId="11" fillId="0" borderId="12" xfId="11" applyNumberFormat="1" applyFont="1" applyFill="1" applyBorder="1" applyAlignment="1"/>
    <xf numFmtId="172" fontId="17" fillId="10" borderId="16" xfId="21" applyNumberFormat="1" applyFont="1" applyFill="1" applyBorder="1" applyAlignment="1">
      <alignment horizontal="center" vertical="center" wrapText="1"/>
    </xf>
    <xf numFmtId="172" fontId="17" fillId="10" borderId="4" xfId="21" applyNumberFormat="1" applyFont="1" applyFill="1" applyBorder="1" applyAlignment="1">
      <alignment horizontal="center" vertical="center" wrapText="1"/>
    </xf>
    <xf numFmtId="173" fontId="17" fillId="10" borderId="4" xfId="21" applyNumberFormat="1" applyFont="1" applyFill="1" applyBorder="1" applyAlignment="1">
      <alignment horizontal="center" vertical="center" wrapText="1"/>
    </xf>
    <xf numFmtId="172" fontId="17" fillId="10" borderId="3" xfId="21" applyNumberFormat="1" applyFont="1" applyFill="1" applyBorder="1" applyAlignment="1">
      <alignment horizontal="center" vertical="center" wrapText="1"/>
    </xf>
    <xf numFmtId="0" fontId="11" fillId="0" borderId="16" xfId="21" applyNumberFormat="1" applyFont="1" applyFill="1" applyBorder="1" applyAlignment="1">
      <alignment vertical="center"/>
    </xf>
    <xf numFmtId="172" fontId="11" fillId="0" borderId="4" xfId="21" quotePrefix="1" applyNumberFormat="1" applyFont="1" applyFill="1" applyBorder="1" applyAlignment="1"/>
    <xf numFmtId="0" fontId="11" fillId="0" borderId="18" xfId="21" applyNumberFormat="1" applyFont="1" applyFill="1" applyBorder="1" applyAlignment="1">
      <alignment horizontal="left"/>
    </xf>
    <xf numFmtId="0" fontId="11" fillId="0" borderId="18" xfId="19" applyFont="1" applyBorder="1" applyAlignment="1">
      <alignment horizontal="left"/>
    </xf>
    <xf numFmtId="172" fontId="11" fillId="0" borderId="14" xfId="19" quotePrefix="1" applyNumberFormat="1" applyFont="1" applyFill="1" applyBorder="1"/>
    <xf numFmtId="172" fontId="11" fillId="0" borderId="13" xfId="11" applyNumberFormat="1" applyFont="1" applyBorder="1" applyAlignment="1"/>
    <xf numFmtId="172" fontId="11" fillId="0" borderId="3" xfId="21" applyNumberFormat="1" applyFont="1" applyBorder="1" applyAlignment="1"/>
    <xf numFmtId="172" fontId="11" fillId="0" borderId="16" xfId="21" applyNumberFormat="1" applyFont="1" applyFill="1" applyBorder="1" applyAlignment="1"/>
    <xf numFmtId="172" fontId="11" fillId="0" borderId="4" xfId="21" applyNumberFormat="1" applyFont="1" applyFill="1" applyBorder="1" applyAlignment="1"/>
    <xf numFmtId="172" fontId="11" fillId="0" borderId="18" xfId="11" applyNumberFormat="1" applyFont="1" applyBorder="1"/>
    <xf numFmtId="172" fontId="11" fillId="0" borderId="14" xfId="11" applyNumberFormat="1" applyFont="1" applyFill="1" applyBorder="1" applyAlignment="1"/>
    <xf numFmtId="0" fontId="11" fillId="10" borderId="3" xfId="14" applyFont="1" applyFill="1" applyBorder="1" applyAlignment="1">
      <alignment horizontal="left"/>
    </xf>
    <xf numFmtId="0" fontId="11" fillId="12" borderId="13" xfId="14" applyNumberFormat="1" applyFont="1" applyFill="1" applyBorder="1" applyAlignment="1"/>
    <xf numFmtId="0" fontId="11" fillId="12" borderId="5" xfId="14" applyNumberFormat="1" applyFont="1" applyFill="1" applyBorder="1" applyAlignment="1"/>
    <xf numFmtId="0" fontId="11" fillId="12" borderId="15" xfId="14" applyNumberFormat="1" applyFont="1" applyFill="1" applyBorder="1" applyAlignment="1"/>
    <xf numFmtId="0" fontId="5" fillId="10" borderId="11" xfId="14" applyFont="1" applyFill="1" applyBorder="1" applyAlignment="1">
      <alignment horizontal="center"/>
    </xf>
    <xf numFmtId="0" fontId="11" fillId="9" borderId="0" xfId="0" applyFont="1" applyFill="1" applyAlignment="1">
      <alignment horizontal="center" vertical="center"/>
    </xf>
    <xf numFmtId="0" fontId="11" fillId="9" borderId="0" xfId="0" applyFont="1" applyFill="1" applyBorder="1" applyAlignment="1">
      <alignment horizontal="center" vertical="center"/>
    </xf>
    <xf numFmtId="0" fontId="11" fillId="9" borderId="5" xfId="0" applyFont="1" applyFill="1" applyBorder="1" applyAlignment="1">
      <alignment horizontal="center" vertical="center"/>
    </xf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42270</c:v>
                </c:pt>
                <c:pt idx="1">
                  <c:v>42271</c:v>
                </c:pt>
                <c:pt idx="2">
                  <c:v>42272</c:v>
                </c:pt>
                <c:pt idx="3">
                  <c:v>42275</c:v>
                </c:pt>
                <c:pt idx="4">
                  <c:v>42276</c:v>
                </c:pt>
                <c:pt idx="5">
                  <c:v>42277</c:v>
                </c:pt>
                <c:pt idx="6">
                  <c:v>42278</c:v>
                </c:pt>
                <c:pt idx="7">
                  <c:v>42279</c:v>
                </c:pt>
                <c:pt idx="8">
                  <c:v>42282</c:v>
                </c:pt>
                <c:pt idx="9">
                  <c:v>42283</c:v>
                </c:pt>
                <c:pt idx="10">
                  <c:v>42284</c:v>
                </c:pt>
                <c:pt idx="11">
                  <c:v>42285</c:v>
                </c:pt>
                <c:pt idx="12">
                  <c:v>42286</c:v>
                </c:pt>
                <c:pt idx="13">
                  <c:v>42289</c:v>
                </c:pt>
                <c:pt idx="14">
                  <c:v>42290</c:v>
                </c:pt>
                <c:pt idx="15">
                  <c:v>42291</c:v>
                </c:pt>
                <c:pt idx="16">
                  <c:v>42292</c:v>
                </c:pt>
                <c:pt idx="17">
                  <c:v>42293</c:v>
                </c:pt>
                <c:pt idx="18">
                  <c:v>42296</c:v>
                </c:pt>
                <c:pt idx="19">
                  <c:v>42297</c:v>
                </c:pt>
                <c:pt idx="20">
                  <c:v>42298</c:v>
                </c:pt>
                <c:pt idx="21">
                  <c:v>42299</c:v>
                </c:pt>
                <c:pt idx="22">
                  <c:v>42300</c:v>
                </c:pt>
                <c:pt idx="23">
                  <c:v>42303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4.6921258425682455E-4</c:v>
                </c:pt>
                <c:pt idx="1">
                  <c:v>4.6921258425682455E-4</c:v>
                </c:pt>
                <c:pt idx="2">
                  <c:v>4.6921258425682455E-4</c:v>
                </c:pt>
                <c:pt idx="3">
                  <c:v>4.6921258425682455E-4</c:v>
                </c:pt>
                <c:pt idx="4">
                  <c:v>4.6921258425682455E-4</c:v>
                </c:pt>
                <c:pt idx="5">
                  <c:v>4.6921258425682455E-4</c:v>
                </c:pt>
                <c:pt idx="6">
                  <c:v>4.6921258425682455E-4</c:v>
                </c:pt>
                <c:pt idx="7">
                  <c:v>4.6921258425682455E-4</c:v>
                </c:pt>
                <c:pt idx="8">
                  <c:v>4.6921258425682455E-4</c:v>
                </c:pt>
                <c:pt idx="9">
                  <c:v>4.6921258425682455E-4</c:v>
                </c:pt>
                <c:pt idx="10">
                  <c:v>4.6921258425682455E-4</c:v>
                </c:pt>
                <c:pt idx="11">
                  <c:v>4.6921258425682455E-4</c:v>
                </c:pt>
                <c:pt idx="12">
                  <c:v>4.6921258425682455E-4</c:v>
                </c:pt>
                <c:pt idx="13">
                  <c:v>4.6921258425682455E-4</c:v>
                </c:pt>
                <c:pt idx="14">
                  <c:v>4.6921258425682455E-4</c:v>
                </c:pt>
                <c:pt idx="15">
                  <c:v>4.6921258425682455E-4</c:v>
                </c:pt>
                <c:pt idx="16">
                  <c:v>4.6921258425682455E-4</c:v>
                </c:pt>
                <c:pt idx="17">
                  <c:v>4.6921258425682455E-4</c:v>
                </c:pt>
                <c:pt idx="18">
                  <c:v>4.6921258425682455E-4</c:v>
                </c:pt>
                <c:pt idx="19">
                  <c:v>4.6921258425682455E-4</c:v>
                </c:pt>
                <c:pt idx="20">
                  <c:v>4.6921258425682455E-4</c:v>
                </c:pt>
                <c:pt idx="21">
                  <c:v>4.6921258425682455E-4</c:v>
                </c:pt>
                <c:pt idx="22">
                  <c:v>4.6921258425682455E-4</c:v>
                </c:pt>
                <c:pt idx="23">
                  <c:v>4.6921258425682455E-4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42270</c:v>
                </c:pt>
                <c:pt idx="1">
                  <c:v>42271</c:v>
                </c:pt>
                <c:pt idx="2">
                  <c:v>42272</c:v>
                </c:pt>
                <c:pt idx="3">
                  <c:v>42275</c:v>
                </c:pt>
                <c:pt idx="4">
                  <c:v>42276</c:v>
                </c:pt>
                <c:pt idx="5">
                  <c:v>42277</c:v>
                </c:pt>
                <c:pt idx="6">
                  <c:v>42278</c:v>
                </c:pt>
                <c:pt idx="7">
                  <c:v>42279</c:v>
                </c:pt>
                <c:pt idx="8">
                  <c:v>42282</c:v>
                </c:pt>
                <c:pt idx="9">
                  <c:v>42283</c:v>
                </c:pt>
                <c:pt idx="10">
                  <c:v>42284</c:v>
                </c:pt>
                <c:pt idx="11">
                  <c:v>42285</c:v>
                </c:pt>
                <c:pt idx="12">
                  <c:v>42286</c:v>
                </c:pt>
                <c:pt idx="13">
                  <c:v>42289</c:v>
                </c:pt>
                <c:pt idx="14">
                  <c:v>42290</c:v>
                </c:pt>
                <c:pt idx="15">
                  <c:v>42291</c:v>
                </c:pt>
                <c:pt idx="16">
                  <c:v>42292</c:v>
                </c:pt>
                <c:pt idx="17">
                  <c:v>42293</c:v>
                </c:pt>
                <c:pt idx="18">
                  <c:v>42296</c:v>
                </c:pt>
                <c:pt idx="19">
                  <c:v>42297</c:v>
                </c:pt>
                <c:pt idx="20">
                  <c:v>42298</c:v>
                </c:pt>
                <c:pt idx="21">
                  <c:v>42299</c:v>
                </c:pt>
                <c:pt idx="22">
                  <c:v>42300</c:v>
                </c:pt>
                <c:pt idx="23">
                  <c:v>42303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4.0343111682552088E-4</c:v>
                </c:pt>
                <c:pt idx="1">
                  <c:v>4.0781654798760779E-4</c:v>
                </c:pt>
                <c:pt idx="2">
                  <c:v>4.1220197914969471E-4</c:v>
                </c:pt>
                <c:pt idx="3">
                  <c:v>4.2535827263595545E-4</c:v>
                </c:pt>
                <c:pt idx="4">
                  <c:v>4.2974370379804237E-4</c:v>
                </c:pt>
                <c:pt idx="5">
                  <c:v>4.3412913496012928E-4</c:v>
                </c:pt>
                <c:pt idx="6">
                  <c:v>4.385145661222162E-4</c:v>
                </c:pt>
                <c:pt idx="7">
                  <c:v>4.4289999728430312E-4</c:v>
                </c:pt>
                <c:pt idx="8">
                  <c:v>4.5605629077056386E-4</c:v>
                </c:pt>
                <c:pt idx="9">
                  <c:v>4.6044172193265078E-4</c:v>
                </c:pt>
                <c:pt idx="10">
                  <c:v>4.6482715309473769E-4</c:v>
                </c:pt>
                <c:pt idx="11">
                  <c:v>4.6921258425682461E-4</c:v>
                </c:pt>
                <c:pt idx="12">
                  <c:v>4.7359801541891152E-4</c:v>
                </c:pt>
                <c:pt idx="13">
                  <c:v>4.8675430890517227E-4</c:v>
                </c:pt>
                <c:pt idx="14">
                  <c:v>4.9113974006725924E-4</c:v>
                </c:pt>
                <c:pt idx="15">
                  <c:v>4.9552517122934616E-4</c:v>
                </c:pt>
                <c:pt idx="16">
                  <c:v>4.9991060239143307E-4</c:v>
                </c:pt>
                <c:pt idx="17">
                  <c:v>5.0429603355351999E-4</c:v>
                </c:pt>
                <c:pt idx="18">
                  <c:v>5.1745232703978073E-4</c:v>
                </c:pt>
                <c:pt idx="19">
                  <c:v>5.2183775820186765E-4</c:v>
                </c:pt>
                <c:pt idx="20">
                  <c:v>5.2622318936395456E-4</c:v>
                </c:pt>
                <c:pt idx="21">
                  <c:v>5.3060862052604148E-4</c:v>
                </c:pt>
                <c:pt idx="22">
                  <c:v>5.3499405168812839E-4</c:v>
                </c:pt>
                <c:pt idx="23">
                  <c:v>5.4815034517438914E-4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42270</c:v>
                </c:pt>
                <c:pt idx="1">
                  <c:v>42271</c:v>
                </c:pt>
                <c:pt idx="2">
                  <c:v>42272</c:v>
                </c:pt>
                <c:pt idx="3">
                  <c:v>42275</c:v>
                </c:pt>
                <c:pt idx="4">
                  <c:v>42276</c:v>
                </c:pt>
                <c:pt idx="5">
                  <c:v>42277</c:v>
                </c:pt>
                <c:pt idx="6">
                  <c:v>42278</c:v>
                </c:pt>
                <c:pt idx="7">
                  <c:v>42279</c:v>
                </c:pt>
                <c:pt idx="8">
                  <c:v>42282</c:v>
                </c:pt>
                <c:pt idx="9">
                  <c:v>42283</c:v>
                </c:pt>
                <c:pt idx="10">
                  <c:v>42284</c:v>
                </c:pt>
                <c:pt idx="11">
                  <c:v>42285</c:v>
                </c:pt>
                <c:pt idx="12">
                  <c:v>42286</c:v>
                </c:pt>
                <c:pt idx="13">
                  <c:v>42289</c:v>
                </c:pt>
                <c:pt idx="14">
                  <c:v>42290</c:v>
                </c:pt>
                <c:pt idx="15">
                  <c:v>42291</c:v>
                </c:pt>
                <c:pt idx="16">
                  <c:v>42292</c:v>
                </c:pt>
                <c:pt idx="17">
                  <c:v>42293</c:v>
                </c:pt>
                <c:pt idx="18">
                  <c:v>42296</c:v>
                </c:pt>
                <c:pt idx="19">
                  <c:v>42297</c:v>
                </c:pt>
                <c:pt idx="20">
                  <c:v>42298</c:v>
                </c:pt>
                <c:pt idx="21">
                  <c:v>42299</c:v>
                </c:pt>
                <c:pt idx="22">
                  <c:v>42300</c:v>
                </c:pt>
                <c:pt idx="23">
                  <c:v>42303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3.5003334117818903E-4</c:v>
                </c:pt>
                <c:pt idx="1">
                  <c:v>3.5964183345550671E-4</c:v>
                </c:pt>
                <c:pt idx="2">
                  <c:v>3.6907525105857092E-4</c:v>
                </c:pt>
                <c:pt idx="3">
                  <c:v>3.9632505582224217E-4</c:v>
                </c:pt>
                <c:pt idx="4">
                  <c:v>4.0505817472829219E-4</c:v>
                </c:pt>
                <c:pt idx="5">
                  <c:v>4.1361621896008867E-4</c:v>
                </c:pt>
                <c:pt idx="6">
                  <c:v>4.2199918851763157E-4</c:v>
                </c:pt>
                <c:pt idx="7">
                  <c:v>4.3020708340092088E-4</c:v>
                </c:pt>
                <c:pt idx="8">
                  <c:v>4.5378032000526771E-4</c:v>
                </c:pt>
                <c:pt idx="9">
                  <c:v>4.6128791619154283E-4</c:v>
                </c:pt>
                <c:pt idx="10">
                  <c:v>4.6862043770356452E-4</c:v>
                </c:pt>
                <c:pt idx="11">
                  <c:v>4.7577788454133258E-4</c:v>
                </c:pt>
                <c:pt idx="12">
                  <c:v>4.827602567048471E-4</c:v>
                </c:pt>
                <c:pt idx="13">
                  <c:v>5.0265692514986945E-4</c:v>
                </c:pt>
                <c:pt idx="14">
                  <c:v>5.0893899861636973E-4</c:v>
                </c:pt>
                <c:pt idx="15">
                  <c:v>5.1504599740861653E-4</c:v>
                </c:pt>
                <c:pt idx="16">
                  <c:v>5.2097792152660985E-4</c:v>
                </c:pt>
                <c:pt idx="17">
                  <c:v>5.2673477097034947E-4</c:v>
                </c:pt>
                <c:pt idx="18">
                  <c:v>5.4295487125604724E-4</c:v>
                </c:pt>
                <c:pt idx="19">
                  <c:v>5.4801142200277284E-4</c:v>
                </c:pt>
                <c:pt idx="20">
                  <c:v>5.5289289807524484E-4</c:v>
                </c:pt>
                <c:pt idx="21">
                  <c:v>5.5759929947346316E-4</c:v>
                </c:pt>
                <c:pt idx="22">
                  <c:v>5.621306261974281E-4</c:v>
                </c:pt>
                <c:pt idx="23">
                  <c:v>5.746741583238014E-4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728320"/>
        <c:axId val="70738304"/>
      </c:lineChart>
      <c:dateAx>
        <c:axId val="7072832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70738304"/>
        <c:crosses val="autoZero"/>
        <c:auto val="1"/>
        <c:lblOffset val="100"/>
        <c:baseTimeUnit val="days"/>
      </c:dateAx>
      <c:valAx>
        <c:axId val="7073830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707283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42270</c:v>
                </c:pt>
                <c:pt idx="1">
                  <c:v>42271</c:v>
                </c:pt>
                <c:pt idx="2">
                  <c:v>42272</c:v>
                </c:pt>
                <c:pt idx="3">
                  <c:v>42275</c:v>
                </c:pt>
                <c:pt idx="4">
                  <c:v>42276</c:v>
                </c:pt>
                <c:pt idx="5">
                  <c:v>42277</c:v>
                </c:pt>
                <c:pt idx="6">
                  <c:v>42278</c:v>
                </c:pt>
                <c:pt idx="7">
                  <c:v>42279</c:v>
                </c:pt>
                <c:pt idx="8">
                  <c:v>42282</c:v>
                </c:pt>
                <c:pt idx="9">
                  <c:v>42283</c:v>
                </c:pt>
                <c:pt idx="10">
                  <c:v>42284</c:v>
                </c:pt>
                <c:pt idx="11">
                  <c:v>42285</c:v>
                </c:pt>
                <c:pt idx="12">
                  <c:v>42286</c:v>
                </c:pt>
                <c:pt idx="13">
                  <c:v>42289</c:v>
                </c:pt>
                <c:pt idx="14">
                  <c:v>42290</c:v>
                </c:pt>
                <c:pt idx="15">
                  <c:v>42291</c:v>
                </c:pt>
                <c:pt idx="16">
                  <c:v>42292</c:v>
                </c:pt>
                <c:pt idx="17">
                  <c:v>42293</c:v>
                </c:pt>
                <c:pt idx="18">
                  <c:v>42296</c:v>
                </c:pt>
                <c:pt idx="19">
                  <c:v>42297</c:v>
                </c:pt>
                <c:pt idx="20">
                  <c:v>42298</c:v>
                </c:pt>
                <c:pt idx="21">
                  <c:v>42299</c:v>
                </c:pt>
                <c:pt idx="22">
                  <c:v>42300</c:v>
                </c:pt>
                <c:pt idx="23">
                  <c:v>42303</c:v>
                </c:pt>
                <c:pt idx="24">
                  <c:v>42304</c:v>
                </c:pt>
                <c:pt idx="25">
                  <c:v>42305</c:v>
                </c:pt>
                <c:pt idx="26">
                  <c:v>42306</c:v>
                </c:pt>
                <c:pt idx="27">
                  <c:v>42307</c:v>
                </c:pt>
                <c:pt idx="28">
                  <c:v>42310</c:v>
                </c:pt>
                <c:pt idx="29">
                  <c:v>42311</c:v>
                </c:pt>
                <c:pt idx="30">
                  <c:v>42312</c:v>
                </c:pt>
                <c:pt idx="31">
                  <c:v>42313</c:v>
                </c:pt>
                <c:pt idx="32">
                  <c:v>42314</c:v>
                </c:pt>
                <c:pt idx="33">
                  <c:v>42317</c:v>
                </c:pt>
                <c:pt idx="34">
                  <c:v>42318</c:v>
                </c:pt>
                <c:pt idx="35">
                  <c:v>42319</c:v>
                </c:pt>
                <c:pt idx="36">
                  <c:v>42320</c:v>
                </c:pt>
                <c:pt idx="37">
                  <c:v>42321</c:v>
                </c:pt>
                <c:pt idx="38">
                  <c:v>42324</c:v>
                </c:pt>
                <c:pt idx="39">
                  <c:v>42325</c:v>
                </c:pt>
                <c:pt idx="40">
                  <c:v>42326</c:v>
                </c:pt>
                <c:pt idx="41">
                  <c:v>42327</c:v>
                </c:pt>
                <c:pt idx="42">
                  <c:v>42328</c:v>
                </c:pt>
                <c:pt idx="43">
                  <c:v>42331</c:v>
                </c:pt>
                <c:pt idx="44">
                  <c:v>42332</c:v>
                </c:pt>
                <c:pt idx="45">
                  <c:v>42333</c:v>
                </c:pt>
                <c:pt idx="46">
                  <c:v>42334</c:v>
                </c:pt>
                <c:pt idx="47">
                  <c:v>42335</c:v>
                </c:pt>
                <c:pt idx="48">
                  <c:v>42338</c:v>
                </c:pt>
                <c:pt idx="49">
                  <c:v>42339</c:v>
                </c:pt>
                <c:pt idx="50">
                  <c:v>42340</c:v>
                </c:pt>
                <c:pt idx="51">
                  <c:v>42341</c:v>
                </c:pt>
                <c:pt idx="52">
                  <c:v>42342</c:v>
                </c:pt>
                <c:pt idx="53">
                  <c:v>42345</c:v>
                </c:pt>
                <c:pt idx="54">
                  <c:v>42346</c:v>
                </c:pt>
                <c:pt idx="55">
                  <c:v>42347</c:v>
                </c:pt>
                <c:pt idx="56">
                  <c:v>42348</c:v>
                </c:pt>
                <c:pt idx="57">
                  <c:v>42349</c:v>
                </c:pt>
                <c:pt idx="58">
                  <c:v>42352</c:v>
                </c:pt>
                <c:pt idx="59">
                  <c:v>42353</c:v>
                </c:pt>
                <c:pt idx="60">
                  <c:v>42354</c:v>
                </c:pt>
                <c:pt idx="61">
                  <c:v>42355</c:v>
                </c:pt>
                <c:pt idx="62">
                  <c:v>42356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1.1797475523705264E-3</c:v>
                </c:pt>
                <c:pt idx="1">
                  <c:v>1.1797475523705264E-3</c:v>
                </c:pt>
                <c:pt idx="2">
                  <c:v>1.1797475523705264E-3</c:v>
                </c:pt>
                <c:pt idx="3">
                  <c:v>1.1797475523705264E-3</c:v>
                </c:pt>
                <c:pt idx="4">
                  <c:v>1.1797475523705264E-3</c:v>
                </c:pt>
                <c:pt idx="5">
                  <c:v>1.1797475523705264E-3</c:v>
                </c:pt>
                <c:pt idx="6">
                  <c:v>1.1797475523705264E-3</c:v>
                </c:pt>
                <c:pt idx="7">
                  <c:v>1.1797475523705264E-3</c:v>
                </c:pt>
                <c:pt idx="8">
                  <c:v>1.1797475523705264E-3</c:v>
                </c:pt>
                <c:pt idx="9">
                  <c:v>1.1797475523705264E-3</c:v>
                </c:pt>
                <c:pt idx="10">
                  <c:v>1.1797475523705264E-3</c:v>
                </c:pt>
                <c:pt idx="11">
                  <c:v>1.1797475523705264E-3</c:v>
                </c:pt>
                <c:pt idx="12">
                  <c:v>1.1797475523705264E-3</c:v>
                </c:pt>
                <c:pt idx="13">
                  <c:v>1.1797475523705264E-3</c:v>
                </c:pt>
                <c:pt idx="14">
                  <c:v>1.1797475523705264E-3</c:v>
                </c:pt>
                <c:pt idx="15">
                  <c:v>1.1797475523705264E-3</c:v>
                </c:pt>
                <c:pt idx="16">
                  <c:v>1.1797475523705264E-3</c:v>
                </c:pt>
                <c:pt idx="17">
                  <c:v>1.1797475523705264E-3</c:v>
                </c:pt>
                <c:pt idx="18">
                  <c:v>1.1797475523705264E-3</c:v>
                </c:pt>
                <c:pt idx="19">
                  <c:v>1.1797475523705264E-3</c:v>
                </c:pt>
                <c:pt idx="20">
                  <c:v>1.1797475523705264E-3</c:v>
                </c:pt>
                <c:pt idx="21">
                  <c:v>1.1797475523705264E-3</c:v>
                </c:pt>
                <c:pt idx="22">
                  <c:v>1.1797475523705264E-3</c:v>
                </c:pt>
                <c:pt idx="23">
                  <c:v>1.1797475523705264E-3</c:v>
                </c:pt>
                <c:pt idx="24">
                  <c:v>1.1797475523705264E-3</c:v>
                </c:pt>
                <c:pt idx="25">
                  <c:v>1.1797475523705264E-3</c:v>
                </c:pt>
                <c:pt idx="26">
                  <c:v>1.1797475523705264E-3</c:v>
                </c:pt>
                <c:pt idx="27">
                  <c:v>1.1797475523705264E-3</c:v>
                </c:pt>
                <c:pt idx="28">
                  <c:v>1.1797475523705264E-3</c:v>
                </c:pt>
                <c:pt idx="29">
                  <c:v>1.1797475523705264E-3</c:v>
                </c:pt>
                <c:pt idx="30">
                  <c:v>1.1797475523705264E-3</c:v>
                </c:pt>
                <c:pt idx="31">
                  <c:v>1.1797475523705264E-3</c:v>
                </c:pt>
                <c:pt idx="32">
                  <c:v>1.1797475523705264E-3</c:v>
                </c:pt>
                <c:pt idx="33">
                  <c:v>1.1797475523705264E-3</c:v>
                </c:pt>
                <c:pt idx="34">
                  <c:v>1.1797475523705264E-3</c:v>
                </c:pt>
                <c:pt idx="35">
                  <c:v>1.1797475523705264E-3</c:v>
                </c:pt>
                <c:pt idx="36">
                  <c:v>1.1797475523705264E-3</c:v>
                </c:pt>
                <c:pt idx="37">
                  <c:v>1.1797475523705264E-3</c:v>
                </c:pt>
                <c:pt idx="38">
                  <c:v>1.1797475523705264E-3</c:v>
                </c:pt>
                <c:pt idx="39">
                  <c:v>1.1797475523705264E-3</c:v>
                </c:pt>
                <c:pt idx="40">
                  <c:v>1.1797475523705264E-3</c:v>
                </c:pt>
                <c:pt idx="41">
                  <c:v>1.1797475523705264E-3</c:v>
                </c:pt>
                <c:pt idx="42">
                  <c:v>1.1797475523705264E-3</c:v>
                </c:pt>
                <c:pt idx="43">
                  <c:v>1.1797475523705264E-3</c:v>
                </c:pt>
                <c:pt idx="44">
                  <c:v>1.1797475523705264E-3</c:v>
                </c:pt>
                <c:pt idx="45">
                  <c:v>1.1797475523705264E-3</c:v>
                </c:pt>
                <c:pt idx="46">
                  <c:v>1.1797475523705264E-3</c:v>
                </c:pt>
                <c:pt idx="47">
                  <c:v>1.1797475523705264E-3</c:v>
                </c:pt>
                <c:pt idx="48">
                  <c:v>1.1797475523705264E-3</c:v>
                </c:pt>
                <c:pt idx="49">
                  <c:v>1.1797475523705264E-3</c:v>
                </c:pt>
                <c:pt idx="50">
                  <c:v>1.1797475523705264E-3</c:v>
                </c:pt>
                <c:pt idx="51">
                  <c:v>1.1797475523705264E-3</c:v>
                </c:pt>
                <c:pt idx="52">
                  <c:v>1.1797475523705264E-3</c:v>
                </c:pt>
                <c:pt idx="53">
                  <c:v>1.1797475523705264E-3</c:v>
                </c:pt>
                <c:pt idx="54">
                  <c:v>1.1797475523705264E-3</c:v>
                </c:pt>
                <c:pt idx="55">
                  <c:v>1.1797475523705264E-3</c:v>
                </c:pt>
                <c:pt idx="56">
                  <c:v>1.1797475523705264E-3</c:v>
                </c:pt>
                <c:pt idx="57">
                  <c:v>1.1797475523705264E-3</c:v>
                </c:pt>
                <c:pt idx="58">
                  <c:v>1.1797475523705264E-3</c:v>
                </c:pt>
                <c:pt idx="59">
                  <c:v>1.1797475523705264E-3</c:v>
                </c:pt>
                <c:pt idx="60">
                  <c:v>1.1797475523705264E-3</c:v>
                </c:pt>
                <c:pt idx="61">
                  <c:v>1.1797475523705264E-3</c:v>
                </c:pt>
                <c:pt idx="62">
                  <c:v>1.1797475523705264E-3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42270</c:v>
                </c:pt>
                <c:pt idx="1">
                  <c:v>42271</c:v>
                </c:pt>
                <c:pt idx="2">
                  <c:v>42272</c:v>
                </c:pt>
                <c:pt idx="3">
                  <c:v>42275</c:v>
                </c:pt>
                <c:pt idx="4">
                  <c:v>42276</c:v>
                </c:pt>
                <c:pt idx="5">
                  <c:v>42277</c:v>
                </c:pt>
                <c:pt idx="6">
                  <c:v>42278</c:v>
                </c:pt>
                <c:pt idx="7">
                  <c:v>42279</c:v>
                </c:pt>
                <c:pt idx="8">
                  <c:v>42282</c:v>
                </c:pt>
                <c:pt idx="9">
                  <c:v>42283</c:v>
                </c:pt>
                <c:pt idx="10">
                  <c:v>42284</c:v>
                </c:pt>
                <c:pt idx="11">
                  <c:v>42285</c:v>
                </c:pt>
                <c:pt idx="12">
                  <c:v>42286</c:v>
                </c:pt>
                <c:pt idx="13">
                  <c:v>42289</c:v>
                </c:pt>
                <c:pt idx="14">
                  <c:v>42290</c:v>
                </c:pt>
                <c:pt idx="15">
                  <c:v>42291</c:v>
                </c:pt>
                <c:pt idx="16">
                  <c:v>42292</c:v>
                </c:pt>
                <c:pt idx="17">
                  <c:v>42293</c:v>
                </c:pt>
                <c:pt idx="18">
                  <c:v>42296</c:v>
                </c:pt>
                <c:pt idx="19">
                  <c:v>42297</c:v>
                </c:pt>
                <c:pt idx="20">
                  <c:v>42298</c:v>
                </c:pt>
                <c:pt idx="21">
                  <c:v>42299</c:v>
                </c:pt>
                <c:pt idx="22">
                  <c:v>42300</c:v>
                </c:pt>
                <c:pt idx="23">
                  <c:v>42303</c:v>
                </c:pt>
                <c:pt idx="24">
                  <c:v>42304</c:v>
                </c:pt>
                <c:pt idx="25">
                  <c:v>42305</c:v>
                </c:pt>
                <c:pt idx="26">
                  <c:v>42306</c:v>
                </c:pt>
                <c:pt idx="27">
                  <c:v>42307</c:v>
                </c:pt>
                <c:pt idx="28">
                  <c:v>42310</c:v>
                </c:pt>
                <c:pt idx="29">
                  <c:v>42311</c:v>
                </c:pt>
                <c:pt idx="30">
                  <c:v>42312</c:v>
                </c:pt>
                <c:pt idx="31">
                  <c:v>42313</c:v>
                </c:pt>
                <c:pt idx="32">
                  <c:v>42314</c:v>
                </c:pt>
                <c:pt idx="33">
                  <c:v>42317</c:v>
                </c:pt>
                <c:pt idx="34">
                  <c:v>42318</c:v>
                </c:pt>
                <c:pt idx="35">
                  <c:v>42319</c:v>
                </c:pt>
                <c:pt idx="36">
                  <c:v>42320</c:v>
                </c:pt>
                <c:pt idx="37">
                  <c:v>42321</c:v>
                </c:pt>
                <c:pt idx="38">
                  <c:v>42324</c:v>
                </c:pt>
                <c:pt idx="39">
                  <c:v>42325</c:v>
                </c:pt>
                <c:pt idx="40">
                  <c:v>42326</c:v>
                </c:pt>
                <c:pt idx="41">
                  <c:v>42327</c:v>
                </c:pt>
                <c:pt idx="42">
                  <c:v>42328</c:v>
                </c:pt>
                <c:pt idx="43">
                  <c:v>42331</c:v>
                </c:pt>
                <c:pt idx="44">
                  <c:v>42332</c:v>
                </c:pt>
                <c:pt idx="45">
                  <c:v>42333</c:v>
                </c:pt>
                <c:pt idx="46">
                  <c:v>42334</c:v>
                </c:pt>
                <c:pt idx="47">
                  <c:v>42335</c:v>
                </c:pt>
                <c:pt idx="48">
                  <c:v>42338</c:v>
                </c:pt>
                <c:pt idx="49">
                  <c:v>42339</c:v>
                </c:pt>
                <c:pt idx="50">
                  <c:v>42340</c:v>
                </c:pt>
                <c:pt idx="51">
                  <c:v>42341</c:v>
                </c:pt>
                <c:pt idx="52">
                  <c:v>42342</c:v>
                </c:pt>
                <c:pt idx="53">
                  <c:v>42345</c:v>
                </c:pt>
                <c:pt idx="54">
                  <c:v>42346</c:v>
                </c:pt>
                <c:pt idx="55">
                  <c:v>42347</c:v>
                </c:pt>
                <c:pt idx="56">
                  <c:v>42348</c:v>
                </c:pt>
                <c:pt idx="57">
                  <c:v>42349</c:v>
                </c:pt>
                <c:pt idx="58">
                  <c:v>42352</c:v>
                </c:pt>
                <c:pt idx="59">
                  <c:v>42353</c:v>
                </c:pt>
                <c:pt idx="60">
                  <c:v>42354</c:v>
                </c:pt>
                <c:pt idx="61">
                  <c:v>42355</c:v>
                </c:pt>
                <c:pt idx="62">
                  <c:v>42356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1.1568136058701238E-3</c:v>
                </c:pt>
                <c:pt idx="1">
                  <c:v>1.1573176486503526E-3</c:v>
                </c:pt>
                <c:pt idx="2">
                  <c:v>1.157821691430581E-3</c:v>
                </c:pt>
                <c:pt idx="3">
                  <c:v>1.1593338197712669E-3</c:v>
                </c:pt>
                <c:pt idx="4">
                  <c:v>1.1598378625514957E-3</c:v>
                </c:pt>
                <c:pt idx="5">
                  <c:v>1.1603419053317241E-3</c:v>
                </c:pt>
                <c:pt idx="6">
                  <c:v>1.1608459481119529E-3</c:v>
                </c:pt>
                <c:pt idx="7">
                  <c:v>1.1613499908921816E-3</c:v>
                </c:pt>
                <c:pt idx="8">
                  <c:v>1.1628621192328675E-3</c:v>
                </c:pt>
                <c:pt idx="9">
                  <c:v>1.163366162013096E-3</c:v>
                </c:pt>
                <c:pt idx="10">
                  <c:v>1.1638702047933247E-3</c:v>
                </c:pt>
                <c:pt idx="11">
                  <c:v>1.1643742475735532E-3</c:v>
                </c:pt>
                <c:pt idx="12">
                  <c:v>1.1648782903537819E-3</c:v>
                </c:pt>
                <c:pt idx="13">
                  <c:v>1.1663904186944678E-3</c:v>
                </c:pt>
                <c:pt idx="14">
                  <c:v>1.1668944614746965E-3</c:v>
                </c:pt>
                <c:pt idx="15">
                  <c:v>1.167398504254925E-3</c:v>
                </c:pt>
                <c:pt idx="16">
                  <c:v>1.1679025470351537E-3</c:v>
                </c:pt>
                <c:pt idx="17">
                  <c:v>1.1684065898153824E-3</c:v>
                </c:pt>
                <c:pt idx="18">
                  <c:v>1.1699187181560681E-3</c:v>
                </c:pt>
                <c:pt idx="19">
                  <c:v>1.1704227609362968E-3</c:v>
                </c:pt>
                <c:pt idx="20">
                  <c:v>1.1709268037165255E-3</c:v>
                </c:pt>
                <c:pt idx="21">
                  <c:v>1.171430846496754E-3</c:v>
                </c:pt>
                <c:pt idx="22">
                  <c:v>1.1719348892769827E-3</c:v>
                </c:pt>
                <c:pt idx="23">
                  <c:v>1.1734470176176686E-3</c:v>
                </c:pt>
                <c:pt idx="24">
                  <c:v>1.1739510603978973E-3</c:v>
                </c:pt>
                <c:pt idx="25">
                  <c:v>1.1744551031781258E-3</c:v>
                </c:pt>
                <c:pt idx="26">
                  <c:v>1.1749591459583545E-3</c:v>
                </c:pt>
                <c:pt idx="27">
                  <c:v>1.175463188738583E-3</c:v>
                </c:pt>
                <c:pt idx="28">
                  <c:v>1.1769753170792689E-3</c:v>
                </c:pt>
                <c:pt idx="29">
                  <c:v>1.1774793598594976E-3</c:v>
                </c:pt>
                <c:pt idx="30">
                  <c:v>1.1779834026397263E-3</c:v>
                </c:pt>
                <c:pt idx="31">
                  <c:v>1.1784874454199548E-3</c:v>
                </c:pt>
                <c:pt idx="32">
                  <c:v>1.1789914882001835E-3</c:v>
                </c:pt>
                <c:pt idx="33">
                  <c:v>1.1805036165408694E-3</c:v>
                </c:pt>
                <c:pt idx="34">
                  <c:v>1.1810076593210979E-3</c:v>
                </c:pt>
                <c:pt idx="35">
                  <c:v>1.1815117021013266E-3</c:v>
                </c:pt>
                <c:pt idx="36">
                  <c:v>1.1820157448815553E-3</c:v>
                </c:pt>
                <c:pt idx="37">
                  <c:v>1.1825197876617838E-3</c:v>
                </c:pt>
                <c:pt idx="38">
                  <c:v>1.1840319160024697E-3</c:v>
                </c:pt>
                <c:pt idx="39">
                  <c:v>1.1845359587826984E-3</c:v>
                </c:pt>
                <c:pt idx="40">
                  <c:v>1.1850400015629269E-3</c:v>
                </c:pt>
                <c:pt idx="41">
                  <c:v>1.1855440443431556E-3</c:v>
                </c:pt>
                <c:pt idx="42">
                  <c:v>1.1860480871233843E-3</c:v>
                </c:pt>
                <c:pt idx="43">
                  <c:v>1.1875602154640702E-3</c:v>
                </c:pt>
                <c:pt idx="44">
                  <c:v>1.1880642582442987E-3</c:v>
                </c:pt>
                <c:pt idx="45">
                  <c:v>1.1885683010245274E-3</c:v>
                </c:pt>
                <c:pt idx="46">
                  <c:v>1.1890723438047562E-3</c:v>
                </c:pt>
                <c:pt idx="47">
                  <c:v>1.1895763865849846E-3</c:v>
                </c:pt>
                <c:pt idx="48">
                  <c:v>1.1910885149256705E-3</c:v>
                </c:pt>
                <c:pt idx="49">
                  <c:v>1.1915925577058993E-3</c:v>
                </c:pt>
                <c:pt idx="50">
                  <c:v>1.1920966004861277E-3</c:v>
                </c:pt>
                <c:pt idx="51">
                  <c:v>1.1926006432663565E-3</c:v>
                </c:pt>
                <c:pt idx="52">
                  <c:v>1.1931046860465852E-3</c:v>
                </c:pt>
                <c:pt idx="53">
                  <c:v>1.1946168143872709E-3</c:v>
                </c:pt>
                <c:pt idx="54">
                  <c:v>1.1951208571674996E-3</c:v>
                </c:pt>
                <c:pt idx="55">
                  <c:v>1.1956248999477283E-3</c:v>
                </c:pt>
                <c:pt idx="56">
                  <c:v>1.1961289427279568E-3</c:v>
                </c:pt>
                <c:pt idx="57">
                  <c:v>1.1966329855081855E-3</c:v>
                </c:pt>
                <c:pt idx="58">
                  <c:v>1.1981451138488714E-3</c:v>
                </c:pt>
                <c:pt idx="59">
                  <c:v>1.1986491566291001E-3</c:v>
                </c:pt>
                <c:pt idx="60">
                  <c:v>1.1991531994093286E-3</c:v>
                </c:pt>
                <c:pt idx="61">
                  <c:v>1.1996572421895573E-3</c:v>
                </c:pt>
                <c:pt idx="62">
                  <c:v>1.2001612849697858E-3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42270</c:v>
                </c:pt>
                <c:pt idx="1">
                  <c:v>42271</c:v>
                </c:pt>
                <c:pt idx="2">
                  <c:v>42272</c:v>
                </c:pt>
                <c:pt idx="3">
                  <c:v>42275</c:v>
                </c:pt>
                <c:pt idx="4">
                  <c:v>42276</c:v>
                </c:pt>
                <c:pt idx="5">
                  <c:v>42277</c:v>
                </c:pt>
                <c:pt idx="6">
                  <c:v>42278</c:v>
                </c:pt>
                <c:pt idx="7">
                  <c:v>42279</c:v>
                </c:pt>
                <c:pt idx="8">
                  <c:v>42282</c:v>
                </c:pt>
                <c:pt idx="9">
                  <c:v>42283</c:v>
                </c:pt>
                <c:pt idx="10">
                  <c:v>42284</c:v>
                </c:pt>
                <c:pt idx="11">
                  <c:v>42285</c:v>
                </c:pt>
                <c:pt idx="12">
                  <c:v>42286</c:v>
                </c:pt>
                <c:pt idx="13">
                  <c:v>42289</c:v>
                </c:pt>
                <c:pt idx="14">
                  <c:v>42290</c:v>
                </c:pt>
                <c:pt idx="15">
                  <c:v>42291</c:v>
                </c:pt>
                <c:pt idx="16">
                  <c:v>42292</c:v>
                </c:pt>
                <c:pt idx="17">
                  <c:v>42293</c:v>
                </c:pt>
                <c:pt idx="18">
                  <c:v>42296</c:v>
                </c:pt>
                <c:pt idx="19">
                  <c:v>42297</c:v>
                </c:pt>
                <c:pt idx="20">
                  <c:v>42298</c:v>
                </c:pt>
                <c:pt idx="21">
                  <c:v>42299</c:v>
                </c:pt>
                <c:pt idx="22">
                  <c:v>42300</c:v>
                </c:pt>
                <c:pt idx="23">
                  <c:v>42303</c:v>
                </c:pt>
                <c:pt idx="24">
                  <c:v>42304</c:v>
                </c:pt>
                <c:pt idx="25">
                  <c:v>42305</c:v>
                </c:pt>
                <c:pt idx="26">
                  <c:v>42306</c:v>
                </c:pt>
                <c:pt idx="27">
                  <c:v>42307</c:v>
                </c:pt>
                <c:pt idx="28">
                  <c:v>42310</c:v>
                </c:pt>
                <c:pt idx="29">
                  <c:v>42311</c:v>
                </c:pt>
                <c:pt idx="30">
                  <c:v>42312</c:v>
                </c:pt>
                <c:pt idx="31">
                  <c:v>42313</c:v>
                </c:pt>
                <c:pt idx="32">
                  <c:v>42314</c:v>
                </c:pt>
                <c:pt idx="33">
                  <c:v>42317</c:v>
                </c:pt>
                <c:pt idx="34">
                  <c:v>42318</c:v>
                </c:pt>
                <c:pt idx="35">
                  <c:v>42319</c:v>
                </c:pt>
                <c:pt idx="36">
                  <c:v>42320</c:v>
                </c:pt>
                <c:pt idx="37">
                  <c:v>42321</c:v>
                </c:pt>
                <c:pt idx="38">
                  <c:v>42324</c:v>
                </c:pt>
                <c:pt idx="39">
                  <c:v>42325</c:v>
                </c:pt>
                <c:pt idx="40">
                  <c:v>42326</c:v>
                </c:pt>
                <c:pt idx="41">
                  <c:v>42327</c:v>
                </c:pt>
                <c:pt idx="42">
                  <c:v>42328</c:v>
                </c:pt>
                <c:pt idx="43">
                  <c:v>42331</c:v>
                </c:pt>
                <c:pt idx="44">
                  <c:v>42332</c:v>
                </c:pt>
                <c:pt idx="45">
                  <c:v>42333</c:v>
                </c:pt>
                <c:pt idx="46">
                  <c:v>42334</c:v>
                </c:pt>
                <c:pt idx="47">
                  <c:v>42335</c:v>
                </c:pt>
                <c:pt idx="48">
                  <c:v>42338</c:v>
                </c:pt>
                <c:pt idx="49">
                  <c:v>42339</c:v>
                </c:pt>
                <c:pt idx="50">
                  <c:v>42340</c:v>
                </c:pt>
                <c:pt idx="51">
                  <c:v>42341</c:v>
                </c:pt>
                <c:pt idx="52">
                  <c:v>42342</c:v>
                </c:pt>
                <c:pt idx="53">
                  <c:v>42345</c:v>
                </c:pt>
                <c:pt idx="54">
                  <c:v>42346</c:v>
                </c:pt>
                <c:pt idx="55">
                  <c:v>42347</c:v>
                </c:pt>
                <c:pt idx="56">
                  <c:v>42348</c:v>
                </c:pt>
                <c:pt idx="57">
                  <c:v>42349</c:v>
                </c:pt>
                <c:pt idx="58">
                  <c:v>42352</c:v>
                </c:pt>
                <c:pt idx="59">
                  <c:v>42353</c:v>
                </c:pt>
                <c:pt idx="60">
                  <c:v>42354</c:v>
                </c:pt>
                <c:pt idx="61">
                  <c:v>42355</c:v>
                </c:pt>
                <c:pt idx="62">
                  <c:v>42356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1.1513336559611383E-3</c:v>
                </c:pt>
                <c:pt idx="1">
                  <c:v>1.1520716598110866E-3</c:v>
                </c:pt>
                <c:pt idx="2">
                  <c:v>1.152805858433878E-3</c:v>
                </c:pt>
                <c:pt idx="3">
                  <c:v>1.1549856229393107E-3</c:v>
                </c:pt>
                <c:pt idx="4">
                  <c:v>1.1557046006534742E-3</c:v>
                </c:pt>
                <c:pt idx="5">
                  <c:v>1.1564197731404808E-3</c:v>
                </c:pt>
                <c:pt idx="6">
                  <c:v>1.1571311404003305E-3</c:v>
                </c:pt>
                <c:pt idx="7">
                  <c:v>1.1578387024330236E-3</c:v>
                </c:pt>
                <c:pt idx="8">
                  <c:v>1.1599385571681609E-3</c:v>
                </c:pt>
                <c:pt idx="9">
                  <c:v>1.1606308982922259E-3</c:v>
                </c:pt>
                <c:pt idx="10">
                  <c:v>1.1613194341891341E-3</c:v>
                </c:pt>
                <c:pt idx="11">
                  <c:v>1.1620041648588858E-3</c:v>
                </c:pt>
                <c:pt idx="12">
                  <c:v>1.1626850903014802E-3</c:v>
                </c:pt>
                <c:pt idx="13">
                  <c:v>1.1647050352663218E-3</c:v>
                </c:pt>
                <c:pt idx="14">
                  <c:v>1.1653707398002885E-3</c:v>
                </c:pt>
                <c:pt idx="15">
                  <c:v>1.1660326391070986E-3</c:v>
                </c:pt>
                <c:pt idx="16">
                  <c:v>1.1666907331867515E-3</c:v>
                </c:pt>
                <c:pt idx="17">
                  <c:v>1.1673450220392474E-3</c:v>
                </c:pt>
                <c:pt idx="18">
                  <c:v>1.1692850572337938E-3</c:v>
                </c:pt>
                <c:pt idx="19">
                  <c:v>1.169924125177662E-3</c:v>
                </c:pt>
                <c:pt idx="20">
                  <c:v>1.1705593878943736E-3</c:v>
                </c:pt>
                <c:pt idx="21">
                  <c:v>1.1711908453839279E-3</c:v>
                </c:pt>
                <c:pt idx="22">
                  <c:v>1.1718184976463254E-3</c:v>
                </c:pt>
                <c:pt idx="23">
                  <c:v>1.1736786230705765E-3</c:v>
                </c:pt>
                <c:pt idx="24">
                  <c:v>1.1742910544243464E-3</c:v>
                </c:pt>
                <c:pt idx="25">
                  <c:v>1.1748996805509594E-3</c:v>
                </c:pt>
                <c:pt idx="26">
                  <c:v>1.1755045014504152E-3</c:v>
                </c:pt>
                <c:pt idx="27">
                  <c:v>1.1761055171227144E-3</c:v>
                </c:pt>
                <c:pt idx="28">
                  <c:v>1.1778857327766699E-3</c:v>
                </c:pt>
                <c:pt idx="29">
                  <c:v>1.1784715275403414E-3</c:v>
                </c:pt>
                <c:pt idx="30">
                  <c:v>1.1790535170768559E-3</c:v>
                </c:pt>
                <c:pt idx="31">
                  <c:v>1.1796317013862134E-3</c:v>
                </c:pt>
                <c:pt idx="32">
                  <c:v>1.1802060804684141E-3</c:v>
                </c:pt>
                <c:pt idx="33">
                  <c:v>1.1819063863520746E-3</c:v>
                </c:pt>
                <c:pt idx="34">
                  <c:v>1.1824655445256474E-3</c:v>
                </c:pt>
                <c:pt idx="35">
                  <c:v>1.1830208974720634E-3</c:v>
                </c:pt>
                <c:pt idx="36">
                  <c:v>1.1835724451913225E-3</c:v>
                </c:pt>
                <c:pt idx="37">
                  <c:v>1.1841201876834247E-3</c:v>
                </c:pt>
                <c:pt idx="38">
                  <c:v>1.1857405837967896E-3</c:v>
                </c:pt>
                <c:pt idx="39">
                  <c:v>1.186273105380264E-3</c:v>
                </c:pt>
                <c:pt idx="40">
                  <c:v>1.1868018217365817E-3</c:v>
                </c:pt>
                <c:pt idx="41">
                  <c:v>1.1873267328657423E-3</c:v>
                </c:pt>
                <c:pt idx="42">
                  <c:v>1.1878478387677459E-3</c:v>
                </c:pt>
                <c:pt idx="43">
                  <c:v>1.1893883251108156E-3</c:v>
                </c:pt>
                <c:pt idx="44">
                  <c:v>1.1898942101041916E-3</c:v>
                </c:pt>
                <c:pt idx="45">
                  <c:v>1.1903962898704109E-3</c:v>
                </c:pt>
                <c:pt idx="46">
                  <c:v>1.190894564409473E-3</c:v>
                </c:pt>
                <c:pt idx="47">
                  <c:v>1.1913890337213781E-3</c:v>
                </c:pt>
                <c:pt idx="48">
                  <c:v>1.1928496102941524E-3</c:v>
                </c:pt>
                <c:pt idx="49">
                  <c:v>1.19332885869743E-3</c:v>
                </c:pt>
                <c:pt idx="50">
                  <c:v>1.1938043018735506E-3</c:v>
                </c:pt>
                <c:pt idx="51">
                  <c:v>1.1942759398225144E-3</c:v>
                </c:pt>
                <c:pt idx="52">
                  <c:v>1.1947437725443211E-3</c:v>
                </c:pt>
                <c:pt idx="53">
                  <c:v>1.1961244393467998E-3</c:v>
                </c:pt>
                <c:pt idx="54">
                  <c:v>1.1965770511599791E-3</c:v>
                </c:pt>
                <c:pt idx="55">
                  <c:v>1.1970258577460014E-3</c:v>
                </c:pt>
                <c:pt idx="56">
                  <c:v>1.1974708591048664E-3</c:v>
                </c:pt>
                <c:pt idx="57">
                  <c:v>1.1979120552365751E-3</c:v>
                </c:pt>
                <c:pt idx="58">
                  <c:v>1.1992128122687586E-3</c:v>
                </c:pt>
                <c:pt idx="59">
                  <c:v>1.1996387874918391E-3</c:v>
                </c:pt>
                <c:pt idx="60">
                  <c:v>1.2000609574877629E-3</c:v>
                </c:pt>
                <c:pt idx="61">
                  <c:v>1.2004793222565298E-3</c:v>
                </c:pt>
                <c:pt idx="62">
                  <c:v>1.2008938817981397E-3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916352"/>
        <c:axId val="70918144"/>
      </c:lineChart>
      <c:dateAx>
        <c:axId val="7091635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70918144"/>
        <c:crosses val="autoZero"/>
        <c:auto val="1"/>
        <c:lblOffset val="100"/>
        <c:baseTimeUnit val="days"/>
      </c:dateAx>
      <c:valAx>
        <c:axId val="7091814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709163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42270</c:v>
                </c:pt>
                <c:pt idx="1">
                  <c:v>42271</c:v>
                </c:pt>
                <c:pt idx="2">
                  <c:v>42272</c:v>
                </c:pt>
                <c:pt idx="3">
                  <c:v>42275</c:v>
                </c:pt>
                <c:pt idx="4">
                  <c:v>42276</c:v>
                </c:pt>
                <c:pt idx="5">
                  <c:v>42277</c:v>
                </c:pt>
                <c:pt idx="6">
                  <c:v>42278</c:v>
                </c:pt>
                <c:pt idx="7">
                  <c:v>42279</c:v>
                </c:pt>
                <c:pt idx="8">
                  <c:v>42282</c:v>
                </c:pt>
                <c:pt idx="9">
                  <c:v>42283</c:v>
                </c:pt>
                <c:pt idx="10">
                  <c:v>42284</c:v>
                </c:pt>
                <c:pt idx="11">
                  <c:v>42285</c:v>
                </c:pt>
                <c:pt idx="12">
                  <c:v>42286</c:v>
                </c:pt>
                <c:pt idx="13">
                  <c:v>42289</c:v>
                </c:pt>
                <c:pt idx="14">
                  <c:v>42290</c:v>
                </c:pt>
                <c:pt idx="15">
                  <c:v>42291</c:v>
                </c:pt>
                <c:pt idx="16">
                  <c:v>42292</c:v>
                </c:pt>
                <c:pt idx="17">
                  <c:v>42293</c:v>
                </c:pt>
                <c:pt idx="18">
                  <c:v>42296</c:v>
                </c:pt>
                <c:pt idx="19">
                  <c:v>42297</c:v>
                </c:pt>
                <c:pt idx="20">
                  <c:v>42298</c:v>
                </c:pt>
                <c:pt idx="21">
                  <c:v>42299</c:v>
                </c:pt>
                <c:pt idx="22">
                  <c:v>42300</c:v>
                </c:pt>
                <c:pt idx="23">
                  <c:v>42303</c:v>
                </c:pt>
                <c:pt idx="24">
                  <c:v>42304</c:v>
                </c:pt>
                <c:pt idx="25">
                  <c:v>42305</c:v>
                </c:pt>
                <c:pt idx="26">
                  <c:v>42306</c:v>
                </c:pt>
                <c:pt idx="27">
                  <c:v>42307</c:v>
                </c:pt>
                <c:pt idx="28">
                  <c:v>42310</c:v>
                </c:pt>
                <c:pt idx="29">
                  <c:v>42311</c:v>
                </c:pt>
                <c:pt idx="30">
                  <c:v>42312</c:v>
                </c:pt>
                <c:pt idx="31">
                  <c:v>42313</c:v>
                </c:pt>
                <c:pt idx="32">
                  <c:v>42314</c:v>
                </c:pt>
                <c:pt idx="33">
                  <c:v>42317</c:v>
                </c:pt>
                <c:pt idx="34">
                  <c:v>42318</c:v>
                </c:pt>
                <c:pt idx="35">
                  <c:v>42319</c:v>
                </c:pt>
                <c:pt idx="36">
                  <c:v>42320</c:v>
                </c:pt>
                <c:pt idx="37">
                  <c:v>42321</c:v>
                </c:pt>
                <c:pt idx="38">
                  <c:v>42324</c:v>
                </c:pt>
                <c:pt idx="39">
                  <c:v>42325</c:v>
                </c:pt>
                <c:pt idx="40">
                  <c:v>42326</c:v>
                </c:pt>
                <c:pt idx="41">
                  <c:v>42327</c:v>
                </c:pt>
                <c:pt idx="42">
                  <c:v>42328</c:v>
                </c:pt>
                <c:pt idx="43">
                  <c:v>42331</c:v>
                </c:pt>
                <c:pt idx="44">
                  <c:v>42332</c:v>
                </c:pt>
                <c:pt idx="45">
                  <c:v>42333</c:v>
                </c:pt>
                <c:pt idx="46">
                  <c:v>42334</c:v>
                </c:pt>
                <c:pt idx="47">
                  <c:v>42335</c:v>
                </c:pt>
                <c:pt idx="48">
                  <c:v>42338</c:v>
                </c:pt>
                <c:pt idx="49">
                  <c:v>42339</c:v>
                </c:pt>
                <c:pt idx="50">
                  <c:v>42340</c:v>
                </c:pt>
                <c:pt idx="51">
                  <c:v>42341</c:v>
                </c:pt>
                <c:pt idx="52">
                  <c:v>42342</c:v>
                </c:pt>
                <c:pt idx="53">
                  <c:v>42345</c:v>
                </c:pt>
                <c:pt idx="54">
                  <c:v>42346</c:v>
                </c:pt>
                <c:pt idx="55">
                  <c:v>42347</c:v>
                </c:pt>
                <c:pt idx="56">
                  <c:v>42348</c:v>
                </c:pt>
                <c:pt idx="57">
                  <c:v>42349</c:v>
                </c:pt>
                <c:pt idx="58">
                  <c:v>42352</c:v>
                </c:pt>
                <c:pt idx="59">
                  <c:v>42353</c:v>
                </c:pt>
                <c:pt idx="60">
                  <c:v>42354</c:v>
                </c:pt>
                <c:pt idx="61">
                  <c:v>42355</c:v>
                </c:pt>
                <c:pt idx="62">
                  <c:v>42356</c:v>
                </c:pt>
                <c:pt idx="63">
                  <c:v>42359</c:v>
                </c:pt>
                <c:pt idx="64">
                  <c:v>42360</c:v>
                </c:pt>
                <c:pt idx="65">
                  <c:v>42361</c:v>
                </c:pt>
                <c:pt idx="66">
                  <c:v>42362</c:v>
                </c:pt>
                <c:pt idx="67">
                  <c:v>42367</c:v>
                </c:pt>
                <c:pt idx="68">
                  <c:v>42368</c:v>
                </c:pt>
                <c:pt idx="69">
                  <c:v>42369</c:v>
                </c:pt>
                <c:pt idx="70">
                  <c:v>42373</c:v>
                </c:pt>
                <c:pt idx="71">
                  <c:v>42374</c:v>
                </c:pt>
                <c:pt idx="72">
                  <c:v>42375</c:v>
                </c:pt>
                <c:pt idx="73">
                  <c:v>42376</c:v>
                </c:pt>
                <c:pt idx="74">
                  <c:v>42377</c:v>
                </c:pt>
                <c:pt idx="75">
                  <c:v>42380</c:v>
                </c:pt>
                <c:pt idx="76">
                  <c:v>42381</c:v>
                </c:pt>
                <c:pt idx="77">
                  <c:v>42382</c:v>
                </c:pt>
                <c:pt idx="78">
                  <c:v>42383</c:v>
                </c:pt>
                <c:pt idx="79">
                  <c:v>42384</c:v>
                </c:pt>
                <c:pt idx="80">
                  <c:v>42387</c:v>
                </c:pt>
                <c:pt idx="81">
                  <c:v>42388</c:v>
                </c:pt>
                <c:pt idx="82">
                  <c:v>42389</c:v>
                </c:pt>
                <c:pt idx="83">
                  <c:v>42390</c:v>
                </c:pt>
                <c:pt idx="84">
                  <c:v>42391</c:v>
                </c:pt>
                <c:pt idx="85">
                  <c:v>42394</c:v>
                </c:pt>
                <c:pt idx="86">
                  <c:v>42395</c:v>
                </c:pt>
                <c:pt idx="87">
                  <c:v>42396</c:v>
                </c:pt>
                <c:pt idx="88">
                  <c:v>42397</c:v>
                </c:pt>
                <c:pt idx="89">
                  <c:v>42398</c:v>
                </c:pt>
                <c:pt idx="90">
                  <c:v>42401</c:v>
                </c:pt>
                <c:pt idx="91">
                  <c:v>42402</c:v>
                </c:pt>
                <c:pt idx="92">
                  <c:v>42403</c:v>
                </c:pt>
                <c:pt idx="93">
                  <c:v>42404</c:v>
                </c:pt>
                <c:pt idx="94">
                  <c:v>42405</c:v>
                </c:pt>
                <c:pt idx="95">
                  <c:v>42408</c:v>
                </c:pt>
                <c:pt idx="96">
                  <c:v>42409</c:v>
                </c:pt>
                <c:pt idx="97">
                  <c:v>42410</c:v>
                </c:pt>
                <c:pt idx="98">
                  <c:v>42411</c:v>
                </c:pt>
                <c:pt idx="99">
                  <c:v>42412</c:v>
                </c:pt>
                <c:pt idx="100">
                  <c:v>42415</c:v>
                </c:pt>
                <c:pt idx="101">
                  <c:v>42416</c:v>
                </c:pt>
                <c:pt idx="102">
                  <c:v>42417</c:v>
                </c:pt>
                <c:pt idx="103">
                  <c:v>42418</c:v>
                </c:pt>
                <c:pt idx="104">
                  <c:v>42419</c:v>
                </c:pt>
                <c:pt idx="105">
                  <c:v>42422</c:v>
                </c:pt>
                <c:pt idx="106">
                  <c:v>42423</c:v>
                </c:pt>
                <c:pt idx="107">
                  <c:v>42424</c:v>
                </c:pt>
                <c:pt idx="108">
                  <c:v>42425</c:v>
                </c:pt>
                <c:pt idx="109">
                  <c:v>42426</c:v>
                </c:pt>
                <c:pt idx="110">
                  <c:v>42429</c:v>
                </c:pt>
                <c:pt idx="111">
                  <c:v>42430</c:v>
                </c:pt>
                <c:pt idx="112">
                  <c:v>42431</c:v>
                </c:pt>
                <c:pt idx="113">
                  <c:v>42432</c:v>
                </c:pt>
                <c:pt idx="114">
                  <c:v>42433</c:v>
                </c:pt>
                <c:pt idx="115">
                  <c:v>42436</c:v>
                </c:pt>
                <c:pt idx="116">
                  <c:v>42437</c:v>
                </c:pt>
                <c:pt idx="117">
                  <c:v>42438</c:v>
                </c:pt>
                <c:pt idx="118">
                  <c:v>42439</c:v>
                </c:pt>
                <c:pt idx="119">
                  <c:v>42440</c:v>
                </c:pt>
                <c:pt idx="120">
                  <c:v>42443</c:v>
                </c:pt>
                <c:pt idx="121">
                  <c:v>42444</c:v>
                </c:pt>
                <c:pt idx="122">
                  <c:v>42445</c:v>
                </c:pt>
                <c:pt idx="123">
                  <c:v>42446</c:v>
                </c:pt>
                <c:pt idx="124">
                  <c:v>42447</c:v>
                </c:pt>
                <c:pt idx="125">
                  <c:v>42450</c:v>
                </c:pt>
                <c:pt idx="126">
                  <c:v>42451</c:v>
                </c:pt>
                <c:pt idx="127">
                  <c:v>42452</c:v>
                </c:pt>
                <c:pt idx="128">
                  <c:v>42453</c:v>
                </c:pt>
                <c:pt idx="129">
                  <c:v>42458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2.5920677469388792E-3</c:v>
                </c:pt>
                <c:pt idx="1">
                  <c:v>2.5920677469388792E-3</c:v>
                </c:pt>
                <c:pt idx="2">
                  <c:v>2.5920677469388792E-3</c:v>
                </c:pt>
                <c:pt idx="3">
                  <c:v>2.5920677469388792E-3</c:v>
                </c:pt>
                <c:pt idx="4">
                  <c:v>2.5920677469388792E-3</c:v>
                </c:pt>
                <c:pt idx="5">
                  <c:v>2.5920677469388792E-3</c:v>
                </c:pt>
                <c:pt idx="6">
                  <c:v>2.5920677469388792E-3</c:v>
                </c:pt>
                <c:pt idx="7">
                  <c:v>2.5920677469388792E-3</c:v>
                </c:pt>
                <c:pt idx="8">
                  <c:v>2.5920677469388792E-3</c:v>
                </c:pt>
                <c:pt idx="9">
                  <c:v>2.5920677469388792E-3</c:v>
                </c:pt>
                <c:pt idx="10">
                  <c:v>2.5920677469388792E-3</c:v>
                </c:pt>
                <c:pt idx="11">
                  <c:v>2.5920677469388792E-3</c:v>
                </c:pt>
                <c:pt idx="12">
                  <c:v>2.5920677469388792E-3</c:v>
                </c:pt>
                <c:pt idx="13">
                  <c:v>2.5920677469388792E-3</c:v>
                </c:pt>
                <c:pt idx="14">
                  <c:v>2.5920677469388792E-3</c:v>
                </c:pt>
                <c:pt idx="15">
                  <c:v>2.5920677469388792E-3</c:v>
                </c:pt>
                <c:pt idx="16">
                  <c:v>2.5920677469388792E-3</c:v>
                </c:pt>
                <c:pt idx="17">
                  <c:v>2.5920677469388792E-3</c:v>
                </c:pt>
                <c:pt idx="18">
                  <c:v>2.5920677469388792E-3</c:v>
                </c:pt>
                <c:pt idx="19">
                  <c:v>2.5920677469388792E-3</c:v>
                </c:pt>
                <c:pt idx="20">
                  <c:v>2.5920677469388792E-3</c:v>
                </c:pt>
                <c:pt idx="21">
                  <c:v>2.5920677469388792E-3</c:v>
                </c:pt>
                <c:pt idx="22">
                  <c:v>2.5920677469388792E-3</c:v>
                </c:pt>
                <c:pt idx="23">
                  <c:v>2.5920677469388792E-3</c:v>
                </c:pt>
                <c:pt idx="24">
                  <c:v>2.5920677469388792E-3</c:v>
                </c:pt>
                <c:pt idx="25">
                  <c:v>2.5920677469388792E-3</c:v>
                </c:pt>
                <c:pt idx="26">
                  <c:v>2.5920677469388792E-3</c:v>
                </c:pt>
                <c:pt idx="27">
                  <c:v>2.5920677469388792E-3</c:v>
                </c:pt>
                <c:pt idx="28">
                  <c:v>2.5920677469388792E-3</c:v>
                </c:pt>
                <c:pt idx="29">
                  <c:v>2.5920677469388792E-3</c:v>
                </c:pt>
                <c:pt idx="30">
                  <c:v>2.5920677469388792E-3</c:v>
                </c:pt>
                <c:pt idx="31">
                  <c:v>2.5920677469388792E-3</c:v>
                </c:pt>
                <c:pt idx="32">
                  <c:v>2.5920677469388792E-3</c:v>
                </c:pt>
                <c:pt idx="33">
                  <c:v>2.5920677469388792E-3</c:v>
                </c:pt>
                <c:pt idx="34">
                  <c:v>2.5920677469388792E-3</c:v>
                </c:pt>
                <c:pt idx="35">
                  <c:v>2.5920677469388792E-3</c:v>
                </c:pt>
                <c:pt idx="36">
                  <c:v>2.5920677469388792E-3</c:v>
                </c:pt>
                <c:pt idx="37">
                  <c:v>2.5920677469388792E-3</c:v>
                </c:pt>
                <c:pt idx="38">
                  <c:v>2.5920677469388792E-3</c:v>
                </c:pt>
                <c:pt idx="39">
                  <c:v>2.5920677469388792E-3</c:v>
                </c:pt>
                <c:pt idx="40">
                  <c:v>2.5920677469388792E-3</c:v>
                </c:pt>
                <c:pt idx="41">
                  <c:v>2.5920677469388792E-3</c:v>
                </c:pt>
                <c:pt idx="42">
                  <c:v>2.5920677469388792E-3</c:v>
                </c:pt>
                <c:pt idx="43">
                  <c:v>2.5920677469388792E-3</c:v>
                </c:pt>
                <c:pt idx="44">
                  <c:v>2.5920677469388792E-3</c:v>
                </c:pt>
                <c:pt idx="45">
                  <c:v>2.5920677469388792E-3</c:v>
                </c:pt>
                <c:pt idx="46">
                  <c:v>2.5920677469388792E-3</c:v>
                </c:pt>
                <c:pt idx="47">
                  <c:v>2.5920677469388792E-3</c:v>
                </c:pt>
                <c:pt idx="48">
                  <c:v>2.5920677469388792E-3</c:v>
                </c:pt>
                <c:pt idx="49">
                  <c:v>2.5920677469388792E-3</c:v>
                </c:pt>
                <c:pt idx="50">
                  <c:v>2.5920677469388792E-3</c:v>
                </c:pt>
                <c:pt idx="51">
                  <c:v>2.5920677469388792E-3</c:v>
                </c:pt>
                <c:pt idx="52">
                  <c:v>2.5920677469388792E-3</c:v>
                </c:pt>
                <c:pt idx="53">
                  <c:v>2.5920677469388792E-3</c:v>
                </c:pt>
                <c:pt idx="54">
                  <c:v>2.5920677469388792E-3</c:v>
                </c:pt>
                <c:pt idx="55">
                  <c:v>2.5920677469388792E-3</c:v>
                </c:pt>
                <c:pt idx="56">
                  <c:v>2.5920677469388792E-3</c:v>
                </c:pt>
                <c:pt idx="57">
                  <c:v>2.5920677469388792E-3</c:v>
                </c:pt>
                <c:pt idx="58">
                  <c:v>2.5920677469388792E-3</c:v>
                </c:pt>
                <c:pt idx="59">
                  <c:v>2.5920677469388792E-3</c:v>
                </c:pt>
                <c:pt idx="60">
                  <c:v>2.5920677469388792E-3</c:v>
                </c:pt>
                <c:pt idx="61">
                  <c:v>2.5920677469388792E-3</c:v>
                </c:pt>
                <c:pt idx="62">
                  <c:v>2.5920677469388792E-3</c:v>
                </c:pt>
                <c:pt idx="63">
                  <c:v>2.5920677469388792E-3</c:v>
                </c:pt>
                <c:pt idx="64">
                  <c:v>2.5920677469388792E-3</c:v>
                </c:pt>
                <c:pt idx="65">
                  <c:v>2.5920677469388792E-3</c:v>
                </c:pt>
                <c:pt idx="66">
                  <c:v>2.5920677469388792E-3</c:v>
                </c:pt>
                <c:pt idx="67">
                  <c:v>2.5920677469388792E-3</c:v>
                </c:pt>
                <c:pt idx="68">
                  <c:v>2.5920677469388792E-3</c:v>
                </c:pt>
                <c:pt idx="69">
                  <c:v>2.5920677469388792E-3</c:v>
                </c:pt>
                <c:pt idx="70">
                  <c:v>2.5920677469388792E-3</c:v>
                </c:pt>
                <c:pt idx="71">
                  <c:v>2.5920677469388792E-3</c:v>
                </c:pt>
                <c:pt idx="72">
                  <c:v>2.5920677469388792E-3</c:v>
                </c:pt>
                <c:pt idx="73">
                  <c:v>2.5920677469388792E-3</c:v>
                </c:pt>
                <c:pt idx="74">
                  <c:v>2.5920677469388792E-3</c:v>
                </c:pt>
                <c:pt idx="75">
                  <c:v>2.5920677469388792E-3</c:v>
                </c:pt>
                <c:pt idx="76">
                  <c:v>2.5920677469388792E-3</c:v>
                </c:pt>
                <c:pt idx="77">
                  <c:v>2.5920677469388792E-3</c:v>
                </c:pt>
                <c:pt idx="78">
                  <c:v>2.5920677469388792E-3</c:v>
                </c:pt>
                <c:pt idx="79">
                  <c:v>2.5920677469388792E-3</c:v>
                </c:pt>
                <c:pt idx="80">
                  <c:v>2.5920677469388792E-3</c:v>
                </c:pt>
                <c:pt idx="81">
                  <c:v>2.5920677469388792E-3</c:v>
                </c:pt>
                <c:pt idx="82">
                  <c:v>2.5920677469388792E-3</c:v>
                </c:pt>
                <c:pt idx="83">
                  <c:v>2.5920677469388792E-3</c:v>
                </c:pt>
                <c:pt idx="84">
                  <c:v>2.5920677469388792E-3</c:v>
                </c:pt>
                <c:pt idx="85">
                  <c:v>2.5920677469388792E-3</c:v>
                </c:pt>
                <c:pt idx="86">
                  <c:v>2.5920677469388792E-3</c:v>
                </c:pt>
                <c:pt idx="87">
                  <c:v>2.5920677469388792E-3</c:v>
                </c:pt>
                <c:pt idx="88">
                  <c:v>2.5920677469388792E-3</c:v>
                </c:pt>
                <c:pt idx="89">
                  <c:v>2.5920677469388792E-3</c:v>
                </c:pt>
                <c:pt idx="90">
                  <c:v>2.5920677469388792E-3</c:v>
                </c:pt>
                <c:pt idx="91">
                  <c:v>2.5920677469388792E-3</c:v>
                </c:pt>
                <c:pt idx="92">
                  <c:v>2.5920677469388792E-3</c:v>
                </c:pt>
                <c:pt idx="93">
                  <c:v>2.5920677469388792E-3</c:v>
                </c:pt>
                <c:pt idx="94">
                  <c:v>2.5920677469388792E-3</c:v>
                </c:pt>
                <c:pt idx="95">
                  <c:v>2.5920677469388792E-3</c:v>
                </c:pt>
                <c:pt idx="96">
                  <c:v>2.5920677469388792E-3</c:v>
                </c:pt>
                <c:pt idx="97">
                  <c:v>2.5920677469388792E-3</c:v>
                </c:pt>
                <c:pt idx="98">
                  <c:v>2.5920677469388792E-3</c:v>
                </c:pt>
                <c:pt idx="99">
                  <c:v>2.5920677469388792E-3</c:v>
                </c:pt>
                <c:pt idx="100">
                  <c:v>2.5920677469388792E-3</c:v>
                </c:pt>
                <c:pt idx="101">
                  <c:v>2.5920677469388792E-3</c:v>
                </c:pt>
                <c:pt idx="102">
                  <c:v>2.5920677469388792E-3</c:v>
                </c:pt>
                <c:pt idx="103">
                  <c:v>2.5920677469388792E-3</c:v>
                </c:pt>
                <c:pt idx="104">
                  <c:v>2.5920677469388792E-3</c:v>
                </c:pt>
                <c:pt idx="105">
                  <c:v>2.5920677469388792E-3</c:v>
                </c:pt>
                <c:pt idx="106">
                  <c:v>2.5920677469388792E-3</c:v>
                </c:pt>
                <c:pt idx="107">
                  <c:v>2.5920677469388792E-3</c:v>
                </c:pt>
                <c:pt idx="108">
                  <c:v>2.5920677469388792E-3</c:v>
                </c:pt>
                <c:pt idx="109">
                  <c:v>2.5920677469388792E-3</c:v>
                </c:pt>
                <c:pt idx="110">
                  <c:v>2.5920677469388792E-3</c:v>
                </c:pt>
                <c:pt idx="111">
                  <c:v>2.5920677469388792E-3</c:v>
                </c:pt>
                <c:pt idx="112">
                  <c:v>2.5920677469388792E-3</c:v>
                </c:pt>
                <c:pt idx="113">
                  <c:v>2.5920677469388792E-3</c:v>
                </c:pt>
                <c:pt idx="114">
                  <c:v>2.5920677469388792E-3</c:v>
                </c:pt>
                <c:pt idx="115">
                  <c:v>2.5920677469388792E-3</c:v>
                </c:pt>
                <c:pt idx="116">
                  <c:v>2.5920677469388792E-3</c:v>
                </c:pt>
                <c:pt idx="117">
                  <c:v>2.5920677469388792E-3</c:v>
                </c:pt>
                <c:pt idx="118">
                  <c:v>2.5920677469388792E-3</c:v>
                </c:pt>
                <c:pt idx="119">
                  <c:v>2.5920677469388792E-3</c:v>
                </c:pt>
                <c:pt idx="120">
                  <c:v>2.5920677469388792E-3</c:v>
                </c:pt>
                <c:pt idx="121">
                  <c:v>2.5920677469388792E-3</c:v>
                </c:pt>
                <c:pt idx="122">
                  <c:v>2.5920677469388792E-3</c:v>
                </c:pt>
                <c:pt idx="123">
                  <c:v>2.5920677469388792E-3</c:v>
                </c:pt>
                <c:pt idx="124">
                  <c:v>2.5920677469388792E-3</c:v>
                </c:pt>
                <c:pt idx="125">
                  <c:v>2.5920677469388792E-3</c:v>
                </c:pt>
                <c:pt idx="126">
                  <c:v>2.5920677469388792E-3</c:v>
                </c:pt>
                <c:pt idx="127">
                  <c:v>2.5920677469388792E-3</c:v>
                </c:pt>
                <c:pt idx="128">
                  <c:v>2.5920677469388792E-3</c:v>
                </c:pt>
                <c:pt idx="129">
                  <c:v>2.5920677469388792E-3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42270</c:v>
                </c:pt>
                <c:pt idx="1">
                  <c:v>42271</c:v>
                </c:pt>
                <c:pt idx="2">
                  <c:v>42272</c:v>
                </c:pt>
                <c:pt idx="3">
                  <c:v>42275</c:v>
                </c:pt>
                <c:pt idx="4">
                  <c:v>42276</c:v>
                </c:pt>
                <c:pt idx="5">
                  <c:v>42277</c:v>
                </c:pt>
                <c:pt idx="6">
                  <c:v>42278</c:v>
                </c:pt>
                <c:pt idx="7">
                  <c:v>42279</c:v>
                </c:pt>
                <c:pt idx="8">
                  <c:v>42282</c:v>
                </c:pt>
                <c:pt idx="9">
                  <c:v>42283</c:v>
                </c:pt>
                <c:pt idx="10">
                  <c:v>42284</c:v>
                </c:pt>
                <c:pt idx="11">
                  <c:v>42285</c:v>
                </c:pt>
                <c:pt idx="12">
                  <c:v>42286</c:v>
                </c:pt>
                <c:pt idx="13">
                  <c:v>42289</c:v>
                </c:pt>
                <c:pt idx="14">
                  <c:v>42290</c:v>
                </c:pt>
                <c:pt idx="15">
                  <c:v>42291</c:v>
                </c:pt>
                <c:pt idx="16">
                  <c:v>42292</c:v>
                </c:pt>
                <c:pt idx="17">
                  <c:v>42293</c:v>
                </c:pt>
                <c:pt idx="18">
                  <c:v>42296</c:v>
                </c:pt>
                <c:pt idx="19">
                  <c:v>42297</c:v>
                </c:pt>
                <c:pt idx="20">
                  <c:v>42298</c:v>
                </c:pt>
                <c:pt idx="21">
                  <c:v>42299</c:v>
                </c:pt>
                <c:pt idx="22">
                  <c:v>42300</c:v>
                </c:pt>
                <c:pt idx="23">
                  <c:v>42303</c:v>
                </c:pt>
                <c:pt idx="24">
                  <c:v>42304</c:v>
                </c:pt>
                <c:pt idx="25">
                  <c:v>42305</c:v>
                </c:pt>
                <c:pt idx="26">
                  <c:v>42306</c:v>
                </c:pt>
                <c:pt idx="27">
                  <c:v>42307</c:v>
                </c:pt>
                <c:pt idx="28">
                  <c:v>42310</c:v>
                </c:pt>
                <c:pt idx="29">
                  <c:v>42311</c:v>
                </c:pt>
                <c:pt idx="30">
                  <c:v>42312</c:v>
                </c:pt>
                <c:pt idx="31">
                  <c:v>42313</c:v>
                </c:pt>
                <c:pt idx="32">
                  <c:v>42314</c:v>
                </c:pt>
                <c:pt idx="33">
                  <c:v>42317</c:v>
                </c:pt>
                <c:pt idx="34">
                  <c:v>42318</c:v>
                </c:pt>
                <c:pt idx="35">
                  <c:v>42319</c:v>
                </c:pt>
                <c:pt idx="36">
                  <c:v>42320</c:v>
                </c:pt>
                <c:pt idx="37">
                  <c:v>42321</c:v>
                </c:pt>
                <c:pt idx="38">
                  <c:v>42324</c:v>
                </c:pt>
                <c:pt idx="39">
                  <c:v>42325</c:v>
                </c:pt>
                <c:pt idx="40">
                  <c:v>42326</c:v>
                </c:pt>
                <c:pt idx="41">
                  <c:v>42327</c:v>
                </c:pt>
                <c:pt idx="42">
                  <c:v>42328</c:v>
                </c:pt>
                <c:pt idx="43">
                  <c:v>42331</c:v>
                </c:pt>
                <c:pt idx="44">
                  <c:v>42332</c:v>
                </c:pt>
                <c:pt idx="45">
                  <c:v>42333</c:v>
                </c:pt>
                <c:pt idx="46">
                  <c:v>42334</c:v>
                </c:pt>
                <c:pt idx="47">
                  <c:v>42335</c:v>
                </c:pt>
                <c:pt idx="48">
                  <c:v>42338</c:v>
                </c:pt>
                <c:pt idx="49">
                  <c:v>42339</c:v>
                </c:pt>
                <c:pt idx="50">
                  <c:v>42340</c:v>
                </c:pt>
                <c:pt idx="51">
                  <c:v>42341</c:v>
                </c:pt>
                <c:pt idx="52">
                  <c:v>42342</c:v>
                </c:pt>
                <c:pt idx="53">
                  <c:v>42345</c:v>
                </c:pt>
                <c:pt idx="54">
                  <c:v>42346</c:v>
                </c:pt>
                <c:pt idx="55">
                  <c:v>42347</c:v>
                </c:pt>
                <c:pt idx="56">
                  <c:v>42348</c:v>
                </c:pt>
                <c:pt idx="57">
                  <c:v>42349</c:v>
                </c:pt>
                <c:pt idx="58">
                  <c:v>42352</c:v>
                </c:pt>
                <c:pt idx="59">
                  <c:v>42353</c:v>
                </c:pt>
                <c:pt idx="60">
                  <c:v>42354</c:v>
                </c:pt>
                <c:pt idx="61">
                  <c:v>42355</c:v>
                </c:pt>
                <c:pt idx="62">
                  <c:v>42356</c:v>
                </c:pt>
                <c:pt idx="63">
                  <c:v>42359</c:v>
                </c:pt>
                <c:pt idx="64">
                  <c:v>42360</c:v>
                </c:pt>
                <c:pt idx="65">
                  <c:v>42361</c:v>
                </c:pt>
                <c:pt idx="66">
                  <c:v>42362</c:v>
                </c:pt>
                <c:pt idx="67">
                  <c:v>42367</c:v>
                </c:pt>
                <c:pt idx="68">
                  <c:v>42368</c:v>
                </c:pt>
                <c:pt idx="69">
                  <c:v>42369</c:v>
                </c:pt>
                <c:pt idx="70">
                  <c:v>42373</c:v>
                </c:pt>
                <c:pt idx="71">
                  <c:v>42374</c:v>
                </c:pt>
                <c:pt idx="72">
                  <c:v>42375</c:v>
                </c:pt>
                <c:pt idx="73">
                  <c:v>42376</c:v>
                </c:pt>
                <c:pt idx="74">
                  <c:v>42377</c:v>
                </c:pt>
                <c:pt idx="75">
                  <c:v>42380</c:v>
                </c:pt>
                <c:pt idx="76">
                  <c:v>42381</c:v>
                </c:pt>
                <c:pt idx="77">
                  <c:v>42382</c:v>
                </c:pt>
                <c:pt idx="78">
                  <c:v>42383</c:v>
                </c:pt>
                <c:pt idx="79">
                  <c:v>42384</c:v>
                </c:pt>
                <c:pt idx="80">
                  <c:v>42387</c:v>
                </c:pt>
                <c:pt idx="81">
                  <c:v>42388</c:v>
                </c:pt>
                <c:pt idx="82">
                  <c:v>42389</c:v>
                </c:pt>
                <c:pt idx="83">
                  <c:v>42390</c:v>
                </c:pt>
                <c:pt idx="84">
                  <c:v>42391</c:v>
                </c:pt>
                <c:pt idx="85">
                  <c:v>42394</c:v>
                </c:pt>
                <c:pt idx="86">
                  <c:v>42395</c:v>
                </c:pt>
                <c:pt idx="87">
                  <c:v>42396</c:v>
                </c:pt>
                <c:pt idx="88">
                  <c:v>42397</c:v>
                </c:pt>
                <c:pt idx="89">
                  <c:v>42398</c:v>
                </c:pt>
                <c:pt idx="90">
                  <c:v>42401</c:v>
                </c:pt>
                <c:pt idx="91">
                  <c:v>42402</c:v>
                </c:pt>
                <c:pt idx="92">
                  <c:v>42403</c:v>
                </c:pt>
                <c:pt idx="93">
                  <c:v>42404</c:v>
                </c:pt>
                <c:pt idx="94">
                  <c:v>42405</c:v>
                </c:pt>
                <c:pt idx="95">
                  <c:v>42408</c:v>
                </c:pt>
                <c:pt idx="96">
                  <c:v>42409</c:v>
                </c:pt>
                <c:pt idx="97">
                  <c:v>42410</c:v>
                </c:pt>
                <c:pt idx="98">
                  <c:v>42411</c:v>
                </c:pt>
                <c:pt idx="99">
                  <c:v>42412</c:v>
                </c:pt>
                <c:pt idx="100">
                  <c:v>42415</c:v>
                </c:pt>
                <c:pt idx="101">
                  <c:v>42416</c:v>
                </c:pt>
                <c:pt idx="102">
                  <c:v>42417</c:v>
                </c:pt>
                <c:pt idx="103">
                  <c:v>42418</c:v>
                </c:pt>
                <c:pt idx="104">
                  <c:v>42419</c:v>
                </c:pt>
                <c:pt idx="105">
                  <c:v>42422</c:v>
                </c:pt>
                <c:pt idx="106">
                  <c:v>42423</c:v>
                </c:pt>
                <c:pt idx="107">
                  <c:v>42424</c:v>
                </c:pt>
                <c:pt idx="108">
                  <c:v>42425</c:v>
                </c:pt>
                <c:pt idx="109">
                  <c:v>42426</c:v>
                </c:pt>
                <c:pt idx="110">
                  <c:v>42429</c:v>
                </c:pt>
                <c:pt idx="111">
                  <c:v>42430</c:v>
                </c:pt>
                <c:pt idx="112">
                  <c:v>42431</c:v>
                </c:pt>
                <c:pt idx="113">
                  <c:v>42432</c:v>
                </c:pt>
                <c:pt idx="114">
                  <c:v>42433</c:v>
                </c:pt>
                <c:pt idx="115">
                  <c:v>42436</c:v>
                </c:pt>
                <c:pt idx="116">
                  <c:v>42437</c:v>
                </c:pt>
                <c:pt idx="117">
                  <c:v>42438</c:v>
                </c:pt>
                <c:pt idx="118">
                  <c:v>42439</c:v>
                </c:pt>
                <c:pt idx="119">
                  <c:v>42440</c:v>
                </c:pt>
                <c:pt idx="120">
                  <c:v>42443</c:v>
                </c:pt>
                <c:pt idx="121">
                  <c:v>42444</c:v>
                </c:pt>
                <c:pt idx="122">
                  <c:v>42445</c:v>
                </c:pt>
                <c:pt idx="123">
                  <c:v>42446</c:v>
                </c:pt>
                <c:pt idx="124">
                  <c:v>42447</c:v>
                </c:pt>
                <c:pt idx="125">
                  <c:v>42450</c:v>
                </c:pt>
                <c:pt idx="126">
                  <c:v>42451</c:v>
                </c:pt>
                <c:pt idx="127">
                  <c:v>42452</c:v>
                </c:pt>
                <c:pt idx="128">
                  <c:v>42453</c:v>
                </c:pt>
                <c:pt idx="129">
                  <c:v>42458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2.7157745673639022E-3</c:v>
                </c:pt>
                <c:pt idx="1">
                  <c:v>2.7144151517548361E-3</c:v>
                </c:pt>
                <c:pt idx="2">
                  <c:v>2.71305573614577E-3</c:v>
                </c:pt>
                <c:pt idx="3">
                  <c:v>2.7089774893185713E-3</c:v>
                </c:pt>
                <c:pt idx="4">
                  <c:v>2.7076180737095053E-3</c:v>
                </c:pt>
                <c:pt idx="5">
                  <c:v>2.7062586581004387E-3</c:v>
                </c:pt>
                <c:pt idx="6">
                  <c:v>2.7048992424913727E-3</c:v>
                </c:pt>
                <c:pt idx="7">
                  <c:v>2.7035398268823066E-3</c:v>
                </c:pt>
                <c:pt idx="8">
                  <c:v>2.6994615800551079E-3</c:v>
                </c:pt>
                <c:pt idx="9">
                  <c:v>2.6981021644460418E-3</c:v>
                </c:pt>
                <c:pt idx="10">
                  <c:v>2.6967427488369757E-3</c:v>
                </c:pt>
                <c:pt idx="11">
                  <c:v>2.6953833332279097E-3</c:v>
                </c:pt>
                <c:pt idx="12">
                  <c:v>2.6940239176188436E-3</c:v>
                </c:pt>
                <c:pt idx="13">
                  <c:v>2.6899456707916449E-3</c:v>
                </c:pt>
                <c:pt idx="14">
                  <c:v>2.6885862551825788E-3</c:v>
                </c:pt>
                <c:pt idx="15">
                  <c:v>2.6872268395735123E-3</c:v>
                </c:pt>
                <c:pt idx="16">
                  <c:v>2.6858674239644462E-3</c:v>
                </c:pt>
                <c:pt idx="17">
                  <c:v>2.6845080083553801E-3</c:v>
                </c:pt>
                <c:pt idx="18">
                  <c:v>2.6804297615281815E-3</c:v>
                </c:pt>
                <c:pt idx="19">
                  <c:v>2.6790703459191154E-3</c:v>
                </c:pt>
                <c:pt idx="20">
                  <c:v>2.6777109303100493E-3</c:v>
                </c:pt>
                <c:pt idx="21">
                  <c:v>2.6763515147009832E-3</c:v>
                </c:pt>
                <c:pt idx="22">
                  <c:v>2.6749920990919171E-3</c:v>
                </c:pt>
                <c:pt idx="23">
                  <c:v>2.6709138522647185E-3</c:v>
                </c:pt>
                <c:pt idx="24">
                  <c:v>2.6695544366556524E-3</c:v>
                </c:pt>
                <c:pt idx="25">
                  <c:v>2.6681950210465859E-3</c:v>
                </c:pt>
                <c:pt idx="26">
                  <c:v>2.6668356054375198E-3</c:v>
                </c:pt>
                <c:pt idx="27">
                  <c:v>2.6654761898284537E-3</c:v>
                </c:pt>
                <c:pt idx="28">
                  <c:v>2.661397943001255E-3</c:v>
                </c:pt>
                <c:pt idx="29">
                  <c:v>2.6600385273921889E-3</c:v>
                </c:pt>
                <c:pt idx="30">
                  <c:v>2.6586791117831229E-3</c:v>
                </c:pt>
                <c:pt idx="31">
                  <c:v>2.6573196961740568E-3</c:v>
                </c:pt>
                <c:pt idx="32">
                  <c:v>2.6559602805649903E-3</c:v>
                </c:pt>
                <c:pt idx="33">
                  <c:v>2.651882033737792E-3</c:v>
                </c:pt>
                <c:pt idx="34">
                  <c:v>2.6505226181287259E-3</c:v>
                </c:pt>
                <c:pt idx="35">
                  <c:v>2.6491632025196594E-3</c:v>
                </c:pt>
                <c:pt idx="36">
                  <c:v>2.6478037869105933E-3</c:v>
                </c:pt>
                <c:pt idx="37">
                  <c:v>2.6464443713015273E-3</c:v>
                </c:pt>
                <c:pt idx="38">
                  <c:v>2.6423661244743286E-3</c:v>
                </c:pt>
                <c:pt idx="39">
                  <c:v>2.6410067088652625E-3</c:v>
                </c:pt>
                <c:pt idx="40">
                  <c:v>2.6396472932561964E-3</c:v>
                </c:pt>
                <c:pt idx="41">
                  <c:v>2.6382878776471303E-3</c:v>
                </c:pt>
                <c:pt idx="42">
                  <c:v>2.6369284620380638E-3</c:v>
                </c:pt>
                <c:pt idx="43">
                  <c:v>2.6328502152108656E-3</c:v>
                </c:pt>
                <c:pt idx="44">
                  <c:v>2.6314907996017995E-3</c:v>
                </c:pt>
                <c:pt idx="45">
                  <c:v>2.630131383992733E-3</c:v>
                </c:pt>
                <c:pt idx="46">
                  <c:v>2.6287719683836669E-3</c:v>
                </c:pt>
                <c:pt idx="47">
                  <c:v>2.6274125527746008E-3</c:v>
                </c:pt>
                <c:pt idx="48">
                  <c:v>2.6233343059474021E-3</c:v>
                </c:pt>
                <c:pt idx="49">
                  <c:v>2.621974890338336E-3</c:v>
                </c:pt>
                <c:pt idx="50">
                  <c:v>2.62061547472927E-3</c:v>
                </c:pt>
                <c:pt idx="51">
                  <c:v>2.6192560591202039E-3</c:v>
                </c:pt>
                <c:pt idx="52">
                  <c:v>2.6178966435111374E-3</c:v>
                </c:pt>
                <c:pt idx="53">
                  <c:v>2.6138183966839391E-3</c:v>
                </c:pt>
                <c:pt idx="54">
                  <c:v>2.612458981074873E-3</c:v>
                </c:pt>
                <c:pt idx="55">
                  <c:v>2.6110995654658065E-3</c:v>
                </c:pt>
                <c:pt idx="56">
                  <c:v>2.6097401498567404E-3</c:v>
                </c:pt>
                <c:pt idx="57">
                  <c:v>2.6083807342476744E-3</c:v>
                </c:pt>
                <c:pt idx="58">
                  <c:v>2.6043024874204757E-3</c:v>
                </c:pt>
                <c:pt idx="59">
                  <c:v>2.6029430718114096E-3</c:v>
                </c:pt>
                <c:pt idx="60">
                  <c:v>2.6015836562023435E-3</c:v>
                </c:pt>
                <c:pt idx="61">
                  <c:v>2.6002242405932774E-3</c:v>
                </c:pt>
                <c:pt idx="62">
                  <c:v>2.5988648249842109E-3</c:v>
                </c:pt>
                <c:pt idx="63">
                  <c:v>2.5947865781570127E-3</c:v>
                </c:pt>
                <c:pt idx="64">
                  <c:v>2.5934271625479466E-3</c:v>
                </c:pt>
                <c:pt idx="65">
                  <c:v>2.5920677469388801E-3</c:v>
                </c:pt>
                <c:pt idx="66">
                  <c:v>2.590708331329814E-3</c:v>
                </c:pt>
                <c:pt idx="67">
                  <c:v>2.5839112532844832E-3</c:v>
                </c:pt>
                <c:pt idx="68">
                  <c:v>2.5825518376754171E-3</c:v>
                </c:pt>
                <c:pt idx="69">
                  <c:v>2.581192422066351E-3</c:v>
                </c:pt>
                <c:pt idx="70">
                  <c:v>2.5757547596300862E-3</c:v>
                </c:pt>
                <c:pt idx="71">
                  <c:v>2.5743953440210202E-3</c:v>
                </c:pt>
                <c:pt idx="72">
                  <c:v>2.5730359284119536E-3</c:v>
                </c:pt>
                <c:pt idx="73">
                  <c:v>2.5716765128028876E-3</c:v>
                </c:pt>
                <c:pt idx="74">
                  <c:v>2.5703170971938215E-3</c:v>
                </c:pt>
                <c:pt idx="75">
                  <c:v>2.5662388503666228E-3</c:v>
                </c:pt>
                <c:pt idx="76">
                  <c:v>2.5648794347575567E-3</c:v>
                </c:pt>
                <c:pt idx="77">
                  <c:v>2.5635200191484906E-3</c:v>
                </c:pt>
                <c:pt idx="78">
                  <c:v>2.5621606035394246E-3</c:v>
                </c:pt>
                <c:pt idx="79">
                  <c:v>2.560801187930358E-3</c:v>
                </c:pt>
                <c:pt idx="80">
                  <c:v>2.5567229411031598E-3</c:v>
                </c:pt>
                <c:pt idx="81">
                  <c:v>2.5553635254940933E-3</c:v>
                </c:pt>
                <c:pt idx="82">
                  <c:v>2.5540041098850272E-3</c:v>
                </c:pt>
                <c:pt idx="83">
                  <c:v>2.5526446942759611E-3</c:v>
                </c:pt>
                <c:pt idx="84">
                  <c:v>2.551285278666895E-3</c:v>
                </c:pt>
                <c:pt idx="85">
                  <c:v>2.5472070318396964E-3</c:v>
                </c:pt>
                <c:pt idx="86">
                  <c:v>2.5458476162306303E-3</c:v>
                </c:pt>
                <c:pt idx="87">
                  <c:v>2.5444882006215642E-3</c:v>
                </c:pt>
                <c:pt idx="88">
                  <c:v>2.5431287850124981E-3</c:v>
                </c:pt>
                <c:pt idx="89">
                  <c:v>2.5417693694034316E-3</c:v>
                </c:pt>
                <c:pt idx="90">
                  <c:v>2.5376911225762334E-3</c:v>
                </c:pt>
                <c:pt idx="91">
                  <c:v>2.5363317069671668E-3</c:v>
                </c:pt>
                <c:pt idx="92">
                  <c:v>2.5349722913581008E-3</c:v>
                </c:pt>
                <c:pt idx="93">
                  <c:v>2.5336128757490347E-3</c:v>
                </c:pt>
                <c:pt idx="94">
                  <c:v>2.5322534601399686E-3</c:v>
                </c:pt>
                <c:pt idx="95">
                  <c:v>2.5281752133127699E-3</c:v>
                </c:pt>
                <c:pt idx="96">
                  <c:v>2.5268157977037038E-3</c:v>
                </c:pt>
                <c:pt idx="97">
                  <c:v>2.5254563820946378E-3</c:v>
                </c:pt>
                <c:pt idx="98">
                  <c:v>2.5240969664855712E-3</c:v>
                </c:pt>
                <c:pt idx="99">
                  <c:v>2.5227375508765052E-3</c:v>
                </c:pt>
                <c:pt idx="100">
                  <c:v>2.5186593040493069E-3</c:v>
                </c:pt>
                <c:pt idx="101">
                  <c:v>2.5172998884402404E-3</c:v>
                </c:pt>
                <c:pt idx="102">
                  <c:v>2.5159404728311743E-3</c:v>
                </c:pt>
                <c:pt idx="103">
                  <c:v>2.5145810572221082E-3</c:v>
                </c:pt>
                <c:pt idx="104">
                  <c:v>2.5132216416130422E-3</c:v>
                </c:pt>
                <c:pt idx="105">
                  <c:v>2.5091433947858435E-3</c:v>
                </c:pt>
                <c:pt idx="106">
                  <c:v>2.5077839791767774E-3</c:v>
                </c:pt>
                <c:pt idx="107">
                  <c:v>2.5064245635677113E-3</c:v>
                </c:pt>
                <c:pt idx="108">
                  <c:v>2.5050651479586452E-3</c:v>
                </c:pt>
                <c:pt idx="109">
                  <c:v>2.5037057323495787E-3</c:v>
                </c:pt>
                <c:pt idx="110">
                  <c:v>2.4996274855223805E-3</c:v>
                </c:pt>
                <c:pt idx="111">
                  <c:v>2.498268069913314E-3</c:v>
                </c:pt>
                <c:pt idx="112">
                  <c:v>2.4969086543042479E-3</c:v>
                </c:pt>
                <c:pt idx="113">
                  <c:v>2.4955492386951818E-3</c:v>
                </c:pt>
                <c:pt idx="114">
                  <c:v>2.4941898230861157E-3</c:v>
                </c:pt>
                <c:pt idx="115">
                  <c:v>2.490111576258917E-3</c:v>
                </c:pt>
                <c:pt idx="116">
                  <c:v>2.488752160649851E-3</c:v>
                </c:pt>
                <c:pt idx="117">
                  <c:v>2.4873927450407849E-3</c:v>
                </c:pt>
                <c:pt idx="118">
                  <c:v>2.4860333294317184E-3</c:v>
                </c:pt>
                <c:pt idx="119">
                  <c:v>2.4846739138226523E-3</c:v>
                </c:pt>
                <c:pt idx="120">
                  <c:v>2.480595666995454E-3</c:v>
                </c:pt>
                <c:pt idx="121">
                  <c:v>2.4792362513863875E-3</c:v>
                </c:pt>
                <c:pt idx="122">
                  <c:v>2.4778768357773214E-3</c:v>
                </c:pt>
                <c:pt idx="123">
                  <c:v>2.4765174201682554E-3</c:v>
                </c:pt>
                <c:pt idx="124">
                  <c:v>2.4751580045591893E-3</c:v>
                </c:pt>
                <c:pt idx="125">
                  <c:v>2.4710797577319906E-3</c:v>
                </c:pt>
                <c:pt idx="126">
                  <c:v>2.4697203421229245E-3</c:v>
                </c:pt>
                <c:pt idx="127">
                  <c:v>2.4683609265138584E-3</c:v>
                </c:pt>
                <c:pt idx="128">
                  <c:v>2.4670015109047919E-3</c:v>
                </c:pt>
                <c:pt idx="129">
                  <c:v>2.4602044328594611E-3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42270</c:v>
                </c:pt>
                <c:pt idx="1">
                  <c:v>42271</c:v>
                </c:pt>
                <c:pt idx="2">
                  <c:v>42272</c:v>
                </c:pt>
                <c:pt idx="3">
                  <c:v>42275</c:v>
                </c:pt>
                <c:pt idx="4">
                  <c:v>42276</c:v>
                </c:pt>
                <c:pt idx="5">
                  <c:v>42277</c:v>
                </c:pt>
                <c:pt idx="6">
                  <c:v>42278</c:v>
                </c:pt>
                <c:pt idx="7">
                  <c:v>42279</c:v>
                </c:pt>
                <c:pt idx="8">
                  <c:v>42282</c:v>
                </c:pt>
                <c:pt idx="9">
                  <c:v>42283</c:v>
                </c:pt>
                <c:pt idx="10">
                  <c:v>42284</c:v>
                </c:pt>
                <c:pt idx="11">
                  <c:v>42285</c:v>
                </c:pt>
                <c:pt idx="12">
                  <c:v>42286</c:v>
                </c:pt>
                <c:pt idx="13">
                  <c:v>42289</c:v>
                </c:pt>
                <c:pt idx="14">
                  <c:v>42290</c:v>
                </c:pt>
                <c:pt idx="15">
                  <c:v>42291</c:v>
                </c:pt>
                <c:pt idx="16">
                  <c:v>42292</c:v>
                </c:pt>
                <c:pt idx="17">
                  <c:v>42293</c:v>
                </c:pt>
                <c:pt idx="18">
                  <c:v>42296</c:v>
                </c:pt>
                <c:pt idx="19">
                  <c:v>42297</c:v>
                </c:pt>
                <c:pt idx="20">
                  <c:v>42298</c:v>
                </c:pt>
                <c:pt idx="21">
                  <c:v>42299</c:v>
                </c:pt>
                <c:pt idx="22">
                  <c:v>42300</c:v>
                </c:pt>
                <c:pt idx="23">
                  <c:v>42303</c:v>
                </c:pt>
                <c:pt idx="24">
                  <c:v>42304</c:v>
                </c:pt>
                <c:pt idx="25">
                  <c:v>42305</c:v>
                </c:pt>
                <c:pt idx="26">
                  <c:v>42306</c:v>
                </c:pt>
                <c:pt idx="27">
                  <c:v>42307</c:v>
                </c:pt>
                <c:pt idx="28">
                  <c:v>42310</c:v>
                </c:pt>
                <c:pt idx="29">
                  <c:v>42311</c:v>
                </c:pt>
                <c:pt idx="30">
                  <c:v>42312</c:v>
                </c:pt>
                <c:pt idx="31">
                  <c:v>42313</c:v>
                </c:pt>
                <c:pt idx="32">
                  <c:v>42314</c:v>
                </c:pt>
                <c:pt idx="33">
                  <c:v>42317</c:v>
                </c:pt>
                <c:pt idx="34">
                  <c:v>42318</c:v>
                </c:pt>
                <c:pt idx="35">
                  <c:v>42319</c:v>
                </c:pt>
                <c:pt idx="36">
                  <c:v>42320</c:v>
                </c:pt>
                <c:pt idx="37">
                  <c:v>42321</c:v>
                </c:pt>
                <c:pt idx="38">
                  <c:v>42324</c:v>
                </c:pt>
                <c:pt idx="39">
                  <c:v>42325</c:v>
                </c:pt>
                <c:pt idx="40">
                  <c:v>42326</c:v>
                </c:pt>
                <c:pt idx="41">
                  <c:v>42327</c:v>
                </c:pt>
                <c:pt idx="42">
                  <c:v>42328</c:v>
                </c:pt>
                <c:pt idx="43">
                  <c:v>42331</c:v>
                </c:pt>
                <c:pt idx="44">
                  <c:v>42332</c:v>
                </c:pt>
                <c:pt idx="45">
                  <c:v>42333</c:v>
                </c:pt>
                <c:pt idx="46">
                  <c:v>42334</c:v>
                </c:pt>
                <c:pt idx="47">
                  <c:v>42335</c:v>
                </c:pt>
                <c:pt idx="48">
                  <c:v>42338</c:v>
                </c:pt>
                <c:pt idx="49">
                  <c:v>42339</c:v>
                </c:pt>
                <c:pt idx="50">
                  <c:v>42340</c:v>
                </c:pt>
                <c:pt idx="51">
                  <c:v>42341</c:v>
                </c:pt>
                <c:pt idx="52">
                  <c:v>42342</c:v>
                </c:pt>
                <c:pt idx="53">
                  <c:v>42345</c:v>
                </c:pt>
                <c:pt idx="54">
                  <c:v>42346</c:v>
                </c:pt>
                <c:pt idx="55">
                  <c:v>42347</c:v>
                </c:pt>
                <c:pt idx="56">
                  <c:v>42348</c:v>
                </c:pt>
                <c:pt idx="57">
                  <c:v>42349</c:v>
                </c:pt>
                <c:pt idx="58">
                  <c:v>42352</c:v>
                </c:pt>
                <c:pt idx="59">
                  <c:v>42353</c:v>
                </c:pt>
                <c:pt idx="60">
                  <c:v>42354</c:v>
                </c:pt>
                <c:pt idx="61">
                  <c:v>42355</c:v>
                </c:pt>
                <c:pt idx="62">
                  <c:v>42356</c:v>
                </c:pt>
                <c:pt idx="63">
                  <c:v>42359</c:v>
                </c:pt>
                <c:pt idx="64">
                  <c:v>42360</c:v>
                </c:pt>
                <c:pt idx="65">
                  <c:v>42361</c:v>
                </c:pt>
                <c:pt idx="66">
                  <c:v>42362</c:v>
                </c:pt>
                <c:pt idx="67">
                  <c:v>42367</c:v>
                </c:pt>
                <c:pt idx="68">
                  <c:v>42368</c:v>
                </c:pt>
                <c:pt idx="69">
                  <c:v>42369</c:v>
                </c:pt>
                <c:pt idx="70">
                  <c:v>42373</c:v>
                </c:pt>
                <c:pt idx="71">
                  <c:v>42374</c:v>
                </c:pt>
                <c:pt idx="72">
                  <c:v>42375</c:v>
                </c:pt>
                <c:pt idx="73">
                  <c:v>42376</c:v>
                </c:pt>
                <c:pt idx="74">
                  <c:v>42377</c:v>
                </c:pt>
                <c:pt idx="75">
                  <c:v>42380</c:v>
                </c:pt>
                <c:pt idx="76">
                  <c:v>42381</c:v>
                </c:pt>
                <c:pt idx="77">
                  <c:v>42382</c:v>
                </c:pt>
                <c:pt idx="78">
                  <c:v>42383</c:v>
                </c:pt>
                <c:pt idx="79">
                  <c:v>42384</c:v>
                </c:pt>
                <c:pt idx="80">
                  <c:v>42387</c:v>
                </c:pt>
                <c:pt idx="81">
                  <c:v>42388</c:v>
                </c:pt>
                <c:pt idx="82">
                  <c:v>42389</c:v>
                </c:pt>
                <c:pt idx="83">
                  <c:v>42390</c:v>
                </c:pt>
                <c:pt idx="84">
                  <c:v>42391</c:v>
                </c:pt>
                <c:pt idx="85">
                  <c:v>42394</c:v>
                </c:pt>
                <c:pt idx="86">
                  <c:v>42395</c:v>
                </c:pt>
                <c:pt idx="87">
                  <c:v>42396</c:v>
                </c:pt>
                <c:pt idx="88">
                  <c:v>42397</c:v>
                </c:pt>
                <c:pt idx="89">
                  <c:v>42398</c:v>
                </c:pt>
                <c:pt idx="90">
                  <c:v>42401</c:v>
                </c:pt>
                <c:pt idx="91">
                  <c:v>42402</c:v>
                </c:pt>
                <c:pt idx="92">
                  <c:v>42403</c:v>
                </c:pt>
                <c:pt idx="93">
                  <c:v>42404</c:v>
                </c:pt>
                <c:pt idx="94">
                  <c:v>42405</c:v>
                </c:pt>
                <c:pt idx="95">
                  <c:v>42408</c:v>
                </c:pt>
                <c:pt idx="96">
                  <c:v>42409</c:v>
                </c:pt>
                <c:pt idx="97">
                  <c:v>42410</c:v>
                </c:pt>
                <c:pt idx="98">
                  <c:v>42411</c:v>
                </c:pt>
                <c:pt idx="99">
                  <c:v>42412</c:v>
                </c:pt>
                <c:pt idx="100">
                  <c:v>42415</c:v>
                </c:pt>
                <c:pt idx="101">
                  <c:v>42416</c:v>
                </c:pt>
                <c:pt idx="102">
                  <c:v>42417</c:v>
                </c:pt>
                <c:pt idx="103">
                  <c:v>42418</c:v>
                </c:pt>
                <c:pt idx="104">
                  <c:v>42419</c:v>
                </c:pt>
                <c:pt idx="105">
                  <c:v>42422</c:v>
                </c:pt>
                <c:pt idx="106">
                  <c:v>42423</c:v>
                </c:pt>
                <c:pt idx="107">
                  <c:v>42424</c:v>
                </c:pt>
                <c:pt idx="108">
                  <c:v>42425</c:v>
                </c:pt>
                <c:pt idx="109">
                  <c:v>42426</c:v>
                </c:pt>
                <c:pt idx="110">
                  <c:v>42429</c:v>
                </c:pt>
                <c:pt idx="111">
                  <c:v>42430</c:v>
                </c:pt>
                <c:pt idx="112">
                  <c:v>42431</c:v>
                </c:pt>
                <c:pt idx="113">
                  <c:v>42432</c:v>
                </c:pt>
                <c:pt idx="114">
                  <c:v>42433</c:v>
                </c:pt>
                <c:pt idx="115">
                  <c:v>42436</c:v>
                </c:pt>
                <c:pt idx="116">
                  <c:v>42437</c:v>
                </c:pt>
                <c:pt idx="117">
                  <c:v>42438</c:v>
                </c:pt>
                <c:pt idx="118">
                  <c:v>42439</c:v>
                </c:pt>
                <c:pt idx="119">
                  <c:v>42440</c:v>
                </c:pt>
                <c:pt idx="120">
                  <c:v>42443</c:v>
                </c:pt>
                <c:pt idx="121">
                  <c:v>42444</c:v>
                </c:pt>
                <c:pt idx="122">
                  <c:v>42445</c:v>
                </c:pt>
                <c:pt idx="123">
                  <c:v>42446</c:v>
                </c:pt>
                <c:pt idx="124">
                  <c:v>42447</c:v>
                </c:pt>
                <c:pt idx="125">
                  <c:v>42450</c:v>
                </c:pt>
                <c:pt idx="126">
                  <c:v>42451</c:v>
                </c:pt>
                <c:pt idx="127">
                  <c:v>42452</c:v>
                </c:pt>
                <c:pt idx="128">
                  <c:v>42453</c:v>
                </c:pt>
                <c:pt idx="129">
                  <c:v>42458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2.7314306742083402E-3</c:v>
                </c:pt>
                <c:pt idx="1">
                  <c:v>2.7296814715439513E-3</c:v>
                </c:pt>
                <c:pt idx="2">
                  <c:v>2.7279358878589278E-3</c:v>
                </c:pt>
                <c:pt idx="3">
                  <c:v>2.7227208506800517E-3</c:v>
                </c:pt>
                <c:pt idx="4">
                  <c:v>2.7209897429124911E-3</c:v>
                </c:pt>
                <c:pt idx="5">
                  <c:v>2.7192622541242963E-3</c:v>
                </c:pt>
                <c:pt idx="6">
                  <c:v>2.7175383843154664E-3</c:v>
                </c:pt>
                <c:pt idx="7">
                  <c:v>2.7158181334860023E-3</c:v>
                </c:pt>
                <c:pt idx="8">
                  <c:v>2.7106790948738043E-3</c:v>
                </c:pt>
                <c:pt idx="9">
                  <c:v>2.7089733199618026E-3</c:v>
                </c:pt>
                <c:pt idx="10">
                  <c:v>2.7072711640291664E-3</c:v>
                </c:pt>
                <c:pt idx="11">
                  <c:v>2.7055726270758963E-3</c:v>
                </c:pt>
                <c:pt idx="12">
                  <c:v>2.7038777091019919E-3</c:v>
                </c:pt>
                <c:pt idx="13">
                  <c:v>2.6988146690564712E-3</c:v>
                </c:pt>
                <c:pt idx="14">
                  <c:v>2.6971342270000289E-3</c:v>
                </c:pt>
                <c:pt idx="15">
                  <c:v>2.695457403922952E-3</c:v>
                </c:pt>
                <c:pt idx="16">
                  <c:v>2.6937841998252413E-3</c:v>
                </c:pt>
                <c:pt idx="17">
                  <c:v>2.6921146147068959E-3</c:v>
                </c:pt>
                <c:pt idx="18">
                  <c:v>2.6871275732280532E-3</c:v>
                </c:pt>
                <c:pt idx="19">
                  <c:v>2.6854724640271699E-3</c:v>
                </c:pt>
                <c:pt idx="20">
                  <c:v>2.6838209738056524E-3</c:v>
                </c:pt>
                <c:pt idx="21">
                  <c:v>2.6821731025635006E-3</c:v>
                </c:pt>
                <c:pt idx="22">
                  <c:v>2.6805288503007141E-3</c:v>
                </c:pt>
                <c:pt idx="23">
                  <c:v>2.6756178073885492E-3</c:v>
                </c:pt>
                <c:pt idx="24">
                  <c:v>2.6739880310432257E-3</c:v>
                </c:pt>
                <c:pt idx="25">
                  <c:v>2.6723618736772675E-3</c:v>
                </c:pt>
                <c:pt idx="26">
                  <c:v>2.6707393352906747E-3</c:v>
                </c:pt>
                <c:pt idx="27">
                  <c:v>2.669120415883448E-3</c:v>
                </c:pt>
                <c:pt idx="28">
                  <c:v>2.6642853715379607E-3</c:v>
                </c:pt>
                <c:pt idx="29">
                  <c:v>2.6626809280481966E-3</c:v>
                </c:pt>
                <c:pt idx="30">
                  <c:v>2.6610801035377974E-3</c:v>
                </c:pt>
                <c:pt idx="31">
                  <c:v>2.6594828980067639E-3</c:v>
                </c:pt>
                <c:pt idx="32">
                  <c:v>2.6578893114550966E-3</c:v>
                </c:pt>
                <c:pt idx="33">
                  <c:v>2.653130265676287E-3</c:v>
                </c:pt>
                <c:pt idx="34">
                  <c:v>2.6515511550420814E-3</c:v>
                </c:pt>
                <c:pt idx="35">
                  <c:v>2.649975663387242E-3</c:v>
                </c:pt>
                <c:pt idx="36">
                  <c:v>2.6484037907117683E-3</c:v>
                </c:pt>
                <c:pt idx="37">
                  <c:v>2.64683553701566E-3</c:v>
                </c:pt>
                <c:pt idx="38">
                  <c:v>2.6421524898035281E-3</c:v>
                </c:pt>
                <c:pt idx="39">
                  <c:v>2.6405987120248818E-3</c:v>
                </c:pt>
                <c:pt idx="40">
                  <c:v>2.6390485532256018E-3</c:v>
                </c:pt>
                <c:pt idx="41">
                  <c:v>2.6375020134056871E-3</c:v>
                </c:pt>
                <c:pt idx="42">
                  <c:v>2.6359590925651376E-3</c:v>
                </c:pt>
                <c:pt idx="43">
                  <c:v>2.6313520439196839E-3</c:v>
                </c:pt>
                <c:pt idx="44">
                  <c:v>2.629823598996597E-3</c:v>
                </c:pt>
                <c:pt idx="45">
                  <c:v>2.6282987730528763E-3</c:v>
                </c:pt>
                <c:pt idx="46">
                  <c:v>2.6267775660885205E-3</c:v>
                </c:pt>
                <c:pt idx="47">
                  <c:v>2.6252599781035305E-3</c:v>
                </c:pt>
                <c:pt idx="48">
                  <c:v>2.6207289280247544E-3</c:v>
                </c:pt>
                <c:pt idx="49">
                  <c:v>2.6192258159572269E-3</c:v>
                </c:pt>
                <c:pt idx="50">
                  <c:v>2.6177263228690647E-3</c:v>
                </c:pt>
                <c:pt idx="51">
                  <c:v>2.6162304487602687E-3</c:v>
                </c:pt>
                <c:pt idx="52">
                  <c:v>2.6147381936308385E-3</c:v>
                </c:pt>
                <c:pt idx="53">
                  <c:v>2.6102831421187401E-3</c:v>
                </c:pt>
                <c:pt idx="54">
                  <c:v>2.6088053629067715E-3</c:v>
                </c:pt>
                <c:pt idx="55">
                  <c:v>2.6073312026741692E-3</c:v>
                </c:pt>
                <c:pt idx="56">
                  <c:v>2.6058606614209321E-3</c:v>
                </c:pt>
                <c:pt idx="57">
                  <c:v>2.6043937391470604E-3</c:v>
                </c:pt>
                <c:pt idx="58">
                  <c:v>2.6000146862016401E-3</c:v>
                </c:pt>
                <c:pt idx="59">
                  <c:v>2.5985622398452309E-3</c:v>
                </c:pt>
                <c:pt idx="60">
                  <c:v>2.5971134124681879E-3</c:v>
                </c:pt>
                <c:pt idx="61">
                  <c:v>2.5956682040705103E-3</c:v>
                </c:pt>
                <c:pt idx="62">
                  <c:v>2.5942266146521979E-3</c:v>
                </c:pt>
                <c:pt idx="63">
                  <c:v>2.5899235602734549E-3</c:v>
                </c:pt>
                <c:pt idx="64">
                  <c:v>2.5884964467726055E-3</c:v>
                </c:pt>
                <c:pt idx="65">
                  <c:v>2.5870729522511214E-3</c:v>
                </c:pt>
                <c:pt idx="66">
                  <c:v>2.5856530767090027E-3</c:v>
                </c:pt>
                <c:pt idx="67">
                  <c:v>2.5786079836888948E-3</c:v>
                </c:pt>
                <c:pt idx="68">
                  <c:v>2.5772098220229697E-3</c:v>
                </c:pt>
                <c:pt idx="69">
                  <c:v>2.5758152793364103E-3</c:v>
                </c:pt>
                <c:pt idx="70">
                  <c:v>2.5702732983838299E-3</c:v>
                </c:pt>
                <c:pt idx="71">
                  <c:v>2.5688968505940984E-3</c:v>
                </c:pt>
                <c:pt idx="72">
                  <c:v>2.5675240217837327E-3</c:v>
                </c:pt>
                <c:pt idx="73">
                  <c:v>2.5661548119527331E-3</c:v>
                </c:pt>
                <c:pt idx="74">
                  <c:v>2.5647892211010984E-3</c:v>
                </c:pt>
                <c:pt idx="75">
                  <c:v>2.5607141624223889E-3</c:v>
                </c:pt>
                <c:pt idx="76">
                  <c:v>2.5593630474882172E-3</c:v>
                </c:pt>
                <c:pt idx="77">
                  <c:v>2.5580155515334108E-3</c:v>
                </c:pt>
                <c:pt idx="78">
                  <c:v>2.5566716745579698E-3</c:v>
                </c:pt>
                <c:pt idx="79">
                  <c:v>2.5553314165618949E-3</c:v>
                </c:pt>
                <c:pt idx="80">
                  <c:v>2.551332356449863E-3</c:v>
                </c:pt>
                <c:pt idx="81">
                  <c:v>2.5500065743712507E-3</c:v>
                </c:pt>
                <c:pt idx="82">
                  <c:v>2.5486844112720037E-3</c:v>
                </c:pt>
                <c:pt idx="83">
                  <c:v>2.547365867152122E-3</c:v>
                </c:pt>
                <c:pt idx="84">
                  <c:v>2.5460509420116065E-3</c:v>
                </c:pt>
                <c:pt idx="85">
                  <c:v>2.5421278804662524E-3</c:v>
                </c:pt>
                <c:pt idx="86">
                  <c:v>2.540827431243199E-3</c:v>
                </c:pt>
                <c:pt idx="87">
                  <c:v>2.5395306009995109E-3</c:v>
                </c:pt>
                <c:pt idx="88">
                  <c:v>2.538237389735189E-3</c:v>
                </c:pt>
                <c:pt idx="89">
                  <c:v>2.5369477974502325E-3</c:v>
                </c:pt>
                <c:pt idx="90">
                  <c:v>2.5331007344715564E-3</c:v>
                </c:pt>
                <c:pt idx="91">
                  <c:v>2.531825618104062E-3</c:v>
                </c:pt>
                <c:pt idx="92">
                  <c:v>2.5305541207159337E-3</c:v>
                </c:pt>
                <c:pt idx="93">
                  <c:v>2.5292862423071708E-3</c:v>
                </c:pt>
                <c:pt idx="94">
                  <c:v>2.5280219828777732E-3</c:v>
                </c:pt>
                <c:pt idx="95">
                  <c:v>2.5242509184657748E-3</c:v>
                </c:pt>
                <c:pt idx="96">
                  <c:v>2.5230011349538402E-3</c:v>
                </c:pt>
                <c:pt idx="97">
                  <c:v>2.5217549704212709E-3</c:v>
                </c:pt>
                <c:pt idx="98">
                  <c:v>2.5205124248680669E-3</c:v>
                </c:pt>
                <c:pt idx="99">
                  <c:v>2.5192734982942291E-3</c:v>
                </c:pt>
                <c:pt idx="100">
                  <c:v>2.5155784324489084E-3</c:v>
                </c:pt>
                <c:pt idx="101">
                  <c:v>2.5143539817925327E-3</c:v>
                </c:pt>
                <c:pt idx="102">
                  <c:v>2.5131331501155227E-3</c:v>
                </c:pt>
                <c:pt idx="103">
                  <c:v>2.5119159374178781E-3</c:v>
                </c:pt>
                <c:pt idx="104">
                  <c:v>2.5107023436995997E-3</c:v>
                </c:pt>
                <c:pt idx="105">
                  <c:v>2.5070832764209567E-3</c:v>
                </c:pt>
                <c:pt idx="106">
                  <c:v>2.5058841586201399E-3</c:v>
                </c:pt>
                <c:pt idx="107">
                  <c:v>2.5046886597986893E-3</c:v>
                </c:pt>
                <c:pt idx="108">
                  <c:v>2.5034967799566045E-3</c:v>
                </c:pt>
                <c:pt idx="109">
                  <c:v>2.502308519093885E-3</c:v>
                </c:pt>
                <c:pt idx="110">
                  <c:v>2.4987654503819201E-3</c:v>
                </c:pt>
                <c:pt idx="111">
                  <c:v>2.4975916654366628E-3</c:v>
                </c:pt>
                <c:pt idx="112">
                  <c:v>2.4964214994707711E-3</c:v>
                </c:pt>
                <c:pt idx="113">
                  <c:v>2.4952549524842453E-3</c:v>
                </c:pt>
                <c:pt idx="114">
                  <c:v>2.4940920244770847E-3</c:v>
                </c:pt>
                <c:pt idx="115">
                  <c:v>2.4906249543317975E-3</c:v>
                </c:pt>
                <c:pt idx="116">
                  <c:v>2.4894765022420999E-3</c:v>
                </c:pt>
                <c:pt idx="117">
                  <c:v>2.4883316691317677E-3</c:v>
                </c:pt>
                <c:pt idx="118">
                  <c:v>2.4871904550008007E-3</c:v>
                </c:pt>
                <c:pt idx="119">
                  <c:v>2.4860528598492E-3</c:v>
                </c:pt>
                <c:pt idx="120">
                  <c:v>2.4826617882705905E-3</c:v>
                </c:pt>
                <c:pt idx="121">
                  <c:v>2.4815386690364518E-3</c:v>
                </c:pt>
                <c:pt idx="122">
                  <c:v>2.4804191687816789E-3</c:v>
                </c:pt>
                <c:pt idx="123">
                  <c:v>2.4793032875062714E-3</c:v>
                </c:pt>
                <c:pt idx="124">
                  <c:v>2.4781910252102296E-3</c:v>
                </c:pt>
                <c:pt idx="125">
                  <c:v>2.4748759521982982E-3</c:v>
                </c:pt>
                <c:pt idx="126">
                  <c:v>2.4737781658197189E-3</c:v>
                </c:pt>
                <c:pt idx="127">
                  <c:v>2.472683998420505E-3</c:v>
                </c:pt>
                <c:pt idx="128">
                  <c:v>2.4715934500006568E-3</c:v>
                </c:pt>
                <c:pt idx="129">
                  <c:v>2.4661949925919003E-3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419776"/>
        <c:axId val="71421312"/>
      </c:lineChart>
      <c:dateAx>
        <c:axId val="7141977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71421312"/>
        <c:crosses val="autoZero"/>
        <c:auto val="1"/>
        <c:lblOffset val="100"/>
        <c:baseTimeUnit val="days"/>
      </c:dateAx>
      <c:valAx>
        <c:axId val="7142131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714197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'1YSynthDepo'!$AH$2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'1YSynthDepo'!$AF$3:$AF$257</c:f>
              <c:numCache>
                <c:formatCode>ddd\,\ dd\-mmm\-yyyy</c:formatCode>
                <c:ptCount val="255"/>
                <c:pt idx="0">
                  <c:v>42270</c:v>
                </c:pt>
                <c:pt idx="1">
                  <c:v>42271</c:v>
                </c:pt>
                <c:pt idx="2">
                  <c:v>42272</c:v>
                </c:pt>
                <c:pt idx="3">
                  <c:v>42275</c:v>
                </c:pt>
                <c:pt idx="4">
                  <c:v>42276</c:v>
                </c:pt>
                <c:pt idx="5">
                  <c:v>42277</c:v>
                </c:pt>
                <c:pt idx="6">
                  <c:v>42278</c:v>
                </c:pt>
                <c:pt idx="7">
                  <c:v>42279</c:v>
                </c:pt>
                <c:pt idx="8">
                  <c:v>42282</c:v>
                </c:pt>
                <c:pt idx="9">
                  <c:v>42283</c:v>
                </c:pt>
                <c:pt idx="10">
                  <c:v>42284</c:v>
                </c:pt>
                <c:pt idx="11">
                  <c:v>42285</c:v>
                </c:pt>
                <c:pt idx="12">
                  <c:v>42286</c:v>
                </c:pt>
                <c:pt idx="13">
                  <c:v>42289</c:v>
                </c:pt>
                <c:pt idx="14">
                  <c:v>42290</c:v>
                </c:pt>
                <c:pt idx="15">
                  <c:v>42291</c:v>
                </c:pt>
                <c:pt idx="16">
                  <c:v>42292</c:v>
                </c:pt>
                <c:pt idx="17">
                  <c:v>42293</c:v>
                </c:pt>
                <c:pt idx="18">
                  <c:v>42296</c:v>
                </c:pt>
                <c:pt idx="19">
                  <c:v>42297</c:v>
                </c:pt>
                <c:pt idx="20">
                  <c:v>42298</c:v>
                </c:pt>
                <c:pt idx="21">
                  <c:v>42299</c:v>
                </c:pt>
                <c:pt idx="22">
                  <c:v>42300</c:v>
                </c:pt>
                <c:pt idx="23">
                  <c:v>42303</c:v>
                </c:pt>
                <c:pt idx="24">
                  <c:v>42304</c:v>
                </c:pt>
                <c:pt idx="25">
                  <c:v>42305</c:v>
                </c:pt>
                <c:pt idx="26">
                  <c:v>42306</c:v>
                </c:pt>
                <c:pt idx="27">
                  <c:v>42307</c:v>
                </c:pt>
                <c:pt idx="28">
                  <c:v>42310</c:v>
                </c:pt>
                <c:pt idx="29">
                  <c:v>42311</c:v>
                </c:pt>
                <c:pt idx="30">
                  <c:v>42312</c:v>
                </c:pt>
                <c:pt idx="31">
                  <c:v>42313</c:v>
                </c:pt>
                <c:pt idx="32">
                  <c:v>42314</c:v>
                </c:pt>
                <c:pt idx="33">
                  <c:v>42317</c:v>
                </c:pt>
                <c:pt idx="34">
                  <c:v>42318</c:v>
                </c:pt>
                <c:pt idx="35">
                  <c:v>42319</c:v>
                </c:pt>
                <c:pt idx="36">
                  <c:v>42320</c:v>
                </c:pt>
                <c:pt idx="37">
                  <c:v>42321</c:v>
                </c:pt>
                <c:pt idx="38">
                  <c:v>42324</c:v>
                </c:pt>
                <c:pt idx="39">
                  <c:v>42325</c:v>
                </c:pt>
                <c:pt idx="40">
                  <c:v>42326</c:v>
                </c:pt>
                <c:pt idx="41">
                  <c:v>42327</c:v>
                </c:pt>
                <c:pt idx="42">
                  <c:v>42328</c:v>
                </c:pt>
                <c:pt idx="43">
                  <c:v>42331</c:v>
                </c:pt>
                <c:pt idx="44">
                  <c:v>42332</c:v>
                </c:pt>
                <c:pt idx="45">
                  <c:v>42333</c:v>
                </c:pt>
                <c:pt idx="46">
                  <c:v>42334</c:v>
                </c:pt>
                <c:pt idx="47">
                  <c:v>42335</c:v>
                </c:pt>
                <c:pt idx="48">
                  <c:v>42338</c:v>
                </c:pt>
                <c:pt idx="49">
                  <c:v>42339</c:v>
                </c:pt>
                <c:pt idx="50">
                  <c:v>42340</c:v>
                </c:pt>
                <c:pt idx="51">
                  <c:v>42341</c:v>
                </c:pt>
                <c:pt idx="52">
                  <c:v>42342</c:v>
                </c:pt>
                <c:pt idx="53">
                  <c:v>42345</c:v>
                </c:pt>
                <c:pt idx="54">
                  <c:v>42346</c:v>
                </c:pt>
                <c:pt idx="55">
                  <c:v>42347</c:v>
                </c:pt>
                <c:pt idx="56">
                  <c:v>42348</c:v>
                </c:pt>
                <c:pt idx="57">
                  <c:v>42349</c:v>
                </c:pt>
                <c:pt idx="58">
                  <c:v>42352</c:v>
                </c:pt>
                <c:pt idx="59">
                  <c:v>42353</c:v>
                </c:pt>
                <c:pt idx="60">
                  <c:v>42354</c:v>
                </c:pt>
                <c:pt idx="61">
                  <c:v>42355</c:v>
                </c:pt>
                <c:pt idx="62">
                  <c:v>42356</c:v>
                </c:pt>
                <c:pt idx="63">
                  <c:v>42359</c:v>
                </c:pt>
                <c:pt idx="64">
                  <c:v>42360</c:v>
                </c:pt>
                <c:pt idx="65">
                  <c:v>42361</c:v>
                </c:pt>
                <c:pt idx="66">
                  <c:v>42362</c:v>
                </c:pt>
                <c:pt idx="67">
                  <c:v>42367</c:v>
                </c:pt>
                <c:pt idx="68">
                  <c:v>42368</c:v>
                </c:pt>
                <c:pt idx="69">
                  <c:v>42369</c:v>
                </c:pt>
                <c:pt idx="70">
                  <c:v>42373</c:v>
                </c:pt>
                <c:pt idx="71">
                  <c:v>42374</c:v>
                </c:pt>
                <c:pt idx="72">
                  <c:v>42375</c:v>
                </c:pt>
                <c:pt idx="73">
                  <c:v>42376</c:v>
                </c:pt>
                <c:pt idx="74">
                  <c:v>42377</c:v>
                </c:pt>
                <c:pt idx="75">
                  <c:v>42380</c:v>
                </c:pt>
                <c:pt idx="76">
                  <c:v>42381</c:v>
                </c:pt>
                <c:pt idx="77">
                  <c:v>42382</c:v>
                </c:pt>
                <c:pt idx="78">
                  <c:v>42383</c:v>
                </c:pt>
                <c:pt idx="79">
                  <c:v>42384</c:v>
                </c:pt>
                <c:pt idx="80">
                  <c:v>42387</c:v>
                </c:pt>
                <c:pt idx="81">
                  <c:v>42388</c:v>
                </c:pt>
                <c:pt idx="82">
                  <c:v>42389</c:v>
                </c:pt>
                <c:pt idx="83">
                  <c:v>42390</c:v>
                </c:pt>
                <c:pt idx="84">
                  <c:v>42391</c:v>
                </c:pt>
                <c:pt idx="85">
                  <c:v>42394</c:v>
                </c:pt>
                <c:pt idx="86">
                  <c:v>42395</c:v>
                </c:pt>
                <c:pt idx="87">
                  <c:v>42396</c:v>
                </c:pt>
                <c:pt idx="88">
                  <c:v>42397</c:v>
                </c:pt>
                <c:pt idx="89">
                  <c:v>42398</c:v>
                </c:pt>
                <c:pt idx="90">
                  <c:v>42401</c:v>
                </c:pt>
                <c:pt idx="91">
                  <c:v>42402</c:v>
                </c:pt>
                <c:pt idx="92">
                  <c:v>42403</c:v>
                </c:pt>
                <c:pt idx="93">
                  <c:v>42404</c:v>
                </c:pt>
                <c:pt idx="94">
                  <c:v>42405</c:v>
                </c:pt>
                <c:pt idx="95">
                  <c:v>42408</c:v>
                </c:pt>
                <c:pt idx="96">
                  <c:v>42409</c:v>
                </c:pt>
                <c:pt idx="97">
                  <c:v>42410</c:v>
                </c:pt>
                <c:pt idx="98">
                  <c:v>42411</c:v>
                </c:pt>
                <c:pt idx="99">
                  <c:v>42412</c:v>
                </c:pt>
                <c:pt idx="100">
                  <c:v>42415</c:v>
                </c:pt>
                <c:pt idx="101">
                  <c:v>42416</c:v>
                </c:pt>
                <c:pt idx="102">
                  <c:v>42417</c:v>
                </c:pt>
                <c:pt idx="103">
                  <c:v>42418</c:v>
                </c:pt>
                <c:pt idx="104">
                  <c:v>42419</c:v>
                </c:pt>
                <c:pt idx="105">
                  <c:v>42422</c:v>
                </c:pt>
                <c:pt idx="106">
                  <c:v>42423</c:v>
                </c:pt>
                <c:pt idx="107">
                  <c:v>42424</c:v>
                </c:pt>
                <c:pt idx="108">
                  <c:v>42425</c:v>
                </c:pt>
                <c:pt idx="109">
                  <c:v>42426</c:v>
                </c:pt>
                <c:pt idx="110">
                  <c:v>42429</c:v>
                </c:pt>
                <c:pt idx="111">
                  <c:v>42430</c:v>
                </c:pt>
                <c:pt idx="112">
                  <c:v>42431</c:v>
                </c:pt>
                <c:pt idx="113">
                  <c:v>42432</c:v>
                </c:pt>
                <c:pt idx="114">
                  <c:v>42433</c:v>
                </c:pt>
                <c:pt idx="115">
                  <c:v>42436</c:v>
                </c:pt>
                <c:pt idx="116">
                  <c:v>42437</c:v>
                </c:pt>
                <c:pt idx="117">
                  <c:v>42438</c:v>
                </c:pt>
                <c:pt idx="118">
                  <c:v>42439</c:v>
                </c:pt>
                <c:pt idx="119">
                  <c:v>42440</c:v>
                </c:pt>
                <c:pt idx="120">
                  <c:v>42443</c:v>
                </c:pt>
                <c:pt idx="121">
                  <c:v>42444</c:v>
                </c:pt>
                <c:pt idx="122">
                  <c:v>42445</c:v>
                </c:pt>
                <c:pt idx="123">
                  <c:v>42446</c:v>
                </c:pt>
                <c:pt idx="124">
                  <c:v>42447</c:v>
                </c:pt>
                <c:pt idx="125">
                  <c:v>42450</c:v>
                </c:pt>
                <c:pt idx="126">
                  <c:v>42451</c:v>
                </c:pt>
                <c:pt idx="127">
                  <c:v>42452</c:v>
                </c:pt>
                <c:pt idx="128">
                  <c:v>42453</c:v>
                </c:pt>
                <c:pt idx="129">
                  <c:v>42458</c:v>
                </c:pt>
                <c:pt idx="130">
                  <c:v>42459</c:v>
                </c:pt>
                <c:pt idx="131">
                  <c:v>42460</c:v>
                </c:pt>
                <c:pt idx="132">
                  <c:v>42461</c:v>
                </c:pt>
                <c:pt idx="133">
                  <c:v>42464</c:v>
                </c:pt>
                <c:pt idx="134">
                  <c:v>42465</c:v>
                </c:pt>
                <c:pt idx="135">
                  <c:v>42466</c:v>
                </c:pt>
                <c:pt idx="136">
                  <c:v>42467</c:v>
                </c:pt>
                <c:pt idx="137">
                  <c:v>42468</c:v>
                </c:pt>
                <c:pt idx="138">
                  <c:v>42471</c:v>
                </c:pt>
                <c:pt idx="139">
                  <c:v>42472</c:v>
                </c:pt>
                <c:pt idx="140">
                  <c:v>42473</c:v>
                </c:pt>
                <c:pt idx="141">
                  <c:v>42474</c:v>
                </c:pt>
                <c:pt idx="142">
                  <c:v>42475</c:v>
                </c:pt>
                <c:pt idx="143">
                  <c:v>42478</c:v>
                </c:pt>
                <c:pt idx="144">
                  <c:v>42479</c:v>
                </c:pt>
                <c:pt idx="145">
                  <c:v>42480</c:v>
                </c:pt>
                <c:pt idx="146">
                  <c:v>42481</c:v>
                </c:pt>
                <c:pt idx="147">
                  <c:v>42482</c:v>
                </c:pt>
                <c:pt idx="148">
                  <c:v>42485</c:v>
                </c:pt>
                <c:pt idx="149">
                  <c:v>42486</c:v>
                </c:pt>
                <c:pt idx="150">
                  <c:v>42487</c:v>
                </c:pt>
                <c:pt idx="151">
                  <c:v>42488</c:v>
                </c:pt>
                <c:pt idx="152">
                  <c:v>42489</c:v>
                </c:pt>
                <c:pt idx="153">
                  <c:v>42493</c:v>
                </c:pt>
                <c:pt idx="154">
                  <c:v>42494</c:v>
                </c:pt>
                <c:pt idx="155">
                  <c:v>42495</c:v>
                </c:pt>
                <c:pt idx="156">
                  <c:v>42496</c:v>
                </c:pt>
                <c:pt idx="157">
                  <c:v>42499</c:v>
                </c:pt>
                <c:pt idx="158">
                  <c:v>42500</c:v>
                </c:pt>
                <c:pt idx="159">
                  <c:v>42501</c:v>
                </c:pt>
                <c:pt idx="160">
                  <c:v>42502</c:v>
                </c:pt>
                <c:pt idx="161">
                  <c:v>42503</c:v>
                </c:pt>
                <c:pt idx="162">
                  <c:v>42506</c:v>
                </c:pt>
                <c:pt idx="163">
                  <c:v>42507</c:v>
                </c:pt>
                <c:pt idx="164">
                  <c:v>42508</c:v>
                </c:pt>
                <c:pt idx="165">
                  <c:v>42509</c:v>
                </c:pt>
                <c:pt idx="166">
                  <c:v>42510</c:v>
                </c:pt>
                <c:pt idx="167">
                  <c:v>42513</c:v>
                </c:pt>
                <c:pt idx="168">
                  <c:v>42514</c:v>
                </c:pt>
                <c:pt idx="169">
                  <c:v>42515</c:v>
                </c:pt>
                <c:pt idx="170">
                  <c:v>42516</c:v>
                </c:pt>
                <c:pt idx="171">
                  <c:v>42517</c:v>
                </c:pt>
                <c:pt idx="172">
                  <c:v>42521</c:v>
                </c:pt>
                <c:pt idx="173">
                  <c:v>42522</c:v>
                </c:pt>
                <c:pt idx="174">
                  <c:v>42523</c:v>
                </c:pt>
                <c:pt idx="175">
                  <c:v>42524</c:v>
                </c:pt>
                <c:pt idx="176">
                  <c:v>42527</c:v>
                </c:pt>
                <c:pt idx="177">
                  <c:v>42528</c:v>
                </c:pt>
                <c:pt idx="178">
                  <c:v>42529</c:v>
                </c:pt>
                <c:pt idx="179">
                  <c:v>42530</c:v>
                </c:pt>
                <c:pt idx="180">
                  <c:v>42531</c:v>
                </c:pt>
                <c:pt idx="181">
                  <c:v>42534</c:v>
                </c:pt>
                <c:pt idx="182">
                  <c:v>42535</c:v>
                </c:pt>
                <c:pt idx="183">
                  <c:v>42536</c:v>
                </c:pt>
                <c:pt idx="184">
                  <c:v>42537</c:v>
                </c:pt>
                <c:pt idx="185">
                  <c:v>42538</c:v>
                </c:pt>
                <c:pt idx="186">
                  <c:v>42541</c:v>
                </c:pt>
                <c:pt idx="187">
                  <c:v>42542</c:v>
                </c:pt>
                <c:pt idx="188">
                  <c:v>42543</c:v>
                </c:pt>
                <c:pt idx="189">
                  <c:v>42544</c:v>
                </c:pt>
                <c:pt idx="190">
                  <c:v>42545</c:v>
                </c:pt>
                <c:pt idx="191">
                  <c:v>42548</c:v>
                </c:pt>
                <c:pt idx="192">
                  <c:v>42549</c:v>
                </c:pt>
                <c:pt idx="193">
                  <c:v>42550</c:v>
                </c:pt>
                <c:pt idx="194">
                  <c:v>42551</c:v>
                </c:pt>
                <c:pt idx="195">
                  <c:v>42552</c:v>
                </c:pt>
                <c:pt idx="196">
                  <c:v>42555</c:v>
                </c:pt>
                <c:pt idx="197">
                  <c:v>42556</c:v>
                </c:pt>
                <c:pt idx="198">
                  <c:v>42557</c:v>
                </c:pt>
                <c:pt idx="199">
                  <c:v>42558</c:v>
                </c:pt>
                <c:pt idx="200">
                  <c:v>42559</c:v>
                </c:pt>
                <c:pt idx="201">
                  <c:v>42562</c:v>
                </c:pt>
                <c:pt idx="202">
                  <c:v>42563</c:v>
                </c:pt>
                <c:pt idx="203">
                  <c:v>42564</c:v>
                </c:pt>
                <c:pt idx="204">
                  <c:v>42565</c:v>
                </c:pt>
                <c:pt idx="205">
                  <c:v>42566</c:v>
                </c:pt>
                <c:pt idx="206">
                  <c:v>42569</c:v>
                </c:pt>
                <c:pt idx="207">
                  <c:v>42570</c:v>
                </c:pt>
                <c:pt idx="208">
                  <c:v>42571</c:v>
                </c:pt>
                <c:pt idx="209">
                  <c:v>42572</c:v>
                </c:pt>
                <c:pt idx="210">
                  <c:v>42573</c:v>
                </c:pt>
                <c:pt idx="211">
                  <c:v>42576</c:v>
                </c:pt>
                <c:pt idx="212">
                  <c:v>42577</c:v>
                </c:pt>
                <c:pt idx="213">
                  <c:v>42578</c:v>
                </c:pt>
                <c:pt idx="214">
                  <c:v>42579</c:v>
                </c:pt>
                <c:pt idx="215">
                  <c:v>42580</c:v>
                </c:pt>
                <c:pt idx="216">
                  <c:v>42583</c:v>
                </c:pt>
                <c:pt idx="217">
                  <c:v>42584</c:v>
                </c:pt>
                <c:pt idx="218">
                  <c:v>42585</c:v>
                </c:pt>
                <c:pt idx="219">
                  <c:v>42586</c:v>
                </c:pt>
                <c:pt idx="220">
                  <c:v>42587</c:v>
                </c:pt>
                <c:pt idx="221">
                  <c:v>42590</c:v>
                </c:pt>
                <c:pt idx="222">
                  <c:v>42591</c:v>
                </c:pt>
                <c:pt idx="223">
                  <c:v>42592</c:v>
                </c:pt>
                <c:pt idx="224">
                  <c:v>42593</c:v>
                </c:pt>
                <c:pt idx="225">
                  <c:v>42594</c:v>
                </c:pt>
                <c:pt idx="226">
                  <c:v>42597</c:v>
                </c:pt>
                <c:pt idx="227">
                  <c:v>42598</c:v>
                </c:pt>
                <c:pt idx="228">
                  <c:v>42599</c:v>
                </c:pt>
                <c:pt idx="229">
                  <c:v>42600</c:v>
                </c:pt>
                <c:pt idx="230">
                  <c:v>42601</c:v>
                </c:pt>
                <c:pt idx="231">
                  <c:v>42604</c:v>
                </c:pt>
                <c:pt idx="232">
                  <c:v>42605</c:v>
                </c:pt>
                <c:pt idx="233">
                  <c:v>42606</c:v>
                </c:pt>
                <c:pt idx="234">
                  <c:v>42607</c:v>
                </c:pt>
                <c:pt idx="235">
                  <c:v>42608</c:v>
                </c:pt>
                <c:pt idx="236">
                  <c:v>42612</c:v>
                </c:pt>
                <c:pt idx="237">
                  <c:v>42613</c:v>
                </c:pt>
                <c:pt idx="238">
                  <c:v>42614</c:v>
                </c:pt>
                <c:pt idx="239">
                  <c:v>42615</c:v>
                </c:pt>
                <c:pt idx="240">
                  <c:v>42618</c:v>
                </c:pt>
                <c:pt idx="241">
                  <c:v>42619</c:v>
                </c:pt>
                <c:pt idx="242">
                  <c:v>42620</c:v>
                </c:pt>
                <c:pt idx="243">
                  <c:v>42621</c:v>
                </c:pt>
                <c:pt idx="244">
                  <c:v>42622</c:v>
                </c:pt>
                <c:pt idx="245">
                  <c:v>42625</c:v>
                </c:pt>
                <c:pt idx="246">
                  <c:v>42626</c:v>
                </c:pt>
                <c:pt idx="247">
                  <c:v>42627</c:v>
                </c:pt>
                <c:pt idx="248">
                  <c:v>42628</c:v>
                </c:pt>
                <c:pt idx="249">
                  <c:v>42629</c:v>
                </c:pt>
                <c:pt idx="250">
                  <c:v>42632</c:v>
                </c:pt>
                <c:pt idx="251">
                  <c:v>42633</c:v>
                </c:pt>
                <c:pt idx="252">
                  <c:v>42634</c:v>
                </c:pt>
                <c:pt idx="253">
                  <c:v>42635</c:v>
                </c:pt>
                <c:pt idx="254">
                  <c:v>42636</c:v>
                </c:pt>
              </c:numCache>
            </c:numRef>
          </c:cat>
          <c:val>
            <c:numRef>
              <c:f>'1YSynthDepo'!$AH$3:$AH$257</c:f>
              <c:numCache>
                <c:formatCode>0.0000%</c:formatCode>
                <c:ptCount val="255"/>
                <c:pt idx="0">
                  <c:v>5.0251028642481063E-3</c:v>
                </c:pt>
                <c:pt idx="1">
                  <c:v>5.0251028642481063E-3</c:v>
                </c:pt>
                <c:pt idx="2">
                  <c:v>5.0251028642481063E-3</c:v>
                </c:pt>
                <c:pt idx="3">
                  <c:v>5.0251028642481063E-3</c:v>
                </c:pt>
                <c:pt idx="4">
                  <c:v>5.0251028642481063E-3</c:v>
                </c:pt>
                <c:pt idx="5">
                  <c:v>5.0251028642481063E-3</c:v>
                </c:pt>
                <c:pt idx="6">
                  <c:v>5.0251028642481063E-3</c:v>
                </c:pt>
                <c:pt idx="7">
                  <c:v>5.0251028642481063E-3</c:v>
                </c:pt>
                <c:pt idx="8">
                  <c:v>5.0251028642481063E-3</c:v>
                </c:pt>
                <c:pt idx="9">
                  <c:v>5.0251028642481063E-3</c:v>
                </c:pt>
                <c:pt idx="10">
                  <c:v>5.0251028642481063E-3</c:v>
                </c:pt>
                <c:pt idx="11">
                  <c:v>5.0251028642481063E-3</c:v>
                </c:pt>
                <c:pt idx="12">
                  <c:v>5.0251028642481063E-3</c:v>
                </c:pt>
                <c:pt idx="13">
                  <c:v>5.0251028642481063E-3</c:v>
                </c:pt>
                <c:pt idx="14">
                  <c:v>5.0251028642481063E-3</c:v>
                </c:pt>
                <c:pt idx="15">
                  <c:v>5.0251028642481063E-3</c:v>
                </c:pt>
                <c:pt idx="16">
                  <c:v>5.0251028642481063E-3</c:v>
                </c:pt>
                <c:pt idx="17">
                  <c:v>5.0251028642481063E-3</c:v>
                </c:pt>
                <c:pt idx="18">
                  <c:v>5.0251028642481063E-3</c:v>
                </c:pt>
                <c:pt idx="19">
                  <c:v>5.0251028642481063E-3</c:v>
                </c:pt>
                <c:pt idx="20">
                  <c:v>5.0251028642481063E-3</c:v>
                </c:pt>
                <c:pt idx="21">
                  <c:v>5.0251028642481063E-3</c:v>
                </c:pt>
                <c:pt idx="22">
                  <c:v>5.0251028642481063E-3</c:v>
                </c:pt>
                <c:pt idx="23">
                  <c:v>5.0251028642481063E-3</c:v>
                </c:pt>
                <c:pt idx="24">
                  <c:v>5.0251028642481063E-3</c:v>
                </c:pt>
                <c:pt idx="25">
                  <c:v>5.0251028642481063E-3</c:v>
                </c:pt>
                <c:pt idx="26">
                  <c:v>5.0251028642481063E-3</c:v>
                </c:pt>
                <c:pt idx="27">
                  <c:v>5.0251028642481063E-3</c:v>
                </c:pt>
                <c:pt idx="28">
                  <c:v>5.0251028642481063E-3</c:v>
                </c:pt>
                <c:pt idx="29">
                  <c:v>5.0251028642481063E-3</c:v>
                </c:pt>
                <c:pt idx="30">
                  <c:v>5.0251028642481063E-3</c:v>
                </c:pt>
                <c:pt idx="31">
                  <c:v>5.0251028642481063E-3</c:v>
                </c:pt>
                <c:pt idx="32">
                  <c:v>5.0251028642481063E-3</c:v>
                </c:pt>
                <c:pt idx="33">
                  <c:v>5.0251028642481063E-3</c:v>
                </c:pt>
                <c:pt idx="34">
                  <c:v>5.0251028642481063E-3</c:v>
                </c:pt>
                <c:pt idx="35">
                  <c:v>5.0251028642481063E-3</c:v>
                </c:pt>
                <c:pt idx="36">
                  <c:v>5.0251028642481063E-3</c:v>
                </c:pt>
                <c:pt idx="37">
                  <c:v>5.0251028642481063E-3</c:v>
                </c:pt>
                <c:pt idx="38">
                  <c:v>5.0251028642481063E-3</c:v>
                </c:pt>
                <c:pt idx="39">
                  <c:v>5.0251028642481063E-3</c:v>
                </c:pt>
                <c:pt idx="40">
                  <c:v>5.0251028642481063E-3</c:v>
                </c:pt>
                <c:pt idx="41">
                  <c:v>5.0251028642481063E-3</c:v>
                </c:pt>
                <c:pt idx="42">
                  <c:v>5.0251028642481063E-3</c:v>
                </c:pt>
                <c:pt idx="43">
                  <c:v>5.0251028642481063E-3</c:v>
                </c:pt>
                <c:pt idx="44">
                  <c:v>5.0251028642481063E-3</c:v>
                </c:pt>
                <c:pt idx="45">
                  <c:v>5.0251028642481063E-3</c:v>
                </c:pt>
                <c:pt idx="46">
                  <c:v>5.0251028642481063E-3</c:v>
                </c:pt>
                <c:pt idx="47">
                  <c:v>5.0251028642481063E-3</c:v>
                </c:pt>
                <c:pt idx="48">
                  <c:v>5.0251028642481063E-3</c:v>
                </c:pt>
                <c:pt idx="49">
                  <c:v>5.0251028642481063E-3</c:v>
                </c:pt>
                <c:pt idx="50">
                  <c:v>5.0251028642481063E-3</c:v>
                </c:pt>
                <c:pt idx="51">
                  <c:v>5.0251028642481063E-3</c:v>
                </c:pt>
                <c:pt idx="52">
                  <c:v>5.0251028642481063E-3</c:v>
                </c:pt>
                <c:pt idx="53">
                  <c:v>5.0251028642481063E-3</c:v>
                </c:pt>
                <c:pt idx="54">
                  <c:v>5.0251028642481063E-3</c:v>
                </c:pt>
                <c:pt idx="55">
                  <c:v>5.0251028642481063E-3</c:v>
                </c:pt>
                <c:pt idx="56">
                  <c:v>5.0251028642481063E-3</c:v>
                </c:pt>
                <c:pt idx="57">
                  <c:v>5.0251028642481063E-3</c:v>
                </c:pt>
                <c:pt idx="58">
                  <c:v>5.0251028642481063E-3</c:v>
                </c:pt>
                <c:pt idx="59">
                  <c:v>5.0251028642481063E-3</c:v>
                </c:pt>
                <c:pt idx="60">
                  <c:v>5.0251028642481063E-3</c:v>
                </c:pt>
                <c:pt idx="61">
                  <c:v>5.0251028642481063E-3</c:v>
                </c:pt>
                <c:pt idx="62">
                  <c:v>5.0251028642481063E-3</c:v>
                </c:pt>
                <c:pt idx="63">
                  <c:v>5.0251028642481063E-3</c:v>
                </c:pt>
                <c:pt idx="64">
                  <c:v>5.0251028642481063E-3</c:v>
                </c:pt>
                <c:pt idx="65">
                  <c:v>5.0251028642481063E-3</c:v>
                </c:pt>
                <c:pt idx="66">
                  <c:v>5.0251028642481063E-3</c:v>
                </c:pt>
                <c:pt idx="67">
                  <c:v>5.0251028642481063E-3</c:v>
                </c:pt>
                <c:pt idx="68">
                  <c:v>5.0251028642481063E-3</c:v>
                </c:pt>
                <c:pt idx="69">
                  <c:v>5.0251028642481063E-3</c:v>
                </c:pt>
                <c:pt idx="70">
                  <c:v>5.0251028642481063E-3</c:v>
                </c:pt>
                <c:pt idx="71">
                  <c:v>5.0251028642481063E-3</c:v>
                </c:pt>
                <c:pt idx="72">
                  <c:v>5.0251028642481063E-3</c:v>
                </c:pt>
                <c:pt idx="73">
                  <c:v>5.0251028642481063E-3</c:v>
                </c:pt>
                <c:pt idx="74">
                  <c:v>5.0251028642481063E-3</c:v>
                </c:pt>
                <c:pt idx="75">
                  <c:v>5.0251028642481063E-3</c:v>
                </c:pt>
                <c:pt idx="76">
                  <c:v>5.0251028642481063E-3</c:v>
                </c:pt>
                <c:pt idx="77">
                  <c:v>5.0251028642481063E-3</c:v>
                </c:pt>
                <c:pt idx="78">
                  <c:v>5.0251028642481063E-3</c:v>
                </c:pt>
                <c:pt idx="79">
                  <c:v>5.0251028642481063E-3</c:v>
                </c:pt>
                <c:pt idx="80">
                  <c:v>5.0251028642481063E-3</c:v>
                </c:pt>
                <c:pt idx="81">
                  <c:v>5.0251028642481063E-3</c:v>
                </c:pt>
                <c:pt idx="82">
                  <c:v>5.0251028642481063E-3</c:v>
                </c:pt>
                <c:pt idx="83">
                  <c:v>5.0251028642481063E-3</c:v>
                </c:pt>
                <c:pt idx="84">
                  <c:v>5.0251028642481063E-3</c:v>
                </c:pt>
                <c:pt idx="85">
                  <c:v>5.0251028642481063E-3</c:v>
                </c:pt>
                <c:pt idx="86">
                  <c:v>5.0251028642481063E-3</c:v>
                </c:pt>
                <c:pt idx="87">
                  <c:v>5.0251028642481063E-3</c:v>
                </c:pt>
                <c:pt idx="88">
                  <c:v>5.0251028642481063E-3</c:v>
                </c:pt>
                <c:pt idx="89">
                  <c:v>5.0251028642481063E-3</c:v>
                </c:pt>
                <c:pt idx="90">
                  <c:v>5.0251028642481063E-3</c:v>
                </c:pt>
                <c:pt idx="91">
                  <c:v>5.0251028642481063E-3</c:v>
                </c:pt>
                <c:pt idx="92">
                  <c:v>5.0251028642481063E-3</c:v>
                </c:pt>
                <c:pt idx="93">
                  <c:v>5.0251028642481063E-3</c:v>
                </c:pt>
                <c:pt idx="94">
                  <c:v>5.0251028642481063E-3</c:v>
                </c:pt>
                <c:pt idx="95">
                  <c:v>5.0251028642481063E-3</c:v>
                </c:pt>
                <c:pt idx="96">
                  <c:v>5.0251028642481063E-3</c:v>
                </c:pt>
                <c:pt idx="97">
                  <c:v>5.0251028642481063E-3</c:v>
                </c:pt>
                <c:pt idx="98">
                  <c:v>5.0251028642481063E-3</c:v>
                </c:pt>
                <c:pt idx="99">
                  <c:v>5.0251028642481063E-3</c:v>
                </c:pt>
                <c:pt idx="100">
                  <c:v>5.0251028642481063E-3</c:v>
                </c:pt>
                <c:pt idx="101">
                  <c:v>5.0251028642481063E-3</c:v>
                </c:pt>
                <c:pt idx="102">
                  <c:v>5.0251028642481063E-3</c:v>
                </c:pt>
                <c:pt idx="103">
                  <c:v>5.0251028642481063E-3</c:v>
                </c:pt>
                <c:pt idx="104">
                  <c:v>5.0251028642481063E-3</c:v>
                </c:pt>
                <c:pt idx="105">
                  <c:v>5.0251028642481063E-3</c:v>
                </c:pt>
                <c:pt idx="106">
                  <c:v>5.0251028642481063E-3</c:v>
                </c:pt>
                <c:pt idx="107">
                  <c:v>5.0251028642481063E-3</c:v>
                </c:pt>
                <c:pt idx="108">
                  <c:v>5.0251028642481063E-3</c:v>
                </c:pt>
                <c:pt idx="109">
                  <c:v>5.0251028642481063E-3</c:v>
                </c:pt>
                <c:pt idx="110">
                  <c:v>5.0251028642481063E-3</c:v>
                </c:pt>
                <c:pt idx="111">
                  <c:v>5.0251028642481063E-3</c:v>
                </c:pt>
                <c:pt idx="112">
                  <c:v>5.0251028642481063E-3</c:v>
                </c:pt>
                <c:pt idx="113">
                  <c:v>5.0251028642481063E-3</c:v>
                </c:pt>
                <c:pt idx="114">
                  <c:v>5.0251028642481063E-3</c:v>
                </c:pt>
                <c:pt idx="115">
                  <c:v>5.0251028642481063E-3</c:v>
                </c:pt>
                <c:pt idx="116">
                  <c:v>5.0251028642481063E-3</c:v>
                </c:pt>
                <c:pt idx="117">
                  <c:v>5.0251028642481063E-3</c:v>
                </c:pt>
                <c:pt idx="118">
                  <c:v>5.0251028642481063E-3</c:v>
                </c:pt>
                <c:pt idx="119">
                  <c:v>5.0251028642481063E-3</c:v>
                </c:pt>
                <c:pt idx="120">
                  <c:v>5.0251028642481063E-3</c:v>
                </c:pt>
                <c:pt idx="121">
                  <c:v>5.0251028642481063E-3</c:v>
                </c:pt>
                <c:pt idx="122">
                  <c:v>5.0251028642481063E-3</c:v>
                </c:pt>
                <c:pt idx="123">
                  <c:v>5.0251028642481063E-3</c:v>
                </c:pt>
                <c:pt idx="124">
                  <c:v>5.0251028642481063E-3</c:v>
                </c:pt>
                <c:pt idx="125">
                  <c:v>5.0251028642481063E-3</c:v>
                </c:pt>
                <c:pt idx="126">
                  <c:v>5.0251028642481063E-3</c:v>
                </c:pt>
                <c:pt idx="127">
                  <c:v>5.0251028642481063E-3</c:v>
                </c:pt>
                <c:pt idx="128">
                  <c:v>5.0251028642481063E-3</c:v>
                </c:pt>
                <c:pt idx="129">
                  <c:v>5.0251028642481063E-3</c:v>
                </c:pt>
                <c:pt idx="130">
                  <c:v>5.0251028642481063E-3</c:v>
                </c:pt>
                <c:pt idx="131">
                  <c:v>5.0251028642481063E-3</c:v>
                </c:pt>
                <c:pt idx="132">
                  <c:v>5.0251028642481063E-3</c:v>
                </c:pt>
                <c:pt idx="133">
                  <c:v>5.0251028642481063E-3</c:v>
                </c:pt>
                <c:pt idx="134">
                  <c:v>5.0251028642481063E-3</c:v>
                </c:pt>
                <c:pt idx="135">
                  <c:v>5.0251028642481063E-3</c:v>
                </c:pt>
                <c:pt idx="136">
                  <c:v>5.0251028642481063E-3</c:v>
                </c:pt>
                <c:pt idx="137">
                  <c:v>5.0251028642481063E-3</c:v>
                </c:pt>
                <c:pt idx="138">
                  <c:v>5.0251028642481063E-3</c:v>
                </c:pt>
                <c:pt idx="139">
                  <c:v>5.0251028642481063E-3</c:v>
                </c:pt>
                <c:pt idx="140">
                  <c:v>5.0251028642481063E-3</c:v>
                </c:pt>
                <c:pt idx="141">
                  <c:v>5.0251028642481063E-3</c:v>
                </c:pt>
                <c:pt idx="142">
                  <c:v>5.0251028642481063E-3</c:v>
                </c:pt>
                <c:pt idx="143">
                  <c:v>5.0251028642481063E-3</c:v>
                </c:pt>
                <c:pt idx="144">
                  <c:v>5.0251028642481063E-3</c:v>
                </c:pt>
                <c:pt idx="145">
                  <c:v>5.0251028642481063E-3</c:v>
                </c:pt>
                <c:pt idx="146">
                  <c:v>5.0251028642481063E-3</c:v>
                </c:pt>
                <c:pt idx="147">
                  <c:v>5.0251028642481063E-3</c:v>
                </c:pt>
                <c:pt idx="148">
                  <c:v>5.0251028642481063E-3</c:v>
                </c:pt>
                <c:pt idx="149">
                  <c:v>5.0251028642481063E-3</c:v>
                </c:pt>
                <c:pt idx="150">
                  <c:v>5.0251028642481063E-3</c:v>
                </c:pt>
                <c:pt idx="151">
                  <c:v>5.0251028642481063E-3</c:v>
                </c:pt>
                <c:pt idx="152">
                  <c:v>5.0251028642481063E-3</c:v>
                </c:pt>
                <c:pt idx="153">
                  <c:v>5.0251028642481063E-3</c:v>
                </c:pt>
                <c:pt idx="154">
                  <c:v>5.0251028642481063E-3</c:v>
                </c:pt>
                <c:pt idx="155">
                  <c:v>5.0251028642481063E-3</c:v>
                </c:pt>
                <c:pt idx="156">
                  <c:v>5.0251028642481063E-3</c:v>
                </c:pt>
                <c:pt idx="157">
                  <c:v>5.0251028642481063E-3</c:v>
                </c:pt>
                <c:pt idx="158">
                  <c:v>5.0251028642481063E-3</c:v>
                </c:pt>
                <c:pt idx="159">
                  <c:v>5.0251028642481063E-3</c:v>
                </c:pt>
                <c:pt idx="160">
                  <c:v>5.0251028642481063E-3</c:v>
                </c:pt>
                <c:pt idx="161">
                  <c:v>5.0251028642481063E-3</c:v>
                </c:pt>
                <c:pt idx="162">
                  <c:v>5.0251028642481063E-3</c:v>
                </c:pt>
                <c:pt idx="163">
                  <c:v>5.0251028642481063E-3</c:v>
                </c:pt>
                <c:pt idx="164">
                  <c:v>5.0251028642481063E-3</c:v>
                </c:pt>
                <c:pt idx="165">
                  <c:v>5.0251028642481063E-3</c:v>
                </c:pt>
                <c:pt idx="166">
                  <c:v>5.0251028642481063E-3</c:v>
                </c:pt>
                <c:pt idx="167">
                  <c:v>5.0251028642481063E-3</c:v>
                </c:pt>
                <c:pt idx="168">
                  <c:v>5.0251028642481063E-3</c:v>
                </c:pt>
                <c:pt idx="169">
                  <c:v>5.0251028642481063E-3</c:v>
                </c:pt>
                <c:pt idx="170">
                  <c:v>5.0251028642481063E-3</c:v>
                </c:pt>
                <c:pt idx="171">
                  <c:v>5.0251028642481063E-3</c:v>
                </c:pt>
                <c:pt idx="172">
                  <c:v>5.0251028642481063E-3</c:v>
                </c:pt>
                <c:pt idx="173">
                  <c:v>5.0251028642481063E-3</c:v>
                </c:pt>
                <c:pt idx="174">
                  <c:v>5.0251028642481063E-3</c:v>
                </c:pt>
                <c:pt idx="175">
                  <c:v>5.0251028642481063E-3</c:v>
                </c:pt>
                <c:pt idx="176">
                  <c:v>5.0251028642481063E-3</c:v>
                </c:pt>
                <c:pt idx="177">
                  <c:v>5.0251028642481063E-3</c:v>
                </c:pt>
                <c:pt idx="178">
                  <c:v>5.0251028642481063E-3</c:v>
                </c:pt>
                <c:pt idx="179">
                  <c:v>5.0251028642481063E-3</c:v>
                </c:pt>
                <c:pt idx="180">
                  <c:v>5.0251028642481063E-3</c:v>
                </c:pt>
                <c:pt idx="181">
                  <c:v>5.0251028642481063E-3</c:v>
                </c:pt>
                <c:pt idx="182">
                  <c:v>5.0251028642481063E-3</c:v>
                </c:pt>
                <c:pt idx="183">
                  <c:v>5.0251028642481063E-3</c:v>
                </c:pt>
                <c:pt idx="184">
                  <c:v>5.0251028642481063E-3</c:v>
                </c:pt>
                <c:pt idx="185">
                  <c:v>5.0251028642481063E-3</c:v>
                </c:pt>
                <c:pt idx="186">
                  <c:v>5.0251028642481063E-3</c:v>
                </c:pt>
                <c:pt idx="187">
                  <c:v>5.0251028642481063E-3</c:v>
                </c:pt>
                <c:pt idx="188">
                  <c:v>5.0251028642481063E-3</c:v>
                </c:pt>
                <c:pt idx="189">
                  <c:v>5.0251028642481063E-3</c:v>
                </c:pt>
                <c:pt idx="190">
                  <c:v>5.0251028642481063E-3</c:v>
                </c:pt>
                <c:pt idx="191">
                  <c:v>5.0251028642481063E-3</c:v>
                </c:pt>
                <c:pt idx="192">
                  <c:v>5.0251028642481063E-3</c:v>
                </c:pt>
                <c:pt idx="193">
                  <c:v>5.0251028642481063E-3</c:v>
                </c:pt>
                <c:pt idx="194">
                  <c:v>5.0251028642481063E-3</c:v>
                </c:pt>
                <c:pt idx="195">
                  <c:v>5.0251028642481063E-3</c:v>
                </c:pt>
                <c:pt idx="196">
                  <c:v>5.0251028642481063E-3</c:v>
                </c:pt>
                <c:pt idx="197">
                  <c:v>5.0251028642481063E-3</c:v>
                </c:pt>
                <c:pt idx="198">
                  <c:v>5.0251028642481063E-3</c:v>
                </c:pt>
                <c:pt idx="199">
                  <c:v>5.0251028642481063E-3</c:v>
                </c:pt>
                <c:pt idx="200">
                  <c:v>5.0251028642481063E-3</c:v>
                </c:pt>
                <c:pt idx="201">
                  <c:v>5.0251028642481063E-3</c:v>
                </c:pt>
                <c:pt idx="202">
                  <c:v>5.0251028642481063E-3</c:v>
                </c:pt>
                <c:pt idx="203">
                  <c:v>5.0251028642481063E-3</c:v>
                </c:pt>
                <c:pt idx="204">
                  <c:v>5.0251028642481063E-3</c:v>
                </c:pt>
                <c:pt idx="205">
                  <c:v>5.0251028642481063E-3</c:v>
                </c:pt>
                <c:pt idx="206">
                  <c:v>5.0251028642481063E-3</c:v>
                </c:pt>
                <c:pt idx="207">
                  <c:v>5.0251028642481063E-3</c:v>
                </c:pt>
                <c:pt idx="208">
                  <c:v>5.0251028642481063E-3</c:v>
                </c:pt>
                <c:pt idx="209">
                  <c:v>5.0251028642481063E-3</c:v>
                </c:pt>
                <c:pt idx="210">
                  <c:v>5.0251028642481063E-3</c:v>
                </c:pt>
                <c:pt idx="211">
                  <c:v>5.0251028642481063E-3</c:v>
                </c:pt>
                <c:pt idx="212">
                  <c:v>5.0251028642481063E-3</c:v>
                </c:pt>
                <c:pt idx="213">
                  <c:v>5.0251028642481063E-3</c:v>
                </c:pt>
                <c:pt idx="214">
                  <c:v>5.0251028642481063E-3</c:v>
                </c:pt>
                <c:pt idx="215">
                  <c:v>5.0251028642481063E-3</c:v>
                </c:pt>
                <c:pt idx="216">
                  <c:v>5.0251028642481063E-3</c:v>
                </c:pt>
                <c:pt idx="217">
                  <c:v>5.0251028642481063E-3</c:v>
                </c:pt>
                <c:pt idx="218">
                  <c:v>5.0251028642481063E-3</c:v>
                </c:pt>
                <c:pt idx="219">
                  <c:v>5.0251028642481063E-3</c:v>
                </c:pt>
                <c:pt idx="220">
                  <c:v>5.0251028642481063E-3</c:v>
                </c:pt>
                <c:pt idx="221">
                  <c:v>5.0251028642481063E-3</c:v>
                </c:pt>
                <c:pt idx="222">
                  <c:v>5.0251028642481063E-3</c:v>
                </c:pt>
                <c:pt idx="223">
                  <c:v>5.0251028642481063E-3</c:v>
                </c:pt>
                <c:pt idx="224">
                  <c:v>5.0251028642481063E-3</c:v>
                </c:pt>
                <c:pt idx="225">
                  <c:v>5.0251028642481063E-3</c:v>
                </c:pt>
                <c:pt idx="226">
                  <c:v>5.0251028642481063E-3</c:v>
                </c:pt>
                <c:pt idx="227">
                  <c:v>5.0251028642481063E-3</c:v>
                </c:pt>
                <c:pt idx="228">
                  <c:v>5.0251028642481063E-3</c:v>
                </c:pt>
                <c:pt idx="229">
                  <c:v>5.0251028642481063E-3</c:v>
                </c:pt>
                <c:pt idx="230">
                  <c:v>5.0251028642481063E-3</c:v>
                </c:pt>
                <c:pt idx="231">
                  <c:v>5.0251028642481063E-3</c:v>
                </c:pt>
                <c:pt idx="232">
                  <c:v>5.0251028642481063E-3</c:v>
                </c:pt>
                <c:pt idx="233">
                  <c:v>5.0251028642481063E-3</c:v>
                </c:pt>
                <c:pt idx="234">
                  <c:v>5.0251028642481063E-3</c:v>
                </c:pt>
                <c:pt idx="235">
                  <c:v>5.0251028642481063E-3</c:v>
                </c:pt>
                <c:pt idx="236">
                  <c:v>5.0251028642481063E-3</c:v>
                </c:pt>
                <c:pt idx="237">
                  <c:v>5.0251028642481063E-3</c:v>
                </c:pt>
                <c:pt idx="238">
                  <c:v>5.0251028642481063E-3</c:v>
                </c:pt>
                <c:pt idx="239">
                  <c:v>5.0251028642481063E-3</c:v>
                </c:pt>
                <c:pt idx="240">
                  <c:v>5.0251028642481063E-3</c:v>
                </c:pt>
                <c:pt idx="241">
                  <c:v>5.0251028642481063E-3</c:v>
                </c:pt>
                <c:pt idx="242">
                  <c:v>5.0251028642481063E-3</c:v>
                </c:pt>
                <c:pt idx="243">
                  <c:v>5.0251028642481063E-3</c:v>
                </c:pt>
                <c:pt idx="244">
                  <c:v>5.0251028642481063E-3</c:v>
                </c:pt>
                <c:pt idx="245">
                  <c:v>5.0251028642481063E-3</c:v>
                </c:pt>
                <c:pt idx="246">
                  <c:v>5.0251028642481063E-3</c:v>
                </c:pt>
                <c:pt idx="247">
                  <c:v>5.0251028642481063E-3</c:v>
                </c:pt>
                <c:pt idx="248">
                  <c:v>5.0251028642481063E-3</c:v>
                </c:pt>
                <c:pt idx="249">
                  <c:v>5.0251028642481063E-3</c:v>
                </c:pt>
                <c:pt idx="250">
                  <c:v>5.0251028642481063E-3</c:v>
                </c:pt>
                <c:pt idx="251">
                  <c:v>5.0251028642481063E-3</c:v>
                </c:pt>
                <c:pt idx="252">
                  <c:v>5.0251028642481063E-3</c:v>
                </c:pt>
                <c:pt idx="253">
                  <c:v>5.0251028642481063E-3</c:v>
                </c:pt>
                <c:pt idx="254">
                  <c:v>5.0251028642481063E-3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'1YSynthDepo'!$AI$2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'1YSynthDepo'!$AF$3:$AF$257</c:f>
              <c:numCache>
                <c:formatCode>ddd\,\ dd\-mmm\-yyyy</c:formatCode>
                <c:ptCount val="255"/>
                <c:pt idx="0">
                  <c:v>42270</c:v>
                </c:pt>
                <c:pt idx="1">
                  <c:v>42271</c:v>
                </c:pt>
                <c:pt idx="2">
                  <c:v>42272</c:v>
                </c:pt>
                <c:pt idx="3">
                  <c:v>42275</c:v>
                </c:pt>
                <c:pt idx="4">
                  <c:v>42276</c:v>
                </c:pt>
                <c:pt idx="5">
                  <c:v>42277</c:v>
                </c:pt>
                <c:pt idx="6">
                  <c:v>42278</c:v>
                </c:pt>
                <c:pt idx="7">
                  <c:v>42279</c:v>
                </c:pt>
                <c:pt idx="8">
                  <c:v>42282</c:v>
                </c:pt>
                <c:pt idx="9">
                  <c:v>42283</c:v>
                </c:pt>
                <c:pt idx="10">
                  <c:v>42284</c:v>
                </c:pt>
                <c:pt idx="11">
                  <c:v>42285</c:v>
                </c:pt>
                <c:pt idx="12">
                  <c:v>42286</c:v>
                </c:pt>
                <c:pt idx="13">
                  <c:v>42289</c:v>
                </c:pt>
                <c:pt idx="14">
                  <c:v>42290</c:v>
                </c:pt>
                <c:pt idx="15">
                  <c:v>42291</c:v>
                </c:pt>
                <c:pt idx="16">
                  <c:v>42292</c:v>
                </c:pt>
                <c:pt idx="17">
                  <c:v>42293</c:v>
                </c:pt>
                <c:pt idx="18">
                  <c:v>42296</c:v>
                </c:pt>
                <c:pt idx="19">
                  <c:v>42297</c:v>
                </c:pt>
                <c:pt idx="20">
                  <c:v>42298</c:v>
                </c:pt>
                <c:pt idx="21">
                  <c:v>42299</c:v>
                </c:pt>
                <c:pt idx="22">
                  <c:v>42300</c:v>
                </c:pt>
                <c:pt idx="23">
                  <c:v>42303</c:v>
                </c:pt>
                <c:pt idx="24">
                  <c:v>42304</c:v>
                </c:pt>
                <c:pt idx="25">
                  <c:v>42305</c:v>
                </c:pt>
                <c:pt idx="26">
                  <c:v>42306</c:v>
                </c:pt>
                <c:pt idx="27">
                  <c:v>42307</c:v>
                </c:pt>
                <c:pt idx="28">
                  <c:v>42310</c:v>
                </c:pt>
                <c:pt idx="29">
                  <c:v>42311</c:v>
                </c:pt>
                <c:pt idx="30">
                  <c:v>42312</c:v>
                </c:pt>
                <c:pt idx="31">
                  <c:v>42313</c:v>
                </c:pt>
                <c:pt idx="32">
                  <c:v>42314</c:v>
                </c:pt>
                <c:pt idx="33">
                  <c:v>42317</c:v>
                </c:pt>
                <c:pt idx="34">
                  <c:v>42318</c:v>
                </c:pt>
                <c:pt idx="35">
                  <c:v>42319</c:v>
                </c:pt>
                <c:pt idx="36">
                  <c:v>42320</c:v>
                </c:pt>
                <c:pt idx="37">
                  <c:v>42321</c:v>
                </c:pt>
                <c:pt idx="38">
                  <c:v>42324</c:v>
                </c:pt>
                <c:pt idx="39">
                  <c:v>42325</c:v>
                </c:pt>
                <c:pt idx="40">
                  <c:v>42326</c:v>
                </c:pt>
                <c:pt idx="41">
                  <c:v>42327</c:v>
                </c:pt>
                <c:pt idx="42">
                  <c:v>42328</c:v>
                </c:pt>
                <c:pt idx="43">
                  <c:v>42331</c:v>
                </c:pt>
                <c:pt idx="44">
                  <c:v>42332</c:v>
                </c:pt>
                <c:pt idx="45">
                  <c:v>42333</c:v>
                </c:pt>
                <c:pt idx="46">
                  <c:v>42334</c:v>
                </c:pt>
                <c:pt idx="47">
                  <c:v>42335</c:v>
                </c:pt>
                <c:pt idx="48">
                  <c:v>42338</c:v>
                </c:pt>
                <c:pt idx="49">
                  <c:v>42339</c:v>
                </c:pt>
                <c:pt idx="50">
                  <c:v>42340</c:v>
                </c:pt>
                <c:pt idx="51">
                  <c:v>42341</c:v>
                </c:pt>
                <c:pt idx="52">
                  <c:v>42342</c:v>
                </c:pt>
                <c:pt idx="53">
                  <c:v>42345</c:v>
                </c:pt>
                <c:pt idx="54">
                  <c:v>42346</c:v>
                </c:pt>
                <c:pt idx="55">
                  <c:v>42347</c:v>
                </c:pt>
                <c:pt idx="56">
                  <c:v>42348</c:v>
                </c:pt>
                <c:pt idx="57">
                  <c:v>42349</c:v>
                </c:pt>
                <c:pt idx="58">
                  <c:v>42352</c:v>
                </c:pt>
                <c:pt idx="59">
                  <c:v>42353</c:v>
                </c:pt>
                <c:pt idx="60">
                  <c:v>42354</c:v>
                </c:pt>
                <c:pt idx="61">
                  <c:v>42355</c:v>
                </c:pt>
                <c:pt idx="62">
                  <c:v>42356</c:v>
                </c:pt>
                <c:pt idx="63">
                  <c:v>42359</c:v>
                </c:pt>
                <c:pt idx="64">
                  <c:v>42360</c:v>
                </c:pt>
                <c:pt idx="65">
                  <c:v>42361</c:v>
                </c:pt>
                <c:pt idx="66">
                  <c:v>42362</c:v>
                </c:pt>
                <c:pt idx="67">
                  <c:v>42367</c:v>
                </c:pt>
                <c:pt idx="68">
                  <c:v>42368</c:v>
                </c:pt>
                <c:pt idx="69">
                  <c:v>42369</c:v>
                </c:pt>
                <c:pt idx="70">
                  <c:v>42373</c:v>
                </c:pt>
                <c:pt idx="71">
                  <c:v>42374</c:v>
                </c:pt>
                <c:pt idx="72">
                  <c:v>42375</c:v>
                </c:pt>
                <c:pt idx="73">
                  <c:v>42376</c:v>
                </c:pt>
                <c:pt idx="74">
                  <c:v>42377</c:v>
                </c:pt>
                <c:pt idx="75">
                  <c:v>42380</c:v>
                </c:pt>
                <c:pt idx="76">
                  <c:v>42381</c:v>
                </c:pt>
                <c:pt idx="77">
                  <c:v>42382</c:v>
                </c:pt>
                <c:pt idx="78">
                  <c:v>42383</c:v>
                </c:pt>
                <c:pt idx="79">
                  <c:v>42384</c:v>
                </c:pt>
                <c:pt idx="80">
                  <c:v>42387</c:v>
                </c:pt>
                <c:pt idx="81">
                  <c:v>42388</c:v>
                </c:pt>
                <c:pt idx="82">
                  <c:v>42389</c:v>
                </c:pt>
                <c:pt idx="83">
                  <c:v>42390</c:v>
                </c:pt>
                <c:pt idx="84">
                  <c:v>42391</c:v>
                </c:pt>
                <c:pt idx="85">
                  <c:v>42394</c:v>
                </c:pt>
                <c:pt idx="86">
                  <c:v>42395</c:v>
                </c:pt>
                <c:pt idx="87">
                  <c:v>42396</c:v>
                </c:pt>
                <c:pt idx="88">
                  <c:v>42397</c:v>
                </c:pt>
                <c:pt idx="89">
                  <c:v>42398</c:v>
                </c:pt>
                <c:pt idx="90">
                  <c:v>42401</c:v>
                </c:pt>
                <c:pt idx="91">
                  <c:v>42402</c:v>
                </c:pt>
                <c:pt idx="92">
                  <c:v>42403</c:v>
                </c:pt>
                <c:pt idx="93">
                  <c:v>42404</c:v>
                </c:pt>
                <c:pt idx="94">
                  <c:v>42405</c:v>
                </c:pt>
                <c:pt idx="95">
                  <c:v>42408</c:v>
                </c:pt>
                <c:pt idx="96">
                  <c:v>42409</c:v>
                </c:pt>
                <c:pt idx="97">
                  <c:v>42410</c:v>
                </c:pt>
                <c:pt idx="98">
                  <c:v>42411</c:v>
                </c:pt>
                <c:pt idx="99">
                  <c:v>42412</c:v>
                </c:pt>
                <c:pt idx="100">
                  <c:v>42415</c:v>
                </c:pt>
                <c:pt idx="101">
                  <c:v>42416</c:v>
                </c:pt>
                <c:pt idx="102">
                  <c:v>42417</c:v>
                </c:pt>
                <c:pt idx="103">
                  <c:v>42418</c:v>
                </c:pt>
                <c:pt idx="104">
                  <c:v>42419</c:v>
                </c:pt>
                <c:pt idx="105">
                  <c:v>42422</c:v>
                </c:pt>
                <c:pt idx="106">
                  <c:v>42423</c:v>
                </c:pt>
                <c:pt idx="107">
                  <c:v>42424</c:v>
                </c:pt>
                <c:pt idx="108">
                  <c:v>42425</c:v>
                </c:pt>
                <c:pt idx="109">
                  <c:v>42426</c:v>
                </c:pt>
                <c:pt idx="110">
                  <c:v>42429</c:v>
                </c:pt>
                <c:pt idx="111">
                  <c:v>42430</c:v>
                </c:pt>
                <c:pt idx="112">
                  <c:v>42431</c:v>
                </c:pt>
                <c:pt idx="113">
                  <c:v>42432</c:v>
                </c:pt>
                <c:pt idx="114">
                  <c:v>42433</c:v>
                </c:pt>
                <c:pt idx="115">
                  <c:v>42436</c:v>
                </c:pt>
                <c:pt idx="116">
                  <c:v>42437</c:v>
                </c:pt>
                <c:pt idx="117">
                  <c:v>42438</c:v>
                </c:pt>
                <c:pt idx="118">
                  <c:v>42439</c:v>
                </c:pt>
                <c:pt idx="119">
                  <c:v>42440</c:v>
                </c:pt>
                <c:pt idx="120">
                  <c:v>42443</c:v>
                </c:pt>
                <c:pt idx="121">
                  <c:v>42444</c:v>
                </c:pt>
                <c:pt idx="122">
                  <c:v>42445</c:v>
                </c:pt>
                <c:pt idx="123">
                  <c:v>42446</c:v>
                </c:pt>
                <c:pt idx="124">
                  <c:v>42447</c:v>
                </c:pt>
                <c:pt idx="125">
                  <c:v>42450</c:v>
                </c:pt>
                <c:pt idx="126">
                  <c:v>42451</c:v>
                </c:pt>
                <c:pt idx="127">
                  <c:v>42452</c:v>
                </c:pt>
                <c:pt idx="128">
                  <c:v>42453</c:v>
                </c:pt>
                <c:pt idx="129">
                  <c:v>42458</c:v>
                </c:pt>
                <c:pt idx="130">
                  <c:v>42459</c:v>
                </c:pt>
                <c:pt idx="131">
                  <c:v>42460</c:v>
                </c:pt>
                <c:pt idx="132">
                  <c:v>42461</c:v>
                </c:pt>
                <c:pt idx="133">
                  <c:v>42464</c:v>
                </c:pt>
                <c:pt idx="134">
                  <c:v>42465</c:v>
                </c:pt>
                <c:pt idx="135">
                  <c:v>42466</c:v>
                </c:pt>
                <c:pt idx="136">
                  <c:v>42467</c:v>
                </c:pt>
                <c:pt idx="137">
                  <c:v>42468</c:v>
                </c:pt>
                <c:pt idx="138">
                  <c:v>42471</c:v>
                </c:pt>
                <c:pt idx="139">
                  <c:v>42472</c:v>
                </c:pt>
                <c:pt idx="140">
                  <c:v>42473</c:v>
                </c:pt>
                <c:pt idx="141">
                  <c:v>42474</c:v>
                </c:pt>
                <c:pt idx="142">
                  <c:v>42475</c:v>
                </c:pt>
                <c:pt idx="143">
                  <c:v>42478</c:v>
                </c:pt>
                <c:pt idx="144">
                  <c:v>42479</c:v>
                </c:pt>
                <c:pt idx="145">
                  <c:v>42480</c:v>
                </c:pt>
                <c:pt idx="146">
                  <c:v>42481</c:v>
                </c:pt>
                <c:pt idx="147">
                  <c:v>42482</c:v>
                </c:pt>
                <c:pt idx="148">
                  <c:v>42485</c:v>
                </c:pt>
                <c:pt idx="149">
                  <c:v>42486</c:v>
                </c:pt>
                <c:pt idx="150">
                  <c:v>42487</c:v>
                </c:pt>
                <c:pt idx="151">
                  <c:v>42488</c:v>
                </c:pt>
                <c:pt idx="152">
                  <c:v>42489</c:v>
                </c:pt>
                <c:pt idx="153">
                  <c:v>42493</c:v>
                </c:pt>
                <c:pt idx="154">
                  <c:v>42494</c:v>
                </c:pt>
                <c:pt idx="155">
                  <c:v>42495</c:v>
                </c:pt>
                <c:pt idx="156">
                  <c:v>42496</c:v>
                </c:pt>
                <c:pt idx="157">
                  <c:v>42499</c:v>
                </c:pt>
                <c:pt idx="158">
                  <c:v>42500</c:v>
                </c:pt>
                <c:pt idx="159">
                  <c:v>42501</c:v>
                </c:pt>
                <c:pt idx="160">
                  <c:v>42502</c:v>
                </c:pt>
                <c:pt idx="161">
                  <c:v>42503</c:v>
                </c:pt>
                <c:pt idx="162">
                  <c:v>42506</c:v>
                </c:pt>
                <c:pt idx="163">
                  <c:v>42507</c:v>
                </c:pt>
                <c:pt idx="164">
                  <c:v>42508</c:v>
                </c:pt>
                <c:pt idx="165">
                  <c:v>42509</c:v>
                </c:pt>
                <c:pt idx="166">
                  <c:v>42510</c:v>
                </c:pt>
                <c:pt idx="167">
                  <c:v>42513</c:v>
                </c:pt>
                <c:pt idx="168">
                  <c:v>42514</c:v>
                </c:pt>
                <c:pt idx="169">
                  <c:v>42515</c:v>
                </c:pt>
                <c:pt idx="170">
                  <c:v>42516</c:v>
                </c:pt>
                <c:pt idx="171">
                  <c:v>42517</c:v>
                </c:pt>
                <c:pt idx="172">
                  <c:v>42521</c:v>
                </c:pt>
                <c:pt idx="173">
                  <c:v>42522</c:v>
                </c:pt>
                <c:pt idx="174">
                  <c:v>42523</c:v>
                </c:pt>
                <c:pt idx="175">
                  <c:v>42524</c:v>
                </c:pt>
                <c:pt idx="176">
                  <c:v>42527</c:v>
                </c:pt>
                <c:pt idx="177">
                  <c:v>42528</c:v>
                </c:pt>
                <c:pt idx="178">
                  <c:v>42529</c:v>
                </c:pt>
                <c:pt idx="179">
                  <c:v>42530</c:v>
                </c:pt>
                <c:pt idx="180">
                  <c:v>42531</c:v>
                </c:pt>
                <c:pt idx="181">
                  <c:v>42534</c:v>
                </c:pt>
                <c:pt idx="182">
                  <c:v>42535</c:v>
                </c:pt>
                <c:pt idx="183">
                  <c:v>42536</c:v>
                </c:pt>
                <c:pt idx="184">
                  <c:v>42537</c:v>
                </c:pt>
                <c:pt idx="185">
                  <c:v>42538</c:v>
                </c:pt>
                <c:pt idx="186">
                  <c:v>42541</c:v>
                </c:pt>
                <c:pt idx="187">
                  <c:v>42542</c:v>
                </c:pt>
                <c:pt idx="188">
                  <c:v>42543</c:v>
                </c:pt>
                <c:pt idx="189">
                  <c:v>42544</c:v>
                </c:pt>
                <c:pt idx="190">
                  <c:v>42545</c:v>
                </c:pt>
                <c:pt idx="191">
                  <c:v>42548</c:v>
                </c:pt>
                <c:pt idx="192">
                  <c:v>42549</c:v>
                </c:pt>
                <c:pt idx="193">
                  <c:v>42550</c:v>
                </c:pt>
                <c:pt idx="194">
                  <c:v>42551</c:v>
                </c:pt>
                <c:pt idx="195">
                  <c:v>42552</c:v>
                </c:pt>
                <c:pt idx="196">
                  <c:v>42555</c:v>
                </c:pt>
                <c:pt idx="197">
                  <c:v>42556</c:v>
                </c:pt>
                <c:pt idx="198">
                  <c:v>42557</c:v>
                </c:pt>
                <c:pt idx="199">
                  <c:v>42558</c:v>
                </c:pt>
                <c:pt idx="200">
                  <c:v>42559</c:v>
                </c:pt>
                <c:pt idx="201">
                  <c:v>42562</c:v>
                </c:pt>
                <c:pt idx="202">
                  <c:v>42563</c:v>
                </c:pt>
                <c:pt idx="203">
                  <c:v>42564</c:v>
                </c:pt>
                <c:pt idx="204">
                  <c:v>42565</c:v>
                </c:pt>
                <c:pt idx="205">
                  <c:v>42566</c:v>
                </c:pt>
                <c:pt idx="206">
                  <c:v>42569</c:v>
                </c:pt>
                <c:pt idx="207">
                  <c:v>42570</c:v>
                </c:pt>
                <c:pt idx="208">
                  <c:v>42571</c:v>
                </c:pt>
                <c:pt idx="209">
                  <c:v>42572</c:v>
                </c:pt>
                <c:pt idx="210">
                  <c:v>42573</c:v>
                </c:pt>
                <c:pt idx="211">
                  <c:v>42576</c:v>
                </c:pt>
                <c:pt idx="212">
                  <c:v>42577</c:v>
                </c:pt>
                <c:pt idx="213">
                  <c:v>42578</c:v>
                </c:pt>
                <c:pt idx="214">
                  <c:v>42579</c:v>
                </c:pt>
                <c:pt idx="215">
                  <c:v>42580</c:v>
                </c:pt>
                <c:pt idx="216">
                  <c:v>42583</c:v>
                </c:pt>
                <c:pt idx="217">
                  <c:v>42584</c:v>
                </c:pt>
                <c:pt idx="218">
                  <c:v>42585</c:v>
                </c:pt>
                <c:pt idx="219">
                  <c:v>42586</c:v>
                </c:pt>
                <c:pt idx="220">
                  <c:v>42587</c:v>
                </c:pt>
                <c:pt idx="221">
                  <c:v>42590</c:v>
                </c:pt>
                <c:pt idx="222">
                  <c:v>42591</c:v>
                </c:pt>
                <c:pt idx="223">
                  <c:v>42592</c:v>
                </c:pt>
                <c:pt idx="224">
                  <c:v>42593</c:v>
                </c:pt>
                <c:pt idx="225">
                  <c:v>42594</c:v>
                </c:pt>
                <c:pt idx="226">
                  <c:v>42597</c:v>
                </c:pt>
                <c:pt idx="227">
                  <c:v>42598</c:v>
                </c:pt>
                <c:pt idx="228">
                  <c:v>42599</c:v>
                </c:pt>
                <c:pt idx="229">
                  <c:v>42600</c:v>
                </c:pt>
                <c:pt idx="230">
                  <c:v>42601</c:v>
                </c:pt>
                <c:pt idx="231">
                  <c:v>42604</c:v>
                </c:pt>
                <c:pt idx="232">
                  <c:v>42605</c:v>
                </c:pt>
                <c:pt idx="233">
                  <c:v>42606</c:v>
                </c:pt>
                <c:pt idx="234">
                  <c:v>42607</c:v>
                </c:pt>
                <c:pt idx="235">
                  <c:v>42608</c:v>
                </c:pt>
                <c:pt idx="236">
                  <c:v>42612</c:v>
                </c:pt>
                <c:pt idx="237">
                  <c:v>42613</c:v>
                </c:pt>
                <c:pt idx="238">
                  <c:v>42614</c:v>
                </c:pt>
                <c:pt idx="239">
                  <c:v>42615</c:v>
                </c:pt>
                <c:pt idx="240">
                  <c:v>42618</c:v>
                </c:pt>
                <c:pt idx="241">
                  <c:v>42619</c:v>
                </c:pt>
                <c:pt idx="242">
                  <c:v>42620</c:v>
                </c:pt>
                <c:pt idx="243">
                  <c:v>42621</c:v>
                </c:pt>
                <c:pt idx="244">
                  <c:v>42622</c:v>
                </c:pt>
                <c:pt idx="245">
                  <c:v>42625</c:v>
                </c:pt>
                <c:pt idx="246">
                  <c:v>42626</c:v>
                </c:pt>
                <c:pt idx="247">
                  <c:v>42627</c:v>
                </c:pt>
                <c:pt idx="248">
                  <c:v>42628</c:v>
                </c:pt>
                <c:pt idx="249">
                  <c:v>42629</c:v>
                </c:pt>
                <c:pt idx="250">
                  <c:v>42632</c:v>
                </c:pt>
                <c:pt idx="251">
                  <c:v>42633</c:v>
                </c:pt>
                <c:pt idx="252">
                  <c:v>42634</c:v>
                </c:pt>
                <c:pt idx="253">
                  <c:v>42635</c:v>
                </c:pt>
                <c:pt idx="254">
                  <c:v>42636</c:v>
                </c:pt>
              </c:numCache>
            </c:numRef>
          </c:cat>
          <c:val>
            <c:numRef>
              <c:f>'1YSynthDepo'!$AI$3:$AI$257</c:f>
              <c:numCache>
                <c:formatCode>0.0000%</c:formatCode>
                <c:ptCount val="255"/>
                <c:pt idx="0">
                  <c:v>6.1555847041406785E-3</c:v>
                </c:pt>
                <c:pt idx="1">
                  <c:v>6.1494072077478232E-3</c:v>
                </c:pt>
                <c:pt idx="2">
                  <c:v>6.1432297113549672E-3</c:v>
                </c:pt>
                <c:pt idx="3">
                  <c:v>6.1246972221764007E-3</c:v>
                </c:pt>
                <c:pt idx="4">
                  <c:v>6.1185197257835446E-3</c:v>
                </c:pt>
                <c:pt idx="5">
                  <c:v>6.1123422293906894E-3</c:v>
                </c:pt>
                <c:pt idx="6">
                  <c:v>6.1061647329978342E-3</c:v>
                </c:pt>
                <c:pt idx="7">
                  <c:v>6.0999872366049781E-3</c:v>
                </c:pt>
                <c:pt idx="8">
                  <c:v>6.0814547474264116E-3</c:v>
                </c:pt>
                <c:pt idx="9">
                  <c:v>6.0752772510335564E-3</c:v>
                </c:pt>
                <c:pt idx="10">
                  <c:v>6.0690997546407003E-3</c:v>
                </c:pt>
                <c:pt idx="11">
                  <c:v>6.0629222582478451E-3</c:v>
                </c:pt>
                <c:pt idx="12">
                  <c:v>6.056744761854989E-3</c:v>
                </c:pt>
                <c:pt idx="13">
                  <c:v>6.0382122726764225E-3</c:v>
                </c:pt>
                <c:pt idx="14">
                  <c:v>6.0320347762835673E-3</c:v>
                </c:pt>
                <c:pt idx="15">
                  <c:v>6.0258572798907112E-3</c:v>
                </c:pt>
                <c:pt idx="16">
                  <c:v>6.019679783497856E-3</c:v>
                </c:pt>
                <c:pt idx="17">
                  <c:v>6.0135022871049999E-3</c:v>
                </c:pt>
                <c:pt idx="18">
                  <c:v>5.9949697979264334E-3</c:v>
                </c:pt>
                <c:pt idx="19">
                  <c:v>5.9887923015335782E-3</c:v>
                </c:pt>
                <c:pt idx="20">
                  <c:v>5.9826148051407221E-3</c:v>
                </c:pt>
                <c:pt idx="21">
                  <c:v>5.9764373087478669E-3</c:v>
                </c:pt>
                <c:pt idx="22">
                  <c:v>5.9702598123550108E-3</c:v>
                </c:pt>
                <c:pt idx="23">
                  <c:v>5.9517273231764443E-3</c:v>
                </c:pt>
                <c:pt idx="24">
                  <c:v>5.9455498267835891E-3</c:v>
                </c:pt>
                <c:pt idx="25">
                  <c:v>5.9393723303907331E-3</c:v>
                </c:pt>
                <c:pt idx="26">
                  <c:v>5.9331948339978778E-3</c:v>
                </c:pt>
                <c:pt idx="27">
                  <c:v>5.9270173376050218E-3</c:v>
                </c:pt>
                <c:pt idx="28">
                  <c:v>5.9084848484264553E-3</c:v>
                </c:pt>
                <c:pt idx="29">
                  <c:v>5.9023073520336001E-3</c:v>
                </c:pt>
                <c:pt idx="30">
                  <c:v>5.896129855640744E-3</c:v>
                </c:pt>
                <c:pt idx="31">
                  <c:v>5.8899523592478888E-3</c:v>
                </c:pt>
                <c:pt idx="32">
                  <c:v>5.8837748628550327E-3</c:v>
                </c:pt>
                <c:pt idx="33">
                  <c:v>5.8652423736764662E-3</c:v>
                </c:pt>
                <c:pt idx="34">
                  <c:v>5.859064877283611E-3</c:v>
                </c:pt>
                <c:pt idx="35">
                  <c:v>5.8528873808907549E-3</c:v>
                </c:pt>
                <c:pt idx="36">
                  <c:v>5.8467098844978997E-3</c:v>
                </c:pt>
                <c:pt idx="37">
                  <c:v>5.8405323881050436E-3</c:v>
                </c:pt>
                <c:pt idx="38">
                  <c:v>5.8219998989264771E-3</c:v>
                </c:pt>
                <c:pt idx="39">
                  <c:v>5.8158224025336219E-3</c:v>
                </c:pt>
                <c:pt idx="40">
                  <c:v>5.8096449061407658E-3</c:v>
                </c:pt>
                <c:pt idx="41">
                  <c:v>5.8034674097479106E-3</c:v>
                </c:pt>
                <c:pt idx="42">
                  <c:v>5.7972899133550554E-3</c:v>
                </c:pt>
                <c:pt idx="43">
                  <c:v>5.778757424176488E-3</c:v>
                </c:pt>
                <c:pt idx="44">
                  <c:v>5.7725799277836328E-3</c:v>
                </c:pt>
                <c:pt idx="45">
                  <c:v>5.7664024313907767E-3</c:v>
                </c:pt>
                <c:pt idx="46">
                  <c:v>5.7602249349979215E-3</c:v>
                </c:pt>
                <c:pt idx="47">
                  <c:v>5.7540474386050663E-3</c:v>
                </c:pt>
                <c:pt idx="48">
                  <c:v>5.7355149494264989E-3</c:v>
                </c:pt>
                <c:pt idx="49">
                  <c:v>5.7293374530336437E-3</c:v>
                </c:pt>
                <c:pt idx="50">
                  <c:v>5.7231599566407877E-3</c:v>
                </c:pt>
                <c:pt idx="51">
                  <c:v>5.7169824602479324E-3</c:v>
                </c:pt>
                <c:pt idx="52">
                  <c:v>5.7108049638550772E-3</c:v>
                </c:pt>
                <c:pt idx="53">
                  <c:v>5.6922724746765099E-3</c:v>
                </c:pt>
                <c:pt idx="54">
                  <c:v>5.6860949782836546E-3</c:v>
                </c:pt>
                <c:pt idx="55">
                  <c:v>5.6799174818907994E-3</c:v>
                </c:pt>
                <c:pt idx="56">
                  <c:v>5.6737399854979434E-3</c:v>
                </c:pt>
                <c:pt idx="57">
                  <c:v>5.6675624891050881E-3</c:v>
                </c:pt>
                <c:pt idx="58">
                  <c:v>5.6490299999265208E-3</c:v>
                </c:pt>
                <c:pt idx="59">
                  <c:v>5.6428525035336656E-3</c:v>
                </c:pt>
                <c:pt idx="60">
                  <c:v>5.6366750071408104E-3</c:v>
                </c:pt>
                <c:pt idx="61">
                  <c:v>5.6304975107479543E-3</c:v>
                </c:pt>
                <c:pt idx="62">
                  <c:v>5.6243200143550991E-3</c:v>
                </c:pt>
                <c:pt idx="63">
                  <c:v>5.6057875251765317E-3</c:v>
                </c:pt>
                <c:pt idx="64">
                  <c:v>5.5996100287836765E-3</c:v>
                </c:pt>
                <c:pt idx="65">
                  <c:v>5.5934325323908213E-3</c:v>
                </c:pt>
                <c:pt idx="66">
                  <c:v>5.5872550359979652E-3</c:v>
                </c:pt>
                <c:pt idx="67">
                  <c:v>5.5563675540336874E-3</c:v>
                </c:pt>
                <c:pt idx="68">
                  <c:v>5.5501900576408322E-3</c:v>
                </c:pt>
                <c:pt idx="69">
                  <c:v>5.5440125612479761E-3</c:v>
                </c:pt>
                <c:pt idx="70">
                  <c:v>5.5193025756765535E-3</c:v>
                </c:pt>
                <c:pt idx="71">
                  <c:v>5.5131250792836983E-3</c:v>
                </c:pt>
                <c:pt idx="72">
                  <c:v>5.5069475828908431E-3</c:v>
                </c:pt>
                <c:pt idx="73">
                  <c:v>5.500770086497987E-3</c:v>
                </c:pt>
                <c:pt idx="74">
                  <c:v>5.4945925901051318E-3</c:v>
                </c:pt>
                <c:pt idx="75">
                  <c:v>5.4760601009265653E-3</c:v>
                </c:pt>
                <c:pt idx="76">
                  <c:v>5.4698826045337092E-3</c:v>
                </c:pt>
                <c:pt idx="77">
                  <c:v>5.463705108140854E-3</c:v>
                </c:pt>
                <c:pt idx="78">
                  <c:v>5.457527611747998E-3</c:v>
                </c:pt>
                <c:pt idx="79">
                  <c:v>5.4513501153551427E-3</c:v>
                </c:pt>
                <c:pt idx="80">
                  <c:v>5.4328176261765762E-3</c:v>
                </c:pt>
                <c:pt idx="81">
                  <c:v>5.4266401297837202E-3</c:v>
                </c:pt>
                <c:pt idx="82">
                  <c:v>5.420462633390865E-3</c:v>
                </c:pt>
                <c:pt idx="83">
                  <c:v>5.4142851369980089E-3</c:v>
                </c:pt>
                <c:pt idx="84">
                  <c:v>5.4081076406051537E-3</c:v>
                </c:pt>
                <c:pt idx="85">
                  <c:v>5.3895751514265872E-3</c:v>
                </c:pt>
                <c:pt idx="86">
                  <c:v>5.3833976550337311E-3</c:v>
                </c:pt>
                <c:pt idx="87">
                  <c:v>5.3772201586408759E-3</c:v>
                </c:pt>
                <c:pt idx="88">
                  <c:v>5.3710426622480198E-3</c:v>
                </c:pt>
                <c:pt idx="89">
                  <c:v>5.3648651658551646E-3</c:v>
                </c:pt>
                <c:pt idx="90">
                  <c:v>5.3463326766765981E-3</c:v>
                </c:pt>
                <c:pt idx="91">
                  <c:v>5.340155180283742E-3</c:v>
                </c:pt>
                <c:pt idx="92">
                  <c:v>5.3339776838908868E-3</c:v>
                </c:pt>
                <c:pt idx="93">
                  <c:v>5.3278001874980316E-3</c:v>
                </c:pt>
                <c:pt idx="94">
                  <c:v>5.3216226911051755E-3</c:v>
                </c:pt>
                <c:pt idx="95">
                  <c:v>5.303090201926609E-3</c:v>
                </c:pt>
                <c:pt idx="96">
                  <c:v>5.2969127055337529E-3</c:v>
                </c:pt>
                <c:pt idx="97">
                  <c:v>5.2907352091408977E-3</c:v>
                </c:pt>
                <c:pt idx="98">
                  <c:v>5.2845577127480416E-3</c:v>
                </c:pt>
                <c:pt idx="99">
                  <c:v>5.2783802163551864E-3</c:v>
                </c:pt>
                <c:pt idx="100">
                  <c:v>5.2598477271766199E-3</c:v>
                </c:pt>
                <c:pt idx="101">
                  <c:v>5.2536702307837638E-3</c:v>
                </c:pt>
                <c:pt idx="102">
                  <c:v>5.2474927343909086E-3</c:v>
                </c:pt>
                <c:pt idx="103">
                  <c:v>5.2413152379980534E-3</c:v>
                </c:pt>
                <c:pt idx="104">
                  <c:v>5.2351377416051973E-3</c:v>
                </c:pt>
                <c:pt idx="105">
                  <c:v>5.2166052524266308E-3</c:v>
                </c:pt>
                <c:pt idx="106">
                  <c:v>5.2104277560337756E-3</c:v>
                </c:pt>
                <c:pt idx="107">
                  <c:v>5.2042502596409196E-3</c:v>
                </c:pt>
                <c:pt idx="108">
                  <c:v>5.1980727632480643E-3</c:v>
                </c:pt>
                <c:pt idx="109">
                  <c:v>5.1918952668552083E-3</c:v>
                </c:pt>
                <c:pt idx="110">
                  <c:v>5.1733627776766418E-3</c:v>
                </c:pt>
                <c:pt idx="111">
                  <c:v>5.1671852812837857E-3</c:v>
                </c:pt>
                <c:pt idx="112">
                  <c:v>5.1610077848909305E-3</c:v>
                </c:pt>
                <c:pt idx="113">
                  <c:v>5.1548302884980753E-3</c:v>
                </c:pt>
                <c:pt idx="114">
                  <c:v>5.1486527921052192E-3</c:v>
                </c:pt>
                <c:pt idx="115">
                  <c:v>5.1301203029266527E-3</c:v>
                </c:pt>
                <c:pt idx="116">
                  <c:v>5.1239428065337975E-3</c:v>
                </c:pt>
                <c:pt idx="117">
                  <c:v>5.1177653101409414E-3</c:v>
                </c:pt>
                <c:pt idx="118">
                  <c:v>5.1115878137480862E-3</c:v>
                </c:pt>
                <c:pt idx="119">
                  <c:v>5.1054103173552301E-3</c:v>
                </c:pt>
                <c:pt idx="120">
                  <c:v>5.0868778281766636E-3</c:v>
                </c:pt>
                <c:pt idx="121">
                  <c:v>5.0807003317838084E-3</c:v>
                </c:pt>
                <c:pt idx="122">
                  <c:v>5.0745228353909523E-3</c:v>
                </c:pt>
                <c:pt idx="123">
                  <c:v>5.0683453389980971E-3</c:v>
                </c:pt>
                <c:pt idx="124">
                  <c:v>5.062167842605241E-3</c:v>
                </c:pt>
                <c:pt idx="125">
                  <c:v>5.0436353534266745E-3</c:v>
                </c:pt>
                <c:pt idx="126">
                  <c:v>5.0374578570338193E-3</c:v>
                </c:pt>
                <c:pt idx="127">
                  <c:v>5.0312803606409632E-3</c:v>
                </c:pt>
                <c:pt idx="128">
                  <c:v>5.025102864248108E-3</c:v>
                </c:pt>
                <c:pt idx="129">
                  <c:v>4.9942153822838302E-3</c:v>
                </c:pt>
                <c:pt idx="130">
                  <c:v>4.9880378858909741E-3</c:v>
                </c:pt>
                <c:pt idx="131">
                  <c:v>4.9818603894981189E-3</c:v>
                </c:pt>
                <c:pt idx="132">
                  <c:v>4.9756828931052637E-3</c:v>
                </c:pt>
                <c:pt idx="133">
                  <c:v>4.9571504039266964E-3</c:v>
                </c:pt>
                <c:pt idx="134">
                  <c:v>4.9509729075338411E-3</c:v>
                </c:pt>
                <c:pt idx="135">
                  <c:v>4.9447954111409851E-3</c:v>
                </c:pt>
                <c:pt idx="136">
                  <c:v>4.9386179147481299E-3</c:v>
                </c:pt>
                <c:pt idx="137">
                  <c:v>4.9324404183552738E-3</c:v>
                </c:pt>
                <c:pt idx="138">
                  <c:v>4.9139079291767073E-3</c:v>
                </c:pt>
                <c:pt idx="139">
                  <c:v>4.9077304327838521E-3</c:v>
                </c:pt>
                <c:pt idx="140">
                  <c:v>4.901552936390996E-3</c:v>
                </c:pt>
                <c:pt idx="141">
                  <c:v>4.8953754399981408E-3</c:v>
                </c:pt>
                <c:pt idx="142">
                  <c:v>4.8891979436052856E-3</c:v>
                </c:pt>
                <c:pt idx="143">
                  <c:v>4.8706654544267182E-3</c:v>
                </c:pt>
                <c:pt idx="144">
                  <c:v>4.864487958033863E-3</c:v>
                </c:pt>
                <c:pt idx="145">
                  <c:v>4.8583104616410078E-3</c:v>
                </c:pt>
                <c:pt idx="146">
                  <c:v>4.8521329652481517E-3</c:v>
                </c:pt>
                <c:pt idx="147">
                  <c:v>4.8459554688552965E-3</c:v>
                </c:pt>
                <c:pt idx="148">
                  <c:v>4.8274229796767291E-3</c:v>
                </c:pt>
                <c:pt idx="149">
                  <c:v>4.8212454832838739E-3</c:v>
                </c:pt>
                <c:pt idx="150">
                  <c:v>4.8150679868910178E-3</c:v>
                </c:pt>
                <c:pt idx="151">
                  <c:v>4.8088904904981626E-3</c:v>
                </c:pt>
                <c:pt idx="152">
                  <c:v>4.8027129941053074E-3</c:v>
                </c:pt>
                <c:pt idx="153">
                  <c:v>4.7780030085338848E-3</c:v>
                </c:pt>
                <c:pt idx="154">
                  <c:v>4.7718255121410296E-3</c:v>
                </c:pt>
                <c:pt idx="155">
                  <c:v>4.7656480157481735E-3</c:v>
                </c:pt>
                <c:pt idx="156">
                  <c:v>4.7594705193553175E-3</c:v>
                </c:pt>
                <c:pt idx="157">
                  <c:v>4.7409380301767518E-3</c:v>
                </c:pt>
                <c:pt idx="158">
                  <c:v>4.7347605337838957E-3</c:v>
                </c:pt>
                <c:pt idx="159">
                  <c:v>4.7285830373910405E-3</c:v>
                </c:pt>
                <c:pt idx="160">
                  <c:v>4.7224055409981845E-3</c:v>
                </c:pt>
                <c:pt idx="161">
                  <c:v>4.7162280446053292E-3</c:v>
                </c:pt>
                <c:pt idx="162">
                  <c:v>4.6976955554267619E-3</c:v>
                </c:pt>
                <c:pt idx="163">
                  <c:v>4.6915180590339067E-3</c:v>
                </c:pt>
                <c:pt idx="164">
                  <c:v>4.6853405626410514E-3</c:v>
                </c:pt>
                <c:pt idx="165">
                  <c:v>4.6791630662481954E-3</c:v>
                </c:pt>
                <c:pt idx="166">
                  <c:v>4.6729855698553402E-3</c:v>
                </c:pt>
                <c:pt idx="167">
                  <c:v>4.6544530806767728E-3</c:v>
                </c:pt>
                <c:pt idx="168">
                  <c:v>4.6482755842839176E-3</c:v>
                </c:pt>
                <c:pt idx="169">
                  <c:v>4.6420980878910615E-3</c:v>
                </c:pt>
                <c:pt idx="170">
                  <c:v>4.6359205914982063E-3</c:v>
                </c:pt>
                <c:pt idx="171">
                  <c:v>4.6297430951053511E-3</c:v>
                </c:pt>
                <c:pt idx="172">
                  <c:v>4.6050331095339285E-3</c:v>
                </c:pt>
                <c:pt idx="173">
                  <c:v>4.5988556131410733E-3</c:v>
                </c:pt>
                <c:pt idx="174">
                  <c:v>4.5926781167482172E-3</c:v>
                </c:pt>
                <c:pt idx="175">
                  <c:v>4.586500620355362E-3</c:v>
                </c:pt>
                <c:pt idx="176">
                  <c:v>4.5679681311767955E-3</c:v>
                </c:pt>
                <c:pt idx="177">
                  <c:v>4.5617906347839394E-3</c:v>
                </c:pt>
                <c:pt idx="178">
                  <c:v>4.5556131383910842E-3</c:v>
                </c:pt>
                <c:pt idx="179">
                  <c:v>4.5494356419982281E-3</c:v>
                </c:pt>
                <c:pt idx="180">
                  <c:v>4.5432581456053729E-3</c:v>
                </c:pt>
                <c:pt idx="181">
                  <c:v>4.5247256564268055E-3</c:v>
                </c:pt>
                <c:pt idx="182">
                  <c:v>4.5185481600339503E-3</c:v>
                </c:pt>
                <c:pt idx="183">
                  <c:v>4.5123706636410951E-3</c:v>
                </c:pt>
                <c:pt idx="184">
                  <c:v>4.506193167248239E-3</c:v>
                </c:pt>
                <c:pt idx="185">
                  <c:v>4.5000156708553838E-3</c:v>
                </c:pt>
                <c:pt idx="186">
                  <c:v>4.4814831816768173E-3</c:v>
                </c:pt>
                <c:pt idx="187">
                  <c:v>4.4753056852839613E-3</c:v>
                </c:pt>
                <c:pt idx="188">
                  <c:v>4.469128188891106E-3</c:v>
                </c:pt>
                <c:pt idx="189">
                  <c:v>4.46295069249825E-3</c:v>
                </c:pt>
                <c:pt idx="190">
                  <c:v>4.4567731961053948E-3</c:v>
                </c:pt>
                <c:pt idx="191">
                  <c:v>4.4382407069268283E-3</c:v>
                </c:pt>
                <c:pt idx="192">
                  <c:v>4.4320632105339722E-3</c:v>
                </c:pt>
                <c:pt idx="193">
                  <c:v>4.425885714141117E-3</c:v>
                </c:pt>
                <c:pt idx="194">
                  <c:v>4.4197082177482618E-3</c:v>
                </c:pt>
                <c:pt idx="195">
                  <c:v>4.4135307213554057E-3</c:v>
                </c:pt>
                <c:pt idx="196">
                  <c:v>4.3949982321768392E-3</c:v>
                </c:pt>
                <c:pt idx="197">
                  <c:v>4.3888207357839831E-3</c:v>
                </c:pt>
                <c:pt idx="198">
                  <c:v>4.3826432393911279E-3</c:v>
                </c:pt>
                <c:pt idx="199">
                  <c:v>4.3764657429982718E-3</c:v>
                </c:pt>
                <c:pt idx="200">
                  <c:v>4.3702882466054166E-3</c:v>
                </c:pt>
                <c:pt idx="201">
                  <c:v>4.3517557574268501E-3</c:v>
                </c:pt>
                <c:pt idx="202">
                  <c:v>4.345578261033994E-3</c:v>
                </c:pt>
                <c:pt idx="203">
                  <c:v>4.3394007646411388E-3</c:v>
                </c:pt>
                <c:pt idx="204">
                  <c:v>4.3332232682482836E-3</c:v>
                </c:pt>
                <c:pt idx="205">
                  <c:v>4.3270457718554275E-3</c:v>
                </c:pt>
                <c:pt idx="206">
                  <c:v>4.308513282676861E-3</c:v>
                </c:pt>
                <c:pt idx="207">
                  <c:v>4.3023357862840058E-3</c:v>
                </c:pt>
                <c:pt idx="208">
                  <c:v>4.2961582898911497E-3</c:v>
                </c:pt>
                <c:pt idx="209">
                  <c:v>4.2899807934982936E-3</c:v>
                </c:pt>
                <c:pt idx="210">
                  <c:v>4.2838032971054384E-3</c:v>
                </c:pt>
                <c:pt idx="211">
                  <c:v>4.2652708079268719E-3</c:v>
                </c:pt>
                <c:pt idx="212">
                  <c:v>4.2590933115340159E-3</c:v>
                </c:pt>
                <c:pt idx="213">
                  <c:v>4.2529158151411606E-3</c:v>
                </c:pt>
                <c:pt idx="214">
                  <c:v>4.2467383187483054E-3</c:v>
                </c:pt>
                <c:pt idx="215">
                  <c:v>4.2405608223554494E-3</c:v>
                </c:pt>
                <c:pt idx="216">
                  <c:v>4.2220283331768828E-3</c:v>
                </c:pt>
                <c:pt idx="217">
                  <c:v>4.2158508367840276E-3</c:v>
                </c:pt>
                <c:pt idx="218">
                  <c:v>4.2096733403911716E-3</c:v>
                </c:pt>
                <c:pt idx="219">
                  <c:v>4.2034958439983163E-3</c:v>
                </c:pt>
                <c:pt idx="220">
                  <c:v>4.1973183476054603E-3</c:v>
                </c:pt>
                <c:pt idx="221">
                  <c:v>4.1787858584268938E-3</c:v>
                </c:pt>
                <c:pt idx="222">
                  <c:v>4.1726083620340377E-3</c:v>
                </c:pt>
                <c:pt idx="223">
                  <c:v>4.1664308656411825E-3</c:v>
                </c:pt>
                <c:pt idx="224">
                  <c:v>4.1602533692483273E-3</c:v>
                </c:pt>
                <c:pt idx="225">
                  <c:v>4.1540758728554721E-3</c:v>
                </c:pt>
                <c:pt idx="226">
                  <c:v>4.1355433836769047E-3</c:v>
                </c:pt>
                <c:pt idx="227">
                  <c:v>4.1293658872840495E-3</c:v>
                </c:pt>
                <c:pt idx="228">
                  <c:v>4.1231883908911943E-3</c:v>
                </c:pt>
                <c:pt idx="229">
                  <c:v>4.1170108944983382E-3</c:v>
                </c:pt>
                <c:pt idx="230">
                  <c:v>4.1108333981054821E-3</c:v>
                </c:pt>
                <c:pt idx="231">
                  <c:v>4.0923009089269156E-3</c:v>
                </c:pt>
                <c:pt idx="232">
                  <c:v>4.0861234125340595E-3</c:v>
                </c:pt>
                <c:pt idx="233">
                  <c:v>4.0799459161412043E-3</c:v>
                </c:pt>
                <c:pt idx="234">
                  <c:v>4.0737684197483491E-3</c:v>
                </c:pt>
                <c:pt idx="235">
                  <c:v>4.0675909233554939E-3</c:v>
                </c:pt>
                <c:pt idx="236">
                  <c:v>4.0428809377840713E-3</c:v>
                </c:pt>
                <c:pt idx="237">
                  <c:v>4.0367034413912152E-3</c:v>
                </c:pt>
                <c:pt idx="238">
                  <c:v>4.03052594499836E-3</c:v>
                </c:pt>
                <c:pt idx="239">
                  <c:v>4.0243484486055039E-3</c:v>
                </c:pt>
                <c:pt idx="240">
                  <c:v>4.0058159594269383E-3</c:v>
                </c:pt>
                <c:pt idx="241">
                  <c:v>3.9996384630340822E-3</c:v>
                </c:pt>
                <c:pt idx="242">
                  <c:v>3.9934609666412262E-3</c:v>
                </c:pt>
                <c:pt idx="243">
                  <c:v>3.9872834702483709E-3</c:v>
                </c:pt>
                <c:pt idx="244">
                  <c:v>3.9811059738555157E-3</c:v>
                </c:pt>
                <c:pt idx="245">
                  <c:v>3.9625734846769484E-3</c:v>
                </c:pt>
                <c:pt idx="246">
                  <c:v>3.9563959882840932E-3</c:v>
                </c:pt>
                <c:pt idx="247">
                  <c:v>3.9502184918912379E-3</c:v>
                </c:pt>
                <c:pt idx="248">
                  <c:v>3.9440409954983819E-3</c:v>
                </c:pt>
                <c:pt idx="249">
                  <c:v>3.9378634991055258E-3</c:v>
                </c:pt>
                <c:pt idx="250">
                  <c:v>3.9193310099269593E-3</c:v>
                </c:pt>
                <c:pt idx="251">
                  <c:v>3.9131535135341041E-3</c:v>
                </c:pt>
                <c:pt idx="252">
                  <c:v>3.906976017141248E-3</c:v>
                </c:pt>
                <c:pt idx="253">
                  <c:v>3.9007985207483928E-3</c:v>
                </c:pt>
                <c:pt idx="254">
                  <c:v>3.8946210243555371E-3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'1YSynthDepo'!$AJ$2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'1YSynthDepo'!$AF$3:$AF$257</c:f>
              <c:numCache>
                <c:formatCode>ddd\,\ dd\-mmm\-yyyy</c:formatCode>
                <c:ptCount val="255"/>
                <c:pt idx="0">
                  <c:v>42270</c:v>
                </c:pt>
                <c:pt idx="1">
                  <c:v>42271</c:v>
                </c:pt>
                <c:pt idx="2">
                  <c:v>42272</c:v>
                </c:pt>
                <c:pt idx="3">
                  <c:v>42275</c:v>
                </c:pt>
                <c:pt idx="4">
                  <c:v>42276</c:v>
                </c:pt>
                <c:pt idx="5">
                  <c:v>42277</c:v>
                </c:pt>
                <c:pt idx="6">
                  <c:v>42278</c:v>
                </c:pt>
                <c:pt idx="7">
                  <c:v>42279</c:v>
                </c:pt>
                <c:pt idx="8">
                  <c:v>42282</c:v>
                </c:pt>
                <c:pt idx="9">
                  <c:v>42283</c:v>
                </c:pt>
                <c:pt idx="10">
                  <c:v>42284</c:v>
                </c:pt>
                <c:pt idx="11">
                  <c:v>42285</c:v>
                </c:pt>
                <c:pt idx="12">
                  <c:v>42286</c:v>
                </c:pt>
                <c:pt idx="13">
                  <c:v>42289</c:v>
                </c:pt>
                <c:pt idx="14">
                  <c:v>42290</c:v>
                </c:pt>
                <c:pt idx="15">
                  <c:v>42291</c:v>
                </c:pt>
                <c:pt idx="16">
                  <c:v>42292</c:v>
                </c:pt>
                <c:pt idx="17">
                  <c:v>42293</c:v>
                </c:pt>
                <c:pt idx="18">
                  <c:v>42296</c:v>
                </c:pt>
                <c:pt idx="19">
                  <c:v>42297</c:v>
                </c:pt>
                <c:pt idx="20">
                  <c:v>42298</c:v>
                </c:pt>
                <c:pt idx="21">
                  <c:v>42299</c:v>
                </c:pt>
                <c:pt idx="22">
                  <c:v>42300</c:v>
                </c:pt>
                <c:pt idx="23">
                  <c:v>42303</c:v>
                </c:pt>
                <c:pt idx="24">
                  <c:v>42304</c:v>
                </c:pt>
                <c:pt idx="25">
                  <c:v>42305</c:v>
                </c:pt>
                <c:pt idx="26">
                  <c:v>42306</c:v>
                </c:pt>
                <c:pt idx="27">
                  <c:v>42307</c:v>
                </c:pt>
                <c:pt idx="28">
                  <c:v>42310</c:v>
                </c:pt>
                <c:pt idx="29">
                  <c:v>42311</c:v>
                </c:pt>
                <c:pt idx="30">
                  <c:v>42312</c:v>
                </c:pt>
                <c:pt idx="31">
                  <c:v>42313</c:v>
                </c:pt>
                <c:pt idx="32">
                  <c:v>42314</c:v>
                </c:pt>
                <c:pt idx="33">
                  <c:v>42317</c:v>
                </c:pt>
                <c:pt idx="34">
                  <c:v>42318</c:v>
                </c:pt>
                <c:pt idx="35">
                  <c:v>42319</c:v>
                </c:pt>
                <c:pt idx="36">
                  <c:v>42320</c:v>
                </c:pt>
                <c:pt idx="37">
                  <c:v>42321</c:v>
                </c:pt>
                <c:pt idx="38">
                  <c:v>42324</c:v>
                </c:pt>
                <c:pt idx="39">
                  <c:v>42325</c:v>
                </c:pt>
                <c:pt idx="40">
                  <c:v>42326</c:v>
                </c:pt>
                <c:pt idx="41">
                  <c:v>42327</c:v>
                </c:pt>
                <c:pt idx="42">
                  <c:v>42328</c:v>
                </c:pt>
                <c:pt idx="43">
                  <c:v>42331</c:v>
                </c:pt>
                <c:pt idx="44">
                  <c:v>42332</c:v>
                </c:pt>
                <c:pt idx="45">
                  <c:v>42333</c:v>
                </c:pt>
                <c:pt idx="46">
                  <c:v>42334</c:v>
                </c:pt>
                <c:pt idx="47">
                  <c:v>42335</c:v>
                </c:pt>
                <c:pt idx="48">
                  <c:v>42338</c:v>
                </c:pt>
                <c:pt idx="49">
                  <c:v>42339</c:v>
                </c:pt>
                <c:pt idx="50">
                  <c:v>42340</c:v>
                </c:pt>
                <c:pt idx="51">
                  <c:v>42341</c:v>
                </c:pt>
                <c:pt idx="52">
                  <c:v>42342</c:v>
                </c:pt>
                <c:pt idx="53">
                  <c:v>42345</c:v>
                </c:pt>
                <c:pt idx="54">
                  <c:v>42346</c:v>
                </c:pt>
                <c:pt idx="55">
                  <c:v>42347</c:v>
                </c:pt>
                <c:pt idx="56">
                  <c:v>42348</c:v>
                </c:pt>
                <c:pt idx="57">
                  <c:v>42349</c:v>
                </c:pt>
                <c:pt idx="58">
                  <c:v>42352</c:v>
                </c:pt>
                <c:pt idx="59">
                  <c:v>42353</c:v>
                </c:pt>
                <c:pt idx="60">
                  <c:v>42354</c:v>
                </c:pt>
                <c:pt idx="61">
                  <c:v>42355</c:v>
                </c:pt>
                <c:pt idx="62">
                  <c:v>42356</c:v>
                </c:pt>
                <c:pt idx="63">
                  <c:v>42359</c:v>
                </c:pt>
                <c:pt idx="64">
                  <c:v>42360</c:v>
                </c:pt>
                <c:pt idx="65">
                  <c:v>42361</c:v>
                </c:pt>
                <c:pt idx="66">
                  <c:v>42362</c:v>
                </c:pt>
                <c:pt idx="67">
                  <c:v>42367</c:v>
                </c:pt>
                <c:pt idx="68">
                  <c:v>42368</c:v>
                </c:pt>
                <c:pt idx="69">
                  <c:v>42369</c:v>
                </c:pt>
                <c:pt idx="70">
                  <c:v>42373</c:v>
                </c:pt>
                <c:pt idx="71">
                  <c:v>42374</c:v>
                </c:pt>
                <c:pt idx="72">
                  <c:v>42375</c:v>
                </c:pt>
                <c:pt idx="73">
                  <c:v>42376</c:v>
                </c:pt>
                <c:pt idx="74">
                  <c:v>42377</c:v>
                </c:pt>
                <c:pt idx="75">
                  <c:v>42380</c:v>
                </c:pt>
                <c:pt idx="76">
                  <c:v>42381</c:v>
                </c:pt>
                <c:pt idx="77">
                  <c:v>42382</c:v>
                </c:pt>
                <c:pt idx="78">
                  <c:v>42383</c:v>
                </c:pt>
                <c:pt idx="79">
                  <c:v>42384</c:v>
                </c:pt>
                <c:pt idx="80">
                  <c:v>42387</c:v>
                </c:pt>
                <c:pt idx="81">
                  <c:v>42388</c:v>
                </c:pt>
                <c:pt idx="82">
                  <c:v>42389</c:v>
                </c:pt>
                <c:pt idx="83">
                  <c:v>42390</c:v>
                </c:pt>
                <c:pt idx="84">
                  <c:v>42391</c:v>
                </c:pt>
                <c:pt idx="85">
                  <c:v>42394</c:v>
                </c:pt>
                <c:pt idx="86">
                  <c:v>42395</c:v>
                </c:pt>
                <c:pt idx="87">
                  <c:v>42396</c:v>
                </c:pt>
                <c:pt idx="88">
                  <c:v>42397</c:v>
                </c:pt>
                <c:pt idx="89">
                  <c:v>42398</c:v>
                </c:pt>
                <c:pt idx="90">
                  <c:v>42401</c:v>
                </c:pt>
                <c:pt idx="91">
                  <c:v>42402</c:v>
                </c:pt>
                <c:pt idx="92">
                  <c:v>42403</c:v>
                </c:pt>
                <c:pt idx="93">
                  <c:v>42404</c:v>
                </c:pt>
                <c:pt idx="94">
                  <c:v>42405</c:v>
                </c:pt>
                <c:pt idx="95">
                  <c:v>42408</c:v>
                </c:pt>
                <c:pt idx="96">
                  <c:v>42409</c:v>
                </c:pt>
                <c:pt idx="97">
                  <c:v>42410</c:v>
                </c:pt>
                <c:pt idx="98">
                  <c:v>42411</c:v>
                </c:pt>
                <c:pt idx="99">
                  <c:v>42412</c:v>
                </c:pt>
                <c:pt idx="100">
                  <c:v>42415</c:v>
                </c:pt>
                <c:pt idx="101">
                  <c:v>42416</c:v>
                </c:pt>
                <c:pt idx="102">
                  <c:v>42417</c:v>
                </c:pt>
                <c:pt idx="103">
                  <c:v>42418</c:v>
                </c:pt>
                <c:pt idx="104">
                  <c:v>42419</c:v>
                </c:pt>
                <c:pt idx="105">
                  <c:v>42422</c:v>
                </c:pt>
                <c:pt idx="106">
                  <c:v>42423</c:v>
                </c:pt>
                <c:pt idx="107">
                  <c:v>42424</c:v>
                </c:pt>
                <c:pt idx="108">
                  <c:v>42425</c:v>
                </c:pt>
                <c:pt idx="109">
                  <c:v>42426</c:v>
                </c:pt>
                <c:pt idx="110">
                  <c:v>42429</c:v>
                </c:pt>
                <c:pt idx="111">
                  <c:v>42430</c:v>
                </c:pt>
                <c:pt idx="112">
                  <c:v>42431</c:v>
                </c:pt>
                <c:pt idx="113">
                  <c:v>42432</c:v>
                </c:pt>
                <c:pt idx="114">
                  <c:v>42433</c:v>
                </c:pt>
                <c:pt idx="115">
                  <c:v>42436</c:v>
                </c:pt>
                <c:pt idx="116">
                  <c:v>42437</c:v>
                </c:pt>
                <c:pt idx="117">
                  <c:v>42438</c:v>
                </c:pt>
                <c:pt idx="118">
                  <c:v>42439</c:v>
                </c:pt>
                <c:pt idx="119">
                  <c:v>42440</c:v>
                </c:pt>
                <c:pt idx="120">
                  <c:v>42443</c:v>
                </c:pt>
                <c:pt idx="121">
                  <c:v>42444</c:v>
                </c:pt>
                <c:pt idx="122">
                  <c:v>42445</c:v>
                </c:pt>
                <c:pt idx="123">
                  <c:v>42446</c:v>
                </c:pt>
                <c:pt idx="124">
                  <c:v>42447</c:v>
                </c:pt>
                <c:pt idx="125">
                  <c:v>42450</c:v>
                </c:pt>
                <c:pt idx="126">
                  <c:v>42451</c:v>
                </c:pt>
                <c:pt idx="127">
                  <c:v>42452</c:v>
                </c:pt>
                <c:pt idx="128">
                  <c:v>42453</c:v>
                </c:pt>
                <c:pt idx="129">
                  <c:v>42458</c:v>
                </c:pt>
                <c:pt idx="130">
                  <c:v>42459</c:v>
                </c:pt>
                <c:pt idx="131">
                  <c:v>42460</c:v>
                </c:pt>
                <c:pt idx="132">
                  <c:v>42461</c:v>
                </c:pt>
                <c:pt idx="133">
                  <c:v>42464</c:v>
                </c:pt>
                <c:pt idx="134">
                  <c:v>42465</c:v>
                </c:pt>
                <c:pt idx="135">
                  <c:v>42466</c:v>
                </c:pt>
                <c:pt idx="136">
                  <c:v>42467</c:v>
                </c:pt>
                <c:pt idx="137">
                  <c:v>42468</c:v>
                </c:pt>
                <c:pt idx="138">
                  <c:v>42471</c:v>
                </c:pt>
                <c:pt idx="139">
                  <c:v>42472</c:v>
                </c:pt>
                <c:pt idx="140">
                  <c:v>42473</c:v>
                </c:pt>
                <c:pt idx="141">
                  <c:v>42474</c:v>
                </c:pt>
                <c:pt idx="142">
                  <c:v>42475</c:v>
                </c:pt>
                <c:pt idx="143">
                  <c:v>42478</c:v>
                </c:pt>
                <c:pt idx="144">
                  <c:v>42479</c:v>
                </c:pt>
                <c:pt idx="145">
                  <c:v>42480</c:v>
                </c:pt>
                <c:pt idx="146">
                  <c:v>42481</c:v>
                </c:pt>
                <c:pt idx="147">
                  <c:v>42482</c:v>
                </c:pt>
                <c:pt idx="148">
                  <c:v>42485</c:v>
                </c:pt>
                <c:pt idx="149">
                  <c:v>42486</c:v>
                </c:pt>
                <c:pt idx="150">
                  <c:v>42487</c:v>
                </c:pt>
                <c:pt idx="151">
                  <c:v>42488</c:v>
                </c:pt>
                <c:pt idx="152">
                  <c:v>42489</c:v>
                </c:pt>
                <c:pt idx="153">
                  <c:v>42493</c:v>
                </c:pt>
                <c:pt idx="154">
                  <c:v>42494</c:v>
                </c:pt>
                <c:pt idx="155">
                  <c:v>42495</c:v>
                </c:pt>
                <c:pt idx="156">
                  <c:v>42496</c:v>
                </c:pt>
                <c:pt idx="157">
                  <c:v>42499</c:v>
                </c:pt>
                <c:pt idx="158">
                  <c:v>42500</c:v>
                </c:pt>
                <c:pt idx="159">
                  <c:v>42501</c:v>
                </c:pt>
                <c:pt idx="160">
                  <c:v>42502</c:v>
                </c:pt>
                <c:pt idx="161">
                  <c:v>42503</c:v>
                </c:pt>
                <c:pt idx="162">
                  <c:v>42506</c:v>
                </c:pt>
                <c:pt idx="163">
                  <c:v>42507</c:v>
                </c:pt>
                <c:pt idx="164">
                  <c:v>42508</c:v>
                </c:pt>
                <c:pt idx="165">
                  <c:v>42509</c:v>
                </c:pt>
                <c:pt idx="166">
                  <c:v>42510</c:v>
                </c:pt>
                <c:pt idx="167">
                  <c:v>42513</c:v>
                </c:pt>
                <c:pt idx="168">
                  <c:v>42514</c:v>
                </c:pt>
                <c:pt idx="169">
                  <c:v>42515</c:v>
                </c:pt>
                <c:pt idx="170">
                  <c:v>42516</c:v>
                </c:pt>
                <c:pt idx="171">
                  <c:v>42517</c:v>
                </c:pt>
                <c:pt idx="172">
                  <c:v>42521</c:v>
                </c:pt>
                <c:pt idx="173">
                  <c:v>42522</c:v>
                </c:pt>
                <c:pt idx="174">
                  <c:v>42523</c:v>
                </c:pt>
                <c:pt idx="175">
                  <c:v>42524</c:v>
                </c:pt>
                <c:pt idx="176">
                  <c:v>42527</c:v>
                </c:pt>
                <c:pt idx="177">
                  <c:v>42528</c:v>
                </c:pt>
                <c:pt idx="178">
                  <c:v>42529</c:v>
                </c:pt>
                <c:pt idx="179">
                  <c:v>42530</c:v>
                </c:pt>
                <c:pt idx="180">
                  <c:v>42531</c:v>
                </c:pt>
                <c:pt idx="181">
                  <c:v>42534</c:v>
                </c:pt>
                <c:pt idx="182">
                  <c:v>42535</c:v>
                </c:pt>
                <c:pt idx="183">
                  <c:v>42536</c:v>
                </c:pt>
                <c:pt idx="184">
                  <c:v>42537</c:v>
                </c:pt>
                <c:pt idx="185">
                  <c:v>42538</c:v>
                </c:pt>
                <c:pt idx="186">
                  <c:v>42541</c:v>
                </c:pt>
                <c:pt idx="187">
                  <c:v>42542</c:v>
                </c:pt>
                <c:pt idx="188">
                  <c:v>42543</c:v>
                </c:pt>
                <c:pt idx="189">
                  <c:v>42544</c:v>
                </c:pt>
                <c:pt idx="190">
                  <c:v>42545</c:v>
                </c:pt>
                <c:pt idx="191">
                  <c:v>42548</c:v>
                </c:pt>
                <c:pt idx="192">
                  <c:v>42549</c:v>
                </c:pt>
                <c:pt idx="193">
                  <c:v>42550</c:v>
                </c:pt>
                <c:pt idx="194">
                  <c:v>42551</c:v>
                </c:pt>
                <c:pt idx="195">
                  <c:v>42552</c:v>
                </c:pt>
                <c:pt idx="196">
                  <c:v>42555</c:v>
                </c:pt>
                <c:pt idx="197">
                  <c:v>42556</c:v>
                </c:pt>
                <c:pt idx="198">
                  <c:v>42557</c:v>
                </c:pt>
                <c:pt idx="199">
                  <c:v>42558</c:v>
                </c:pt>
                <c:pt idx="200">
                  <c:v>42559</c:v>
                </c:pt>
                <c:pt idx="201">
                  <c:v>42562</c:v>
                </c:pt>
                <c:pt idx="202">
                  <c:v>42563</c:v>
                </c:pt>
                <c:pt idx="203">
                  <c:v>42564</c:v>
                </c:pt>
                <c:pt idx="204">
                  <c:v>42565</c:v>
                </c:pt>
                <c:pt idx="205">
                  <c:v>42566</c:v>
                </c:pt>
                <c:pt idx="206">
                  <c:v>42569</c:v>
                </c:pt>
                <c:pt idx="207">
                  <c:v>42570</c:v>
                </c:pt>
                <c:pt idx="208">
                  <c:v>42571</c:v>
                </c:pt>
                <c:pt idx="209">
                  <c:v>42572</c:v>
                </c:pt>
                <c:pt idx="210">
                  <c:v>42573</c:v>
                </c:pt>
                <c:pt idx="211">
                  <c:v>42576</c:v>
                </c:pt>
                <c:pt idx="212">
                  <c:v>42577</c:v>
                </c:pt>
                <c:pt idx="213">
                  <c:v>42578</c:v>
                </c:pt>
                <c:pt idx="214">
                  <c:v>42579</c:v>
                </c:pt>
                <c:pt idx="215">
                  <c:v>42580</c:v>
                </c:pt>
                <c:pt idx="216">
                  <c:v>42583</c:v>
                </c:pt>
                <c:pt idx="217">
                  <c:v>42584</c:v>
                </c:pt>
                <c:pt idx="218">
                  <c:v>42585</c:v>
                </c:pt>
                <c:pt idx="219">
                  <c:v>42586</c:v>
                </c:pt>
                <c:pt idx="220">
                  <c:v>42587</c:v>
                </c:pt>
                <c:pt idx="221">
                  <c:v>42590</c:v>
                </c:pt>
                <c:pt idx="222">
                  <c:v>42591</c:v>
                </c:pt>
                <c:pt idx="223">
                  <c:v>42592</c:v>
                </c:pt>
                <c:pt idx="224">
                  <c:v>42593</c:v>
                </c:pt>
                <c:pt idx="225">
                  <c:v>42594</c:v>
                </c:pt>
                <c:pt idx="226">
                  <c:v>42597</c:v>
                </c:pt>
                <c:pt idx="227">
                  <c:v>42598</c:v>
                </c:pt>
                <c:pt idx="228">
                  <c:v>42599</c:v>
                </c:pt>
                <c:pt idx="229">
                  <c:v>42600</c:v>
                </c:pt>
                <c:pt idx="230">
                  <c:v>42601</c:v>
                </c:pt>
                <c:pt idx="231">
                  <c:v>42604</c:v>
                </c:pt>
                <c:pt idx="232">
                  <c:v>42605</c:v>
                </c:pt>
                <c:pt idx="233">
                  <c:v>42606</c:v>
                </c:pt>
                <c:pt idx="234">
                  <c:v>42607</c:v>
                </c:pt>
                <c:pt idx="235">
                  <c:v>42608</c:v>
                </c:pt>
                <c:pt idx="236">
                  <c:v>42612</c:v>
                </c:pt>
                <c:pt idx="237">
                  <c:v>42613</c:v>
                </c:pt>
                <c:pt idx="238">
                  <c:v>42614</c:v>
                </c:pt>
                <c:pt idx="239">
                  <c:v>42615</c:v>
                </c:pt>
                <c:pt idx="240">
                  <c:v>42618</c:v>
                </c:pt>
                <c:pt idx="241">
                  <c:v>42619</c:v>
                </c:pt>
                <c:pt idx="242">
                  <c:v>42620</c:v>
                </c:pt>
                <c:pt idx="243">
                  <c:v>42621</c:v>
                </c:pt>
                <c:pt idx="244">
                  <c:v>42622</c:v>
                </c:pt>
                <c:pt idx="245">
                  <c:v>42625</c:v>
                </c:pt>
                <c:pt idx="246">
                  <c:v>42626</c:v>
                </c:pt>
                <c:pt idx="247">
                  <c:v>42627</c:v>
                </c:pt>
                <c:pt idx="248">
                  <c:v>42628</c:v>
                </c:pt>
                <c:pt idx="249">
                  <c:v>42629</c:v>
                </c:pt>
                <c:pt idx="250">
                  <c:v>42632</c:v>
                </c:pt>
                <c:pt idx="251">
                  <c:v>42633</c:v>
                </c:pt>
                <c:pt idx="252">
                  <c:v>42634</c:v>
                </c:pt>
                <c:pt idx="253">
                  <c:v>42635</c:v>
                </c:pt>
                <c:pt idx="254">
                  <c:v>42636</c:v>
                </c:pt>
              </c:numCache>
            </c:numRef>
          </c:cat>
          <c:val>
            <c:numRef>
              <c:f>'1YSynthDepo'!$AJ$3:$AJ$257</c:f>
              <c:numCache>
                <c:formatCode>0.0000%</c:formatCode>
                <c:ptCount val="255"/>
                <c:pt idx="0">
                  <c:v>7.7382239024091897E-3</c:v>
                </c:pt>
                <c:pt idx="1">
                  <c:v>7.7135317321044734E-3</c:v>
                </c:pt>
                <c:pt idx="2">
                  <c:v>7.6889207665098956E-3</c:v>
                </c:pt>
                <c:pt idx="3">
                  <c:v>7.6155750979870025E-3</c:v>
                </c:pt>
                <c:pt idx="4">
                  <c:v>7.5912889512329846E-3</c:v>
                </c:pt>
                <c:pt idx="5">
                  <c:v>7.567084009189106E-3</c:v>
                </c:pt>
                <c:pt idx="6">
                  <c:v>7.5429602718553668E-3</c:v>
                </c:pt>
                <c:pt idx="7">
                  <c:v>7.5189177392317686E-3</c:v>
                </c:pt>
                <c:pt idx="8">
                  <c:v>7.4472773696218093E-3</c:v>
                </c:pt>
                <c:pt idx="9">
                  <c:v>7.4235596558387702E-3</c:v>
                </c:pt>
                <c:pt idx="10">
                  <c:v>7.3999231467658695E-3</c:v>
                </c:pt>
                <c:pt idx="11">
                  <c:v>7.3763678424031091E-3</c:v>
                </c:pt>
                <c:pt idx="12">
                  <c:v>7.352893742750488E-3</c:v>
                </c:pt>
                <c:pt idx="13">
                  <c:v>7.2829586720534641E-3</c:v>
                </c:pt>
                <c:pt idx="14">
                  <c:v>7.2598093912414029E-3</c:v>
                </c:pt>
                <c:pt idx="15">
                  <c:v>7.2367413151394801E-3</c:v>
                </c:pt>
                <c:pt idx="16">
                  <c:v>7.2137544437476985E-3</c:v>
                </c:pt>
                <c:pt idx="17">
                  <c:v>7.1908487770660553E-3</c:v>
                </c:pt>
                <c:pt idx="18">
                  <c:v>7.1226190052819669E-3</c:v>
                </c:pt>
                <c:pt idx="19">
                  <c:v>7.1000381574408827E-3</c:v>
                </c:pt>
                <c:pt idx="20">
                  <c:v>7.0775385143099388E-3</c:v>
                </c:pt>
                <c:pt idx="21">
                  <c:v>7.0551200758891342E-3</c:v>
                </c:pt>
                <c:pt idx="22">
                  <c:v>7.0327828421784706E-3</c:v>
                </c:pt>
                <c:pt idx="23">
                  <c:v>6.9662583693073151E-3</c:v>
                </c:pt>
                <c:pt idx="24">
                  <c:v>6.9442459544372098E-3</c:v>
                </c:pt>
                <c:pt idx="25">
                  <c:v>6.9223147442772446E-3</c:v>
                </c:pt>
                <c:pt idx="26">
                  <c:v>6.9004647388274188E-3</c:v>
                </c:pt>
                <c:pt idx="27">
                  <c:v>6.8786959380877331E-3</c:v>
                </c:pt>
                <c:pt idx="28">
                  <c:v>6.8138767641295122E-3</c:v>
                </c:pt>
                <c:pt idx="29">
                  <c:v>6.7924327822303857E-3</c:v>
                </c:pt>
                <c:pt idx="30">
                  <c:v>6.7710700050413975E-3</c:v>
                </c:pt>
                <c:pt idx="31">
                  <c:v>6.7497884325625505E-3</c:v>
                </c:pt>
                <c:pt idx="32">
                  <c:v>6.7285880647938419E-3</c:v>
                </c:pt>
                <c:pt idx="33">
                  <c:v>6.6654741897485565E-3</c:v>
                </c:pt>
                <c:pt idx="34">
                  <c:v>6.6445986408204078E-3</c:v>
                </c:pt>
                <c:pt idx="35">
                  <c:v>6.6238042966023985E-3</c:v>
                </c:pt>
                <c:pt idx="36">
                  <c:v>6.6030911570945285E-3</c:v>
                </c:pt>
                <c:pt idx="37">
                  <c:v>6.5824592222967987E-3</c:v>
                </c:pt>
                <c:pt idx="38">
                  <c:v>6.5210506461644471E-3</c:v>
                </c:pt>
                <c:pt idx="39">
                  <c:v>6.5007435302072772E-3</c:v>
                </c:pt>
                <c:pt idx="40">
                  <c:v>6.4805176189602466E-3</c:v>
                </c:pt>
                <c:pt idx="41">
                  <c:v>6.4603729124233546E-3</c:v>
                </c:pt>
                <c:pt idx="42">
                  <c:v>6.4403094105966027E-3</c:v>
                </c:pt>
                <c:pt idx="43">
                  <c:v>6.3806061333771865E-3</c:v>
                </c:pt>
                <c:pt idx="44">
                  <c:v>6.3608674503909945E-3</c:v>
                </c:pt>
                <c:pt idx="45">
                  <c:v>6.3412099721149411E-3</c:v>
                </c:pt>
                <c:pt idx="46">
                  <c:v>6.3216336985490286E-3</c:v>
                </c:pt>
                <c:pt idx="47">
                  <c:v>6.3021386296932555E-3</c:v>
                </c:pt>
                <c:pt idx="48">
                  <c:v>6.2441406513867731E-3</c:v>
                </c:pt>
                <c:pt idx="49">
                  <c:v>6.2249704013715591E-3</c:v>
                </c:pt>
                <c:pt idx="50">
                  <c:v>6.2058813560664835E-3</c:v>
                </c:pt>
                <c:pt idx="51">
                  <c:v>6.1868735154715481E-3</c:v>
                </c:pt>
                <c:pt idx="52">
                  <c:v>6.1679468795867538E-3</c:v>
                </c:pt>
                <c:pt idx="53">
                  <c:v>6.1116542001932068E-3</c:v>
                </c:pt>
                <c:pt idx="54">
                  <c:v>6.0930523831489707E-3</c:v>
                </c:pt>
                <c:pt idx="55">
                  <c:v>6.0745317708148739E-3</c:v>
                </c:pt>
                <c:pt idx="56">
                  <c:v>6.0560923631909173E-3</c:v>
                </c:pt>
                <c:pt idx="57">
                  <c:v>6.0377341602771001E-3</c:v>
                </c:pt>
                <c:pt idx="58">
                  <c:v>5.9831467797964886E-3</c:v>
                </c:pt>
                <c:pt idx="59">
                  <c:v>5.9651133957232295E-3</c:v>
                </c:pt>
                <c:pt idx="60">
                  <c:v>5.9471612163601115E-3</c:v>
                </c:pt>
                <c:pt idx="61">
                  <c:v>5.9292902417071329E-3</c:v>
                </c:pt>
                <c:pt idx="62">
                  <c:v>5.9115004717642944E-3</c:v>
                </c:pt>
                <c:pt idx="63">
                  <c:v>5.8586183901966158E-3</c:v>
                </c:pt>
                <c:pt idx="64">
                  <c:v>5.8411534390943364E-3</c:v>
                </c:pt>
                <c:pt idx="65">
                  <c:v>5.8237696927021963E-3</c:v>
                </c:pt>
                <c:pt idx="66">
                  <c:v>5.8064671510201955E-3</c:v>
                </c:pt>
                <c:pt idx="67">
                  <c:v>5.7211725132622904E-3</c:v>
                </c:pt>
                <c:pt idx="68">
                  <c:v>5.7043571998411282E-3</c:v>
                </c:pt>
                <c:pt idx="69">
                  <c:v>5.6876230911301071E-3</c:v>
                </c:pt>
                <c:pt idx="70">
                  <c:v>5.621498703387416E-3</c:v>
                </c:pt>
                <c:pt idx="71">
                  <c:v>5.6051706182270915E-3</c:v>
                </c:pt>
                <c:pt idx="72">
                  <c:v>5.5889237377769073E-3</c:v>
                </c:pt>
                <c:pt idx="73">
                  <c:v>5.5727580620368641E-3</c:v>
                </c:pt>
                <c:pt idx="74">
                  <c:v>5.5566735910069602E-3</c:v>
                </c:pt>
                <c:pt idx="75">
                  <c:v>5.5089074061780855E-3</c:v>
                </c:pt>
                <c:pt idx="76">
                  <c:v>5.4931477539887407E-3</c:v>
                </c:pt>
                <c:pt idx="77">
                  <c:v>5.4774693065095352E-3</c:v>
                </c:pt>
                <c:pt idx="78">
                  <c:v>5.4618720637404691E-3</c:v>
                </c:pt>
                <c:pt idx="79">
                  <c:v>5.4463560256815431E-3</c:v>
                </c:pt>
                <c:pt idx="80">
                  <c:v>5.400295139765603E-3</c:v>
                </c:pt>
                <c:pt idx="81">
                  <c:v>5.3851039205472361E-3</c:v>
                </c:pt>
                <c:pt idx="82">
                  <c:v>5.3699939060390094E-3</c:v>
                </c:pt>
                <c:pt idx="83">
                  <c:v>5.3549650962409221E-3</c:v>
                </c:pt>
                <c:pt idx="84">
                  <c:v>5.3400174911529732E-3</c:v>
                </c:pt>
                <c:pt idx="85">
                  <c:v>5.2956619041499694E-3</c:v>
                </c:pt>
                <c:pt idx="86">
                  <c:v>5.2810391179025813E-3</c:v>
                </c:pt>
                <c:pt idx="87">
                  <c:v>5.2664975363653308E-3</c:v>
                </c:pt>
                <c:pt idx="88">
                  <c:v>5.2520371595382222E-3</c:v>
                </c:pt>
                <c:pt idx="89">
                  <c:v>5.2376579874212521E-3</c:v>
                </c:pt>
                <c:pt idx="90">
                  <c:v>5.1950076993311813E-3</c:v>
                </c:pt>
                <c:pt idx="91">
                  <c:v>5.1809533460547719E-3</c:v>
                </c:pt>
                <c:pt idx="92">
                  <c:v>5.1669801974885011E-3</c:v>
                </c:pt>
                <c:pt idx="93">
                  <c:v>5.1530882536323696E-3</c:v>
                </c:pt>
                <c:pt idx="94">
                  <c:v>5.1392775144863774E-3</c:v>
                </c:pt>
                <c:pt idx="95">
                  <c:v>5.098332525309242E-3</c:v>
                </c:pt>
                <c:pt idx="96">
                  <c:v>5.0848466050038088E-3</c:v>
                </c:pt>
                <c:pt idx="97">
                  <c:v>5.0714418894085168E-3</c:v>
                </c:pt>
                <c:pt idx="98">
                  <c:v>5.058118378523364E-3</c:v>
                </c:pt>
                <c:pt idx="99">
                  <c:v>5.0448760723483506E-3</c:v>
                </c:pt>
                <c:pt idx="100">
                  <c:v>5.0056363820841498E-3</c:v>
                </c:pt>
                <c:pt idx="101">
                  <c:v>4.9927188947496955E-3</c:v>
                </c:pt>
                <c:pt idx="102">
                  <c:v>4.9798826121253805E-3</c:v>
                </c:pt>
                <c:pt idx="103">
                  <c:v>4.9671275342112057E-3</c:v>
                </c:pt>
                <c:pt idx="104">
                  <c:v>4.954453661007171E-3</c:v>
                </c:pt>
                <c:pt idx="105">
                  <c:v>4.916919269655904E-3</c:v>
                </c:pt>
                <c:pt idx="106">
                  <c:v>4.9045702152924284E-3</c:v>
                </c:pt>
                <c:pt idx="107">
                  <c:v>4.8923023656390922E-3</c:v>
                </c:pt>
                <c:pt idx="108">
                  <c:v>4.8801157206958953E-3</c:v>
                </c:pt>
                <c:pt idx="109">
                  <c:v>4.8680102804628386E-3</c:v>
                </c:pt>
                <c:pt idx="110">
                  <c:v>4.8321811880245071E-3</c:v>
                </c:pt>
                <c:pt idx="111">
                  <c:v>4.8204005666320094E-3</c:v>
                </c:pt>
                <c:pt idx="112">
                  <c:v>4.8087011499496511E-3</c:v>
                </c:pt>
                <c:pt idx="113">
                  <c:v>4.797082937977433E-3</c:v>
                </c:pt>
                <c:pt idx="114">
                  <c:v>4.7855459307153533E-3</c:v>
                </c:pt>
                <c:pt idx="115">
                  <c:v>4.7514221371899564E-3</c:v>
                </c:pt>
                <c:pt idx="116">
                  <c:v>4.7402099487684366E-3</c:v>
                </c:pt>
                <c:pt idx="117">
                  <c:v>4.7290789650570571E-3</c:v>
                </c:pt>
                <c:pt idx="118">
                  <c:v>4.7180291860558169E-3</c:v>
                </c:pt>
                <c:pt idx="119">
                  <c:v>4.707060611764716E-3</c:v>
                </c:pt>
                <c:pt idx="120">
                  <c:v>4.6746421171522537E-3</c:v>
                </c:pt>
                <c:pt idx="121">
                  <c:v>4.6639983617017119E-3</c:v>
                </c:pt>
                <c:pt idx="122">
                  <c:v>4.6534358109613103E-3</c:v>
                </c:pt>
                <c:pt idx="123">
                  <c:v>4.642954464931048E-3</c:v>
                </c:pt>
                <c:pt idx="124">
                  <c:v>4.6325543236109268E-3</c:v>
                </c:pt>
                <c:pt idx="125">
                  <c:v>4.6018411279113974E-3</c:v>
                </c:pt>
                <c:pt idx="126">
                  <c:v>4.5917658054318352E-3</c:v>
                </c:pt>
                <c:pt idx="127">
                  <c:v>4.5817716876624106E-3</c:v>
                </c:pt>
                <c:pt idx="128">
                  <c:v>4.5718587746031271E-3</c:v>
                </c:pt>
                <c:pt idx="129">
                  <c:v>4.5235122799588048E-3</c:v>
                </c:pt>
                <c:pt idx="130">
                  <c:v>4.514086595160359E-3</c:v>
                </c:pt>
                <c:pt idx="131">
                  <c:v>4.5047421150720543E-3</c:v>
                </c:pt>
                <c:pt idx="132">
                  <c:v>4.495478839693888E-3</c:v>
                </c:pt>
                <c:pt idx="133">
                  <c:v>4.4681762418202287E-3</c:v>
                </c:pt>
                <c:pt idx="134">
                  <c:v>4.4592377852826224E-3</c:v>
                </c:pt>
                <c:pt idx="135">
                  <c:v>4.4503805334551545E-3</c:v>
                </c:pt>
                <c:pt idx="136">
                  <c:v>4.4416044863378277E-3</c:v>
                </c:pt>
                <c:pt idx="137">
                  <c:v>4.4329096439306402E-3</c:v>
                </c:pt>
                <c:pt idx="138">
                  <c:v>4.4073123449699155E-3</c:v>
                </c:pt>
                <c:pt idx="139">
                  <c:v>4.3989423214032871E-3</c:v>
                </c:pt>
                <c:pt idx="140">
                  <c:v>4.390653502546798E-3</c:v>
                </c:pt>
                <c:pt idx="141">
                  <c:v>4.3824458884004483E-3</c:v>
                </c:pt>
                <c:pt idx="142">
                  <c:v>4.3743194789642396E-3</c:v>
                </c:pt>
                <c:pt idx="143">
                  <c:v>4.3504274789164495E-3</c:v>
                </c:pt>
                <c:pt idx="144">
                  <c:v>4.3426258883207999E-3</c:v>
                </c:pt>
                <c:pt idx="145">
                  <c:v>4.3349055024352878E-3</c:v>
                </c:pt>
                <c:pt idx="146">
                  <c:v>4.3272663212599177E-3</c:v>
                </c:pt>
                <c:pt idx="147">
                  <c:v>4.319708344794687E-3</c:v>
                </c:pt>
                <c:pt idx="148">
                  <c:v>4.2975216436598306E-3</c:v>
                </c:pt>
                <c:pt idx="149">
                  <c:v>4.2902884860351589E-3</c:v>
                </c:pt>
                <c:pt idx="150">
                  <c:v>4.2831365331206265E-3</c:v>
                </c:pt>
                <c:pt idx="151">
                  <c:v>4.2760657849162335E-3</c:v>
                </c:pt>
                <c:pt idx="152">
                  <c:v>4.2690762414219806E-3</c:v>
                </c:pt>
                <c:pt idx="153">
                  <c:v>4.2419301145463651E-3</c:v>
                </c:pt>
                <c:pt idx="154">
                  <c:v>4.2353465946028106E-3</c:v>
                </c:pt>
                <c:pt idx="155">
                  <c:v>4.2288442793693964E-3</c:v>
                </c:pt>
                <c:pt idx="156">
                  <c:v>4.2224231688461214E-3</c:v>
                </c:pt>
                <c:pt idx="157">
                  <c:v>4.2036470655371361E-3</c:v>
                </c:pt>
                <c:pt idx="158">
                  <c:v>4.1975507738544202E-3</c:v>
                </c:pt>
                <c:pt idx="159">
                  <c:v>4.1915356868818445E-3</c:v>
                </c:pt>
                <c:pt idx="160">
                  <c:v>4.1856018046194073E-3</c:v>
                </c:pt>
                <c:pt idx="161">
                  <c:v>4.1797491270671111E-3</c:v>
                </c:pt>
                <c:pt idx="162">
                  <c:v>4.1626783226710595E-3</c:v>
                </c:pt>
                <c:pt idx="163">
                  <c:v>4.1571504639593207E-3</c:v>
                </c:pt>
                <c:pt idx="164">
                  <c:v>4.1517038099577238E-3</c:v>
                </c:pt>
                <c:pt idx="165">
                  <c:v>4.1463383606662662E-3</c:v>
                </c:pt>
                <c:pt idx="166">
                  <c:v>4.1410541160849471E-3</c:v>
                </c:pt>
                <c:pt idx="167">
                  <c:v>4.1256886106018301E-3</c:v>
                </c:pt>
                <c:pt idx="168">
                  <c:v>4.120729184861071E-3</c:v>
                </c:pt>
                <c:pt idx="169">
                  <c:v>4.1158509638304502E-3</c:v>
                </c:pt>
                <c:pt idx="170">
                  <c:v>4.1110539475099715E-3</c:v>
                </c:pt>
                <c:pt idx="171">
                  <c:v>4.1063381358996311E-3</c:v>
                </c:pt>
                <c:pt idx="172">
                  <c:v>4.0882869365596675E-3</c:v>
                </c:pt>
                <c:pt idx="173">
                  <c:v>4.0839771485000256E-3</c:v>
                </c:pt>
                <c:pt idx="174">
                  <c:v>4.0797485651505238E-3</c:v>
                </c:pt>
                <c:pt idx="175">
                  <c:v>4.0756011865111623E-3</c:v>
                </c:pt>
                <c:pt idx="176">
                  <c:v>4.0636462788539145E-3</c:v>
                </c:pt>
                <c:pt idx="177">
                  <c:v>4.0598237190551112E-3</c:v>
                </c:pt>
                <c:pt idx="178">
                  <c:v>4.056082363966448E-3</c:v>
                </c:pt>
                <c:pt idx="179">
                  <c:v>4.0524222135879251E-3</c:v>
                </c:pt>
                <c:pt idx="180">
                  <c:v>4.0488432679195406E-3</c:v>
                </c:pt>
                <c:pt idx="181">
                  <c:v>4.0385936591752275E-3</c:v>
                </c:pt>
                <c:pt idx="182">
                  <c:v>4.0353395323474029E-3</c:v>
                </c:pt>
                <c:pt idx="183">
                  <c:v>4.0321666102297177E-3</c:v>
                </c:pt>
                <c:pt idx="184">
                  <c:v>4.0290748928221718E-3</c:v>
                </c:pt>
                <c:pt idx="185">
                  <c:v>4.0260643801247669E-3</c:v>
                </c:pt>
                <c:pt idx="186">
                  <c:v>4.0175200702933884E-3</c:v>
                </c:pt>
                <c:pt idx="187">
                  <c:v>4.0148343764365409E-3</c:v>
                </c:pt>
                <c:pt idx="188">
                  <c:v>4.0122298872898345E-3</c:v>
                </c:pt>
                <c:pt idx="189">
                  <c:v>4.0097066028532673E-3</c:v>
                </c:pt>
                <c:pt idx="190">
                  <c:v>4.0072645231268396E-3</c:v>
                </c:pt>
                <c:pt idx="191">
                  <c:v>4.0004255122083957E-3</c:v>
                </c:pt>
                <c:pt idx="192">
                  <c:v>3.9983082513225278E-3</c:v>
                </c:pt>
                <c:pt idx="193">
                  <c:v>3.9962721951467984E-3</c:v>
                </c:pt>
                <c:pt idx="194">
                  <c:v>3.9943173436812092E-3</c:v>
                </c:pt>
                <c:pt idx="195">
                  <c:v>3.9924436969257602E-3</c:v>
                </c:pt>
                <c:pt idx="196">
                  <c:v>3.9873099849202518E-3</c:v>
                </c:pt>
                <c:pt idx="197">
                  <c:v>3.985761157005361E-3</c:v>
                </c:pt>
                <c:pt idx="198">
                  <c:v>3.9842935338006112E-3</c:v>
                </c:pt>
                <c:pt idx="199">
                  <c:v>3.9829071153059999E-3</c:v>
                </c:pt>
                <c:pt idx="200">
                  <c:v>3.9816019015215288E-3</c:v>
                </c:pt>
                <c:pt idx="201">
                  <c:v>3.9781734884289542E-3</c:v>
                </c:pt>
                <c:pt idx="202">
                  <c:v>3.9771930934850413E-3</c:v>
                </c:pt>
                <c:pt idx="203">
                  <c:v>3.9762939032512695E-3</c:v>
                </c:pt>
                <c:pt idx="204">
                  <c:v>3.9754759177276361E-3</c:v>
                </c:pt>
                <c:pt idx="205">
                  <c:v>3.9747391369141447E-3</c:v>
                </c:pt>
                <c:pt idx="206">
                  <c:v>3.9730160227345029E-3</c:v>
                </c:pt>
                <c:pt idx="207">
                  <c:v>3.9726040607615696E-3</c:v>
                </c:pt>
                <c:pt idx="208">
                  <c:v>3.9722733034987766E-3</c:v>
                </c:pt>
                <c:pt idx="209">
                  <c:v>3.9720237509461211E-3</c:v>
                </c:pt>
                <c:pt idx="210">
                  <c:v>3.9718554031036067E-3</c:v>
                </c:pt>
                <c:pt idx="211">
                  <c:v>3.9718375878369013E-3</c:v>
                </c:pt>
                <c:pt idx="212">
                  <c:v>3.9719940588349451E-3</c:v>
                </c:pt>
                <c:pt idx="213">
                  <c:v>3.9722317345431291E-3</c:v>
                </c:pt>
                <c:pt idx="214">
                  <c:v>3.9725506149614533E-3</c:v>
                </c:pt>
                <c:pt idx="215">
                  <c:v>3.972950700089916E-3</c:v>
                </c:pt>
                <c:pt idx="216">
                  <c:v>3.974638183736146E-3</c:v>
                </c:pt>
                <c:pt idx="217">
                  <c:v>3.9753630877051686E-3</c:v>
                </c:pt>
                <c:pt idx="218">
                  <c:v>3.9761691963843306E-3</c:v>
                </c:pt>
                <c:pt idx="219">
                  <c:v>3.9770565097736335E-3</c:v>
                </c:pt>
                <c:pt idx="220">
                  <c:v>3.9780250278730733E-3</c:v>
                </c:pt>
                <c:pt idx="221">
                  <c:v>3.9814178104322388E-3</c:v>
                </c:pt>
                <c:pt idx="222">
                  <c:v>3.9827111473722393E-3</c:v>
                </c:pt>
                <c:pt idx="223">
                  <c:v>3.98408568902238E-3</c:v>
                </c:pt>
                <c:pt idx="224">
                  <c:v>3.98554143538266E-3</c:v>
                </c:pt>
                <c:pt idx="225">
                  <c:v>3.9870783864530803E-3</c:v>
                </c:pt>
                <c:pt idx="226">
                  <c:v>3.9921764679251778E-3</c:v>
                </c:pt>
                <c:pt idx="227">
                  <c:v>3.9940382378361571E-3</c:v>
                </c:pt>
                <c:pt idx="228">
                  <c:v>3.9959812124572757E-3</c:v>
                </c:pt>
                <c:pt idx="229">
                  <c:v>3.9980053917885346E-3</c:v>
                </c:pt>
                <c:pt idx="230">
                  <c:v>4.0001107758299327E-3</c:v>
                </c:pt>
                <c:pt idx="231">
                  <c:v>4.006914156214964E-3</c:v>
                </c:pt>
                <c:pt idx="232">
                  <c:v>4.0093443590969212E-3</c:v>
                </c:pt>
                <c:pt idx="233">
                  <c:v>4.0118557666890195E-3</c:v>
                </c:pt>
                <c:pt idx="234">
                  <c:v>4.0144483789912562E-3</c:v>
                </c:pt>
                <c:pt idx="235">
                  <c:v>4.0171221960036323E-3</c:v>
                </c:pt>
                <c:pt idx="236">
                  <c:v>4.0286295111545333E-3</c:v>
                </c:pt>
                <c:pt idx="237">
                  <c:v>4.0317093517176095E-3</c:v>
                </c:pt>
                <c:pt idx="238">
                  <c:v>4.0348703969908242E-3</c:v>
                </c:pt>
                <c:pt idx="239">
                  <c:v>4.038112646974179E-3</c:v>
                </c:pt>
                <c:pt idx="240">
                  <c:v>4.0483266251850804E-3</c:v>
                </c:pt>
                <c:pt idx="241">
                  <c:v>4.0518936940089944E-3</c:v>
                </c:pt>
                <c:pt idx="242">
                  <c:v>4.0555419675430476E-3</c:v>
                </c:pt>
                <c:pt idx="243">
                  <c:v>4.0592714457872402E-3</c:v>
                </c:pt>
                <c:pt idx="244">
                  <c:v>4.0630821287415738E-3</c:v>
                </c:pt>
                <c:pt idx="245">
                  <c:v>4.075001405865409E-3</c:v>
                </c:pt>
                <c:pt idx="246">
                  <c:v>4.0791369076603008E-3</c:v>
                </c:pt>
                <c:pt idx="247">
                  <c:v>4.0833536141653328E-3</c:v>
                </c:pt>
                <c:pt idx="248">
                  <c:v>4.0876515253805042E-3</c:v>
                </c:pt>
                <c:pt idx="249">
                  <c:v>4.0920306413058157E-3</c:v>
                </c:pt>
                <c:pt idx="250">
                  <c:v>4.1056552173425872E-3</c:v>
                </c:pt>
                <c:pt idx="251">
                  <c:v>4.1103591521084561E-3</c:v>
                </c:pt>
                <c:pt idx="252">
                  <c:v>4.1151442915844652E-3</c:v>
                </c:pt>
                <c:pt idx="253">
                  <c:v>4.1200106357706153E-3</c:v>
                </c:pt>
                <c:pt idx="254">
                  <c:v>4.1249581846669048E-3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492736"/>
        <c:axId val="71494272"/>
      </c:lineChart>
      <c:dateAx>
        <c:axId val="7149273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71494272"/>
        <c:crosses val="autoZero"/>
        <c:auto val="1"/>
        <c:lblOffset val="100"/>
        <c:baseTimeUnit val="days"/>
      </c:dateAx>
      <c:valAx>
        <c:axId val="7149427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714927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3M'!$F$4</c:f>
              <c:numCache>
                <c:formatCode>ddd\,\ dd\-mmm\-yyyy</c:formatCode>
                <c:ptCount val="1"/>
                <c:pt idx="0">
                  <c:v>42270</c:v>
                </c:pt>
              </c:numCache>
            </c:numRef>
          </c:xVal>
          <c:yVal>
            <c:numRef>
              <c:f>'Delta 3M'!$M$4</c:f>
              <c:numCache>
                <c:formatCode>0.0000%</c:formatCode>
                <c:ptCount val="1"/>
                <c:pt idx="0">
                  <c:v>1.1813000000003475E-3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3M'!$F$5:$F$7</c:f>
              <c:numCache>
                <c:formatCode>ddd\,\ dd\-mmm\-yyyy</c:formatCode>
                <c:ptCount val="3"/>
                <c:pt idx="0">
                  <c:v>42300</c:v>
                </c:pt>
                <c:pt idx="1">
                  <c:v>42331</c:v>
                </c:pt>
                <c:pt idx="2">
                  <c:v>42361</c:v>
                </c:pt>
              </c:numCache>
            </c:numRef>
          </c:xVal>
          <c:yVal>
            <c:numRef>
              <c:f>'Delta 3M'!$M$5:$M$7</c:f>
              <c:numCache>
                <c:formatCode>0.0000%</c:formatCode>
                <c:ptCount val="3"/>
                <c:pt idx="0">
                  <c:v>1.2108250818340183E-3</c:v>
                </c:pt>
                <c:pt idx="1">
                  <c:v>1.1874356080330776E-3</c:v>
                </c:pt>
                <c:pt idx="2">
                  <c:v>1.1683219097433986E-3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3M'!$F$8:$F$12</c:f>
              <c:numCache>
                <c:formatCode>ddd\,\ dd\-mmm\-yyyy</c:formatCode>
                <c:ptCount val="5"/>
                <c:pt idx="0">
                  <c:v>42354</c:v>
                </c:pt>
                <c:pt idx="1">
                  <c:v>42445</c:v>
                </c:pt>
                <c:pt idx="2">
                  <c:v>42536</c:v>
                </c:pt>
                <c:pt idx="3">
                  <c:v>42634</c:v>
                </c:pt>
                <c:pt idx="4">
                  <c:v>42725</c:v>
                </c:pt>
              </c:numCache>
            </c:numRef>
          </c:xVal>
          <c:yVal>
            <c:numRef>
              <c:f>'Delta 3M'!$M$8:$M$12</c:f>
              <c:numCache>
                <c:formatCode>0.0000%</c:formatCode>
                <c:ptCount val="5"/>
                <c:pt idx="0">
                  <c:v>1.2121250101414629E-3</c:v>
                </c:pt>
                <c:pt idx="1">
                  <c:v>1.2337534076357921E-3</c:v>
                </c:pt>
                <c:pt idx="2">
                  <c:v>1.4531181236619893E-3</c:v>
                </c:pt>
                <c:pt idx="3">
                  <c:v>1.6294799169441878E-3</c:v>
                </c:pt>
                <c:pt idx="4">
                  <c:v>1.8135823995008744E-3</c:v>
                </c:pt>
              </c:numCache>
            </c:numRef>
          </c:yVal>
          <c:smooth val="0"/>
        </c:ser>
        <c:ser>
          <c:idx val="3"/>
          <c:order val="3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3M'!$S$3:$S$261</c:f>
              <c:numCache>
                <c:formatCode>ddd\,\ dd\-mmm\-yyyy</c:formatCode>
                <c:ptCount val="259"/>
                <c:pt idx="0">
                  <c:v>42270</c:v>
                </c:pt>
                <c:pt idx="1">
                  <c:v>42271</c:v>
                </c:pt>
                <c:pt idx="2">
                  <c:v>42272</c:v>
                </c:pt>
                <c:pt idx="3">
                  <c:v>42275</c:v>
                </c:pt>
                <c:pt idx="4">
                  <c:v>42276</c:v>
                </c:pt>
                <c:pt idx="5">
                  <c:v>42277</c:v>
                </c:pt>
                <c:pt idx="6">
                  <c:v>42278</c:v>
                </c:pt>
                <c:pt idx="7">
                  <c:v>42279</c:v>
                </c:pt>
                <c:pt idx="8">
                  <c:v>42282</c:v>
                </c:pt>
                <c:pt idx="9">
                  <c:v>42283</c:v>
                </c:pt>
                <c:pt idx="10">
                  <c:v>42284</c:v>
                </c:pt>
                <c:pt idx="11">
                  <c:v>42285</c:v>
                </c:pt>
                <c:pt idx="12">
                  <c:v>42286</c:v>
                </c:pt>
                <c:pt idx="13">
                  <c:v>42289</c:v>
                </c:pt>
                <c:pt idx="14">
                  <c:v>42290</c:v>
                </c:pt>
                <c:pt idx="15">
                  <c:v>42291</c:v>
                </c:pt>
                <c:pt idx="16">
                  <c:v>42292</c:v>
                </c:pt>
                <c:pt idx="17">
                  <c:v>42293</c:v>
                </c:pt>
                <c:pt idx="18">
                  <c:v>42296</c:v>
                </c:pt>
                <c:pt idx="19">
                  <c:v>42297</c:v>
                </c:pt>
                <c:pt idx="20">
                  <c:v>42298</c:v>
                </c:pt>
                <c:pt idx="21">
                  <c:v>42299</c:v>
                </c:pt>
                <c:pt idx="22">
                  <c:v>42300</c:v>
                </c:pt>
                <c:pt idx="23">
                  <c:v>42303</c:v>
                </c:pt>
                <c:pt idx="24">
                  <c:v>42304</c:v>
                </c:pt>
                <c:pt idx="25">
                  <c:v>42305</c:v>
                </c:pt>
                <c:pt idx="26">
                  <c:v>42306</c:v>
                </c:pt>
                <c:pt idx="27">
                  <c:v>42307</c:v>
                </c:pt>
                <c:pt idx="28">
                  <c:v>42310</c:v>
                </c:pt>
                <c:pt idx="29">
                  <c:v>42311</c:v>
                </c:pt>
                <c:pt idx="30">
                  <c:v>42312</c:v>
                </c:pt>
                <c:pt idx="31">
                  <c:v>42313</c:v>
                </c:pt>
                <c:pt idx="32">
                  <c:v>42314</c:v>
                </c:pt>
                <c:pt idx="33">
                  <c:v>42317</c:v>
                </c:pt>
                <c:pt idx="34">
                  <c:v>42318</c:v>
                </c:pt>
                <c:pt idx="35">
                  <c:v>42319</c:v>
                </c:pt>
                <c:pt idx="36">
                  <c:v>42320</c:v>
                </c:pt>
                <c:pt idx="37">
                  <c:v>42321</c:v>
                </c:pt>
                <c:pt idx="38">
                  <c:v>42324</c:v>
                </c:pt>
                <c:pt idx="39">
                  <c:v>42325</c:v>
                </c:pt>
                <c:pt idx="40">
                  <c:v>42326</c:v>
                </c:pt>
                <c:pt idx="41">
                  <c:v>42327</c:v>
                </c:pt>
                <c:pt idx="42">
                  <c:v>42328</c:v>
                </c:pt>
                <c:pt idx="43">
                  <c:v>42331</c:v>
                </c:pt>
                <c:pt idx="44">
                  <c:v>42332</c:v>
                </c:pt>
                <c:pt idx="45">
                  <c:v>42333</c:v>
                </c:pt>
                <c:pt idx="46">
                  <c:v>42334</c:v>
                </c:pt>
                <c:pt idx="47">
                  <c:v>42335</c:v>
                </c:pt>
                <c:pt idx="48">
                  <c:v>42338</c:v>
                </c:pt>
                <c:pt idx="49">
                  <c:v>42339</c:v>
                </c:pt>
                <c:pt idx="50">
                  <c:v>42340</c:v>
                </c:pt>
                <c:pt idx="51">
                  <c:v>42341</c:v>
                </c:pt>
                <c:pt idx="52">
                  <c:v>42342</c:v>
                </c:pt>
                <c:pt idx="53">
                  <c:v>42345</c:v>
                </c:pt>
                <c:pt idx="54">
                  <c:v>42346</c:v>
                </c:pt>
                <c:pt idx="55">
                  <c:v>42347</c:v>
                </c:pt>
                <c:pt idx="56">
                  <c:v>42348</c:v>
                </c:pt>
                <c:pt idx="57">
                  <c:v>42349</c:v>
                </c:pt>
                <c:pt idx="58">
                  <c:v>42352</c:v>
                </c:pt>
                <c:pt idx="59">
                  <c:v>42353</c:v>
                </c:pt>
                <c:pt idx="60">
                  <c:v>42354</c:v>
                </c:pt>
                <c:pt idx="61">
                  <c:v>42355</c:v>
                </c:pt>
                <c:pt idx="62">
                  <c:v>42356</c:v>
                </c:pt>
                <c:pt idx="63">
                  <c:v>42359</c:v>
                </c:pt>
                <c:pt idx="64">
                  <c:v>42360</c:v>
                </c:pt>
                <c:pt idx="65">
                  <c:v>42361</c:v>
                </c:pt>
                <c:pt idx="66">
                  <c:v>42362</c:v>
                </c:pt>
                <c:pt idx="67">
                  <c:v>42367</c:v>
                </c:pt>
                <c:pt idx="68">
                  <c:v>42368</c:v>
                </c:pt>
                <c:pt idx="69">
                  <c:v>42369</c:v>
                </c:pt>
                <c:pt idx="70">
                  <c:v>42373</c:v>
                </c:pt>
                <c:pt idx="71">
                  <c:v>42374</c:v>
                </c:pt>
                <c:pt idx="72">
                  <c:v>42375</c:v>
                </c:pt>
                <c:pt idx="73">
                  <c:v>42376</c:v>
                </c:pt>
                <c:pt idx="74">
                  <c:v>42377</c:v>
                </c:pt>
                <c:pt idx="75">
                  <c:v>42380</c:v>
                </c:pt>
                <c:pt idx="76">
                  <c:v>42381</c:v>
                </c:pt>
                <c:pt idx="77">
                  <c:v>42382</c:v>
                </c:pt>
                <c:pt idx="78">
                  <c:v>42383</c:v>
                </c:pt>
                <c:pt idx="79">
                  <c:v>42384</c:v>
                </c:pt>
                <c:pt idx="80">
                  <c:v>42387</c:v>
                </c:pt>
                <c:pt idx="81">
                  <c:v>42388</c:v>
                </c:pt>
                <c:pt idx="82">
                  <c:v>42389</c:v>
                </c:pt>
                <c:pt idx="83">
                  <c:v>42390</c:v>
                </c:pt>
                <c:pt idx="84">
                  <c:v>42391</c:v>
                </c:pt>
                <c:pt idx="85">
                  <c:v>42394</c:v>
                </c:pt>
                <c:pt idx="86">
                  <c:v>42395</c:v>
                </c:pt>
                <c:pt idx="87">
                  <c:v>42396</c:v>
                </c:pt>
                <c:pt idx="88">
                  <c:v>42397</c:v>
                </c:pt>
                <c:pt idx="89">
                  <c:v>42398</c:v>
                </c:pt>
                <c:pt idx="90">
                  <c:v>42401</c:v>
                </c:pt>
                <c:pt idx="91">
                  <c:v>42402</c:v>
                </c:pt>
                <c:pt idx="92">
                  <c:v>42403</c:v>
                </c:pt>
                <c:pt idx="93">
                  <c:v>42404</c:v>
                </c:pt>
                <c:pt idx="94">
                  <c:v>42405</c:v>
                </c:pt>
                <c:pt idx="95">
                  <c:v>42408</c:v>
                </c:pt>
                <c:pt idx="96">
                  <c:v>42409</c:v>
                </c:pt>
                <c:pt idx="97">
                  <c:v>42410</c:v>
                </c:pt>
                <c:pt idx="98">
                  <c:v>42411</c:v>
                </c:pt>
                <c:pt idx="99">
                  <c:v>42412</c:v>
                </c:pt>
                <c:pt idx="100">
                  <c:v>42415</c:v>
                </c:pt>
                <c:pt idx="101">
                  <c:v>42416</c:v>
                </c:pt>
                <c:pt idx="102">
                  <c:v>42417</c:v>
                </c:pt>
                <c:pt idx="103">
                  <c:v>42418</c:v>
                </c:pt>
                <c:pt idx="104">
                  <c:v>42419</c:v>
                </c:pt>
                <c:pt idx="105">
                  <c:v>42422</c:v>
                </c:pt>
                <c:pt idx="106">
                  <c:v>42423</c:v>
                </c:pt>
                <c:pt idx="107">
                  <c:v>42424</c:v>
                </c:pt>
                <c:pt idx="108">
                  <c:v>42425</c:v>
                </c:pt>
                <c:pt idx="109">
                  <c:v>42426</c:v>
                </c:pt>
                <c:pt idx="110">
                  <c:v>42429</c:v>
                </c:pt>
                <c:pt idx="111">
                  <c:v>42430</c:v>
                </c:pt>
                <c:pt idx="112">
                  <c:v>42431</c:v>
                </c:pt>
                <c:pt idx="113">
                  <c:v>42432</c:v>
                </c:pt>
                <c:pt idx="114">
                  <c:v>42433</c:v>
                </c:pt>
                <c:pt idx="115">
                  <c:v>42436</c:v>
                </c:pt>
                <c:pt idx="116">
                  <c:v>42437</c:v>
                </c:pt>
                <c:pt idx="117">
                  <c:v>42438</c:v>
                </c:pt>
                <c:pt idx="118">
                  <c:v>42439</c:v>
                </c:pt>
                <c:pt idx="119">
                  <c:v>42440</c:v>
                </c:pt>
                <c:pt idx="120">
                  <c:v>42443</c:v>
                </c:pt>
                <c:pt idx="121">
                  <c:v>42444</c:v>
                </c:pt>
                <c:pt idx="122">
                  <c:v>42445</c:v>
                </c:pt>
                <c:pt idx="123">
                  <c:v>42446</c:v>
                </c:pt>
                <c:pt idx="124">
                  <c:v>42447</c:v>
                </c:pt>
                <c:pt idx="125">
                  <c:v>42450</c:v>
                </c:pt>
                <c:pt idx="126">
                  <c:v>42451</c:v>
                </c:pt>
                <c:pt idx="127">
                  <c:v>42452</c:v>
                </c:pt>
                <c:pt idx="128">
                  <c:v>42453</c:v>
                </c:pt>
                <c:pt idx="129">
                  <c:v>42458</c:v>
                </c:pt>
                <c:pt idx="130">
                  <c:v>42459</c:v>
                </c:pt>
                <c:pt idx="131">
                  <c:v>42460</c:v>
                </c:pt>
                <c:pt idx="132">
                  <c:v>42461</c:v>
                </c:pt>
                <c:pt idx="133">
                  <c:v>42464</c:v>
                </c:pt>
                <c:pt idx="134">
                  <c:v>42465</c:v>
                </c:pt>
                <c:pt idx="135">
                  <c:v>42466</c:v>
                </c:pt>
                <c:pt idx="136">
                  <c:v>42467</c:v>
                </c:pt>
                <c:pt idx="137">
                  <c:v>42468</c:v>
                </c:pt>
                <c:pt idx="138">
                  <c:v>42471</c:v>
                </c:pt>
                <c:pt idx="139">
                  <c:v>42472</c:v>
                </c:pt>
                <c:pt idx="140">
                  <c:v>42473</c:v>
                </c:pt>
                <c:pt idx="141">
                  <c:v>42474</c:v>
                </c:pt>
                <c:pt idx="142">
                  <c:v>42475</c:v>
                </c:pt>
                <c:pt idx="143">
                  <c:v>42478</c:v>
                </c:pt>
                <c:pt idx="144">
                  <c:v>42479</c:v>
                </c:pt>
                <c:pt idx="145">
                  <c:v>42480</c:v>
                </c:pt>
                <c:pt idx="146">
                  <c:v>42481</c:v>
                </c:pt>
                <c:pt idx="147">
                  <c:v>42482</c:v>
                </c:pt>
                <c:pt idx="148">
                  <c:v>42485</c:v>
                </c:pt>
                <c:pt idx="149">
                  <c:v>42486</c:v>
                </c:pt>
                <c:pt idx="150">
                  <c:v>42487</c:v>
                </c:pt>
                <c:pt idx="151">
                  <c:v>42488</c:v>
                </c:pt>
                <c:pt idx="152">
                  <c:v>42489</c:v>
                </c:pt>
                <c:pt idx="153">
                  <c:v>42493</c:v>
                </c:pt>
                <c:pt idx="154">
                  <c:v>42494</c:v>
                </c:pt>
                <c:pt idx="155">
                  <c:v>42495</c:v>
                </c:pt>
                <c:pt idx="156">
                  <c:v>42496</c:v>
                </c:pt>
                <c:pt idx="157">
                  <c:v>42499</c:v>
                </c:pt>
                <c:pt idx="158">
                  <c:v>42500</c:v>
                </c:pt>
                <c:pt idx="159">
                  <c:v>42501</c:v>
                </c:pt>
                <c:pt idx="160">
                  <c:v>42502</c:v>
                </c:pt>
                <c:pt idx="161">
                  <c:v>42503</c:v>
                </c:pt>
                <c:pt idx="162">
                  <c:v>42506</c:v>
                </c:pt>
                <c:pt idx="163">
                  <c:v>42507</c:v>
                </c:pt>
                <c:pt idx="164">
                  <c:v>42508</c:v>
                </c:pt>
                <c:pt idx="165">
                  <c:v>42509</c:v>
                </c:pt>
                <c:pt idx="166">
                  <c:v>42510</c:v>
                </c:pt>
                <c:pt idx="167">
                  <c:v>42513</c:v>
                </c:pt>
                <c:pt idx="168">
                  <c:v>42514</c:v>
                </c:pt>
                <c:pt idx="169">
                  <c:v>42515</c:v>
                </c:pt>
                <c:pt idx="170">
                  <c:v>42516</c:v>
                </c:pt>
                <c:pt idx="171">
                  <c:v>42517</c:v>
                </c:pt>
                <c:pt idx="172">
                  <c:v>42521</c:v>
                </c:pt>
                <c:pt idx="173">
                  <c:v>42522</c:v>
                </c:pt>
                <c:pt idx="174">
                  <c:v>42523</c:v>
                </c:pt>
                <c:pt idx="175">
                  <c:v>42524</c:v>
                </c:pt>
                <c:pt idx="176">
                  <c:v>42527</c:v>
                </c:pt>
                <c:pt idx="177">
                  <c:v>42528</c:v>
                </c:pt>
                <c:pt idx="178">
                  <c:v>42529</c:v>
                </c:pt>
                <c:pt idx="179">
                  <c:v>42530</c:v>
                </c:pt>
                <c:pt idx="180">
                  <c:v>42531</c:v>
                </c:pt>
                <c:pt idx="181">
                  <c:v>42534</c:v>
                </c:pt>
                <c:pt idx="182">
                  <c:v>42535</c:v>
                </c:pt>
                <c:pt idx="183">
                  <c:v>42536</c:v>
                </c:pt>
                <c:pt idx="184">
                  <c:v>42537</c:v>
                </c:pt>
                <c:pt idx="185">
                  <c:v>42538</c:v>
                </c:pt>
                <c:pt idx="186">
                  <c:v>42541</c:v>
                </c:pt>
                <c:pt idx="187">
                  <c:v>42542</c:v>
                </c:pt>
                <c:pt idx="188">
                  <c:v>42543</c:v>
                </c:pt>
                <c:pt idx="189">
                  <c:v>42544</c:v>
                </c:pt>
                <c:pt idx="190">
                  <c:v>42545</c:v>
                </c:pt>
                <c:pt idx="191">
                  <c:v>42548</c:v>
                </c:pt>
                <c:pt idx="192">
                  <c:v>42549</c:v>
                </c:pt>
                <c:pt idx="193">
                  <c:v>42550</c:v>
                </c:pt>
                <c:pt idx="194">
                  <c:v>42551</c:v>
                </c:pt>
                <c:pt idx="195">
                  <c:v>42552</c:v>
                </c:pt>
                <c:pt idx="196">
                  <c:v>42555</c:v>
                </c:pt>
                <c:pt idx="197">
                  <c:v>42556</c:v>
                </c:pt>
                <c:pt idx="198">
                  <c:v>42557</c:v>
                </c:pt>
                <c:pt idx="199">
                  <c:v>42558</c:v>
                </c:pt>
                <c:pt idx="200">
                  <c:v>42559</c:v>
                </c:pt>
                <c:pt idx="201">
                  <c:v>42562</c:v>
                </c:pt>
                <c:pt idx="202">
                  <c:v>42563</c:v>
                </c:pt>
                <c:pt idx="203">
                  <c:v>42564</c:v>
                </c:pt>
                <c:pt idx="204">
                  <c:v>42565</c:v>
                </c:pt>
                <c:pt idx="205">
                  <c:v>42566</c:v>
                </c:pt>
                <c:pt idx="206">
                  <c:v>42569</c:v>
                </c:pt>
                <c:pt idx="207">
                  <c:v>42570</c:v>
                </c:pt>
                <c:pt idx="208">
                  <c:v>42571</c:v>
                </c:pt>
                <c:pt idx="209">
                  <c:v>42572</c:v>
                </c:pt>
                <c:pt idx="210">
                  <c:v>42573</c:v>
                </c:pt>
                <c:pt idx="211">
                  <c:v>42576</c:v>
                </c:pt>
                <c:pt idx="212">
                  <c:v>42577</c:v>
                </c:pt>
                <c:pt idx="213">
                  <c:v>42578</c:v>
                </c:pt>
                <c:pt idx="214">
                  <c:v>42579</c:v>
                </c:pt>
                <c:pt idx="215">
                  <c:v>42580</c:v>
                </c:pt>
                <c:pt idx="216">
                  <c:v>42583</c:v>
                </c:pt>
                <c:pt idx="217">
                  <c:v>42584</c:v>
                </c:pt>
                <c:pt idx="218">
                  <c:v>42585</c:v>
                </c:pt>
                <c:pt idx="219">
                  <c:v>42586</c:v>
                </c:pt>
                <c:pt idx="220">
                  <c:v>42587</c:v>
                </c:pt>
                <c:pt idx="221">
                  <c:v>42590</c:v>
                </c:pt>
                <c:pt idx="222">
                  <c:v>42591</c:v>
                </c:pt>
                <c:pt idx="223">
                  <c:v>42592</c:v>
                </c:pt>
                <c:pt idx="224">
                  <c:v>42593</c:v>
                </c:pt>
                <c:pt idx="225">
                  <c:v>42594</c:v>
                </c:pt>
                <c:pt idx="226">
                  <c:v>42597</c:v>
                </c:pt>
                <c:pt idx="227">
                  <c:v>42598</c:v>
                </c:pt>
                <c:pt idx="228">
                  <c:v>42599</c:v>
                </c:pt>
                <c:pt idx="229">
                  <c:v>42600</c:v>
                </c:pt>
                <c:pt idx="230">
                  <c:v>42601</c:v>
                </c:pt>
                <c:pt idx="231">
                  <c:v>42604</c:v>
                </c:pt>
                <c:pt idx="232">
                  <c:v>42605</c:v>
                </c:pt>
                <c:pt idx="233">
                  <c:v>42606</c:v>
                </c:pt>
                <c:pt idx="234">
                  <c:v>42607</c:v>
                </c:pt>
                <c:pt idx="235">
                  <c:v>42608</c:v>
                </c:pt>
                <c:pt idx="236">
                  <c:v>42612</c:v>
                </c:pt>
                <c:pt idx="237">
                  <c:v>42613</c:v>
                </c:pt>
                <c:pt idx="238">
                  <c:v>42614</c:v>
                </c:pt>
                <c:pt idx="239">
                  <c:v>42615</c:v>
                </c:pt>
                <c:pt idx="240">
                  <c:v>42618</c:v>
                </c:pt>
                <c:pt idx="241">
                  <c:v>42619</c:v>
                </c:pt>
                <c:pt idx="242">
                  <c:v>42620</c:v>
                </c:pt>
                <c:pt idx="243">
                  <c:v>42621</c:v>
                </c:pt>
                <c:pt idx="244">
                  <c:v>42622</c:v>
                </c:pt>
                <c:pt idx="245">
                  <c:v>42625</c:v>
                </c:pt>
                <c:pt idx="246">
                  <c:v>42626</c:v>
                </c:pt>
                <c:pt idx="247">
                  <c:v>42627</c:v>
                </c:pt>
                <c:pt idx="248">
                  <c:v>42628</c:v>
                </c:pt>
                <c:pt idx="249">
                  <c:v>42629</c:v>
                </c:pt>
                <c:pt idx="250">
                  <c:v>42632</c:v>
                </c:pt>
                <c:pt idx="251">
                  <c:v>42633</c:v>
                </c:pt>
                <c:pt idx="252">
                  <c:v>42634</c:v>
                </c:pt>
                <c:pt idx="253">
                  <c:v>42635</c:v>
                </c:pt>
                <c:pt idx="254">
                  <c:v>42636</c:v>
                </c:pt>
                <c:pt idx="255">
                  <c:v>42639</c:v>
                </c:pt>
                <c:pt idx="256">
                  <c:v>42640</c:v>
                </c:pt>
                <c:pt idx="257">
                  <c:v>42641</c:v>
                </c:pt>
                <c:pt idx="258">
                  <c:v>42642</c:v>
                </c:pt>
              </c:numCache>
            </c:numRef>
          </c:xVal>
          <c:yVal>
            <c:numRef>
              <c:f>'Delta 3M'!$V$3:$V$261</c:f>
              <c:numCache>
                <c:formatCode>0.0000%</c:formatCode>
                <c:ptCount val="259"/>
                <c:pt idx="0">
                  <c:v>1.1813000000003475E-3</c:v>
                </c:pt>
                <c:pt idx="1">
                  <c:v>1.1818615858937003E-3</c:v>
                </c:pt>
                <c:pt idx="2">
                  <c:v>1.1824224809201141E-3</c:v>
                </c:pt>
                <c:pt idx="3">
                  <c:v>1.1840995578193895E-3</c:v>
                </c:pt>
                <c:pt idx="4">
                  <c:v>1.1846562263997148E-3</c:v>
                </c:pt>
                <c:pt idx="5">
                  <c:v>1.1852114726239346E-3</c:v>
                </c:pt>
                <c:pt idx="6">
                  <c:v>1.1857651501942157E-3</c:v>
                </c:pt>
                <c:pt idx="7">
                  <c:v>1.1863171128127243E-3</c:v>
                </c:pt>
                <c:pt idx="8">
                  <c:v>1.1879612479792842E-3</c:v>
                </c:pt>
                <c:pt idx="9">
                  <c:v>1.1885048878123709E-3</c:v>
                </c:pt>
                <c:pt idx="10">
                  <c:v>1.1890460812045186E-3</c:v>
                </c:pt>
                <c:pt idx="11">
                  <c:v>1.1895846818578942E-3</c:v>
                </c:pt>
                <c:pt idx="12">
                  <c:v>1.1901205434746642E-3</c:v>
                </c:pt>
                <c:pt idx="13">
                  <c:v>1.1917102311270076E-3</c:v>
                </c:pt>
                <c:pt idx="14">
                  <c:v>1.1922336736190221E-3</c:v>
                </c:pt>
                <c:pt idx="15">
                  <c:v>1.1927536455852642E-3</c:v>
                </c:pt>
                <c:pt idx="16">
                  <c:v>1.1932700007279008E-3</c:v>
                </c:pt>
                <c:pt idx="17">
                  <c:v>1.1937825927490985E-3</c:v>
                </c:pt>
                <c:pt idx="18">
                  <c:v>1.1952963271057249E-3</c:v>
                </c:pt>
                <c:pt idx="19">
                  <c:v>1.1957924036628334E-3</c:v>
                </c:pt>
                <c:pt idx="20">
                  <c:v>1.1962839856093366E-3</c:v>
                </c:pt>
                <c:pt idx="21">
                  <c:v>1.1967709266474007E-3</c:v>
                </c:pt>
                <c:pt idx="22">
                  <c:v>1.1972530804791924E-3</c:v>
                </c:pt>
                <c:pt idx="23">
                  <c:v>1.1986693557586008E-3</c:v>
                </c:pt>
                <c:pt idx="24">
                  <c:v>1.1991308977869701E-3</c:v>
                </c:pt>
                <c:pt idx="25">
                  <c:v>1.1995869211199003E-3</c:v>
                </c:pt>
                <c:pt idx="26">
                  <c:v>1.2000372794595583E-3</c:v>
                </c:pt>
                <c:pt idx="27">
                  <c:v>1.2004818265081106E-3</c:v>
                </c:pt>
                <c:pt idx="28">
                  <c:v>1.2017791369288004E-3</c:v>
                </c:pt>
                <c:pt idx="29">
                  <c:v>1.2021989758345967E-3</c:v>
                </c:pt>
                <c:pt idx="30">
                  <c:v>1.2026122719601207E-3</c:v>
                </c:pt>
                <c:pt idx="31">
                  <c:v>1.203018879007539E-3</c:v>
                </c:pt>
                <c:pt idx="32">
                  <c:v>1.2034186506790182E-3</c:v>
                </c:pt>
                <c:pt idx="33">
                  <c:v>1.2045754904594886E-3</c:v>
                </c:pt>
                <c:pt idx="34">
                  <c:v>1.2049464576488784E-3</c:v>
                </c:pt>
                <c:pt idx="35">
                  <c:v>1.2053098579731625E-3</c:v>
                </c:pt>
                <c:pt idx="36">
                  <c:v>1.2056655451345073E-3</c:v>
                </c:pt>
                <c:pt idx="37">
                  <c:v>1.20601337283508E-3</c:v>
                </c:pt>
                <c:pt idx="38">
                  <c:v>1.20700823619383E-3</c:v>
                </c:pt>
                <c:pt idx="39">
                  <c:v>1.2073231630729798E-3</c:v>
                </c:pt>
                <c:pt idx="40">
                  <c:v>1.2076294990021903E-3</c:v>
                </c:pt>
                <c:pt idx="41">
                  <c:v>1.2079270976836285E-3</c:v>
                </c:pt>
                <c:pt idx="42">
                  <c:v>1.2082158128194607E-3</c:v>
                </c:pt>
                <c:pt idx="43">
                  <c:v>1.20902719397499E-3</c:v>
                </c:pt>
                <c:pt idx="44">
                  <c:v>1.2092789119500659E-3</c:v>
                </c:pt>
                <c:pt idx="45">
                  <c:v>1.2095210148903694E-3</c:v>
                </c:pt>
                <c:pt idx="46">
                  <c:v>1.209753356498067E-3</c:v>
                </c:pt>
                <c:pt idx="47">
                  <c:v>1.2099757904753257E-3</c:v>
                </c:pt>
                <c:pt idx="48">
                  <c:v>1.2105821836461332E-3</c:v>
                </c:pt>
                <c:pt idx="49">
                  <c:v>1.2107635241233017E-3</c:v>
                </c:pt>
                <c:pt idx="50">
                  <c:v>1.2109342254808645E-3</c:v>
                </c:pt>
                <c:pt idx="51">
                  <c:v>1.2110941414209882E-3</c:v>
                </c:pt>
                <c:pt idx="52">
                  <c:v>1.2112431256458393E-3</c:v>
                </c:pt>
                <c:pt idx="53">
                  <c:v>1.2116230250504244E-3</c:v>
                </c:pt>
                <c:pt idx="54">
                  <c:v>1.2117268194358523E-3</c:v>
                </c:pt>
                <c:pt idx="55">
                  <c:v>1.2118189506168408E-3</c:v>
                </c:pt>
                <c:pt idx="56">
                  <c:v>1.2118992722955568E-3</c:v>
                </c:pt>
                <c:pt idx="57">
                  <c:v>1.2119676381741669E-3</c:v>
                </c:pt>
                <c:pt idx="58">
                  <c:v>1.2120995380310289E-3</c:v>
                </c:pt>
                <c:pt idx="59">
                  <c:v>1.2121186177308822E-3</c:v>
                </c:pt>
                <c:pt idx="60">
                  <c:v>1.2121250101414629E-3</c:v>
                </c:pt>
                <c:pt idx="61">
                  <c:v>1.2121250388426701E-3</c:v>
                </c:pt>
                <c:pt idx="62">
                  <c:v>1.2121252397511214E-3</c:v>
                </c:pt>
                <c:pt idx="63">
                  <c:v>1.2121285977923766E-3</c:v>
                </c:pt>
                <c:pt idx="64">
                  <c:v>1.212131209602242E-3</c:v>
                </c:pt>
                <c:pt idx="65">
                  <c:v>1.2121348546555704E-3</c:v>
                </c:pt>
                <c:pt idx="66">
                  <c:v>1.2121397051596059E-3</c:v>
                </c:pt>
                <c:pt idx="67">
                  <c:v>1.2121880666939244E-3</c:v>
                </c:pt>
                <c:pt idx="68">
                  <c:v>1.2122037662543235E-3</c:v>
                </c:pt>
                <c:pt idx="69">
                  <c:v>1.2122218767161364E-3</c:v>
                </c:pt>
                <c:pt idx="70">
                  <c:v>1.2123218717224069E-3</c:v>
                </c:pt>
                <c:pt idx="71">
                  <c:v>1.2123546197999485E-3</c:v>
                </c:pt>
                <c:pt idx="72">
                  <c:v>1.2123908120223671E-3</c:v>
                </c:pt>
                <c:pt idx="73">
                  <c:v>1.2124306205969072E-3</c:v>
                </c:pt>
                <c:pt idx="74">
                  <c:v>1.2124742177308122E-3</c:v>
                </c:pt>
                <c:pt idx="75">
                  <c:v>1.2126294625611556E-3</c:v>
                </c:pt>
                <c:pt idx="76">
                  <c:v>1.2126899360049594E-3</c:v>
                </c:pt>
                <c:pt idx="77">
                  <c:v>1.2127550590443474E-3</c:v>
                </c:pt>
                <c:pt idx="78">
                  <c:v>1.2128250038865634E-3</c:v>
                </c:pt>
                <c:pt idx="79">
                  <c:v>1.2128999427388517E-3</c:v>
                </c:pt>
                <c:pt idx="80">
                  <c:v>1.2131564454285874E-3</c:v>
                </c:pt>
                <c:pt idx="81">
                  <c:v>1.2132530823936024E-3</c:v>
                </c:pt>
                <c:pt idx="82">
                  <c:v>1.213355574404909E-3</c:v>
                </c:pt>
                <c:pt idx="83">
                  <c:v>1.2134640936697508E-3</c:v>
                </c:pt>
                <c:pt idx="84">
                  <c:v>1.2135788123953716E-3</c:v>
                </c:pt>
                <c:pt idx="85">
                  <c:v>1.2139618874093476E-3</c:v>
                </c:pt>
                <c:pt idx="86">
                  <c:v>1.2141031260505233E-3</c:v>
                </c:pt>
                <c:pt idx="87">
                  <c:v>1.2142514251886978E-3</c:v>
                </c:pt>
                <c:pt idx="88">
                  <c:v>1.2144069570311144E-3</c:v>
                </c:pt>
                <c:pt idx="89">
                  <c:v>1.2145698937850173E-3</c:v>
                </c:pt>
                <c:pt idx="90">
                  <c:v>1.2151048555880813E-3</c:v>
                </c:pt>
                <c:pt idx="91">
                  <c:v>1.2152991340603674E-3</c:v>
                </c:pt>
                <c:pt idx="92">
                  <c:v>1.215501678480359E-3</c:v>
                </c:pt>
                <c:pt idx="93">
                  <c:v>1.2157126610553E-3</c:v>
                </c:pt>
                <c:pt idx="94">
                  <c:v>1.2159322539924342E-3</c:v>
                </c:pt>
                <c:pt idx="95">
                  <c:v>1.2166444170494345E-3</c:v>
                </c:pt>
                <c:pt idx="96">
                  <c:v>1.2169001735077801E-3</c:v>
                </c:pt>
                <c:pt idx="97">
                  <c:v>1.2171654013645383E-3</c:v>
                </c:pt>
                <c:pt idx="98">
                  <c:v>1.2174402728269528E-3</c:v>
                </c:pt>
                <c:pt idx="99">
                  <c:v>1.2177249601022675E-3</c:v>
                </c:pt>
                <c:pt idx="100">
                  <c:v>1.2186396388780521E-3</c:v>
                </c:pt>
                <c:pt idx="101">
                  <c:v>1.2189653114774066E-3</c:v>
                </c:pt>
                <c:pt idx="102">
                  <c:v>1.2193016609258808E-3</c:v>
                </c:pt>
                <c:pt idx="103">
                  <c:v>1.2196488594307183E-3</c:v>
                </c:pt>
                <c:pt idx="104">
                  <c:v>1.220007079199163E-3</c:v>
                </c:pt>
                <c:pt idx="105">
                  <c:v>1.2211495881585799E-3</c:v>
                </c:pt>
                <c:pt idx="106">
                  <c:v>1.2215536150538926E-3</c:v>
                </c:pt>
                <c:pt idx="107">
                  <c:v>1.2219695242490318E-3</c:v>
                </c:pt>
                <c:pt idx="108">
                  <c:v>1.2223974879512418E-3</c:v>
                </c:pt>
                <c:pt idx="109">
                  <c:v>1.2228376783677659E-3</c:v>
                </c:pt>
                <c:pt idx="110">
                  <c:v>1.2242333319756632E-3</c:v>
                </c:pt>
                <c:pt idx="111">
                  <c:v>1.2247241513218834E-3</c:v>
                </c:pt>
                <c:pt idx="112">
                  <c:v>1.2252280584186372E-3</c:v>
                </c:pt>
                <c:pt idx="113">
                  <c:v>1.2257452254731687E-3</c:v>
                </c:pt>
                <c:pt idx="114">
                  <c:v>1.2262758246927216E-3</c:v>
                </c:pt>
                <c:pt idx="115">
                  <c:v>1.2279499374139471E-3</c:v>
                </c:pt>
                <c:pt idx="116">
                  <c:v>1.2285359873660242E-3</c:v>
                </c:pt>
                <c:pt idx="117">
                  <c:v>1.2291363305193422E-3</c:v>
                </c:pt>
                <c:pt idx="118">
                  <c:v>1.2297511390811447E-3</c:v>
                </c:pt>
                <c:pt idx="119">
                  <c:v>1.2303805852586756E-3</c:v>
                </c:pt>
                <c:pt idx="120">
                  <c:v>1.2323584715580775E-3</c:v>
                </c:pt>
                <c:pt idx="121">
                  <c:v>1.2330481902709609E-3</c:v>
                </c:pt>
                <c:pt idx="122">
                  <c:v>1.2337534076357921E-3</c:v>
                </c:pt>
                <c:pt idx="123">
                  <c:v>1.2345036655515926E-3</c:v>
                </c:pt>
                <c:pt idx="124">
                  <c:v>1.2353275653735204E-3</c:v>
                </c:pt>
                <c:pt idx="125">
                  <c:v>1.2382287301905507E-3</c:v>
                </c:pt>
                <c:pt idx="126">
                  <c:v>1.2393348115514705E-3</c:v>
                </c:pt>
                <c:pt idx="127">
                  <c:v>1.2405083417757594E-3</c:v>
                </c:pt>
                <c:pt idx="128">
                  <c:v>1.2417480822548652E-3</c:v>
                </c:pt>
                <c:pt idx="129">
                  <c:v>1.2488965871733421E-3</c:v>
                </c:pt>
                <c:pt idx="130">
                  <c:v>1.2505075784017649E-3</c:v>
                </c:pt>
                <c:pt idx="131">
                  <c:v>1.252176109625143E-3</c:v>
                </c:pt>
                <c:pt idx="132">
                  <c:v>1.2539009422349247E-3</c:v>
                </c:pt>
                <c:pt idx="133">
                  <c:v>1.2594008622971739E-3</c:v>
                </c:pt>
                <c:pt idx="134">
                  <c:v>1.2613385143670527E-3</c:v>
                </c:pt>
                <c:pt idx="135">
                  <c:v>1.2633262747805765E-3</c:v>
                </c:pt>
                <c:pt idx="136">
                  <c:v>1.2653629049291938E-3</c:v>
                </c:pt>
                <c:pt idx="137">
                  <c:v>1.2674471662043527E-3</c:v>
                </c:pt>
                <c:pt idx="138">
                  <c:v>1.2739733507035622E-3</c:v>
                </c:pt>
                <c:pt idx="139">
                  <c:v>1.2762357503993708E-3</c:v>
                </c:pt>
                <c:pt idx="140">
                  <c:v>1.2785395881789623E-3</c:v>
                </c:pt>
                <c:pt idx="141">
                  <c:v>1.2808836254337855E-3</c:v>
                </c:pt>
                <c:pt idx="142">
                  <c:v>1.2832666235552885E-3</c:v>
                </c:pt>
                <c:pt idx="143">
                  <c:v>1.2906369970343591E-3</c:v>
                </c:pt>
                <c:pt idx="144">
                  <c:v>1.293163452537064E-3</c:v>
                </c:pt>
                <c:pt idx="145">
                  <c:v>1.2957226758636903E-3</c:v>
                </c:pt>
                <c:pt idx="146">
                  <c:v>1.2983134284056863E-3</c:v>
                </c:pt>
                <c:pt idx="147">
                  <c:v>1.3009344715545002E-3</c:v>
                </c:pt>
                <c:pt idx="148">
                  <c:v>1.3089669585563321E-3</c:v>
                </c:pt>
                <c:pt idx="149">
                  <c:v>1.3116967780469008E-3</c:v>
                </c:pt>
                <c:pt idx="150">
                  <c:v>1.3144506951015286E-3</c:v>
                </c:pt>
                <c:pt idx="151">
                  <c:v>1.3172274711116642E-3</c:v>
                </c:pt>
                <c:pt idx="152">
                  <c:v>1.3200258674687557E-3</c:v>
                </c:pt>
                <c:pt idx="153">
                  <c:v>1.3314108841956484E-3</c:v>
                </c:pt>
                <c:pt idx="154">
                  <c:v>1.3342988031592449E-3</c:v>
                </c:pt>
                <c:pt idx="155">
                  <c:v>1.3372009108184868E-3</c:v>
                </c:pt>
                <c:pt idx="156">
                  <c:v>1.3401159685648232E-3</c:v>
                </c:pt>
                <c:pt idx="157">
                  <c:v>1.3489264562408798E-3</c:v>
                </c:pt>
                <c:pt idx="158">
                  <c:v>1.3518809282500757E-3</c:v>
                </c:pt>
                <c:pt idx="159">
                  <c:v>1.3548421573036072E-3</c:v>
                </c:pt>
                <c:pt idx="160">
                  <c:v>1.3578089047929225E-3</c:v>
                </c:pt>
                <c:pt idx="161">
                  <c:v>1.3607799321094702E-3</c:v>
                </c:pt>
                <c:pt idx="162">
                  <c:v>1.3697063069369902E-3</c:v>
                </c:pt>
                <c:pt idx="163">
                  <c:v>1.3726820674769499E-3</c:v>
                </c:pt>
                <c:pt idx="164">
                  <c:v>1.3756559148013834E-3</c:v>
                </c:pt>
                <c:pt idx="165">
                  <c:v>1.3786266103017393E-3</c:v>
                </c:pt>
                <c:pt idx="166">
                  <c:v>1.3815929153694652E-3</c:v>
                </c:pt>
                <c:pt idx="167">
                  <c:v>1.3904531018913487E-3</c:v>
                </c:pt>
                <c:pt idx="168">
                  <c:v>1.3933894591430394E-3</c:v>
                </c:pt>
                <c:pt idx="169">
                  <c:v>1.396315232919342E-3</c:v>
                </c:pt>
                <c:pt idx="170">
                  <c:v>1.3992291846117047E-3</c:v>
                </c:pt>
                <c:pt idx="171">
                  <c:v>1.4021300756115759E-3</c:v>
                </c:pt>
                <c:pt idx="172">
                  <c:v>1.4135782605151121E-3</c:v>
                </c:pt>
                <c:pt idx="173">
                  <c:v>1.4163952689242505E-3</c:v>
                </c:pt>
                <c:pt idx="174">
                  <c:v>1.419191784989587E-3</c:v>
                </c:pt>
                <c:pt idx="175">
                  <c:v>1.4219665701025704E-3</c:v>
                </c:pt>
                <c:pt idx="176">
                  <c:v>1.4301481536418831E-3</c:v>
                </c:pt>
                <c:pt idx="177">
                  <c:v>1.4328236288599359E-3</c:v>
                </c:pt>
                <c:pt idx="178">
                  <c:v>1.4354711800828768E-3</c:v>
                </c:pt>
                <c:pt idx="179">
                  <c:v>1.4380895687021544E-3</c:v>
                </c:pt>
                <c:pt idx="180">
                  <c:v>1.4406775561092164E-3</c:v>
                </c:pt>
                <c:pt idx="181">
                  <c:v>1.4482467249715947E-3</c:v>
                </c:pt>
                <c:pt idx="182">
                  <c:v>1.450700721444279E-3</c:v>
                </c:pt>
                <c:pt idx="183">
                  <c:v>1.4531181236619893E-3</c:v>
                </c:pt>
                <c:pt idx="184">
                  <c:v>1.4555054179754944E-3</c:v>
                </c:pt>
                <c:pt idx="185">
                  <c:v>1.457870134405513E-3</c:v>
                </c:pt>
                <c:pt idx="186">
                  <c:v>1.4648320853583785E-3</c:v>
                </c:pt>
                <c:pt idx="187">
                  <c:v>1.4671097592181808E-3</c:v>
                </c:pt>
                <c:pt idx="188">
                  <c:v>1.4693664896763623E-3</c:v>
                </c:pt>
                <c:pt idx="189">
                  <c:v>1.4716026036292959E-3</c:v>
                </c:pt>
                <c:pt idx="190">
                  <c:v>1.4738184279733545E-3</c:v>
                </c:pt>
                <c:pt idx="191">
                  <c:v>1.4803474323160136E-3</c:v>
                </c:pt>
                <c:pt idx="192">
                  <c:v>1.4824853671883049E-3</c:v>
                </c:pt>
                <c:pt idx="193">
                  <c:v>1.4846046469335873E-3</c:v>
                </c:pt>
                <c:pt idx="194">
                  <c:v>1.4867055984482335E-3</c:v>
                </c:pt>
                <c:pt idx="195">
                  <c:v>1.4887885486286174E-3</c:v>
                </c:pt>
                <c:pt idx="196">
                  <c:v>1.4949326601279244E-3</c:v>
                </c:pt>
                <c:pt idx="197">
                  <c:v>1.4969468739349891E-3</c:v>
                </c:pt>
                <c:pt idx="198">
                  <c:v>1.4989447208896569E-3</c:v>
                </c:pt>
                <c:pt idx="199">
                  <c:v>1.5009265278883011E-3</c:v>
                </c:pt>
                <c:pt idx="200">
                  <c:v>1.5028926218272945E-3</c:v>
                </c:pt>
                <c:pt idx="201">
                  <c:v>1.5086998942501035E-3</c:v>
                </c:pt>
                <c:pt idx="202">
                  <c:v>1.5106064049142266E-3</c:v>
                </c:pt>
                <c:pt idx="203">
                  <c:v>1.5124988370005645E-3</c:v>
                </c:pt>
                <c:pt idx="204">
                  <c:v>1.5143775174054912E-3</c:v>
                </c:pt>
                <c:pt idx="205">
                  <c:v>1.5162427730253791E-3</c:v>
                </c:pt>
                <c:pt idx="206">
                  <c:v>1.5217612601385441E-3</c:v>
                </c:pt>
                <c:pt idx="207">
                  <c:v>1.52357608558201E-3</c:v>
                </c:pt>
                <c:pt idx="208">
                  <c:v>1.5253791207223031E-3</c:v>
                </c:pt>
                <c:pt idx="209">
                  <c:v>1.5271706924557967E-3</c:v>
                </c:pt>
                <c:pt idx="210">
                  <c:v>1.528951127678864E-3</c:v>
                </c:pt>
                <c:pt idx="211">
                  <c:v>1.5342288832492393E-3</c:v>
                </c:pt>
                <c:pt idx="212">
                  <c:v>1.5359680413943328E-3</c:v>
                </c:pt>
                <c:pt idx="213">
                  <c:v>1.5376976975108657E-3</c:v>
                </c:pt>
                <c:pt idx="214">
                  <c:v>1.5394181784952111E-3</c:v>
                </c:pt>
                <c:pt idx="215">
                  <c:v>1.5411298112437423E-3</c:v>
                </c:pt>
                <c:pt idx="216">
                  <c:v>1.546214889038182E-3</c:v>
                </c:pt>
                <c:pt idx="217">
                  <c:v>1.5478943978071878E-3</c:v>
                </c:pt>
                <c:pt idx="218">
                  <c:v>1.5495666928222449E-3</c:v>
                </c:pt>
                <c:pt idx="219">
                  <c:v>1.551232100979727E-3</c:v>
                </c:pt>
                <c:pt idx="220">
                  <c:v>1.5528909491760068E-3</c:v>
                </c:pt>
                <c:pt idx="221">
                  <c:v>1.557831402961365E-3</c:v>
                </c:pt>
                <c:pt idx="222">
                  <c:v>1.5594672802765679E-3</c:v>
                </c:pt>
                <c:pt idx="223">
                  <c:v>1.5610982321124344E-3</c:v>
                </c:pt>
                <c:pt idx="224">
                  <c:v>1.5627245853653375E-3</c:v>
                </c:pt>
                <c:pt idx="225">
                  <c:v>1.5643466669316508E-3</c:v>
                </c:pt>
                <c:pt idx="226">
                  <c:v>1.5691905504747817E-3</c:v>
                </c:pt>
                <c:pt idx="227">
                  <c:v>1.5707988142584664E-3</c:v>
                </c:pt>
                <c:pt idx="228">
                  <c:v>1.5724044408374266E-3</c:v>
                </c:pt>
                <c:pt idx="229">
                  <c:v>1.5740077571080359E-3</c:v>
                </c:pt>
                <c:pt idx="230">
                  <c:v>1.5756090899666671E-3</c:v>
                </c:pt>
                <c:pt idx="231">
                  <c:v>1.5804044570344249E-3</c:v>
                </c:pt>
                <c:pt idx="232">
                  <c:v>1.582001125208876E-3</c:v>
                </c:pt>
                <c:pt idx="233">
                  <c:v>1.5835974444532149E-3</c:v>
                </c:pt>
                <c:pt idx="234">
                  <c:v>1.5851937416638149E-3</c:v>
                </c:pt>
                <c:pt idx="235">
                  <c:v>1.5867903437370488E-3</c:v>
                </c:pt>
                <c:pt idx="236">
                  <c:v>1.5931863385837898E-3</c:v>
                </c:pt>
                <c:pt idx="237">
                  <c:v>1.5947893684157921E-3</c:v>
                </c:pt>
                <c:pt idx="238">
                  <c:v>1.5963946644886675E-3</c:v>
                </c:pt>
                <c:pt idx="239">
                  <c:v>1.5980025536987891E-3</c:v>
                </c:pt>
                <c:pt idx="240">
                  <c:v>1.602845049116363E-3</c:v>
                </c:pt>
                <c:pt idx="241">
                  <c:v>1.6044665798392011E-3</c:v>
                </c:pt>
                <c:pt idx="242">
                  <c:v>1.6060923381811514E-3</c:v>
                </c:pt>
                <c:pt idx="243">
                  <c:v>1.6077226510385868E-3</c:v>
                </c:pt>
                <c:pt idx="244">
                  <c:v>1.6093578453078806E-3</c:v>
                </c:pt>
                <c:pt idx="245">
                  <c:v>1.6142959855506437E-3</c:v>
                </c:pt>
                <c:pt idx="246">
                  <c:v>1.6159539744311025E-3</c:v>
                </c:pt>
                <c:pt idx="247">
                  <c:v>1.6176184792052856E-3</c:v>
                </c:pt>
                <c:pt idx="248">
                  <c:v>1.6192898267695659E-3</c:v>
                </c:pt>
                <c:pt idx="249">
                  <c:v>1.6209683440203165E-3</c:v>
                </c:pt>
                <c:pt idx="250">
                  <c:v>1.6260501828551232E-3</c:v>
                </c:pt>
                <c:pt idx="251">
                  <c:v>1.6277606478154872E-3</c:v>
                </c:pt>
                <c:pt idx="252">
                  <c:v>1.6294799169441878E-3</c:v>
                </c:pt>
                <c:pt idx="253">
                  <c:v>1.6312082486300628E-3</c:v>
                </c:pt>
                <c:pt idx="254">
                  <c:v>1.632945627231811E-3</c:v>
                </c:pt>
                <c:pt idx="255">
                  <c:v>1.6382112030439338E-3</c:v>
                </c:pt>
                <c:pt idx="256">
                  <c:v>1.6399839278208135E-3</c:v>
                </c:pt>
                <c:pt idx="257">
                  <c:v>1.6417652787693859E-3</c:v>
                </c:pt>
                <c:pt idx="258">
                  <c:v>1.6435551717408148E-3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06656"/>
        <c:axId val="70008192"/>
      </c:scatterChart>
      <c:valAx>
        <c:axId val="7000665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70008192"/>
        <c:crosses val="autoZero"/>
        <c:crossBetween val="midCat"/>
      </c:valAx>
      <c:valAx>
        <c:axId val="70008192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70006656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'!$E$4</c:f>
              <c:numCache>
                <c:formatCode>ddd\,\ dd\-mmm\-yyyy</c:formatCode>
                <c:ptCount val="1"/>
                <c:pt idx="0">
                  <c:v>42270</c:v>
                </c:pt>
              </c:numCache>
            </c:numRef>
          </c:xVal>
          <c:yVal>
            <c:numRef>
              <c:f>'Delta 6M '!$L$4</c:f>
              <c:numCache>
                <c:formatCode>0.0000%</c:formatCode>
                <c:ptCount val="1"/>
                <c:pt idx="0">
                  <c:v>2.5999999999945945E-3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'!$E$5:$E$16</c:f>
              <c:numCache>
                <c:formatCode>ddd\,\ dd\-mmm\-yyyy</c:formatCode>
                <c:ptCount val="12"/>
                <c:pt idx="0">
                  <c:v>42300</c:v>
                </c:pt>
                <c:pt idx="1">
                  <c:v>42331</c:v>
                </c:pt>
                <c:pt idx="2">
                  <c:v>42361</c:v>
                </c:pt>
                <c:pt idx="3">
                  <c:v>42394</c:v>
                </c:pt>
                <c:pt idx="4">
                  <c:v>42423</c:v>
                </c:pt>
                <c:pt idx="5">
                  <c:v>42452</c:v>
                </c:pt>
                <c:pt idx="6">
                  <c:v>42485</c:v>
                </c:pt>
                <c:pt idx="7">
                  <c:v>42513</c:v>
                </c:pt>
                <c:pt idx="8">
                  <c:v>42544</c:v>
                </c:pt>
                <c:pt idx="9">
                  <c:v>42576</c:v>
                </c:pt>
                <c:pt idx="10">
                  <c:v>42605</c:v>
                </c:pt>
                <c:pt idx="11">
                  <c:v>42636</c:v>
                </c:pt>
              </c:numCache>
            </c:numRef>
          </c:xVal>
          <c:yVal>
            <c:numRef>
              <c:f>'Delta 6M '!$L$5:$L$22</c:f>
              <c:numCache>
                <c:formatCode>0.0000%</c:formatCode>
                <c:ptCount val="18"/>
                <c:pt idx="0">
                  <c:v>2.5572843143353381E-3</c:v>
                </c:pt>
                <c:pt idx="1">
                  <c:v>2.5200191998502085E-3</c:v>
                </c:pt>
                <c:pt idx="2">
                  <c:v>2.4697637198645653E-3</c:v>
                </c:pt>
                <c:pt idx="3">
                  <c:v>2.4430868434440114E-3</c:v>
                </c:pt>
                <c:pt idx="4">
                  <c:v>2.4450130205177232E-3</c:v>
                </c:pt>
                <c:pt idx="5">
                  <c:v>2.4827513940360044E-3</c:v>
                </c:pt>
                <c:pt idx="6">
                  <c:v>0</c:v>
                </c:pt>
                <c:pt idx="7">
                  <c:v>0</c:v>
                </c:pt>
                <c:pt idx="8">
                  <c:v>2.6477070156889224E-3</c:v>
                </c:pt>
                <c:pt idx="9">
                  <c:v>0</c:v>
                </c:pt>
                <c:pt idx="10">
                  <c:v>0</c:v>
                </c:pt>
                <c:pt idx="11">
                  <c:v>2.7453730905379328E-3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42270</c:v>
                </c:pt>
                <c:pt idx="1">
                  <c:v>42271</c:v>
                </c:pt>
                <c:pt idx="2">
                  <c:v>42272</c:v>
                </c:pt>
                <c:pt idx="3">
                  <c:v>42275</c:v>
                </c:pt>
                <c:pt idx="4">
                  <c:v>42276</c:v>
                </c:pt>
                <c:pt idx="5">
                  <c:v>42277</c:v>
                </c:pt>
                <c:pt idx="6">
                  <c:v>42278</c:v>
                </c:pt>
                <c:pt idx="7">
                  <c:v>42279</c:v>
                </c:pt>
                <c:pt idx="8">
                  <c:v>42282</c:v>
                </c:pt>
                <c:pt idx="9">
                  <c:v>42283</c:v>
                </c:pt>
                <c:pt idx="10">
                  <c:v>42284</c:v>
                </c:pt>
                <c:pt idx="11">
                  <c:v>42285</c:v>
                </c:pt>
                <c:pt idx="12">
                  <c:v>42286</c:v>
                </c:pt>
                <c:pt idx="13">
                  <c:v>42289</c:v>
                </c:pt>
                <c:pt idx="14">
                  <c:v>42290</c:v>
                </c:pt>
                <c:pt idx="15">
                  <c:v>42291</c:v>
                </c:pt>
                <c:pt idx="16">
                  <c:v>42292</c:v>
                </c:pt>
                <c:pt idx="17">
                  <c:v>42293</c:v>
                </c:pt>
                <c:pt idx="18">
                  <c:v>42296</c:v>
                </c:pt>
                <c:pt idx="19">
                  <c:v>42297</c:v>
                </c:pt>
                <c:pt idx="20">
                  <c:v>42298</c:v>
                </c:pt>
                <c:pt idx="21">
                  <c:v>42299</c:v>
                </c:pt>
                <c:pt idx="22">
                  <c:v>42300</c:v>
                </c:pt>
                <c:pt idx="23">
                  <c:v>42303</c:v>
                </c:pt>
                <c:pt idx="24">
                  <c:v>42304</c:v>
                </c:pt>
                <c:pt idx="25">
                  <c:v>42305</c:v>
                </c:pt>
                <c:pt idx="26">
                  <c:v>42306</c:v>
                </c:pt>
                <c:pt idx="27">
                  <c:v>42307</c:v>
                </c:pt>
                <c:pt idx="28">
                  <c:v>42310</c:v>
                </c:pt>
                <c:pt idx="29">
                  <c:v>42311</c:v>
                </c:pt>
                <c:pt idx="30">
                  <c:v>42312</c:v>
                </c:pt>
                <c:pt idx="31">
                  <c:v>42313</c:v>
                </c:pt>
                <c:pt idx="32">
                  <c:v>42314</c:v>
                </c:pt>
                <c:pt idx="33">
                  <c:v>42317</c:v>
                </c:pt>
                <c:pt idx="34">
                  <c:v>42318</c:v>
                </c:pt>
                <c:pt idx="35">
                  <c:v>42319</c:v>
                </c:pt>
                <c:pt idx="36">
                  <c:v>42320</c:v>
                </c:pt>
                <c:pt idx="37">
                  <c:v>42321</c:v>
                </c:pt>
                <c:pt idx="38">
                  <c:v>42324</c:v>
                </c:pt>
                <c:pt idx="39">
                  <c:v>42325</c:v>
                </c:pt>
                <c:pt idx="40">
                  <c:v>42326</c:v>
                </c:pt>
                <c:pt idx="41">
                  <c:v>42327</c:v>
                </c:pt>
                <c:pt idx="42">
                  <c:v>42328</c:v>
                </c:pt>
                <c:pt idx="43">
                  <c:v>42331</c:v>
                </c:pt>
                <c:pt idx="44">
                  <c:v>42332</c:v>
                </c:pt>
                <c:pt idx="45">
                  <c:v>42333</c:v>
                </c:pt>
                <c:pt idx="46">
                  <c:v>42334</c:v>
                </c:pt>
                <c:pt idx="47">
                  <c:v>42335</c:v>
                </c:pt>
                <c:pt idx="48">
                  <c:v>42338</c:v>
                </c:pt>
                <c:pt idx="49">
                  <c:v>42339</c:v>
                </c:pt>
                <c:pt idx="50">
                  <c:v>42340</c:v>
                </c:pt>
                <c:pt idx="51">
                  <c:v>42341</c:v>
                </c:pt>
                <c:pt idx="52">
                  <c:v>42342</c:v>
                </c:pt>
                <c:pt idx="53">
                  <c:v>42345</c:v>
                </c:pt>
                <c:pt idx="54">
                  <c:v>42346</c:v>
                </c:pt>
                <c:pt idx="55">
                  <c:v>42347</c:v>
                </c:pt>
                <c:pt idx="56">
                  <c:v>42348</c:v>
                </c:pt>
                <c:pt idx="57">
                  <c:v>42349</c:v>
                </c:pt>
                <c:pt idx="58">
                  <c:v>42352</c:v>
                </c:pt>
                <c:pt idx="59">
                  <c:v>42353</c:v>
                </c:pt>
                <c:pt idx="60">
                  <c:v>42354</c:v>
                </c:pt>
                <c:pt idx="61">
                  <c:v>42355</c:v>
                </c:pt>
                <c:pt idx="62">
                  <c:v>42356</c:v>
                </c:pt>
                <c:pt idx="63">
                  <c:v>42359</c:v>
                </c:pt>
                <c:pt idx="64">
                  <c:v>42360</c:v>
                </c:pt>
                <c:pt idx="65">
                  <c:v>42361</c:v>
                </c:pt>
                <c:pt idx="66">
                  <c:v>42362</c:v>
                </c:pt>
                <c:pt idx="67">
                  <c:v>42367</c:v>
                </c:pt>
                <c:pt idx="68">
                  <c:v>42368</c:v>
                </c:pt>
                <c:pt idx="69">
                  <c:v>42369</c:v>
                </c:pt>
                <c:pt idx="70">
                  <c:v>42373</c:v>
                </c:pt>
                <c:pt idx="71">
                  <c:v>42374</c:v>
                </c:pt>
                <c:pt idx="72">
                  <c:v>42375</c:v>
                </c:pt>
                <c:pt idx="73">
                  <c:v>42376</c:v>
                </c:pt>
                <c:pt idx="74">
                  <c:v>42377</c:v>
                </c:pt>
                <c:pt idx="75">
                  <c:v>42380</c:v>
                </c:pt>
                <c:pt idx="76">
                  <c:v>42381</c:v>
                </c:pt>
                <c:pt idx="77">
                  <c:v>42382</c:v>
                </c:pt>
                <c:pt idx="78">
                  <c:v>42383</c:v>
                </c:pt>
                <c:pt idx="79">
                  <c:v>42384</c:v>
                </c:pt>
                <c:pt idx="80">
                  <c:v>42387</c:v>
                </c:pt>
                <c:pt idx="81">
                  <c:v>42388</c:v>
                </c:pt>
                <c:pt idx="82">
                  <c:v>42389</c:v>
                </c:pt>
                <c:pt idx="83">
                  <c:v>42390</c:v>
                </c:pt>
                <c:pt idx="84">
                  <c:v>42391</c:v>
                </c:pt>
                <c:pt idx="85">
                  <c:v>42394</c:v>
                </c:pt>
                <c:pt idx="86">
                  <c:v>42395</c:v>
                </c:pt>
                <c:pt idx="87">
                  <c:v>42396</c:v>
                </c:pt>
                <c:pt idx="88">
                  <c:v>42397</c:v>
                </c:pt>
                <c:pt idx="89">
                  <c:v>42398</c:v>
                </c:pt>
                <c:pt idx="90">
                  <c:v>42401</c:v>
                </c:pt>
                <c:pt idx="91">
                  <c:v>42402</c:v>
                </c:pt>
                <c:pt idx="92">
                  <c:v>42403</c:v>
                </c:pt>
                <c:pt idx="93">
                  <c:v>42404</c:v>
                </c:pt>
                <c:pt idx="94">
                  <c:v>42405</c:v>
                </c:pt>
                <c:pt idx="95">
                  <c:v>42408</c:v>
                </c:pt>
                <c:pt idx="96">
                  <c:v>42409</c:v>
                </c:pt>
                <c:pt idx="97">
                  <c:v>42410</c:v>
                </c:pt>
                <c:pt idx="98">
                  <c:v>42411</c:v>
                </c:pt>
                <c:pt idx="99">
                  <c:v>42412</c:v>
                </c:pt>
                <c:pt idx="100">
                  <c:v>42415</c:v>
                </c:pt>
                <c:pt idx="101">
                  <c:v>42416</c:v>
                </c:pt>
                <c:pt idx="102">
                  <c:v>42417</c:v>
                </c:pt>
                <c:pt idx="103">
                  <c:v>42418</c:v>
                </c:pt>
                <c:pt idx="104">
                  <c:v>42419</c:v>
                </c:pt>
                <c:pt idx="105">
                  <c:v>42422</c:v>
                </c:pt>
                <c:pt idx="106">
                  <c:v>42423</c:v>
                </c:pt>
                <c:pt idx="107">
                  <c:v>42424</c:v>
                </c:pt>
                <c:pt idx="108">
                  <c:v>42425</c:v>
                </c:pt>
                <c:pt idx="109">
                  <c:v>42426</c:v>
                </c:pt>
                <c:pt idx="110">
                  <c:v>42429</c:v>
                </c:pt>
                <c:pt idx="111">
                  <c:v>42430</c:v>
                </c:pt>
                <c:pt idx="112">
                  <c:v>42431</c:v>
                </c:pt>
                <c:pt idx="113">
                  <c:v>42432</c:v>
                </c:pt>
                <c:pt idx="114">
                  <c:v>42433</c:v>
                </c:pt>
                <c:pt idx="115">
                  <c:v>42436</c:v>
                </c:pt>
                <c:pt idx="116">
                  <c:v>42437</c:v>
                </c:pt>
                <c:pt idx="117">
                  <c:v>42438</c:v>
                </c:pt>
                <c:pt idx="118">
                  <c:v>42439</c:v>
                </c:pt>
                <c:pt idx="119">
                  <c:v>42440</c:v>
                </c:pt>
                <c:pt idx="120">
                  <c:v>42443</c:v>
                </c:pt>
                <c:pt idx="121">
                  <c:v>42444</c:v>
                </c:pt>
                <c:pt idx="122">
                  <c:v>42445</c:v>
                </c:pt>
                <c:pt idx="123">
                  <c:v>42446</c:v>
                </c:pt>
                <c:pt idx="124">
                  <c:v>42447</c:v>
                </c:pt>
                <c:pt idx="125">
                  <c:v>42450</c:v>
                </c:pt>
                <c:pt idx="126">
                  <c:v>42451</c:v>
                </c:pt>
                <c:pt idx="127">
                  <c:v>42452</c:v>
                </c:pt>
                <c:pt idx="128">
                  <c:v>42453</c:v>
                </c:pt>
                <c:pt idx="129">
                  <c:v>42458</c:v>
                </c:pt>
                <c:pt idx="130">
                  <c:v>42459</c:v>
                </c:pt>
                <c:pt idx="131">
                  <c:v>42460</c:v>
                </c:pt>
                <c:pt idx="132">
                  <c:v>42461</c:v>
                </c:pt>
                <c:pt idx="133">
                  <c:v>42464</c:v>
                </c:pt>
                <c:pt idx="134">
                  <c:v>42465</c:v>
                </c:pt>
                <c:pt idx="135">
                  <c:v>42466</c:v>
                </c:pt>
                <c:pt idx="136">
                  <c:v>42467</c:v>
                </c:pt>
                <c:pt idx="137">
                  <c:v>42468</c:v>
                </c:pt>
                <c:pt idx="138">
                  <c:v>42471</c:v>
                </c:pt>
                <c:pt idx="139">
                  <c:v>42472</c:v>
                </c:pt>
                <c:pt idx="140">
                  <c:v>42473</c:v>
                </c:pt>
                <c:pt idx="141">
                  <c:v>42474</c:v>
                </c:pt>
                <c:pt idx="142">
                  <c:v>42475</c:v>
                </c:pt>
                <c:pt idx="143">
                  <c:v>42478</c:v>
                </c:pt>
                <c:pt idx="144">
                  <c:v>42479</c:v>
                </c:pt>
                <c:pt idx="145">
                  <c:v>42480</c:v>
                </c:pt>
                <c:pt idx="146">
                  <c:v>42481</c:v>
                </c:pt>
                <c:pt idx="147">
                  <c:v>42482</c:v>
                </c:pt>
                <c:pt idx="148">
                  <c:v>42485</c:v>
                </c:pt>
                <c:pt idx="149">
                  <c:v>42486</c:v>
                </c:pt>
                <c:pt idx="150">
                  <c:v>42487</c:v>
                </c:pt>
                <c:pt idx="151">
                  <c:v>42488</c:v>
                </c:pt>
                <c:pt idx="152">
                  <c:v>42489</c:v>
                </c:pt>
                <c:pt idx="153">
                  <c:v>42493</c:v>
                </c:pt>
                <c:pt idx="154">
                  <c:v>42494</c:v>
                </c:pt>
                <c:pt idx="155">
                  <c:v>42495</c:v>
                </c:pt>
                <c:pt idx="156">
                  <c:v>42496</c:v>
                </c:pt>
                <c:pt idx="157">
                  <c:v>42499</c:v>
                </c:pt>
                <c:pt idx="158">
                  <c:v>42500</c:v>
                </c:pt>
                <c:pt idx="159">
                  <c:v>42501</c:v>
                </c:pt>
                <c:pt idx="160">
                  <c:v>42502</c:v>
                </c:pt>
                <c:pt idx="161">
                  <c:v>42503</c:v>
                </c:pt>
                <c:pt idx="162">
                  <c:v>42506</c:v>
                </c:pt>
                <c:pt idx="163">
                  <c:v>42507</c:v>
                </c:pt>
                <c:pt idx="164">
                  <c:v>42508</c:v>
                </c:pt>
                <c:pt idx="165">
                  <c:v>42509</c:v>
                </c:pt>
                <c:pt idx="166">
                  <c:v>42510</c:v>
                </c:pt>
                <c:pt idx="167">
                  <c:v>42513</c:v>
                </c:pt>
                <c:pt idx="168">
                  <c:v>42514</c:v>
                </c:pt>
                <c:pt idx="169">
                  <c:v>42515</c:v>
                </c:pt>
                <c:pt idx="170">
                  <c:v>42516</c:v>
                </c:pt>
                <c:pt idx="171">
                  <c:v>42517</c:v>
                </c:pt>
                <c:pt idx="172">
                  <c:v>42521</c:v>
                </c:pt>
                <c:pt idx="173">
                  <c:v>42522</c:v>
                </c:pt>
                <c:pt idx="174">
                  <c:v>42523</c:v>
                </c:pt>
                <c:pt idx="175">
                  <c:v>42524</c:v>
                </c:pt>
                <c:pt idx="176">
                  <c:v>42527</c:v>
                </c:pt>
                <c:pt idx="177">
                  <c:v>42528</c:v>
                </c:pt>
                <c:pt idx="178">
                  <c:v>42529</c:v>
                </c:pt>
                <c:pt idx="179">
                  <c:v>42530</c:v>
                </c:pt>
                <c:pt idx="180">
                  <c:v>42531</c:v>
                </c:pt>
                <c:pt idx="181">
                  <c:v>42534</c:v>
                </c:pt>
                <c:pt idx="182">
                  <c:v>42535</c:v>
                </c:pt>
                <c:pt idx="183">
                  <c:v>42536</c:v>
                </c:pt>
                <c:pt idx="184">
                  <c:v>42537</c:v>
                </c:pt>
                <c:pt idx="185">
                  <c:v>42538</c:v>
                </c:pt>
                <c:pt idx="186">
                  <c:v>42541</c:v>
                </c:pt>
                <c:pt idx="187">
                  <c:v>42542</c:v>
                </c:pt>
                <c:pt idx="188">
                  <c:v>42543</c:v>
                </c:pt>
                <c:pt idx="189">
                  <c:v>42544</c:v>
                </c:pt>
                <c:pt idx="190">
                  <c:v>42545</c:v>
                </c:pt>
                <c:pt idx="191">
                  <c:v>42548</c:v>
                </c:pt>
                <c:pt idx="192">
                  <c:v>42549</c:v>
                </c:pt>
                <c:pt idx="193">
                  <c:v>42550</c:v>
                </c:pt>
                <c:pt idx="194">
                  <c:v>42551</c:v>
                </c:pt>
                <c:pt idx="195">
                  <c:v>42552</c:v>
                </c:pt>
                <c:pt idx="196">
                  <c:v>42555</c:v>
                </c:pt>
                <c:pt idx="197">
                  <c:v>42556</c:v>
                </c:pt>
                <c:pt idx="198">
                  <c:v>42557</c:v>
                </c:pt>
                <c:pt idx="199">
                  <c:v>42558</c:v>
                </c:pt>
                <c:pt idx="200">
                  <c:v>42559</c:v>
                </c:pt>
                <c:pt idx="201">
                  <c:v>42562</c:v>
                </c:pt>
                <c:pt idx="202">
                  <c:v>42563</c:v>
                </c:pt>
                <c:pt idx="203">
                  <c:v>42564</c:v>
                </c:pt>
                <c:pt idx="204">
                  <c:v>42565</c:v>
                </c:pt>
                <c:pt idx="205">
                  <c:v>42566</c:v>
                </c:pt>
                <c:pt idx="206">
                  <c:v>42569</c:v>
                </c:pt>
                <c:pt idx="207">
                  <c:v>42570</c:v>
                </c:pt>
                <c:pt idx="208">
                  <c:v>42571</c:v>
                </c:pt>
                <c:pt idx="209">
                  <c:v>42572</c:v>
                </c:pt>
                <c:pt idx="210">
                  <c:v>42573</c:v>
                </c:pt>
                <c:pt idx="211">
                  <c:v>42576</c:v>
                </c:pt>
                <c:pt idx="212">
                  <c:v>42577</c:v>
                </c:pt>
                <c:pt idx="213">
                  <c:v>42578</c:v>
                </c:pt>
                <c:pt idx="214">
                  <c:v>42579</c:v>
                </c:pt>
                <c:pt idx="215">
                  <c:v>42580</c:v>
                </c:pt>
                <c:pt idx="216">
                  <c:v>42583</c:v>
                </c:pt>
                <c:pt idx="217">
                  <c:v>42584</c:v>
                </c:pt>
                <c:pt idx="218">
                  <c:v>42585</c:v>
                </c:pt>
                <c:pt idx="219">
                  <c:v>42586</c:v>
                </c:pt>
                <c:pt idx="220">
                  <c:v>42587</c:v>
                </c:pt>
                <c:pt idx="221">
                  <c:v>42590</c:v>
                </c:pt>
                <c:pt idx="222">
                  <c:v>42591</c:v>
                </c:pt>
                <c:pt idx="223">
                  <c:v>42592</c:v>
                </c:pt>
                <c:pt idx="224">
                  <c:v>42593</c:v>
                </c:pt>
                <c:pt idx="225">
                  <c:v>42594</c:v>
                </c:pt>
                <c:pt idx="226">
                  <c:v>42597</c:v>
                </c:pt>
                <c:pt idx="227">
                  <c:v>42598</c:v>
                </c:pt>
                <c:pt idx="228">
                  <c:v>42599</c:v>
                </c:pt>
                <c:pt idx="229">
                  <c:v>42600</c:v>
                </c:pt>
                <c:pt idx="230">
                  <c:v>42601</c:v>
                </c:pt>
                <c:pt idx="231">
                  <c:v>42604</c:v>
                </c:pt>
                <c:pt idx="232">
                  <c:v>42605</c:v>
                </c:pt>
                <c:pt idx="233">
                  <c:v>42606</c:v>
                </c:pt>
                <c:pt idx="234">
                  <c:v>42607</c:v>
                </c:pt>
                <c:pt idx="235">
                  <c:v>42608</c:v>
                </c:pt>
                <c:pt idx="236">
                  <c:v>42612</c:v>
                </c:pt>
                <c:pt idx="237">
                  <c:v>42613</c:v>
                </c:pt>
                <c:pt idx="238">
                  <c:v>42614</c:v>
                </c:pt>
                <c:pt idx="239">
                  <c:v>42615</c:v>
                </c:pt>
                <c:pt idx="240">
                  <c:v>42618</c:v>
                </c:pt>
                <c:pt idx="241">
                  <c:v>42619</c:v>
                </c:pt>
                <c:pt idx="242">
                  <c:v>42620</c:v>
                </c:pt>
                <c:pt idx="243">
                  <c:v>42621</c:v>
                </c:pt>
                <c:pt idx="244">
                  <c:v>42622</c:v>
                </c:pt>
                <c:pt idx="245">
                  <c:v>42625</c:v>
                </c:pt>
                <c:pt idx="246">
                  <c:v>42626</c:v>
                </c:pt>
                <c:pt idx="247">
                  <c:v>42627</c:v>
                </c:pt>
                <c:pt idx="248">
                  <c:v>42628</c:v>
                </c:pt>
                <c:pt idx="249">
                  <c:v>42629</c:v>
                </c:pt>
                <c:pt idx="250">
                  <c:v>42632</c:v>
                </c:pt>
                <c:pt idx="251">
                  <c:v>42633</c:v>
                </c:pt>
                <c:pt idx="252">
                  <c:v>42634</c:v>
                </c:pt>
                <c:pt idx="253">
                  <c:v>42635</c:v>
                </c:pt>
                <c:pt idx="254">
                  <c:v>42636</c:v>
                </c:pt>
                <c:pt idx="255">
                  <c:v>42639</c:v>
                </c:pt>
                <c:pt idx="256">
                  <c:v>42640</c:v>
                </c:pt>
                <c:pt idx="257">
                  <c:v>42641</c:v>
                </c:pt>
                <c:pt idx="258">
                  <c:v>42642</c:v>
                </c:pt>
                <c:pt idx="259">
                  <c:v>42643</c:v>
                </c:pt>
              </c:numCache>
            </c:numRef>
          </c:xVal>
          <c:yVal>
            <c:numRef>
              <c:f>'Delta 6M '!$U$3:$U$262</c:f>
              <c:numCache>
                <c:formatCode>General</c:formatCode>
                <c:ptCount val="260"/>
                <c:pt idx="0">
                  <c:v>2.5999999999945945E-3</c:v>
                </c:pt>
                <c:pt idx="1">
                  <c:v>2.5984708529833761E-3</c:v>
                </c:pt>
                <c:pt idx="2">
                  <c:v>2.5969424086917745E-3</c:v>
                </c:pt>
                <c:pt idx="3">
                  <c:v>2.5923683193308381E-3</c:v>
                </c:pt>
                <c:pt idx="4">
                  <c:v>2.590849713113871E-3</c:v>
                </c:pt>
                <c:pt idx="5">
                  <c:v>2.5893353232146043E-3</c:v>
                </c:pt>
                <c:pt idx="6">
                  <c:v>2.5878258523526552E-3</c:v>
                </c:pt>
                <c:pt idx="7">
                  <c:v>2.5863220032476398E-3</c:v>
                </c:pt>
                <c:pt idx="8">
                  <c:v>2.5818512136703657E-3</c:v>
                </c:pt>
                <c:pt idx="9">
                  <c:v>2.5803768787892537E-3</c:v>
                </c:pt>
                <c:pt idx="10">
                  <c:v>2.5789116792631597E-3</c:v>
                </c:pt>
                <c:pt idx="11">
                  <c:v>2.5774563178117002E-3</c:v>
                </c:pt>
                <c:pt idx="12">
                  <c:v>2.5760114971544921E-3</c:v>
                </c:pt>
                <c:pt idx="13">
                  <c:v>2.5717473071445421E-3</c:v>
                </c:pt>
                <c:pt idx="14">
                  <c:v>2.5703516768605067E-3</c:v>
                </c:pt>
                <c:pt idx="15">
                  <c:v>2.5689701009688056E-3</c:v>
                </c:pt>
                <c:pt idx="16">
                  <c:v>2.5676032821890567E-3</c:v>
                </c:pt>
                <c:pt idx="17">
                  <c:v>2.5662519232408764E-3</c:v>
                </c:pt>
                <c:pt idx="18">
                  <c:v>2.5622976325819133E-3</c:v>
                </c:pt>
                <c:pt idx="19">
                  <c:v>2.5610151401561742E-3</c:v>
                </c:pt>
                <c:pt idx="20">
                  <c:v>2.5597516211600876E-3</c:v>
                </c:pt>
                <c:pt idx="21">
                  <c:v>2.55850777831327E-3</c:v>
                </c:pt>
                <c:pt idx="22">
                  <c:v>2.5572843143353381E-3</c:v>
                </c:pt>
                <c:pt idx="23">
                  <c:v>2.5537311872437097E-3</c:v>
                </c:pt>
                <c:pt idx="24">
                  <c:v>2.5525797727526498E-3</c:v>
                </c:pt>
                <c:pt idx="25">
                  <c:v>2.551441552446502E-3</c:v>
                </c:pt>
                <c:pt idx="26">
                  <c:v>2.5503145544743685E-3</c:v>
                </c:pt>
                <c:pt idx="27">
                  <c:v>2.5491968069853515E-3</c:v>
                </c:pt>
                <c:pt idx="28">
                  <c:v>2.5458793489080266E-3</c:v>
                </c:pt>
                <c:pt idx="29">
                  <c:v>2.5447788848425011E-3</c:v>
                </c:pt>
                <c:pt idx="30">
                  <c:v>2.5436778120056045E-3</c:v>
                </c:pt>
                <c:pt idx="31">
                  <c:v>2.5425741585464387E-3</c:v>
                </c:pt>
                <c:pt idx="32">
                  <c:v>2.5414659526141071E-3</c:v>
                </c:pt>
                <c:pt idx="33">
                  <c:v>2.538094301469136E-3</c:v>
                </c:pt>
                <c:pt idx="34">
                  <c:v>2.5369481671351623E-3</c:v>
                </c:pt>
                <c:pt idx="35">
                  <c:v>2.5357876210735336E-3</c:v>
                </c:pt>
                <c:pt idx="36">
                  <c:v>2.5346106914333529E-3</c:v>
                </c:pt>
                <c:pt idx="37">
                  <c:v>2.5334154063637229E-3</c:v>
                </c:pt>
                <c:pt idx="38">
                  <c:v>2.529699700069157E-3</c:v>
                </c:pt>
                <c:pt idx="39">
                  <c:v>2.5284112747727518E-3</c:v>
                </c:pt>
                <c:pt idx="40">
                  <c:v>2.5270946347924084E-3</c:v>
                </c:pt>
                <c:pt idx="41">
                  <c:v>2.5257478082772295E-3</c:v>
                </c:pt>
                <c:pt idx="42">
                  <c:v>2.524368823376318E-3</c:v>
                </c:pt>
                <c:pt idx="43">
                  <c:v>2.5200191998502085E-3</c:v>
                </c:pt>
                <c:pt idx="44">
                  <c:v>2.5184926720831936E-3</c:v>
                </c:pt>
                <c:pt idx="45">
                  <c:v>2.5169289817907887E-3</c:v>
                </c:pt>
                <c:pt idx="46">
                  <c:v>2.5153310122369272E-3</c:v>
                </c:pt>
                <c:pt idx="47">
                  <c:v>2.5137016466855421E-3</c:v>
                </c:pt>
                <c:pt idx="48">
                  <c:v>2.5086540066855804E-3</c:v>
                </c:pt>
                <c:pt idx="49">
                  <c:v>2.5069278897834357E-3</c:v>
                </c:pt>
                <c:pt idx="50">
                  <c:v>2.5051847932034345E-3</c:v>
                </c:pt>
                <c:pt idx="51">
                  <c:v>2.5034276002095105E-3</c:v>
                </c:pt>
                <c:pt idx="52">
                  <c:v>2.5016591940655963E-3</c:v>
                </c:pt>
                <c:pt idx="53">
                  <c:v>2.496315529373249E-3</c:v>
                </c:pt>
                <c:pt idx="54">
                  <c:v>2.4945311032687099E-3</c:v>
                </c:pt>
                <c:pt idx="55">
                  <c:v>2.4927498803338478E-3</c:v>
                </c:pt>
                <c:pt idx="56">
                  <c:v>2.4909747438325962E-3</c:v>
                </c:pt>
                <c:pt idx="57">
                  <c:v>2.4892085770288883E-3</c:v>
                </c:pt>
                <c:pt idx="58">
                  <c:v>2.483992727442362E-3</c:v>
                </c:pt>
                <c:pt idx="59">
                  <c:v>2.4822912720681633E-3</c:v>
                </c:pt>
                <c:pt idx="60">
                  <c:v>2.4806132027111755E-3</c:v>
                </c:pt>
                <c:pt idx="61">
                  <c:v>2.4789614026353318E-3</c:v>
                </c:pt>
                <c:pt idx="62">
                  <c:v>2.4773387551045656E-3</c:v>
                </c:pt>
                <c:pt idx="63">
                  <c:v>2.4726745604220658E-3</c:v>
                </c:pt>
                <c:pt idx="64">
                  <c:v>2.4711973557109434E-3</c:v>
                </c:pt>
                <c:pt idx="65">
                  <c:v>2.4697637198645653E-3</c:v>
                </c:pt>
                <c:pt idx="66">
                  <c:v>2.4683759050427366E-3</c:v>
                </c:pt>
                <c:pt idx="67">
                  <c:v>2.4621019952345037E-3</c:v>
                </c:pt>
                <c:pt idx="68">
                  <c:v>2.4609739226071872E-3</c:v>
                </c:pt>
                <c:pt idx="69">
                  <c:v>2.4598859785826977E-3</c:v>
                </c:pt>
                <c:pt idx="70">
                  <c:v>2.4559174212962849E-3</c:v>
                </c:pt>
                <c:pt idx="71">
                  <c:v>2.4550165698733885E-3</c:v>
                </c:pt>
                <c:pt idx="72">
                  <c:v>2.4541504268883033E-3</c:v>
                </c:pt>
                <c:pt idx="73">
                  <c:v>2.4533180889801929E-3</c:v>
                </c:pt>
                <c:pt idx="74">
                  <c:v>2.4525186527882218E-3</c:v>
                </c:pt>
                <c:pt idx="75">
                  <c:v>2.4503087209007844E-3</c:v>
                </c:pt>
                <c:pt idx="76">
                  <c:v>2.449631857965011E-3</c:v>
                </c:pt>
                <c:pt idx="77">
                  <c:v>2.4489833799411971E-3</c:v>
                </c:pt>
                <c:pt idx="78">
                  <c:v>2.4483623834685069E-3</c:v>
                </c:pt>
                <c:pt idx="79">
                  <c:v>2.4477679651861042E-3</c:v>
                </c:pt>
                <c:pt idx="80">
                  <c:v>2.4461351458722651E-3</c:v>
                </c:pt>
                <c:pt idx="81">
                  <c:v>2.445638006742655E-3</c:v>
                </c:pt>
                <c:pt idx="82">
                  <c:v>2.4451629289991531E-3</c:v>
                </c:pt>
                <c:pt idx="83">
                  <c:v>2.4447090092809235E-3</c:v>
                </c:pt>
                <c:pt idx="84">
                  <c:v>2.4442753442271304E-3</c:v>
                </c:pt>
                <c:pt idx="85">
                  <c:v>2.4430868434440114E-3</c:v>
                </c:pt>
                <c:pt idx="86">
                  <c:v>2.4427255458335708E-3</c:v>
                </c:pt>
                <c:pt idx="87">
                  <c:v>2.4423822804471823E-3</c:v>
                </c:pt>
                <c:pt idx="88">
                  <c:v>2.442058438287804E-3</c:v>
                </c:pt>
                <c:pt idx="89">
                  <c:v>2.4417554103583951E-3</c:v>
                </c:pt>
                <c:pt idx="90">
                  <c:v>2.4409851219795724E-3</c:v>
                </c:pt>
                <c:pt idx="91">
                  <c:v>2.4407792609996287E-3</c:v>
                </c:pt>
                <c:pt idx="92">
                  <c:v>2.4406011692644485E-3</c:v>
                </c:pt>
                <c:pt idx="93">
                  <c:v>2.4404522377769904E-3</c:v>
                </c:pt>
                <c:pt idx="94">
                  <c:v>2.4403338575402131E-3</c:v>
                </c:pt>
                <c:pt idx="95">
                  <c:v>2.4401759343635559E-3</c:v>
                </c:pt>
                <c:pt idx="96">
                  <c:v>2.4401936691590912E-3</c:v>
                </c:pt>
                <c:pt idx="97">
                  <c:v>2.440248910220101E-3</c:v>
                </c:pt>
                <c:pt idx="98">
                  <c:v>2.4403430485495452E-3</c:v>
                </c:pt>
                <c:pt idx="99">
                  <c:v>2.4404774751503816E-3</c:v>
                </c:pt>
                <c:pt idx="100">
                  <c:v>2.4411363946108358E-3</c:v>
                </c:pt>
                <c:pt idx="101">
                  <c:v>2.4414458843268314E-3</c:v>
                </c:pt>
                <c:pt idx="102">
                  <c:v>2.4418026173290137E-3</c:v>
                </c:pt>
                <c:pt idx="103">
                  <c:v>2.4422079846203415E-3</c:v>
                </c:pt>
                <c:pt idx="104">
                  <c:v>2.4426633772037742E-3</c:v>
                </c:pt>
                <c:pt idx="105">
                  <c:v>2.4443436167362852E-3</c:v>
                </c:pt>
                <c:pt idx="106">
                  <c:v>2.4450130205177232E-3</c:v>
                </c:pt>
                <c:pt idx="107">
                  <c:v>2.445738908142832E-3</c:v>
                </c:pt>
                <c:pt idx="108">
                  <c:v>2.4465201882984326E-3</c:v>
                </c:pt>
                <c:pt idx="109">
                  <c:v>2.4473552732081189E-3</c:v>
                </c:pt>
                <c:pt idx="110">
                  <c:v>2.4501674786976233E-3</c:v>
                </c:pt>
                <c:pt idx="111">
                  <c:v>2.4512019048595849E-3</c:v>
                </c:pt>
                <c:pt idx="112">
                  <c:v>2.4522821968935992E-3</c:v>
                </c:pt>
                <c:pt idx="113">
                  <c:v>2.4534067670232596E-3</c:v>
                </c:pt>
                <c:pt idx="114">
                  <c:v>2.4545740274721593E-3</c:v>
                </c:pt>
                <c:pt idx="115">
                  <c:v>2.4583160729702287E-3</c:v>
                </c:pt>
                <c:pt idx="116">
                  <c:v>2.4596382169320202E-3</c:v>
                </c:pt>
                <c:pt idx="117">
                  <c:v>2.4609951123310183E-3</c:v>
                </c:pt>
                <c:pt idx="118">
                  <c:v>2.4623851713908161E-3</c:v>
                </c:pt>
                <c:pt idx="119">
                  <c:v>2.4638068063350077E-3</c:v>
                </c:pt>
                <c:pt idx="120">
                  <c:v>2.4682452887098772E-3</c:v>
                </c:pt>
                <c:pt idx="121">
                  <c:v>2.4697773494275765E-3</c:v>
                </c:pt>
                <c:pt idx="122">
                  <c:v>2.471333047147637E-3</c:v>
                </c:pt>
                <c:pt idx="123">
                  <c:v>2.4729107940936511E-3</c:v>
                </c:pt>
                <c:pt idx="124">
                  <c:v>2.474509002489213E-3</c:v>
                </c:pt>
                <c:pt idx="125">
                  <c:v>2.4794105186091175E-3</c:v>
                </c:pt>
                <c:pt idx="126">
                  <c:v>2.4810746950388036E-3</c:v>
                </c:pt>
                <c:pt idx="127">
                  <c:v>2.4827513940360044E-3</c:v>
                </c:pt>
                <c:pt idx="128">
                  <c:v>2.4844392460884584E-3</c:v>
                </c:pt>
                <c:pt idx="129">
                  <c:v>2.4930327915136199E-3</c:v>
                </c:pt>
                <c:pt idx="130">
                  <c:v>2.4947804102904846E-3</c:v>
                </c:pt>
                <c:pt idx="131">
                  <c:v>2.4965370165177109E-3</c:v>
                </c:pt>
                <c:pt idx="132">
                  <c:v>2.4983023320037643E-3</c:v>
                </c:pt>
                <c:pt idx="133">
                  <c:v>2.5036477520995336E-3</c:v>
                </c:pt>
                <c:pt idx="134">
                  <c:v>2.5054451227055426E-3</c:v>
                </c:pt>
                <c:pt idx="135">
                  <c:v>2.5072498116127024E-3</c:v>
                </c:pt>
                <c:pt idx="136">
                  <c:v>2.5090615406294786E-3</c:v>
                </c:pt>
                <c:pt idx="137">
                  <c:v>2.5108800315643354E-3</c:v>
                </c:pt>
                <c:pt idx="138">
                  <c:v>2.516373293962038E-3</c:v>
                </c:pt>
                <c:pt idx="139">
                  <c:v>2.5182160506538663E-3</c:v>
                </c:pt>
                <c:pt idx="140">
                  <c:v>2.5200641783060989E-3</c:v>
                </c:pt>
                <c:pt idx="141">
                  <c:v>2.5219173987272017E-3</c:v>
                </c:pt>
                <c:pt idx="142">
                  <c:v>2.523775433725639E-3</c:v>
                </c:pt>
                <c:pt idx="143">
                  <c:v>2.5293756442696072E-3</c:v>
                </c:pt>
                <c:pt idx="144">
                  <c:v>2.5312501556620315E-3</c:v>
                </c:pt>
                <c:pt idx="145">
                  <c:v>2.5331280906741144E-3</c:v>
                </c:pt>
                <c:pt idx="146">
                  <c:v>2.5350091711143215E-3</c:v>
                </c:pt>
                <c:pt idx="147">
                  <c:v>2.5368931187911164E-3</c:v>
                </c:pt>
                <c:pt idx="148">
                  <c:v>2.5425593833256818E-3</c:v>
                </c:pt>
                <c:pt idx="149">
                  <c:v>2.5444520180334792E-3</c:v>
                </c:pt>
                <c:pt idx="150">
                  <c:v>2.5463461290201896E-3</c:v>
                </c:pt>
                <c:pt idx="151">
                  <c:v>2.5482414380942776E-3</c:v>
                </c:pt>
                <c:pt idx="152">
                  <c:v>2.5501376670642082E-3</c:v>
                </c:pt>
                <c:pt idx="153">
                  <c:v>2.5577262180716499E-3</c:v>
                </c:pt>
                <c:pt idx="154">
                  <c:v>2.5596228736477649E-3</c:v>
                </c:pt>
                <c:pt idx="155">
                  <c:v>2.5615187799705114E-3</c:v>
                </c:pt>
                <c:pt idx="156">
                  <c:v>2.563413658848354E-3</c:v>
                </c:pt>
                <c:pt idx="157">
                  <c:v>2.5690893488971083E-3</c:v>
                </c:pt>
                <c:pt idx="158">
                  <c:v>2.5709773360799845E-3</c:v>
                </c:pt>
                <c:pt idx="159">
                  <c:v>2.5728629048602809E-3</c:v>
                </c:pt>
                <c:pt idx="160">
                  <c:v>2.574745777046463E-3</c:v>
                </c:pt>
                <c:pt idx="161">
                  <c:v>2.5766256744469951E-3</c:v>
                </c:pt>
                <c:pt idx="162">
                  <c:v>2.5822447360193414E-3</c:v>
                </c:pt>
                <c:pt idx="163">
                  <c:v>2.5841099523619226E-3</c:v>
                </c:pt>
                <c:pt idx="164">
                  <c:v>2.5859708029611784E-3</c:v>
                </c:pt>
                <c:pt idx="165">
                  <c:v>2.5878270096255734E-3</c:v>
                </c:pt>
                <c:pt idx="166">
                  <c:v>2.5896782941635722E-3</c:v>
                </c:pt>
                <c:pt idx="167">
                  <c:v>2.5951998331038418E-3</c:v>
                </c:pt>
                <c:pt idx="168">
                  <c:v>2.5970286472209057E-3</c:v>
                </c:pt>
                <c:pt idx="169">
                  <c:v>2.5988511482538976E-3</c:v>
                </c:pt>
                <c:pt idx="170">
                  <c:v>2.6006670580112825E-3</c:v>
                </c:pt>
                <c:pt idx="171">
                  <c:v>2.6024760983015256E-3</c:v>
                </c:pt>
                <c:pt idx="172">
                  <c:v>2.6096380009603738E-3</c:v>
                </c:pt>
                <c:pt idx="173">
                  <c:v>2.6114085210418793E-3</c:v>
                </c:pt>
                <c:pt idx="174">
                  <c:v>2.6131705025070318E-3</c:v>
                </c:pt>
                <c:pt idx="175">
                  <c:v>2.6149236671642959E-3</c:v>
                </c:pt>
                <c:pt idx="176">
                  <c:v>2.620127478373408E-3</c:v>
                </c:pt>
                <c:pt idx="177">
                  <c:v>2.6218425938837678E-3</c:v>
                </c:pt>
                <c:pt idx="178">
                  <c:v>2.6235475016285637E-3</c:v>
                </c:pt>
                <c:pt idx="179">
                  <c:v>2.6252419234162609E-3</c:v>
                </c:pt>
                <c:pt idx="180">
                  <c:v>2.6269255810553237E-3</c:v>
                </c:pt>
                <c:pt idx="181">
                  <c:v>2.6319091871653544E-3</c:v>
                </c:pt>
                <c:pt idx="182">
                  <c:v>2.6335470062945282E-3</c:v>
                </c:pt>
                <c:pt idx="183">
                  <c:v>2.6351726703173922E-3</c:v>
                </c:pt>
                <c:pt idx="184">
                  <c:v>2.6367859010424108E-3</c:v>
                </c:pt>
                <c:pt idx="185">
                  <c:v>2.6383864202780493E-3</c:v>
                </c:pt>
                <c:pt idx="186">
                  <c:v>2.6431089271333305E-3</c:v>
                </c:pt>
                <c:pt idx="187">
                  <c:v>2.6446558184960956E-3</c:v>
                </c:pt>
                <c:pt idx="188">
                  <c:v>2.6461886074118047E-3</c:v>
                </c:pt>
                <c:pt idx="189">
                  <c:v>2.6477070156889224E-3</c:v>
                </c:pt>
                <c:pt idx="190">
                  <c:v>2.6492108380570213E-3</c:v>
                </c:pt>
                <c:pt idx="191">
                  <c:v>2.6536359455316592E-3</c:v>
                </c:pt>
                <c:pt idx="192">
                  <c:v>2.6550827259303527E-3</c:v>
                </c:pt>
                <c:pt idx="193">
                  <c:v>2.6565156441744702E-3</c:v>
                </c:pt>
                <c:pt idx="194">
                  <c:v>2.6579348595991213E-3</c:v>
                </c:pt>
                <c:pt idx="195">
                  <c:v>2.6593405315394167E-3</c:v>
                </c:pt>
                <c:pt idx="196">
                  <c:v>2.6634778798052673E-3</c:v>
                </c:pt>
                <c:pt idx="197">
                  <c:v>2.6648309711592394E-3</c:v>
                </c:pt>
                <c:pt idx="198">
                  <c:v>2.6661713157044055E-3</c:v>
                </c:pt>
                <c:pt idx="199">
                  <c:v>2.6674990727758763E-3</c:v>
                </c:pt>
                <c:pt idx="200">
                  <c:v>2.668814401708762E-3</c:v>
                </c:pt>
                <c:pt idx="201">
                  <c:v>2.6726874130270054E-3</c:v>
                </c:pt>
                <c:pt idx="202">
                  <c:v>2.6739546227566493E-3</c:v>
                </c:pt>
                <c:pt idx="203">
                  <c:v>2.6752102010232583E-3</c:v>
                </c:pt>
                <c:pt idx="204">
                  <c:v>2.6764543071619421E-3</c:v>
                </c:pt>
                <c:pt idx="205">
                  <c:v>2.6776871005078106E-3</c:v>
                </c:pt>
                <c:pt idx="206">
                  <c:v>2.6813191971396277E-3</c:v>
                </c:pt>
                <c:pt idx="207">
                  <c:v>2.6825083326653368E-3</c:v>
                </c:pt>
                <c:pt idx="208">
                  <c:v>2.6836869520737816E-3</c:v>
                </c:pt>
                <c:pt idx="209">
                  <c:v>2.6848552147000718E-3</c:v>
                </c:pt>
                <c:pt idx="210">
                  <c:v>2.6860132798793178E-3</c:v>
                </c:pt>
                <c:pt idx="211">
                  <c:v>2.6894278840858881E-3</c:v>
                </c:pt>
                <c:pt idx="212">
                  <c:v>2.6905467528280567E-3</c:v>
                </c:pt>
                <c:pt idx="213">
                  <c:v>2.6916562207987306E-3</c:v>
                </c:pt>
                <c:pt idx="214">
                  <c:v>2.6927564473330206E-3</c:v>
                </c:pt>
                <c:pt idx="215">
                  <c:v>2.6938475917660369E-3</c:v>
                </c:pt>
                <c:pt idx="216">
                  <c:v>2.6970681258085415E-3</c:v>
                </c:pt>
                <c:pt idx="217">
                  <c:v>2.6981245351875619E-3</c:v>
                </c:pt>
                <c:pt idx="218">
                  <c:v>2.6991726591408592E-3</c:v>
                </c:pt>
                <c:pt idx="219">
                  <c:v>2.7002126570035423E-3</c:v>
                </c:pt>
                <c:pt idx="220">
                  <c:v>2.7012446881107223E-3</c:v>
                </c:pt>
                <c:pt idx="221">
                  <c:v>2.7042945742503412E-3</c:v>
                </c:pt>
                <c:pt idx="222">
                  <c:v>2.7052963316866077E-3</c:v>
                </c:pt>
                <c:pt idx="223">
                  <c:v>2.7062909190429208E-3</c:v>
                </c:pt>
                <c:pt idx="224">
                  <c:v>2.7072784956543913E-3</c:v>
                </c:pt>
                <c:pt idx="225">
                  <c:v>2.7082592208561283E-3</c:v>
                </c:pt>
                <c:pt idx="226">
                  <c:v>2.7111618813540424E-3</c:v>
                </c:pt>
                <c:pt idx="227">
                  <c:v>2.7121167942679479E-3</c:v>
                </c:pt>
                <c:pt idx="228">
                  <c:v>2.7130656524476712E-3</c:v>
                </c:pt>
                <c:pt idx="229">
                  <c:v>2.7140086152283214E-3</c:v>
                </c:pt>
                <c:pt idx="230">
                  <c:v>2.7149458419450092E-3</c:v>
                </c:pt>
                <c:pt idx="231">
                  <c:v>2.7177246990623982E-3</c:v>
                </c:pt>
                <c:pt idx="232">
                  <c:v>2.7186405748743365E-3</c:v>
                </c:pt>
                <c:pt idx="233">
                  <c:v>2.7195515112978632E-3</c:v>
                </c:pt>
                <c:pt idx="234">
                  <c:v>2.720457667668087E-3</c:v>
                </c:pt>
                <c:pt idx="235">
                  <c:v>2.721359203320119E-3</c:v>
                </c:pt>
                <c:pt idx="236">
                  <c:v>2.7249223254485282E-3</c:v>
                </c:pt>
                <c:pt idx="237">
                  <c:v>2.7258031475362512E-3</c:v>
                </c:pt>
                <c:pt idx="238">
                  <c:v>2.7266803049164423E-3</c:v>
                </c:pt>
                <c:pt idx="239">
                  <c:v>2.7275539569242124E-3</c:v>
                </c:pt>
                <c:pt idx="240">
                  <c:v>2.7301554740640928E-3</c:v>
                </c:pt>
                <c:pt idx="241">
                  <c:v>2.7310166979332769E-3</c:v>
                </c:pt>
                <c:pt idx="242">
                  <c:v>2.73187521310559E-3</c:v>
                </c:pt>
                <c:pt idx="243">
                  <c:v>2.7327311789161418E-3</c:v>
                </c:pt>
                <c:pt idx="244">
                  <c:v>2.7335847547000428E-3</c:v>
                </c:pt>
                <c:pt idx="245">
                  <c:v>2.7361327352429395E-3</c:v>
                </c:pt>
                <c:pt idx="246">
                  <c:v>2.7369783442713369E-3</c:v>
                </c:pt>
                <c:pt idx="247">
                  <c:v>2.7378223599486334E-3</c:v>
                </c:pt>
                <c:pt idx="248">
                  <c:v>2.7386649416099394E-3</c:v>
                </c:pt>
                <c:pt idx="249">
                  <c:v>2.7395062485903649E-3</c:v>
                </c:pt>
                <c:pt idx="250">
                  <c:v>2.7420241147974585E-3</c:v>
                </c:pt>
                <c:pt idx="251">
                  <c:v>2.742861916405462E-3</c:v>
                </c:pt>
                <c:pt idx="252">
                  <c:v>2.7436992400081358E-3</c:v>
                </c:pt>
                <c:pt idx="253">
                  <c:v>2.7445362449405892E-3</c:v>
                </c:pt>
                <c:pt idx="254">
                  <c:v>2.7453730905379328E-3</c:v>
                </c:pt>
                <c:pt idx="255">
                  <c:v>2.7478842646704031E-3</c:v>
                </c:pt>
                <c:pt idx="256">
                  <c:v>2.7487220662784071E-3</c:v>
                </c:pt>
                <c:pt idx="257">
                  <c:v>2.7495605052268515E-3</c:v>
                </c:pt>
                <c:pt idx="258">
                  <c:v>2.7503997408508457E-3</c:v>
                </c:pt>
                <c:pt idx="259">
                  <c:v>2.7512399324855006E-3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185920"/>
        <c:axId val="71187456"/>
      </c:scatterChart>
      <c:valAx>
        <c:axId val="7118592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71187456"/>
        <c:crosses val="autoZero"/>
        <c:crossBetween val="midCat"/>
      </c:valAx>
      <c:valAx>
        <c:axId val="7118745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71185920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12M'!$E$4</c:f>
              <c:numCache>
                <c:formatCode>ddd\,\ dd\-mmm\-yyyy</c:formatCode>
                <c:ptCount val="1"/>
                <c:pt idx="0">
                  <c:v>42270</c:v>
                </c:pt>
              </c:numCache>
            </c:numRef>
          </c:xVal>
          <c:yVal>
            <c:numRef>
              <c:f>'Delta 12M'!$L$4</c:f>
              <c:numCache>
                <c:formatCode>0.0000%</c:formatCode>
                <c:ptCount val="1"/>
                <c:pt idx="0">
                  <c:v>5.0649999999998778E-3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12M'!$E$5:$E$16</c:f>
              <c:numCache>
                <c:formatCode>ddd\,\ dd\-mmm\-yyyy</c:formatCode>
                <c:ptCount val="12"/>
                <c:pt idx="0">
                  <c:v>42300</c:v>
                </c:pt>
                <c:pt idx="1">
                  <c:v>42331</c:v>
                </c:pt>
                <c:pt idx="2">
                  <c:v>42361</c:v>
                </c:pt>
                <c:pt idx="3">
                  <c:v>42394</c:v>
                </c:pt>
                <c:pt idx="4">
                  <c:v>42423</c:v>
                </c:pt>
                <c:pt idx="5">
                  <c:v>42452</c:v>
                </c:pt>
                <c:pt idx="6">
                  <c:v>42485</c:v>
                </c:pt>
                <c:pt idx="7">
                  <c:v>42513</c:v>
                </c:pt>
                <c:pt idx="8">
                  <c:v>42544</c:v>
                </c:pt>
                <c:pt idx="9">
                  <c:v>42576</c:v>
                </c:pt>
                <c:pt idx="10">
                  <c:v>42605</c:v>
                </c:pt>
                <c:pt idx="11">
                  <c:v>42636</c:v>
                </c:pt>
              </c:numCache>
            </c:numRef>
          </c:xVal>
          <c:yVal>
            <c:numRef>
              <c:f>'Delta 12M'!$L$5:$L$22</c:f>
              <c:numCache>
                <c:formatCode>0.0000%</c:formatCode>
                <c:ptCount val="18"/>
                <c:pt idx="0">
                  <c:v>4.5771359523351148E-3</c:v>
                </c:pt>
                <c:pt idx="1">
                  <c:v>4.5221739842951419E-3</c:v>
                </c:pt>
                <c:pt idx="2">
                  <c:v>4.4998637056185096E-3</c:v>
                </c:pt>
                <c:pt idx="3">
                  <c:v>4.5604243275431935E-3</c:v>
                </c:pt>
                <c:pt idx="4">
                  <c:v>4.611484897874457E-3</c:v>
                </c:pt>
                <c:pt idx="5">
                  <c:v>4.6098793354844361E-3</c:v>
                </c:pt>
                <c:pt idx="6">
                  <c:v>0</c:v>
                </c:pt>
                <c:pt idx="7">
                  <c:v>0</c:v>
                </c:pt>
                <c:pt idx="8">
                  <c:v>4.9522776723384745E-3</c:v>
                </c:pt>
                <c:pt idx="9">
                  <c:v>0</c:v>
                </c:pt>
                <c:pt idx="10">
                  <c:v>0</c:v>
                </c:pt>
                <c:pt idx="11">
                  <c:v>4.9777220913350718E-3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12M'!$R$3:$R$262</c:f>
              <c:numCache>
                <c:formatCode>ddd\,\ dd\-mmm\-yyyy</c:formatCode>
                <c:ptCount val="260"/>
                <c:pt idx="0">
                  <c:v>42270</c:v>
                </c:pt>
                <c:pt idx="1">
                  <c:v>42271</c:v>
                </c:pt>
                <c:pt idx="2">
                  <c:v>42272</c:v>
                </c:pt>
                <c:pt idx="3">
                  <c:v>42275</c:v>
                </c:pt>
                <c:pt idx="4">
                  <c:v>42276</c:v>
                </c:pt>
                <c:pt idx="5">
                  <c:v>42277</c:v>
                </c:pt>
                <c:pt idx="6">
                  <c:v>42278</c:v>
                </c:pt>
                <c:pt idx="7">
                  <c:v>42279</c:v>
                </c:pt>
                <c:pt idx="8">
                  <c:v>42282</c:v>
                </c:pt>
                <c:pt idx="9">
                  <c:v>42283</c:v>
                </c:pt>
                <c:pt idx="10">
                  <c:v>42284</c:v>
                </c:pt>
                <c:pt idx="11">
                  <c:v>42285</c:v>
                </c:pt>
                <c:pt idx="12">
                  <c:v>42286</c:v>
                </c:pt>
                <c:pt idx="13">
                  <c:v>42289</c:v>
                </c:pt>
                <c:pt idx="14">
                  <c:v>42290</c:v>
                </c:pt>
                <c:pt idx="15">
                  <c:v>42291</c:v>
                </c:pt>
                <c:pt idx="16">
                  <c:v>42292</c:v>
                </c:pt>
                <c:pt idx="17">
                  <c:v>42293</c:v>
                </c:pt>
                <c:pt idx="18">
                  <c:v>42296</c:v>
                </c:pt>
                <c:pt idx="19">
                  <c:v>42297</c:v>
                </c:pt>
                <c:pt idx="20">
                  <c:v>42298</c:v>
                </c:pt>
                <c:pt idx="21">
                  <c:v>42299</c:v>
                </c:pt>
                <c:pt idx="22">
                  <c:v>42300</c:v>
                </c:pt>
                <c:pt idx="23">
                  <c:v>42303</c:v>
                </c:pt>
                <c:pt idx="24">
                  <c:v>42304</c:v>
                </c:pt>
                <c:pt idx="25">
                  <c:v>42305</c:v>
                </c:pt>
                <c:pt idx="26">
                  <c:v>42306</c:v>
                </c:pt>
                <c:pt idx="27">
                  <c:v>42307</c:v>
                </c:pt>
                <c:pt idx="28">
                  <c:v>42310</c:v>
                </c:pt>
                <c:pt idx="29">
                  <c:v>42311</c:v>
                </c:pt>
                <c:pt idx="30">
                  <c:v>42312</c:v>
                </c:pt>
                <c:pt idx="31">
                  <c:v>42313</c:v>
                </c:pt>
                <c:pt idx="32">
                  <c:v>42314</c:v>
                </c:pt>
                <c:pt idx="33">
                  <c:v>42317</c:v>
                </c:pt>
                <c:pt idx="34">
                  <c:v>42318</c:v>
                </c:pt>
                <c:pt idx="35">
                  <c:v>42319</c:v>
                </c:pt>
                <c:pt idx="36">
                  <c:v>42320</c:v>
                </c:pt>
                <c:pt idx="37">
                  <c:v>42321</c:v>
                </c:pt>
                <c:pt idx="38">
                  <c:v>42324</c:v>
                </c:pt>
                <c:pt idx="39">
                  <c:v>42325</c:v>
                </c:pt>
                <c:pt idx="40">
                  <c:v>42326</c:v>
                </c:pt>
                <c:pt idx="41">
                  <c:v>42327</c:v>
                </c:pt>
                <c:pt idx="42">
                  <c:v>42328</c:v>
                </c:pt>
                <c:pt idx="43">
                  <c:v>42331</c:v>
                </c:pt>
                <c:pt idx="44">
                  <c:v>42332</c:v>
                </c:pt>
                <c:pt idx="45">
                  <c:v>42333</c:v>
                </c:pt>
                <c:pt idx="46">
                  <c:v>42334</c:v>
                </c:pt>
                <c:pt idx="47">
                  <c:v>42335</c:v>
                </c:pt>
                <c:pt idx="48">
                  <c:v>42338</c:v>
                </c:pt>
                <c:pt idx="49">
                  <c:v>42339</c:v>
                </c:pt>
                <c:pt idx="50">
                  <c:v>42340</c:v>
                </c:pt>
                <c:pt idx="51">
                  <c:v>42341</c:v>
                </c:pt>
                <c:pt idx="52">
                  <c:v>42342</c:v>
                </c:pt>
                <c:pt idx="53">
                  <c:v>42345</c:v>
                </c:pt>
                <c:pt idx="54">
                  <c:v>42346</c:v>
                </c:pt>
                <c:pt idx="55">
                  <c:v>42347</c:v>
                </c:pt>
                <c:pt idx="56">
                  <c:v>42348</c:v>
                </c:pt>
                <c:pt idx="57">
                  <c:v>42349</c:v>
                </c:pt>
                <c:pt idx="58">
                  <c:v>42352</c:v>
                </c:pt>
                <c:pt idx="59">
                  <c:v>42353</c:v>
                </c:pt>
                <c:pt idx="60">
                  <c:v>42354</c:v>
                </c:pt>
                <c:pt idx="61">
                  <c:v>42355</c:v>
                </c:pt>
                <c:pt idx="62">
                  <c:v>42356</c:v>
                </c:pt>
                <c:pt idx="63">
                  <c:v>42359</c:v>
                </c:pt>
                <c:pt idx="64">
                  <c:v>42360</c:v>
                </c:pt>
                <c:pt idx="65">
                  <c:v>42361</c:v>
                </c:pt>
                <c:pt idx="66">
                  <c:v>42362</c:v>
                </c:pt>
                <c:pt idx="67">
                  <c:v>42367</c:v>
                </c:pt>
                <c:pt idx="68">
                  <c:v>42368</c:v>
                </c:pt>
                <c:pt idx="69">
                  <c:v>42369</c:v>
                </c:pt>
                <c:pt idx="70">
                  <c:v>42373</c:v>
                </c:pt>
                <c:pt idx="71">
                  <c:v>42374</c:v>
                </c:pt>
                <c:pt idx="72">
                  <c:v>42375</c:v>
                </c:pt>
                <c:pt idx="73">
                  <c:v>42376</c:v>
                </c:pt>
                <c:pt idx="74">
                  <c:v>42377</c:v>
                </c:pt>
                <c:pt idx="75">
                  <c:v>42380</c:v>
                </c:pt>
                <c:pt idx="76">
                  <c:v>42381</c:v>
                </c:pt>
                <c:pt idx="77">
                  <c:v>42382</c:v>
                </c:pt>
                <c:pt idx="78">
                  <c:v>42383</c:v>
                </c:pt>
                <c:pt idx="79">
                  <c:v>42384</c:v>
                </c:pt>
                <c:pt idx="80">
                  <c:v>42387</c:v>
                </c:pt>
                <c:pt idx="81">
                  <c:v>42388</c:v>
                </c:pt>
                <c:pt idx="82">
                  <c:v>42389</c:v>
                </c:pt>
                <c:pt idx="83">
                  <c:v>42390</c:v>
                </c:pt>
                <c:pt idx="84">
                  <c:v>42391</c:v>
                </c:pt>
                <c:pt idx="85">
                  <c:v>42394</c:v>
                </c:pt>
                <c:pt idx="86">
                  <c:v>42395</c:v>
                </c:pt>
                <c:pt idx="87">
                  <c:v>42396</c:v>
                </c:pt>
                <c:pt idx="88">
                  <c:v>42397</c:v>
                </c:pt>
                <c:pt idx="89">
                  <c:v>42398</c:v>
                </c:pt>
                <c:pt idx="90">
                  <c:v>42401</c:v>
                </c:pt>
                <c:pt idx="91">
                  <c:v>42402</c:v>
                </c:pt>
                <c:pt idx="92">
                  <c:v>42403</c:v>
                </c:pt>
                <c:pt idx="93">
                  <c:v>42404</c:v>
                </c:pt>
                <c:pt idx="94">
                  <c:v>42405</c:v>
                </c:pt>
                <c:pt idx="95">
                  <c:v>42408</c:v>
                </c:pt>
                <c:pt idx="96">
                  <c:v>42409</c:v>
                </c:pt>
                <c:pt idx="97">
                  <c:v>42410</c:v>
                </c:pt>
                <c:pt idx="98">
                  <c:v>42411</c:v>
                </c:pt>
                <c:pt idx="99">
                  <c:v>42412</c:v>
                </c:pt>
                <c:pt idx="100">
                  <c:v>42415</c:v>
                </c:pt>
                <c:pt idx="101">
                  <c:v>42416</c:v>
                </c:pt>
                <c:pt idx="102">
                  <c:v>42417</c:v>
                </c:pt>
                <c:pt idx="103">
                  <c:v>42418</c:v>
                </c:pt>
                <c:pt idx="104">
                  <c:v>42419</c:v>
                </c:pt>
                <c:pt idx="105">
                  <c:v>42422</c:v>
                </c:pt>
                <c:pt idx="106">
                  <c:v>42423</c:v>
                </c:pt>
                <c:pt idx="107">
                  <c:v>42424</c:v>
                </c:pt>
                <c:pt idx="108">
                  <c:v>42425</c:v>
                </c:pt>
                <c:pt idx="109">
                  <c:v>42426</c:v>
                </c:pt>
                <c:pt idx="110">
                  <c:v>42429</c:v>
                </c:pt>
                <c:pt idx="111">
                  <c:v>42430</c:v>
                </c:pt>
                <c:pt idx="112">
                  <c:v>42431</c:v>
                </c:pt>
                <c:pt idx="113">
                  <c:v>42432</c:v>
                </c:pt>
                <c:pt idx="114">
                  <c:v>42433</c:v>
                </c:pt>
                <c:pt idx="115">
                  <c:v>42436</c:v>
                </c:pt>
                <c:pt idx="116">
                  <c:v>42437</c:v>
                </c:pt>
                <c:pt idx="117">
                  <c:v>42438</c:v>
                </c:pt>
                <c:pt idx="118">
                  <c:v>42439</c:v>
                </c:pt>
                <c:pt idx="119">
                  <c:v>42440</c:v>
                </c:pt>
                <c:pt idx="120">
                  <c:v>42443</c:v>
                </c:pt>
                <c:pt idx="121">
                  <c:v>42444</c:v>
                </c:pt>
                <c:pt idx="122">
                  <c:v>42445</c:v>
                </c:pt>
                <c:pt idx="123">
                  <c:v>42446</c:v>
                </c:pt>
                <c:pt idx="124">
                  <c:v>42447</c:v>
                </c:pt>
                <c:pt idx="125">
                  <c:v>42450</c:v>
                </c:pt>
                <c:pt idx="126">
                  <c:v>42451</c:v>
                </c:pt>
                <c:pt idx="127">
                  <c:v>42452</c:v>
                </c:pt>
                <c:pt idx="128">
                  <c:v>42453</c:v>
                </c:pt>
                <c:pt idx="129">
                  <c:v>42458</c:v>
                </c:pt>
                <c:pt idx="130">
                  <c:v>42459</c:v>
                </c:pt>
                <c:pt idx="131">
                  <c:v>42460</c:v>
                </c:pt>
                <c:pt idx="132">
                  <c:v>42461</c:v>
                </c:pt>
                <c:pt idx="133">
                  <c:v>42464</c:v>
                </c:pt>
                <c:pt idx="134">
                  <c:v>42465</c:v>
                </c:pt>
                <c:pt idx="135">
                  <c:v>42466</c:v>
                </c:pt>
                <c:pt idx="136">
                  <c:v>42467</c:v>
                </c:pt>
                <c:pt idx="137">
                  <c:v>42468</c:v>
                </c:pt>
                <c:pt idx="138">
                  <c:v>42471</c:v>
                </c:pt>
                <c:pt idx="139">
                  <c:v>42472</c:v>
                </c:pt>
                <c:pt idx="140">
                  <c:v>42473</c:v>
                </c:pt>
                <c:pt idx="141">
                  <c:v>42474</c:v>
                </c:pt>
                <c:pt idx="142">
                  <c:v>42475</c:v>
                </c:pt>
                <c:pt idx="143">
                  <c:v>42478</c:v>
                </c:pt>
                <c:pt idx="144">
                  <c:v>42479</c:v>
                </c:pt>
                <c:pt idx="145">
                  <c:v>42480</c:v>
                </c:pt>
                <c:pt idx="146">
                  <c:v>42481</c:v>
                </c:pt>
                <c:pt idx="147">
                  <c:v>42482</c:v>
                </c:pt>
                <c:pt idx="148">
                  <c:v>42485</c:v>
                </c:pt>
                <c:pt idx="149">
                  <c:v>42486</c:v>
                </c:pt>
                <c:pt idx="150">
                  <c:v>42487</c:v>
                </c:pt>
                <c:pt idx="151">
                  <c:v>42488</c:v>
                </c:pt>
                <c:pt idx="152">
                  <c:v>42489</c:v>
                </c:pt>
                <c:pt idx="153">
                  <c:v>42493</c:v>
                </c:pt>
                <c:pt idx="154">
                  <c:v>42494</c:v>
                </c:pt>
                <c:pt idx="155">
                  <c:v>42495</c:v>
                </c:pt>
                <c:pt idx="156">
                  <c:v>42496</c:v>
                </c:pt>
                <c:pt idx="157">
                  <c:v>42499</c:v>
                </c:pt>
                <c:pt idx="158">
                  <c:v>42500</c:v>
                </c:pt>
                <c:pt idx="159">
                  <c:v>42501</c:v>
                </c:pt>
                <c:pt idx="160">
                  <c:v>42502</c:v>
                </c:pt>
                <c:pt idx="161">
                  <c:v>42503</c:v>
                </c:pt>
                <c:pt idx="162">
                  <c:v>42506</c:v>
                </c:pt>
                <c:pt idx="163">
                  <c:v>42507</c:v>
                </c:pt>
                <c:pt idx="164">
                  <c:v>42508</c:v>
                </c:pt>
                <c:pt idx="165">
                  <c:v>42509</c:v>
                </c:pt>
                <c:pt idx="166">
                  <c:v>42510</c:v>
                </c:pt>
                <c:pt idx="167">
                  <c:v>42513</c:v>
                </c:pt>
                <c:pt idx="168">
                  <c:v>42514</c:v>
                </c:pt>
                <c:pt idx="169">
                  <c:v>42515</c:v>
                </c:pt>
                <c:pt idx="170">
                  <c:v>42516</c:v>
                </c:pt>
                <c:pt idx="171">
                  <c:v>42517</c:v>
                </c:pt>
                <c:pt idx="172">
                  <c:v>42521</c:v>
                </c:pt>
                <c:pt idx="173">
                  <c:v>42522</c:v>
                </c:pt>
                <c:pt idx="174">
                  <c:v>42523</c:v>
                </c:pt>
                <c:pt idx="175">
                  <c:v>42524</c:v>
                </c:pt>
                <c:pt idx="176">
                  <c:v>42527</c:v>
                </c:pt>
                <c:pt idx="177">
                  <c:v>42528</c:v>
                </c:pt>
                <c:pt idx="178">
                  <c:v>42529</c:v>
                </c:pt>
                <c:pt idx="179">
                  <c:v>42530</c:v>
                </c:pt>
                <c:pt idx="180">
                  <c:v>42531</c:v>
                </c:pt>
                <c:pt idx="181">
                  <c:v>42534</c:v>
                </c:pt>
                <c:pt idx="182">
                  <c:v>42535</c:v>
                </c:pt>
                <c:pt idx="183">
                  <c:v>42536</c:v>
                </c:pt>
                <c:pt idx="184">
                  <c:v>42537</c:v>
                </c:pt>
                <c:pt idx="185">
                  <c:v>42538</c:v>
                </c:pt>
                <c:pt idx="186">
                  <c:v>42541</c:v>
                </c:pt>
                <c:pt idx="187">
                  <c:v>42542</c:v>
                </c:pt>
                <c:pt idx="188">
                  <c:v>42543</c:v>
                </c:pt>
                <c:pt idx="189">
                  <c:v>42544</c:v>
                </c:pt>
                <c:pt idx="190">
                  <c:v>42545</c:v>
                </c:pt>
                <c:pt idx="191">
                  <c:v>42548</c:v>
                </c:pt>
                <c:pt idx="192">
                  <c:v>42549</c:v>
                </c:pt>
                <c:pt idx="193">
                  <c:v>42550</c:v>
                </c:pt>
                <c:pt idx="194">
                  <c:v>42551</c:v>
                </c:pt>
                <c:pt idx="195">
                  <c:v>42552</c:v>
                </c:pt>
                <c:pt idx="196">
                  <c:v>42555</c:v>
                </c:pt>
                <c:pt idx="197">
                  <c:v>42556</c:v>
                </c:pt>
                <c:pt idx="198">
                  <c:v>42557</c:v>
                </c:pt>
                <c:pt idx="199">
                  <c:v>42558</c:v>
                </c:pt>
                <c:pt idx="200">
                  <c:v>42559</c:v>
                </c:pt>
                <c:pt idx="201">
                  <c:v>42562</c:v>
                </c:pt>
                <c:pt idx="202">
                  <c:v>42563</c:v>
                </c:pt>
                <c:pt idx="203">
                  <c:v>42564</c:v>
                </c:pt>
                <c:pt idx="204">
                  <c:v>42565</c:v>
                </c:pt>
                <c:pt idx="205">
                  <c:v>42566</c:v>
                </c:pt>
                <c:pt idx="206">
                  <c:v>42569</c:v>
                </c:pt>
                <c:pt idx="207">
                  <c:v>42570</c:v>
                </c:pt>
                <c:pt idx="208">
                  <c:v>42571</c:v>
                </c:pt>
                <c:pt idx="209">
                  <c:v>42572</c:v>
                </c:pt>
                <c:pt idx="210">
                  <c:v>42573</c:v>
                </c:pt>
                <c:pt idx="211">
                  <c:v>42576</c:v>
                </c:pt>
                <c:pt idx="212">
                  <c:v>42577</c:v>
                </c:pt>
                <c:pt idx="213">
                  <c:v>42578</c:v>
                </c:pt>
                <c:pt idx="214">
                  <c:v>42579</c:v>
                </c:pt>
                <c:pt idx="215">
                  <c:v>42580</c:v>
                </c:pt>
                <c:pt idx="216">
                  <c:v>42583</c:v>
                </c:pt>
                <c:pt idx="217">
                  <c:v>42584</c:v>
                </c:pt>
                <c:pt idx="218">
                  <c:v>42585</c:v>
                </c:pt>
                <c:pt idx="219">
                  <c:v>42586</c:v>
                </c:pt>
                <c:pt idx="220">
                  <c:v>42587</c:v>
                </c:pt>
                <c:pt idx="221">
                  <c:v>42590</c:v>
                </c:pt>
                <c:pt idx="222">
                  <c:v>42591</c:v>
                </c:pt>
                <c:pt idx="223">
                  <c:v>42592</c:v>
                </c:pt>
                <c:pt idx="224">
                  <c:v>42593</c:v>
                </c:pt>
                <c:pt idx="225">
                  <c:v>42594</c:v>
                </c:pt>
                <c:pt idx="226">
                  <c:v>42597</c:v>
                </c:pt>
                <c:pt idx="227">
                  <c:v>42598</c:v>
                </c:pt>
                <c:pt idx="228">
                  <c:v>42599</c:v>
                </c:pt>
                <c:pt idx="229">
                  <c:v>42600</c:v>
                </c:pt>
                <c:pt idx="230">
                  <c:v>42601</c:v>
                </c:pt>
                <c:pt idx="231">
                  <c:v>42604</c:v>
                </c:pt>
                <c:pt idx="232">
                  <c:v>42605</c:v>
                </c:pt>
                <c:pt idx="233">
                  <c:v>42606</c:v>
                </c:pt>
                <c:pt idx="234">
                  <c:v>42607</c:v>
                </c:pt>
                <c:pt idx="235">
                  <c:v>42608</c:v>
                </c:pt>
                <c:pt idx="236">
                  <c:v>42612</c:v>
                </c:pt>
                <c:pt idx="237">
                  <c:v>42613</c:v>
                </c:pt>
                <c:pt idx="238">
                  <c:v>42614</c:v>
                </c:pt>
                <c:pt idx="239">
                  <c:v>42615</c:v>
                </c:pt>
                <c:pt idx="240">
                  <c:v>42618</c:v>
                </c:pt>
                <c:pt idx="241">
                  <c:v>42619</c:v>
                </c:pt>
                <c:pt idx="242">
                  <c:v>42620</c:v>
                </c:pt>
                <c:pt idx="243">
                  <c:v>42621</c:v>
                </c:pt>
                <c:pt idx="244">
                  <c:v>42622</c:v>
                </c:pt>
                <c:pt idx="245">
                  <c:v>42625</c:v>
                </c:pt>
                <c:pt idx="246">
                  <c:v>42626</c:v>
                </c:pt>
                <c:pt idx="247">
                  <c:v>42627</c:v>
                </c:pt>
                <c:pt idx="248">
                  <c:v>42628</c:v>
                </c:pt>
                <c:pt idx="249">
                  <c:v>42629</c:v>
                </c:pt>
                <c:pt idx="250">
                  <c:v>42632</c:v>
                </c:pt>
                <c:pt idx="251">
                  <c:v>42633</c:v>
                </c:pt>
                <c:pt idx="252">
                  <c:v>42634</c:v>
                </c:pt>
                <c:pt idx="253">
                  <c:v>42635</c:v>
                </c:pt>
                <c:pt idx="254">
                  <c:v>42636</c:v>
                </c:pt>
                <c:pt idx="255">
                  <c:v>42639</c:v>
                </c:pt>
                <c:pt idx="256">
                  <c:v>42640</c:v>
                </c:pt>
                <c:pt idx="257">
                  <c:v>42641</c:v>
                </c:pt>
                <c:pt idx="258">
                  <c:v>42642</c:v>
                </c:pt>
                <c:pt idx="259">
                  <c:v>42643</c:v>
                </c:pt>
              </c:numCache>
            </c:numRef>
          </c:xVal>
          <c:yVal>
            <c:numRef>
              <c:f>'Delta 12M'!$U$3:$U$262</c:f>
              <c:numCache>
                <c:formatCode>General</c:formatCode>
                <c:ptCount val="260"/>
                <c:pt idx="0">
                  <c:v>5.0649999999998778E-3</c:v>
                </c:pt>
                <c:pt idx="1">
                  <c:v>5.044836654233254E-3</c:v>
                </c:pt>
                <c:pt idx="2">
                  <c:v>5.0244977368372329E-3</c:v>
                </c:pt>
                <c:pt idx="3">
                  <c:v>4.9629039341440254E-3</c:v>
                </c:pt>
                <c:pt idx="4">
                  <c:v>4.9423391095016521E-3</c:v>
                </c:pt>
                <c:pt idx="5">
                  <c:v>4.9218369028655E-3</c:v>
                </c:pt>
                <c:pt idx="6">
                  <c:v>4.901444952162692E-3</c:v>
                </c:pt>
                <c:pt idx="7">
                  <c:v>4.8812108953203521E-3</c:v>
                </c:pt>
                <c:pt idx="8">
                  <c:v>4.8219324672273758E-3</c:v>
                </c:pt>
                <c:pt idx="9">
                  <c:v>4.8028063650981433E-3</c:v>
                </c:pt>
                <c:pt idx="10">
                  <c:v>4.7840763464649955E-3</c:v>
                </c:pt>
                <c:pt idx="11">
                  <c:v>4.7657900492550581E-3</c:v>
                </c:pt>
                <c:pt idx="12">
                  <c:v>4.7479951113954533E-3</c:v>
                </c:pt>
                <c:pt idx="13">
                  <c:v>4.6980348331898706E-3</c:v>
                </c:pt>
                <c:pt idx="14">
                  <c:v>4.6826817120028319E-3</c:v>
                </c:pt>
                <c:pt idx="15">
                  <c:v>4.6680581398017441E-3</c:v>
                </c:pt>
                <c:pt idx="16">
                  <c:v>4.6542117545137303E-3</c:v>
                </c:pt>
                <c:pt idx="17">
                  <c:v>4.6411901940659143E-3</c:v>
                </c:pt>
                <c:pt idx="18">
                  <c:v>4.6075508410348878E-3</c:v>
                </c:pt>
                <c:pt idx="19">
                  <c:v>4.5983049592190975E-3</c:v>
                </c:pt>
                <c:pt idx="20">
                  <c:v>4.5901220918791235E-3</c:v>
                </c:pt>
                <c:pt idx="21">
                  <c:v>4.583049876942088E-3</c:v>
                </c:pt>
                <c:pt idx="22">
                  <c:v>4.5771359523351148E-3</c:v>
                </c:pt>
                <c:pt idx="23">
                  <c:v>4.5626736359487786E-3</c:v>
                </c:pt>
                <c:pt idx="24">
                  <c:v>4.5584875157956214E-3</c:v>
                </c:pt>
                <c:pt idx="25">
                  <c:v>4.5546002724449379E-3</c:v>
                </c:pt>
                <c:pt idx="26">
                  <c:v>4.5510008363855246E-3</c:v>
                </c:pt>
                <c:pt idx="27">
                  <c:v>4.5476781381061787E-3</c:v>
                </c:pt>
                <c:pt idx="28">
                  <c:v>4.5392597748365199E-3</c:v>
                </c:pt>
                <c:pt idx="29">
                  <c:v>4.5369333325654179E-3</c:v>
                </c:pt>
                <c:pt idx="30">
                  <c:v>4.5348282805183692E-3</c:v>
                </c:pt>
                <c:pt idx="31">
                  <c:v>4.5329335491841732E-3</c:v>
                </c:pt>
                <c:pt idx="32">
                  <c:v>4.5312380690516246E-3</c:v>
                </c:pt>
                <c:pt idx="33">
                  <c:v>4.5272364407518461E-3</c:v>
                </c:pt>
                <c:pt idx="34">
                  <c:v>4.5262272703138666E-3</c:v>
                </c:pt>
                <c:pt idx="35">
                  <c:v>4.5253620035215214E-3</c:v>
                </c:pt>
                <c:pt idx="36">
                  <c:v>4.5246295708636086E-3</c:v>
                </c:pt>
                <c:pt idx="37">
                  <c:v>4.5240189028289265E-3</c:v>
                </c:pt>
                <c:pt idx="38">
                  <c:v>4.5228067913522301E-3</c:v>
                </c:pt>
                <c:pt idx="39">
                  <c:v>4.5225724866984392E-3</c:v>
                </c:pt>
                <c:pt idx="40">
                  <c:v>4.522404599111865E-3</c:v>
                </c:pt>
                <c:pt idx="41">
                  <c:v>4.5222920590813039E-3</c:v>
                </c:pt>
                <c:pt idx="42">
                  <c:v>4.5222237970955542E-3</c:v>
                </c:pt>
                <c:pt idx="43">
                  <c:v>4.5221739842951419E-3</c:v>
                </c:pt>
                <c:pt idx="44">
                  <c:v>4.5220995423731454E-3</c:v>
                </c:pt>
                <c:pt idx="45">
                  <c:v>4.5218830652586674E-3</c:v>
                </c:pt>
                <c:pt idx="46">
                  <c:v>4.5215348259289787E-3</c:v>
                </c:pt>
                <c:pt idx="47">
                  <c:v>4.5210650973613467E-3</c:v>
                </c:pt>
                <c:pt idx="48">
                  <c:v>4.5190297060034874E-3</c:v>
                </c:pt>
                <c:pt idx="49">
                  <c:v>4.5181767502567756E-3</c:v>
                </c:pt>
                <c:pt idx="50">
                  <c:v>4.5172536701584666E-3</c:v>
                </c:pt>
                <c:pt idx="51">
                  <c:v>4.5162707386858297E-3</c:v>
                </c:pt>
                <c:pt idx="52">
                  <c:v>4.515238228816134E-3</c:v>
                </c:pt>
                <c:pt idx="53">
                  <c:v>4.511945958597381E-3</c:v>
                </c:pt>
                <c:pt idx="54">
                  <c:v>4.5108178649121387E-3</c:v>
                </c:pt>
                <c:pt idx="55">
                  <c:v>4.5096915577161828E-3</c:v>
                </c:pt>
                <c:pt idx="56">
                  <c:v>4.5085773099867816E-3</c:v>
                </c:pt>
                <c:pt idx="57">
                  <c:v>4.5074853947012043E-3</c:v>
                </c:pt>
                <c:pt idx="58">
                  <c:v>4.5044463732801104E-3</c:v>
                </c:pt>
                <c:pt idx="59">
                  <c:v>4.5035465175425208E-3</c:v>
                </c:pt>
                <c:pt idx="60">
                  <c:v>4.502720359135101E-3</c:v>
                </c:pt>
                <c:pt idx="61">
                  <c:v>4.5019781710351195E-3</c:v>
                </c:pt>
                <c:pt idx="62">
                  <c:v>4.5013302262198462E-3</c:v>
                </c:pt>
                <c:pt idx="63">
                  <c:v>4.5000545812549616E-3</c:v>
                </c:pt>
                <c:pt idx="64">
                  <c:v>4.4998863393512093E-3</c:v>
                </c:pt>
                <c:pt idx="65">
                  <c:v>4.4998637056185096E-3</c:v>
                </c:pt>
                <c:pt idx="66">
                  <c:v>4.5000023629319088E-3</c:v>
                </c:pt>
                <c:pt idx="67">
                  <c:v>4.503072728895754E-3</c:v>
                </c:pt>
                <c:pt idx="68">
                  <c:v>4.5041214313834427E-3</c:v>
                </c:pt>
                <c:pt idx="69">
                  <c:v>4.5053014147746215E-3</c:v>
                </c:pt>
                <c:pt idx="70">
                  <c:v>4.5112176242758069E-3</c:v>
                </c:pt>
                <c:pt idx="71">
                  <c:v>4.5129666123606138E-3</c:v>
                </c:pt>
                <c:pt idx="72">
                  <c:v>4.5148119214193832E-3</c:v>
                </c:pt>
                <c:pt idx="73">
                  <c:v>4.5167477247971917E-3</c:v>
                </c:pt>
                <c:pt idx="74">
                  <c:v>4.5187681958391186E-3</c:v>
                </c:pt>
                <c:pt idx="75">
                  <c:v>4.5252793484003989E-3</c:v>
                </c:pt>
                <c:pt idx="76">
                  <c:v>4.5275802235495866E-3</c:v>
                </c:pt>
                <c:pt idx="77">
                  <c:v>4.5299366330882858E-3</c:v>
                </c:pt>
                <c:pt idx="78">
                  <c:v>4.5323427503615758E-3</c:v>
                </c:pt>
                <c:pt idx="79">
                  <c:v>4.5347927487145341E-3</c:v>
                </c:pt>
                <c:pt idx="80">
                  <c:v>4.5423477637022086E-3</c:v>
                </c:pt>
                <c:pt idx="81">
                  <c:v>4.5449150198246281E-3</c:v>
                </c:pt>
                <c:pt idx="82">
                  <c:v>4.547497023752109E-3</c:v>
                </c:pt>
                <c:pt idx="83">
                  <c:v>4.5500879488297313E-3</c:v>
                </c:pt>
                <c:pt idx="84">
                  <c:v>4.5526819684025719E-3</c:v>
                </c:pt>
                <c:pt idx="85">
                  <c:v>4.5604243275431935E-3</c:v>
                </c:pt>
                <c:pt idx="86">
                  <c:v>4.562982506981646E-3</c:v>
                </c:pt>
                <c:pt idx="87">
                  <c:v>4.5655348424158233E-3</c:v>
                </c:pt>
                <c:pt idx="88">
                  <c:v>4.5680756540516232E-3</c:v>
                </c:pt>
                <c:pt idx="89">
                  <c:v>4.5705992620949454E-3</c:v>
                </c:pt>
                <c:pt idx="90">
                  <c:v>4.5780100667290186E-3</c:v>
                </c:pt>
                <c:pt idx="91">
                  <c:v>4.5804080624614061E-3</c:v>
                </c:pt>
                <c:pt idx="92">
                  <c:v>4.5827604556308056E-3</c:v>
                </c:pt>
                <c:pt idx="93">
                  <c:v>4.5850615664431152E-3</c:v>
                </c:pt>
                <c:pt idx="94">
                  <c:v>4.5873057151042335E-3</c:v>
                </c:pt>
                <c:pt idx="95">
                  <c:v>4.593639590239419E-3</c:v>
                </c:pt>
                <c:pt idx="96">
                  <c:v>4.5955990923547511E-3</c:v>
                </c:pt>
                <c:pt idx="97">
                  <c:v>4.5974732333483826E-3</c:v>
                </c:pt>
                <c:pt idx="98">
                  <c:v>4.5992563334262115E-3</c:v>
                </c:pt>
                <c:pt idx="99">
                  <c:v>4.6009427127941347E-3</c:v>
                </c:pt>
                <c:pt idx="100">
                  <c:v>4.6053647286974598E-3</c:v>
                </c:pt>
                <c:pt idx="101">
                  <c:v>4.6066074272847462E-3</c:v>
                </c:pt>
                <c:pt idx="102">
                  <c:v>4.6077250061916193E-3</c:v>
                </c:pt>
                <c:pt idx="103">
                  <c:v>4.6087117856239753E-3</c:v>
                </c:pt>
                <c:pt idx="104">
                  <c:v>4.6095620857877148E-3</c:v>
                </c:pt>
                <c:pt idx="105">
                  <c:v>4.6112373127262076E-3</c:v>
                </c:pt>
                <c:pt idx="106">
                  <c:v>4.611484897874457E-3</c:v>
                </c:pt>
                <c:pt idx="107">
                  <c:v>4.6116286078542604E-3</c:v>
                </c:pt>
                <c:pt idx="108">
                  <c:v>4.6117296590768887E-3</c:v>
                </c:pt>
                <c:pt idx="109">
                  <c:v>4.6117912114502805E-3</c:v>
                </c:pt>
                <c:pt idx="110">
                  <c:v>4.6117704745544316E-3</c:v>
                </c:pt>
                <c:pt idx="111">
                  <c:v>4.6117056306102695E-3</c:v>
                </c:pt>
                <c:pt idx="112">
                  <c:v>4.6116170873565666E-3</c:v>
                </c:pt>
                <c:pt idx="113">
                  <c:v>4.6115080047012596E-3</c:v>
                </c:pt>
                <c:pt idx="114">
                  <c:v>4.6113815425522899E-3</c:v>
                </c:pt>
                <c:pt idx="115">
                  <c:v>4.6109294782227857E-3</c:v>
                </c:pt>
                <c:pt idx="116">
                  <c:v>4.6107650971785492E-3</c:v>
                </c:pt>
                <c:pt idx="117">
                  <c:v>4.6105991361803439E-3</c:v>
                </c:pt>
                <c:pt idx="118">
                  <c:v>4.6104347551361074E-3</c:v>
                </c:pt>
                <c:pt idx="119">
                  <c:v>4.6102751139537792E-3</c:v>
                </c:pt>
                <c:pt idx="120">
                  <c:v>4.6098562286576335E-3</c:v>
                </c:pt>
                <c:pt idx="121">
                  <c:v>4.6097471460023265E-3</c:v>
                </c:pt>
                <c:pt idx="122">
                  <c:v>4.6096586027486236E-3</c:v>
                </c:pt>
                <c:pt idx="123">
                  <c:v>4.6095937588044615E-3</c:v>
                </c:pt>
                <c:pt idx="124">
                  <c:v>4.6095557740777797E-3</c:v>
                </c:pt>
                <c:pt idx="125">
                  <c:v>4.6096345742820052E-3</c:v>
                </c:pt>
                <c:pt idx="126">
                  <c:v>4.6097356255046327E-3</c:v>
                </c:pt>
                <c:pt idx="127">
                  <c:v>4.6098793354844361E-3</c:v>
                </c:pt>
                <c:pt idx="128">
                  <c:v>4.6101533975528228E-3</c:v>
                </c:pt>
                <c:pt idx="129">
                  <c:v>4.6146256711144026E-3</c:v>
                </c:pt>
                <c:pt idx="130">
                  <c:v>4.616108524037113E-3</c:v>
                </c:pt>
                <c:pt idx="131">
                  <c:v>4.6177768448854442E-3</c:v>
                </c:pt>
                <c:pt idx="132">
                  <c:v>4.6196260630260331E-3</c:v>
                </c:pt>
                <c:pt idx="133">
                  <c:v>4.6262133948677285E-3</c:v>
                </c:pt>
                <c:pt idx="134">
                  <c:v>4.6287404958437299E-3</c:v>
                </c:pt>
                <c:pt idx="135">
                  <c:v>4.6314256409451795E-3</c:v>
                </c:pt>
                <c:pt idx="136">
                  <c:v>4.6342642595387142E-3</c:v>
                </c:pt>
                <c:pt idx="137">
                  <c:v>4.6372517809909735E-3</c:v>
                </c:pt>
                <c:pt idx="138">
                  <c:v>4.6470620561664738E-3</c:v>
                </c:pt>
                <c:pt idx="139">
                  <c:v>4.6505994827200081E-3</c:v>
                </c:pt>
                <c:pt idx="140">
                  <c:v>4.6542629589654558E-3</c:v>
                </c:pt>
                <c:pt idx="141">
                  <c:v>4.6580479142694555E-3</c:v>
                </c:pt>
                <c:pt idx="142">
                  <c:v>4.661949777998645E-3</c:v>
                </c:pt>
                <c:pt idx="143">
                  <c:v>4.6743111134037296E-3</c:v>
                </c:pt>
                <c:pt idx="144">
                  <c:v>4.6786349045000574E-3</c:v>
                </c:pt>
                <c:pt idx="145">
                  <c:v>4.6830527508547638E-3</c:v>
                </c:pt>
                <c:pt idx="146">
                  <c:v>4.6875600818344883E-3</c:v>
                </c:pt>
                <c:pt idx="147">
                  <c:v>4.6921523268058677E-3</c:v>
                </c:pt>
                <c:pt idx="148">
                  <c:v>4.7063928393363194E-3</c:v>
                </c:pt>
                <c:pt idx="149">
                  <c:v>4.7112790339406997E-3</c:v>
                </c:pt>
                <c:pt idx="150">
                  <c:v>4.7162272893699255E-3</c:v>
                </c:pt>
                <c:pt idx="151">
                  <c:v>4.7212330349906354E-3</c:v>
                </c:pt>
                <c:pt idx="152">
                  <c:v>4.7262917001694655E-3</c:v>
                </c:pt>
                <c:pt idx="153">
                  <c:v>4.746964143798757E-3</c:v>
                </c:pt>
                <c:pt idx="154">
                  <c:v>4.7522188472677628E-3</c:v>
                </c:pt>
                <c:pt idx="155">
                  <c:v>4.757499046494717E-3</c:v>
                </c:pt>
                <c:pt idx="156">
                  <c:v>4.7628001708462583E-3</c:v>
                </c:pt>
                <c:pt idx="157">
                  <c:v>4.7787833883147822E-3</c:v>
                </c:pt>
                <c:pt idx="158">
                  <c:v>4.7841225068310502E-3</c:v>
                </c:pt>
                <c:pt idx="159">
                  <c:v>4.789459697305095E-3</c:v>
                </c:pt>
                <c:pt idx="160">
                  <c:v>4.7947903891035551E-3</c:v>
                </c:pt>
                <c:pt idx="161">
                  <c:v>4.8001100115930674E-3</c:v>
                </c:pt>
                <c:pt idx="162">
                  <c:v>4.8159567568742991E-3</c:v>
                </c:pt>
                <c:pt idx="163">
                  <c:v>4.8211863957944015E-3</c:v>
                </c:pt>
                <c:pt idx="164">
                  <c:v>4.8263821122387458E-3</c:v>
                </c:pt>
                <c:pt idx="165">
                  <c:v>4.8315393355739715E-3</c:v>
                </c:pt>
                <c:pt idx="166">
                  <c:v>4.8366534951667147E-3</c:v>
                </c:pt>
                <c:pt idx="167">
                  <c:v>4.8516918851564351E-3</c:v>
                </c:pt>
                <c:pt idx="168">
                  <c:v>4.8565880834456317E-3</c:v>
                </c:pt>
                <c:pt idx="169">
                  <c:v>4.8614183648255363E-3</c:v>
                </c:pt>
                <c:pt idx="170">
                  <c:v>4.8661781586627874E-3</c:v>
                </c:pt>
                <c:pt idx="171">
                  <c:v>4.8708628943240221E-3</c:v>
                </c:pt>
                <c:pt idx="172">
                  <c:v>4.888759842541562E-3</c:v>
                </c:pt>
                <c:pt idx="173">
                  <c:v>4.8930007278222866E-3</c:v>
                </c:pt>
                <c:pt idx="174">
                  <c:v>4.8971391311268238E-3</c:v>
                </c:pt>
                <c:pt idx="175">
                  <c:v>4.9011704818218106E-3</c:v>
                </c:pt>
                <c:pt idx="176">
                  <c:v>4.9125765119158492E-3</c:v>
                </c:pt>
                <c:pt idx="177">
                  <c:v>4.9161339458390144E-3</c:v>
                </c:pt>
                <c:pt idx="178">
                  <c:v>4.9195614739858205E-3</c:v>
                </c:pt>
                <c:pt idx="179">
                  <c:v>4.9228545257229027E-3</c:v>
                </c:pt>
                <c:pt idx="180">
                  <c:v>4.9260085304169013E-3</c:v>
                </c:pt>
                <c:pt idx="181">
                  <c:v>4.9345905559067703E-3</c:v>
                </c:pt>
                <c:pt idx="182">
                  <c:v>4.9371426660948107E-3</c:v>
                </c:pt>
                <c:pt idx="183">
                  <c:v>4.9395328760729572E-3</c:v>
                </c:pt>
                <c:pt idx="184">
                  <c:v>4.9417566152078459E-3</c:v>
                </c:pt>
                <c:pt idx="185">
                  <c:v>4.9438093128661171E-3</c:v>
                </c:pt>
                <c:pt idx="186">
                  <c:v>4.9488954506475965E-3</c:v>
                </c:pt>
                <c:pt idx="187">
                  <c:v>4.950218276065772E-3</c:v>
                </c:pt>
                <c:pt idx="188">
                  <c:v>4.9513472068405187E-3</c:v>
                </c:pt>
                <c:pt idx="189">
                  <c:v>4.9522776723384745E-3</c:v>
                </c:pt>
                <c:pt idx="190">
                  <c:v>4.9530983957500815E-3</c:v>
                </c:pt>
                <c:pt idx="191">
                  <c:v>4.9554543035915223E-3</c:v>
                </c:pt>
                <c:pt idx="192">
                  <c:v>4.9562048389277967E-3</c:v>
                </c:pt>
                <c:pt idx="193">
                  <c:v>4.9569383173854288E-3</c:v>
                </c:pt>
                <c:pt idx="194">
                  <c:v>4.9576549350204948E-3</c:v>
                </c:pt>
                <c:pt idx="195">
                  <c:v>4.9583548878890712E-3</c:v>
                </c:pt>
                <c:pt idx="196">
                  <c:v>4.9603567184566266E-3</c:v>
                </c:pt>
                <c:pt idx="197">
                  <c:v>4.9609919728200082E-3</c:v>
                </c:pt>
                <c:pt idx="198">
                  <c:v>4.9616115426972815E-3</c:v>
                </c:pt>
                <c:pt idx="199">
                  <c:v>4.9622156241445241E-3</c:v>
                </c:pt>
                <c:pt idx="200">
                  <c:v>4.962804413217811E-3</c:v>
                </c:pt>
                <c:pt idx="201">
                  <c:v>4.9644809867547043E-3</c:v>
                </c:pt>
                <c:pt idx="202">
                  <c:v>4.9650105668929342E-3</c:v>
                </c:pt>
                <c:pt idx="203">
                  <c:v>4.9655258349375906E-3</c:v>
                </c:pt>
                <c:pt idx="204">
                  <c:v>4.96602698694475E-3</c:v>
                </c:pt>
                <c:pt idx="205">
                  <c:v>4.9665142189704884E-3</c:v>
                </c:pt>
                <c:pt idx="206">
                  <c:v>4.9678943557199427E-3</c:v>
                </c:pt>
                <c:pt idx="207">
                  <c:v>4.9683278683807621E-3</c:v>
                </c:pt>
                <c:pt idx="208">
                  <c:v>4.9687484413405416E-3</c:v>
                </c:pt>
                <c:pt idx="209">
                  <c:v>4.969156270655359E-3</c:v>
                </c:pt>
                <c:pt idx="210">
                  <c:v>4.96955155238129E-3</c:v>
                </c:pt>
                <c:pt idx="211">
                  <c:v>4.9706640725865293E-3</c:v>
                </c:pt>
                <c:pt idx="212">
                  <c:v>4.9710111245176792E-3</c:v>
                </c:pt>
                <c:pt idx="213">
                  <c:v>4.9713466091403239E-3</c:v>
                </c:pt>
                <c:pt idx="214">
                  <c:v>4.9716707225105402E-3</c:v>
                </c:pt>
                <c:pt idx="215">
                  <c:v>4.9719836606844049E-3</c:v>
                </c:pt>
                <c:pt idx="216">
                  <c:v>4.9728573845886515E-3</c:v>
                </c:pt>
                <c:pt idx="217">
                  <c:v>4.9731275825378729E-3</c:v>
                </c:pt>
                <c:pt idx="218">
                  <c:v>4.973387585571123E-3</c:v>
                </c:pt>
                <c:pt idx="219">
                  <c:v>4.9736375897444802E-3</c:v>
                </c:pt>
                <c:pt idx="220">
                  <c:v>4.9738777911140196E-3</c:v>
                </c:pt>
                <c:pt idx="221">
                  <c:v>4.9745415389604968E-3</c:v>
                </c:pt>
                <c:pt idx="222">
                  <c:v>4.9747444896755307E-3</c:v>
                </c:pt>
                <c:pt idx="223">
                  <c:v>4.9749386178671281E-3</c:v>
                </c:pt>
                <c:pt idx="224">
                  <c:v>4.9751241195913664E-3</c:v>
                </c:pt>
                <c:pt idx="225">
                  <c:v>4.9753011909043215E-3</c:v>
                </c:pt>
                <c:pt idx="226">
                  <c:v>4.9757837829362533E-3</c:v>
                </c:pt>
                <c:pt idx="227">
                  <c:v>4.97592909316484E-3</c:v>
                </c:pt>
                <c:pt idx="228">
                  <c:v>4.9760669532625257E-3</c:v>
                </c:pt>
                <c:pt idx="229">
                  <c:v>4.976197559285387E-3</c:v>
                </c:pt>
                <c:pt idx="230">
                  <c:v>4.976321107289499E-3</c:v>
                </c:pt>
                <c:pt idx="231">
                  <c:v>4.9766513637501076E-3</c:v>
                </c:pt>
                <c:pt idx="232">
                  <c:v>4.9767486402399891E-3</c:v>
                </c:pt>
                <c:pt idx="233">
                  <c:v>4.9768398389915041E-3</c:v>
                </c:pt>
                <c:pt idx="234">
                  <c:v>4.9769251560607287E-3</c:v>
                </c:pt>
                <c:pt idx="235">
                  <c:v>4.9770047875037386E-3</c:v>
                </c:pt>
                <c:pt idx="236">
                  <c:v>4.9772703781351653E-3</c:v>
                </c:pt>
                <c:pt idx="237">
                  <c:v>4.97732452228825E-3</c:v>
                </c:pt>
                <c:pt idx="238">
                  <c:v>4.9773741571515788E-3</c:v>
                </c:pt>
                <c:pt idx="239">
                  <c:v>4.9774194787812285E-3</c:v>
                </c:pt>
                <c:pt idx="240">
                  <c:v>4.9775315248288612E-3</c:v>
                </c:pt>
                <c:pt idx="241">
                  <c:v>4.9775615540845553E-3</c:v>
                </c:pt>
                <c:pt idx="242">
                  <c:v>4.9775882503869514E-3</c:v>
                </c:pt>
                <c:pt idx="243">
                  <c:v>4.9776118097921256E-3</c:v>
                </c:pt>
                <c:pt idx="244">
                  <c:v>4.9776324283561553E-3</c:v>
                </c:pt>
                <c:pt idx="245">
                  <c:v>4.9776785995621353E-3</c:v>
                </c:pt>
                <c:pt idx="246">
                  <c:v>4.9776894153223472E-3</c:v>
                </c:pt>
                <c:pt idx="247">
                  <c:v>4.9776982705217951E-3</c:v>
                </c:pt>
                <c:pt idx="248">
                  <c:v>4.9777053612165565E-3</c:v>
                </c:pt>
                <c:pt idx="249">
                  <c:v>4.9777108834627073E-3</c:v>
                </c:pt>
                <c:pt idx="250">
                  <c:v>4.9777200000702577E-3</c:v>
                </c:pt>
                <c:pt idx="251">
                  <c:v>4.9777212090827286E-3</c:v>
                </c:pt>
                <c:pt idx="252">
                  <c:v>4.9777218299269701E-3</c:v>
                </c:pt>
                <c:pt idx="253">
                  <c:v>4.9777220586590589E-3</c:v>
                </c:pt>
                <c:pt idx="254">
                  <c:v>4.9777220913350718E-3</c:v>
                </c:pt>
                <c:pt idx="255">
                  <c:v>4.9777229735874151E-3</c:v>
                </c:pt>
                <c:pt idx="256">
                  <c:v>4.9777241825998859E-3</c:v>
                </c:pt>
                <c:pt idx="257">
                  <c:v>4.9777261758366621E-3</c:v>
                </c:pt>
                <c:pt idx="258">
                  <c:v>4.9777291493538203E-3</c:v>
                </c:pt>
                <c:pt idx="259">
                  <c:v>4.9777332992074364E-3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824512"/>
        <c:axId val="71826048"/>
      </c:scatterChart>
      <c:valAx>
        <c:axId val="7182451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71826048"/>
        <c:crosses val="autoZero"/>
        <c:crossBetween val="midCat"/>
      </c:valAx>
      <c:valAx>
        <c:axId val="7182604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71824512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57151</xdr:colOff>
      <xdr:row>13</xdr:row>
      <xdr:rowOff>85724</xdr:rowOff>
    </xdr:from>
    <xdr:to>
      <xdr:col>26</xdr:col>
      <xdr:colOff>66675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66676</xdr:colOff>
      <xdr:row>13</xdr:row>
      <xdr:rowOff>95249</xdr:rowOff>
    </xdr:from>
    <xdr:to>
      <xdr:col>30</xdr:col>
      <xdr:colOff>76200</xdr:colOff>
      <xdr:row>40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12</xdr:col>
      <xdr:colOff>266700</xdr:colOff>
      <xdr:row>13</xdr:row>
      <xdr:rowOff>66674</xdr:rowOff>
    </xdr:from>
    <xdr:to>
      <xdr:col>25</xdr:col>
      <xdr:colOff>247650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26</xdr:col>
      <xdr:colOff>104776</xdr:colOff>
      <xdr:row>21</xdr:row>
      <xdr:rowOff>133349</xdr:rowOff>
    </xdr:from>
    <xdr:to>
      <xdr:col>36</xdr:col>
      <xdr:colOff>247650</xdr:colOff>
      <xdr:row>49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19050</xdr:rowOff>
    </xdr:from>
    <xdr:to>
      <xdr:col>17</xdr:col>
      <xdr:colOff>9525</xdr:colOff>
      <xdr:row>45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28575</xdr:rowOff>
    </xdr:from>
    <xdr:to>
      <xdr:col>15</xdr:col>
      <xdr:colOff>523875</xdr:colOff>
      <xdr:row>51</xdr:row>
      <xdr:rowOff>108965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28575</xdr:rowOff>
    </xdr:from>
    <xdr:to>
      <xdr:col>15</xdr:col>
      <xdr:colOff>342900</xdr:colOff>
      <xdr:row>51</xdr:row>
      <xdr:rowOff>108965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BP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LiborSwapIsda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Swaps1M"/>
      <sheetName val="SwapsIMMDated"/>
      <sheetName val="Swap3MSemiAnnual"/>
      <sheetName val="Swap3MAnnual"/>
      <sheetName val="Swap6M"/>
      <sheetName val="1M (2)"/>
      <sheetName val="3M (2)"/>
      <sheetName val="6M (2)"/>
      <sheetName val="IBOR"/>
      <sheetName val="IB365"/>
      <sheetName val="SFIX2"/>
      <sheetName val="SFIX3"/>
      <sheetName val="MPCOIS"/>
      <sheetName val="FwdOIS"/>
    </sheetNames>
    <definedNames>
      <definedName name="LastFixingsTrigger" refersTo="='General Settings'!$D$7"/>
      <definedName name="TriggerCounter" refersTo="='General Settings'!$D$6"/>
    </definedNames>
    <sheetDataSet>
      <sheetData sheetId="0">
        <row r="6">
          <cell r="D6">
            <v>36</v>
          </cell>
        </row>
        <row r="7">
          <cell r="D7">
            <v>1</v>
          </cell>
        </row>
      </sheetData>
      <sheetData sheetId="1">
        <row r="6">
          <cell r="D6" t="str">
            <v>Relinkable Handle</v>
          </cell>
        </row>
        <row r="7">
          <cell r="D7" t="str">
            <v>GBPON#0000</v>
          </cell>
        </row>
      </sheetData>
      <sheetData sheetId="2">
        <row r="7">
          <cell r="D7" t="str">
            <v>3M</v>
          </cell>
        </row>
      </sheetData>
      <sheetData sheetId="3">
        <row r="6">
          <cell r="D6" t="str">
            <v>6L</v>
          </cell>
        </row>
        <row r="7">
          <cell r="D7" t="str">
            <v>6L</v>
          </cell>
        </row>
      </sheetData>
      <sheetData sheetId="4">
        <row r="6">
          <cell r="D6" t="str">
            <v>6L</v>
          </cell>
        </row>
        <row r="7">
          <cell r="D7" t="str">
            <v>6L</v>
          </cell>
        </row>
      </sheetData>
      <sheetData sheetId="5">
        <row r="6">
          <cell r="D6" t="str">
            <v>12L</v>
          </cell>
        </row>
        <row r="7">
          <cell r="D7" t="str">
            <v>12L</v>
          </cell>
        </row>
      </sheetData>
      <sheetData sheetId="6">
        <row r="6">
          <cell r="D6" t="str">
            <v>GBPTND_Quote#0000</v>
          </cell>
        </row>
        <row r="7">
          <cell r="D7" t="str">
            <v>GBPSND_Quote#0000</v>
          </cell>
        </row>
      </sheetData>
      <sheetData sheetId="7">
        <row r="6">
          <cell r="D6" t="str">
            <v>GBP2x5F_Quote</v>
          </cell>
        </row>
        <row r="7">
          <cell r="D7" t="str">
            <v>GBP3x6F_Quote</v>
          </cell>
        </row>
      </sheetData>
      <sheetData sheetId="8">
        <row r="6">
          <cell r="D6" t="str">
            <v>Z5</v>
          </cell>
        </row>
        <row r="7">
          <cell r="D7" t="str">
            <v>F6</v>
          </cell>
        </row>
      </sheetData>
      <sheetData sheetId="9">
        <row r="6">
          <cell r="D6" t="str">
            <v>Future Code</v>
          </cell>
        </row>
        <row r="7">
          <cell r="D7" t="str">
            <v>V5</v>
          </cell>
        </row>
      </sheetData>
      <sheetData sheetId="10">
        <row r="6">
          <cell r="D6" t="str">
            <v>X5</v>
          </cell>
        </row>
        <row r="7">
          <cell r="D7" t="str">
            <v>Z5</v>
          </cell>
        </row>
      </sheetData>
      <sheetData sheetId="11">
        <row r="6">
          <cell r="D6" t="str">
            <v/>
          </cell>
        </row>
      </sheetData>
      <sheetData sheetId="12">
        <row r="6">
          <cell r="D6" t="str">
            <v>OIS</v>
          </cell>
        </row>
        <row r="7">
          <cell r="D7" t="str">
            <v>OIS</v>
          </cell>
        </row>
      </sheetData>
      <sheetData sheetId="13">
        <row r="6">
          <cell r="D6" t="str">
            <v>X1S</v>
          </cell>
        </row>
        <row r="7">
          <cell r="D7" t="str">
            <v>X1S</v>
          </cell>
        </row>
      </sheetData>
      <sheetData sheetId="14">
        <row r="6">
          <cell r="D6">
            <v>12</v>
          </cell>
        </row>
        <row r="7">
          <cell r="D7">
            <v>12</v>
          </cell>
        </row>
      </sheetData>
      <sheetData sheetId="15">
        <row r="6">
          <cell r="D6" t="str">
            <v>3L</v>
          </cell>
        </row>
        <row r="7">
          <cell r="D7" t="str">
            <v>3L</v>
          </cell>
        </row>
      </sheetData>
      <sheetData sheetId="16">
        <row r="6">
          <cell r="D6" t="str">
            <v>3L</v>
          </cell>
        </row>
        <row r="7">
          <cell r="D7" t="str">
            <v>3L</v>
          </cell>
        </row>
      </sheetData>
      <sheetData sheetId="17">
        <row r="6">
          <cell r="D6" t="str">
            <v>6L</v>
          </cell>
        </row>
        <row r="7">
          <cell r="D7" t="str">
            <v>6L</v>
          </cell>
        </row>
      </sheetData>
      <sheetData sheetId="18">
        <row r="6">
          <cell r="D6" t="str">
            <v>6L</v>
          </cell>
        </row>
        <row r="7">
          <cell r="D7" t="str">
            <v>6L</v>
          </cell>
        </row>
      </sheetData>
      <sheetData sheetId="19">
        <row r="6">
          <cell r="D6" t="str">
            <v>6L</v>
          </cell>
        </row>
        <row r="7">
          <cell r="D7" t="str">
            <v>6L</v>
          </cell>
        </row>
      </sheetData>
      <sheetData sheetId="20">
        <row r="6">
          <cell r="D6" t="str">
            <v>3L</v>
          </cell>
        </row>
        <row r="7">
          <cell r="D7" t="str">
            <v>3L</v>
          </cell>
        </row>
      </sheetData>
      <sheetData sheetId="21">
        <row r="6">
          <cell r="D6" t="str">
            <v>GBP-SND=</v>
          </cell>
        </row>
        <row r="7">
          <cell r="D7" t="str">
            <v>GBP-SWD=</v>
          </cell>
        </row>
      </sheetData>
      <sheetData sheetId="22">
        <row r="6">
          <cell r="D6" t="str">
            <v>GBP-SND=</v>
          </cell>
        </row>
        <row r="7">
          <cell r="D7" t="str">
            <v>GBP-SWD=</v>
          </cell>
        </row>
      </sheetData>
      <sheetData sheetId="23">
        <row r="6">
          <cell r="D6" t="str">
            <v>GBP-3Y=</v>
          </cell>
        </row>
        <row r="7">
          <cell r="D7" t="str">
            <v>GBP-4Y=</v>
          </cell>
        </row>
      </sheetData>
      <sheetData sheetId="24">
        <row r="6">
          <cell r="D6" t="str">
            <v>GBP-3Y=</v>
          </cell>
        </row>
        <row r="7">
          <cell r="D7" t="str">
            <v>GBP-4Y=</v>
          </cell>
        </row>
      </sheetData>
      <sheetData sheetId="25">
        <row r="6">
          <cell r="D6" t="str">
            <v>OIS</v>
          </cell>
        </row>
        <row r="7">
          <cell r="D7" t="str">
            <v>OIS</v>
          </cell>
        </row>
      </sheetData>
      <sheetData sheetId="26">
        <row r="6">
          <cell r="D6" t="str">
            <v>1X</v>
          </cell>
        </row>
        <row r="7">
          <cell r="D7" t="str">
            <v>2X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40"/>
  <sheetViews>
    <sheetView tabSelected="1" workbookViewId="0">
      <selection activeCell="D18" sqref="D18"/>
    </sheetView>
  </sheetViews>
  <sheetFormatPr defaultColWidth="10.6640625" defaultRowHeight="11.25" x14ac:dyDescent="0.2"/>
  <cols>
    <col min="1" max="2" width="2.83203125" style="163" customWidth="1"/>
    <col min="3" max="3" width="27.5" style="163" bestFit="1" customWidth="1"/>
    <col min="4" max="4" width="35.83203125" style="163" customWidth="1"/>
    <col min="5" max="7" width="2.83203125" style="163" customWidth="1"/>
    <col min="8" max="8" width="27.5" style="163" bestFit="1" customWidth="1"/>
    <col min="9" max="9" width="39.33203125" style="163" bestFit="1" customWidth="1"/>
    <col min="10" max="10" width="2.83203125" style="163" customWidth="1"/>
    <col min="11" max="16384" width="10.6640625" style="163"/>
  </cols>
  <sheetData>
    <row r="1" spans="1:34" x14ac:dyDescent="0.2">
      <c r="B1" s="163" t="str">
        <f>_xll.qlxlVersion(TRUE,EvaluationDate)</f>
        <v>QuantLibXL 1.7.0 - MS VC++ (version unknown) - Multithreaded Dynamic Runtime library - Release Configuration - Sep 23 2015 09:48:15</v>
      </c>
    </row>
    <row r="2" spans="1:34" ht="18.75" x14ac:dyDescent="0.2">
      <c r="B2" s="166" t="s">
        <v>0</v>
      </c>
      <c r="C2" s="167"/>
      <c r="D2" s="167"/>
      <c r="E2" s="168"/>
      <c r="G2" s="166" t="s">
        <v>131</v>
      </c>
      <c r="H2" s="167"/>
      <c r="I2" s="167"/>
      <c r="J2" s="168"/>
    </row>
    <row r="3" spans="1:34" x14ac:dyDescent="0.2">
      <c r="B3" s="169"/>
      <c r="C3" s="170"/>
      <c r="D3" s="170"/>
      <c r="E3" s="171"/>
      <c r="G3" s="193"/>
      <c r="H3" s="194"/>
      <c r="I3" s="194"/>
      <c r="J3" s="195"/>
    </row>
    <row r="4" spans="1:34" x14ac:dyDescent="0.2">
      <c r="B4" s="172"/>
      <c r="C4" s="1" t="s">
        <v>1</v>
      </c>
      <c r="D4" s="3" t="s">
        <v>150</v>
      </c>
      <c r="E4" s="173"/>
      <c r="G4" s="196"/>
      <c r="H4" s="6" t="s">
        <v>5</v>
      </c>
      <c r="I4" s="180" t="b">
        <v>1</v>
      </c>
      <c r="J4" s="197"/>
    </row>
    <row r="5" spans="1:34" s="164" customFormat="1" x14ac:dyDescent="0.2">
      <c r="A5" s="163"/>
      <c r="B5" s="172"/>
      <c r="C5" s="1" t="s">
        <v>2</v>
      </c>
      <c r="D5" s="3" t="s">
        <v>151</v>
      </c>
      <c r="E5" s="173"/>
      <c r="F5" s="163"/>
      <c r="G5" s="196"/>
      <c r="H5" s="6" t="s">
        <v>6</v>
      </c>
      <c r="I5" s="180" t="b">
        <v>1</v>
      </c>
      <c r="J5" s="197"/>
      <c r="K5" s="163"/>
      <c r="L5" s="163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63"/>
      <c r="X5" s="163"/>
      <c r="Y5" s="163"/>
      <c r="Z5" s="163"/>
      <c r="AA5" s="163"/>
      <c r="AB5" s="163"/>
      <c r="AC5" s="163"/>
      <c r="AD5" s="163"/>
      <c r="AE5" s="163"/>
      <c r="AF5" s="163"/>
      <c r="AG5" s="163"/>
      <c r="AH5" s="163"/>
    </row>
    <row r="6" spans="1:34" s="164" customFormat="1" x14ac:dyDescent="0.2">
      <c r="A6" s="163"/>
      <c r="B6" s="172"/>
      <c r="C6" s="1" t="s">
        <v>3</v>
      </c>
      <c r="D6" s="3" t="str">
        <f>IF(UPPER(Currency)&lt;&gt;"EUR","L","")&amp;"ibor"</f>
        <v>Libor</v>
      </c>
      <c r="E6" s="173"/>
      <c r="F6" s="163"/>
      <c r="G6" s="196"/>
      <c r="H6" s="6" t="s">
        <v>8</v>
      </c>
      <c r="I6" s="180" t="b">
        <v>0</v>
      </c>
      <c r="J6" s="197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3"/>
      <c r="AH6" s="163"/>
    </row>
    <row r="7" spans="1:34" x14ac:dyDescent="0.2">
      <c r="B7" s="172"/>
      <c r="C7" s="1" t="s">
        <v>4</v>
      </c>
      <c r="D7" s="5" t="s">
        <v>152</v>
      </c>
      <c r="E7" s="173"/>
      <c r="G7" s="196"/>
      <c r="H7" s="6" t="s">
        <v>9</v>
      </c>
      <c r="I7" s="181"/>
      <c r="J7" s="197"/>
    </row>
    <row r="8" spans="1:34" x14ac:dyDescent="0.2">
      <c r="B8" s="172"/>
      <c r="C8" s="1" t="s">
        <v>111</v>
      </c>
      <c r="D8" s="8" t="str">
        <f>Currency&amp;"ON"</f>
        <v>GBPON</v>
      </c>
      <c r="E8" s="173"/>
      <c r="G8" s="196"/>
      <c r="H8" s="6" t="s">
        <v>11</v>
      </c>
      <c r="I8" s="182" t="b">
        <v>1</v>
      </c>
      <c r="J8" s="197"/>
    </row>
    <row r="9" spans="1:34" x14ac:dyDescent="0.2">
      <c r="B9" s="172"/>
      <c r="C9" s="1" t="s">
        <v>137</v>
      </c>
      <c r="D9" s="8" t="s">
        <v>153</v>
      </c>
      <c r="E9" s="173"/>
      <c r="G9" s="196"/>
      <c r="H9" s="4"/>
      <c r="I9" s="4"/>
      <c r="J9" s="198"/>
    </row>
    <row r="10" spans="1:34" x14ac:dyDescent="0.2">
      <c r="B10" s="174"/>
      <c r="C10" s="175"/>
      <c r="D10" s="175"/>
      <c r="E10" s="173"/>
      <c r="G10" s="196"/>
      <c r="H10" s="6" t="s">
        <v>12</v>
      </c>
      <c r="I10" s="182" t="s">
        <v>13</v>
      </c>
      <c r="J10" s="197"/>
    </row>
    <row r="11" spans="1:34" x14ac:dyDescent="0.2">
      <c r="B11" s="172"/>
      <c r="C11" s="26" t="s">
        <v>16</v>
      </c>
      <c r="D11" s="27">
        <v>42180.637048611112</v>
      </c>
      <c r="E11" s="173"/>
      <c r="G11" s="196"/>
      <c r="H11" s="6" t="s">
        <v>14</v>
      </c>
      <c r="I11" s="183">
        <v>1E-4</v>
      </c>
      <c r="J11" s="197"/>
    </row>
    <row r="12" spans="1:34" x14ac:dyDescent="0.2">
      <c r="B12" s="172"/>
      <c r="C12" s="26" t="s">
        <v>17</v>
      </c>
      <c r="D12" s="28" t="b">
        <v>1</v>
      </c>
      <c r="E12" s="173"/>
      <c r="G12" s="196"/>
      <c r="H12" s="6" t="s">
        <v>15</v>
      </c>
      <c r="I12" s="184">
        <v>-0.01</v>
      </c>
      <c r="J12" s="197"/>
    </row>
    <row r="13" spans="1:34" x14ac:dyDescent="0.2">
      <c r="B13" s="176"/>
      <c r="C13" s="177"/>
      <c r="D13" s="178"/>
      <c r="E13" s="179"/>
      <c r="G13" s="199"/>
      <c r="H13" s="200"/>
      <c r="I13" s="200"/>
      <c r="J13" s="201"/>
    </row>
    <row r="14" spans="1:34" x14ac:dyDescent="0.2">
      <c r="C14" s="165"/>
      <c r="D14" s="165"/>
      <c r="E14" s="165"/>
    </row>
    <row r="15" spans="1:34" ht="18.75" x14ac:dyDescent="0.2">
      <c r="B15" s="166" t="s">
        <v>95</v>
      </c>
      <c r="C15" s="167"/>
      <c r="D15" s="167"/>
      <c r="E15" s="168"/>
      <c r="G15" s="166" t="s">
        <v>188</v>
      </c>
      <c r="H15" s="204"/>
      <c r="I15" s="204"/>
      <c r="J15" s="205"/>
    </row>
    <row r="16" spans="1:34" x14ac:dyDescent="0.2">
      <c r="B16" s="186"/>
      <c r="C16" s="9"/>
      <c r="D16" s="9"/>
      <c r="E16" s="187"/>
      <c r="G16" s="186"/>
      <c r="H16" s="9"/>
      <c r="I16" s="9"/>
      <c r="J16" s="187"/>
    </row>
    <row r="17" spans="2:10" ht="12" thickBot="1" x14ac:dyDescent="0.25">
      <c r="B17" s="186"/>
      <c r="C17" s="20" t="s">
        <v>7</v>
      </c>
      <c r="D17" s="208">
        <f>_xll.qlCalendarAdvance(Calendar,EvaluationDate,"0D","f")</f>
        <v>42270</v>
      </c>
      <c r="E17" s="187"/>
      <c r="G17" s="186"/>
      <c r="H17" s="20" t="s">
        <v>90</v>
      </c>
      <c r="I17" s="7" t="s">
        <v>92</v>
      </c>
      <c r="J17" s="187"/>
    </row>
    <row r="18" spans="2:10" ht="12" thickBot="1" x14ac:dyDescent="0.25">
      <c r="B18" s="186"/>
      <c r="C18" s="207" t="s">
        <v>18</v>
      </c>
      <c r="D18" s="210">
        <v>42270.698576388888</v>
      </c>
      <c r="E18" s="187"/>
      <c r="G18" s="186"/>
      <c r="H18" s="1" t="s">
        <v>91</v>
      </c>
      <c r="I18" s="206" t="str">
        <f>B12Minterpolation</f>
        <v>obj_0040b#0035</v>
      </c>
      <c r="J18" s="187"/>
    </row>
    <row r="19" spans="2:10" x14ac:dyDescent="0.2">
      <c r="B19" s="186"/>
      <c r="C19" s="1" t="s">
        <v>19</v>
      </c>
      <c r="D19" s="209">
        <f>_xll.qlSettingsEvaluationDate(Trigger)</f>
        <v>42270</v>
      </c>
      <c r="E19" s="187"/>
      <c r="G19" s="186"/>
      <c r="H19" s="1" t="s">
        <v>10</v>
      </c>
      <c r="I19" s="29" t="str">
        <f>_xll.qlDiscountingSwapEngine(,OisCurve,,,,,EvaluationDate)</f>
        <v>obj_003ef#0000</v>
      </c>
      <c r="J19" s="187"/>
    </row>
    <row r="20" spans="2:10" x14ac:dyDescent="0.2">
      <c r="B20" s="186"/>
      <c r="C20" s="1" t="s">
        <v>20</v>
      </c>
      <c r="D20" s="30">
        <f>[1]!TriggerCounter</f>
        <v>36</v>
      </c>
      <c r="E20" s="187"/>
      <c r="G20" s="186"/>
      <c r="H20" s="1" t="s">
        <v>89</v>
      </c>
      <c r="I20" s="21" t="str">
        <f>_xll.qlLibor(,Currency,"1Y",,,Trigger)</f>
        <v>obj_0039a#0000</v>
      </c>
      <c r="J20" s="187"/>
    </row>
    <row r="21" spans="2:10" x14ac:dyDescent="0.2">
      <c r="B21" s="186"/>
      <c r="C21" s="1" t="s">
        <v>21</v>
      </c>
      <c r="D21" s="31">
        <f>[1]!LastFixingsTrigger</f>
        <v>1</v>
      </c>
      <c r="E21" s="187"/>
      <c r="G21" s="188"/>
      <c r="H21" s="189"/>
      <c r="I21" s="189"/>
      <c r="J21" s="190"/>
    </row>
    <row r="22" spans="2:10" x14ac:dyDescent="0.2">
      <c r="B22" s="186"/>
      <c r="C22" s="1" t="s">
        <v>24</v>
      </c>
      <c r="D22" s="2">
        <f>_xll.ohTrigger(Contribution!U16,Contribution!U22,Contribution!U29,Contribution!U39,Contribution!U55)</f>
        <v>0</v>
      </c>
      <c r="E22" s="187"/>
    </row>
    <row r="23" spans="2:10" x14ac:dyDescent="0.2">
      <c r="B23" s="188"/>
      <c r="C23" s="189"/>
      <c r="D23" s="189"/>
      <c r="E23" s="190"/>
    </row>
    <row r="25" spans="2:10" ht="18.75" x14ac:dyDescent="0.2">
      <c r="B25" s="166" t="str">
        <f>D27&amp;" Curve Settings"</f>
        <v>1M Curve Settings</v>
      </c>
      <c r="C25" s="167"/>
      <c r="D25" s="167"/>
      <c r="E25" s="168"/>
    </row>
    <row r="26" spans="2:10" x14ac:dyDescent="0.2">
      <c r="B26" s="169"/>
      <c r="C26" s="170"/>
      <c r="D26" s="170"/>
      <c r="E26" s="171"/>
    </row>
    <row r="27" spans="2:10" x14ac:dyDescent="0.2">
      <c r="B27" s="172"/>
      <c r="C27" s="20" t="s">
        <v>22</v>
      </c>
      <c r="D27" s="2" t="s">
        <v>36</v>
      </c>
      <c r="E27" s="173"/>
    </row>
    <row r="28" spans="2:10" x14ac:dyDescent="0.2">
      <c r="B28" s="172"/>
      <c r="C28" s="20" t="s">
        <v>25</v>
      </c>
      <c r="D28" s="19">
        <v>0</v>
      </c>
      <c r="E28" s="173"/>
    </row>
    <row r="29" spans="2:10" x14ac:dyDescent="0.2">
      <c r="B29" s="172"/>
      <c r="C29" s="1" t="s">
        <v>89</v>
      </c>
      <c r="D29" s="72" t="str">
        <f>_xll.qlLibor(,Currency,IborTenor1M,D35,,Trigger)</f>
        <v>obj_0040a#0002</v>
      </c>
      <c r="E29" s="173"/>
    </row>
    <row r="30" spans="2:10" x14ac:dyDescent="0.2">
      <c r="B30" s="174"/>
      <c r="C30" s="175"/>
      <c r="D30" s="175"/>
      <c r="E30" s="191"/>
    </row>
    <row r="31" spans="2:10" x14ac:dyDescent="0.2">
      <c r="B31" s="172"/>
      <c r="C31" s="20" t="s">
        <v>26</v>
      </c>
      <c r="D31" s="3" t="e">
        <v>#N/A</v>
      </c>
      <c r="E31" s="173"/>
    </row>
    <row r="32" spans="2:10" x14ac:dyDescent="0.2">
      <c r="B32" s="172"/>
      <c r="C32" s="20" t="s">
        <v>27</v>
      </c>
      <c r="D32" s="5" t="s">
        <v>28</v>
      </c>
      <c r="E32" s="173"/>
    </row>
    <row r="33" spans="2:5" x14ac:dyDescent="0.2">
      <c r="B33" s="172"/>
      <c r="C33" s="20" t="s">
        <v>29</v>
      </c>
      <c r="D33" s="8" t="s">
        <v>127</v>
      </c>
      <c r="E33" s="173"/>
    </row>
    <row r="34" spans="2:5" x14ac:dyDescent="0.2">
      <c r="B34" s="174"/>
      <c r="C34" s="110"/>
      <c r="D34" s="111"/>
      <c r="E34" s="173"/>
    </row>
    <row r="35" spans="2:5" x14ac:dyDescent="0.2">
      <c r="B35" s="172"/>
      <c r="C35" s="24" t="s">
        <v>93</v>
      </c>
      <c r="D35" s="202" t="str">
        <f>_xll.qlPiecewiseYieldCurve(,D28,Calendar,_xll.ohPack('Delta 1M'!M13:M21),"actual/365",,,D31,D32,D33,,Trigger)</f>
        <v>obj_003f9#0002</v>
      </c>
      <c r="E35" s="173"/>
    </row>
    <row r="36" spans="2:5" x14ac:dyDescent="0.2">
      <c r="B36" s="172"/>
      <c r="C36" s="25" t="s">
        <v>94</v>
      </c>
      <c r="D36" s="203" t="str">
        <f>_xll.ohRangeRetrieveError(D35)</f>
        <v/>
      </c>
      <c r="E36" s="192"/>
    </row>
    <row r="37" spans="2:5" x14ac:dyDescent="0.2">
      <c r="B37" s="174"/>
      <c r="C37" s="175"/>
      <c r="D37" s="175"/>
      <c r="E37" s="192"/>
    </row>
    <row r="38" spans="2:5" x14ac:dyDescent="0.2">
      <c r="B38" s="172"/>
      <c r="C38" s="22">
        <f>_xll.qlTermStructureReferenceDate(D35)</f>
        <v>42270</v>
      </c>
      <c r="D38" s="88">
        <f>_xll.qlYieldTSDiscount(D35,C38,,Trigger)</f>
        <v>1</v>
      </c>
      <c r="E38" s="192"/>
    </row>
    <row r="39" spans="2:5" x14ac:dyDescent="0.2">
      <c r="B39" s="172"/>
      <c r="C39" s="23">
        <f>_xll.qlTermStructureMaxDate(D35)</f>
        <v>42430</v>
      </c>
      <c r="D39" s="89">
        <f>_xll.qlYieldTSDiscount(D35,C39,,Trigger)</f>
        <v>0.99768528364422959</v>
      </c>
      <c r="E39" s="192"/>
    </row>
    <row r="40" spans="2:5" x14ac:dyDescent="0.2">
      <c r="B40" s="176"/>
      <c r="C40" s="185"/>
      <c r="D40" s="185"/>
      <c r="E40" s="179"/>
    </row>
  </sheetData>
  <conditionalFormatting sqref="D12">
    <cfRule type="cellIs" dxfId="0" priority="3" stopIfTrue="1" operator="equal">
      <formula>TRUE</formula>
    </cfRule>
  </conditionalFormatting>
  <dataValidations count="6"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33:D34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2">
      <formula1>"Discount,ZeroYield,ForwardRate"</formula1>
    </dataValidation>
    <dataValidation type="list" allowBlank="1" showInputMessage="1" showErrorMessage="1" sqref="I17">
      <formula1>"BackwardFlat,ForwardFlat,Linear,Parabolic,MonotonicParabolic,CubicNaturalSpline,MonotonicCubicNaturalSpline,KrugerCubic,FritschButlandCubic,Abcd"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32"/>
  <sheetViews>
    <sheetView workbookViewId="0">
      <selection activeCell="D9" sqref="D9"/>
    </sheetView>
  </sheetViews>
  <sheetFormatPr defaultColWidth="9.5" defaultRowHeight="11.25" x14ac:dyDescent="0.2"/>
  <cols>
    <col min="1" max="2" width="3.5" style="236" customWidth="1"/>
    <col min="3" max="5" width="22.83203125" style="236" customWidth="1"/>
    <col min="6" max="6" width="10.5" style="236" bestFit="1" customWidth="1"/>
    <col min="7" max="8" width="14.1640625" style="236" bestFit="1" customWidth="1"/>
    <col min="9" max="9" width="10.5" style="236" bestFit="1" customWidth="1"/>
    <col min="10" max="11" width="9.33203125" style="236" bestFit="1" customWidth="1"/>
    <col min="12" max="12" width="10.5" style="236" bestFit="1" customWidth="1"/>
    <col min="13" max="13" width="10.83203125" style="236" customWidth="1"/>
    <col min="14" max="14" width="13.1640625" style="236" customWidth="1"/>
    <col min="15" max="17" width="6.83203125" style="236" customWidth="1"/>
    <col min="18" max="18" width="2.33203125" style="236" bestFit="1" customWidth="1"/>
    <col min="19" max="19" width="10.83203125" style="236" customWidth="1"/>
    <col min="20" max="20" width="2.33203125" style="236" bestFit="1" customWidth="1"/>
    <col min="21" max="21" width="10.83203125" style="236" customWidth="1"/>
    <col min="22" max="22" width="12.5" style="236" bestFit="1" customWidth="1"/>
    <col min="23" max="25" width="9.33203125" style="236" bestFit="1" customWidth="1"/>
    <col min="26" max="27" width="9.5" style="236"/>
    <col min="28" max="28" width="20.33203125" style="236" bestFit="1" customWidth="1"/>
    <col min="29" max="29" width="8.1640625" style="236" bestFit="1" customWidth="1"/>
    <col min="30" max="31" width="9.5" style="236" bestFit="1" customWidth="1"/>
    <col min="32" max="32" width="12.1640625" style="236" customWidth="1"/>
    <col min="33" max="16384" width="9.5" style="236"/>
  </cols>
  <sheetData>
    <row r="2" spans="1:32" ht="19.5" customHeight="1" x14ac:dyDescent="0.2">
      <c r="C2" s="235" t="s">
        <v>98</v>
      </c>
      <c r="D2" s="235" t="s">
        <v>85</v>
      </c>
      <c r="E2" s="235" t="s">
        <v>86</v>
      </c>
      <c r="F2" s="235" t="s">
        <v>136</v>
      </c>
      <c r="G2" s="235" t="s">
        <v>140</v>
      </c>
      <c r="H2" s="235" t="s">
        <v>141</v>
      </c>
      <c r="I2" s="235" t="s">
        <v>105</v>
      </c>
      <c r="J2" s="308" t="s">
        <v>106</v>
      </c>
      <c r="K2" s="235" t="s">
        <v>107</v>
      </c>
      <c r="L2" s="235" t="s">
        <v>113</v>
      </c>
      <c r="S2" s="297" t="s">
        <v>103</v>
      </c>
      <c r="W2" s="428" t="s">
        <v>102</v>
      </c>
      <c r="X2" s="428"/>
      <c r="Y2" s="428"/>
      <c r="AB2" s="235" t="s">
        <v>85</v>
      </c>
      <c r="AC2" s="235" t="s">
        <v>132</v>
      </c>
      <c r="AD2" s="235" t="s">
        <v>35</v>
      </c>
      <c r="AE2" s="235" t="s">
        <v>96</v>
      </c>
      <c r="AF2" s="235" t="s">
        <v>97</v>
      </c>
    </row>
    <row r="3" spans="1:32" ht="12" customHeight="1" x14ac:dyDescent="0.2">
      <c r="C3" s="318" t="str">
        <f>$D$10&amp;"LastFixing"&amp;QuoteSuffix</f>
        <v>GbpLibor1MLastFixing_Quote</v>
      </c>
      <c r="D3" s="94">
        <f>_xll.qlCalendarAdvance(Calendar,_xll.qlLastFixingQuoteReferenceDate($C$3),_xll.qlInterestRateIndexFixingDays($D$10)&amp;"D","f",,LastFixingsTrigger)</f>
        <v>42270</v>
      </c>
      <c r="E3" s="94">
        <f>_xll.qlInterestRateIndexMaturity($D$10,D3)</f>
        <v>42300</v>
      </c>
      <c r="F3" s="127">
        <f>'Delta 1M'!X26</f>
        <v>3.8565417884122563E-5</v>
      </c>
      <c r="G3" s="100">
        <f>_xll.qlDayCounterYearFraction(DayCounter,SettlementDate,D3,,,Trigger)</f>
        <v>0</v>
      </c>
      <c r="H3" s="100">
        <f>_xll.qlDayCounterYearFraction(DayCounter,SettlementDate,E3,,,Trigger)</f>
        <v>8.2191780821917804E-2</v>
      </c>
      <c r="I3" s="100">
        <f>H3-G3</f>
        <v>8.2191780821917804E-2</v>
      </c>
      <c r="J3" s="100">
        <f>(H3^2-G3^2)/2</f>
        <v>3.3777444173390876E-3</v>
      </c>
      <c r="K3" s="100">
        <f>(H3^3-G3^3)/3</f>
        <v>1.8508188588159383E-4</v>
      </c>
      <c r="L3" s="319" t="b">
        <f>IF(D12="fixing",TRUE,FALSE)</f>
        <v>0</v>
      </c>
      <c r="N3" s="429" t="s">
        <v>99</v>
      </c>
      <c r="O3" s="292">
        <f t="array" ref="O3:O5">_xll.ohFilter(K3:K7,L3:L7)</f>
        <v>1.8508188588159383E-4</v>
      </c>
      <c r="P3" s="298">
        <f t="array" ref="P3:P5">_xll.ohFilter(J3:J7,L3:L7)</f>
        <v>3.3777444173390876E-3</v>
      </c>
      <c r="Q3" s="293">
        <f t="array" ref="Q3:Q5">_xll.ohFilter(I3:I7,L3:L7)</f>
        <v>8.2191780821917804E-2</v>
      </c>
      <c r="R3" s="299"/>
      <c r="S3" s="294">
        <f t="array" ref="S3:S5">MMULT(W3:Y5,U3:U5)</f>
        <v>-1.1662161738714406E-2</v>
      </c>
      <c r="T3" s="300"/>
      <c r="U3" s="295">
        <f t="array" ref="U3:U5">_xll.ohFilter(F3:F7,L3:L7)</f>
        <v>3.8565417884122563E-5</v>
      </c>
      <c r="W3" s="292">
        <f t="array" ref="W3:Y5">MINVERSE(O3:Q5)</f>
        <v>876.006575391821</v>
      </c>
      <c r="X3" s="298">
        <v>-1695.4965975325565</v>
      </c>
      <c r="Y3" s="293">
        <v>876.00657539182112</v>
      </c>
      <c r="AB3" s="39">
        <f>SettlementDate</f>
        <v>42270</v>
      </c>
      <c r="AC3" s="41">
        <f>_xll.qlDayCounterYearFraction(DayCounter,SettlementDate,AB3,,,Trigger)</f>
        <v>0</v>
      </c>
      <c r="AD3" s="36">
        <f t="shared" ref="AD3:AD26" si="0">$S$13</f>
        <v>4.6921258425682455E-4</v>
      </c>
      <c r="AE3" s="36">
        <f t="shared" ref="AE3:AE23" si="1">$S$10+$S$9*AC3</f>
        <v>4.0343111682552088E-4</v>
      </c>
      <c r="AF3" s="36">
        <f t="shared" ref="AF3:AF23" si="2">($S$5+$S$4*AC3+$S$3*AC3^2)</f>
        <v>3.5003334117818903E-4</v>
      </c>
    </row>
    <row r="4" spans="1:32" ht="12" customHeight="1" x14ac:dyDescent="0.2">
      <c r="A4" s="236">
        <v>0</v>
      </c>
      <c r="B4" s="282">
        <f>A4+SUBSTITUTE($D$9,"M","")</f>
        <v>1</v>
      </c>
      <c r="C4" s="320" t="str">
        <f>"Delta("&amp;A4&amp;"M,"&amp;B4&amp;"M)"</f>
        <v>Delta(0M,1M)</v>
      </c>
      <c r="D4" s="33">
        <f>SettlementDate</f>
        <v>42270</v>
      </c>
      <c r="E4" s="33">
        <f>_xll.qlInterestRateIndexMaturity($D$10,D4)</f>
        <v>42300</v>
      </c>
      <c r="F4" s="128">
        <f t="array" ref="F4:F7">Delta1M</f>
        <v>3.8565417884122563E-5</v>
      </c>
      <c r="G4" s="41">
        <f>_xll.qlDayCounterYearFraction(DayCounter,SettlementDate,D4,,,Trigger)</f>
        <v>0</v>
      </c>
      <c r="H4" s="41">
        <f>_xll.qlDayCounterYearFraction(DayCounter,SettlementDate,E4,,,Trigger)</f>
        <v>8.2191780821917804E-2</v>
      </c>
      <c r="I4" s="41">
        <f>H4-G4</f>
        <v>8.2191780821917804E-2</v>
      </c>
      <c r="J4" s="41">
        <f>(H4^2-G4^2)/2</f>
        <v>3.3777444173390876E-3</v>
      </c>
      <c r="K4" s="41">
        <f>(H4^3-G4^3)/3</f>
        <v>1.8508188588159383E-4</v>
      </c>
      <c r="L4" s="321" t="b">
        <f>IF(D12="fixing",FALSE,TRUE)</f>
        <v>1</v>
      </c>
      <c r="N4" s="429"/>
      <c r="O4" s="292">
        <v>1.3708466896476675E-3</v>
      </c>
      <c r="P4" s="298">
        <v>1.0587352223681743E-2</v>
      </c>
      <c r="Q4" s="293">
        <v>8.493150684931508E-2</v>
      </c>
      <c r="R4" s="301" t="s">
        <v>33</v>
      </c>
      <c r="S4" s="294">
        <v>3.5390508092722449E-3</v>
      </c>
      <c r="T4" s="301" t="s">
        <v>34</v>
      </c>
      <c r="U4" s="295">
        <v>5.1211000755382845E-5</v>
      </c>
      <c r="W4" s="292">
        <v>-291.20218579234967</v>
      </c>
      <c r="X4" s="298">
        <v>422.71285034373324</v>
      </c>
      <c r="Y4" s="293">
        <v>-145.6010928961748</v>
      </c>
      <c r="AB4" s="40">
        <f>_xll.qlCalendarAdvance(Calendar,AB3,"1d","mf",,Trigger)</f>
        <v>42271</v>
      </c>
      <c r="AC4" s="41">
        <f>_xll.qlDayCounterYearFraction(DayCounter,SettlementDate,AB4,,,Trigger)</f>
        <v>2.7397260273972603E-3</v>
      </c>
      <c r="AD4" s="37">
        <f t="shared" si="0"/>
        <v>4.6921258425682455E-4</v>
      </c>
      <c r="AE4" s="37">
        <f t="shared" si="1"/>
        <v>4.0781654798760779E-4</v>
      </c>
      <c r="AF4" s="37">
        <f t="shared" si="2"/>
        <v>3.5964183345550671E-4</v>
      </c>
    </row>
    <row r="5" spans="1:32" ht="12" customHeight="1" x14ac:dyDescent="0.2">
      <c r="A5" s="251">
        <v>1</v>
      </c>
      <c r="B5" s="282">
        <f t="shared" ref="B5:B7" si="3">A5+SUBSTITUTE($D$9,"M","")</f>
        <v>2</v>
      </c>
      <c r="C5" s="320" t="str">
        <f>"Delta("&amp;A5&amp;"M,"&amp;B5&amp;"M)"</f>
        <v>Delta(1M,2M)</v>
      </c>
      <c r="D5" s="33">
        <f>_xll.qlCalendarAdvance(Calendar,SettlementDate,A5&amp;"M","f")</f>
        <v>42300</v>
      </c>
      <c r="E5" s="33">
        <f>_xll.qlInterestRateIndexMaturity($D$10,D5)</f>
        <v>42331</v>
      </c>
      <c r="F5" s="128">
        <v>5.1211000755382845E-5</v>
      </c>
      <c r="G5" s="41">
        <f>_xll.qlDayCounterYearFraction(DayCounter,SettlementDate,D5,,,Trigger)</f>
        <v>8.2191780821917804E-2</v>
      </c>
      <c r="H5" s="41">
        <f>_xll.qlDayCounterYearFraction(DayCounter,SettlementDate,E5,,,Trigger)</f>
        <v>0.16712328767123288</v>
      </c>
      <c r="I5" s="41">
        <f>H5-G5</f>
        <v>8.493150684931508E-2</v>
      </c>
      <c r="J5" s="41">
        <f>(H5^2-G5^2)/2</f>
        <v>1.0587352223681743E-2</v>
      </c>
      <c r="K5" s="41">
        <f>(H5^3-G5^3)/3</f>
        <v>1.3708466896476675E-3</v>
      </c>
      <c r="L5" s="321" t="b">
        <v>1</v>
      </c>
      <c r="N5" s="429"/>
      <c r="O5" s="292">
        <v>3.6097137143106853E-3</v>
      </c>
      <c r="P5" s="298">
        <v>1.7113905047851378E-2</v>
      </c>
      <c r="Q5" s="293">
        <v>8.2191780821917804E-2</v>
      </c>
      <c r="R5" s="251"/>
      <c r="S5" s="294">
        <v>3.5003334117818903E-4</v>
      </c>
      <c r="T5" s="301"/>
      <c r="U5" s="295">
        <v>4.7239778001141314E-5</v>
      </c>
      <c r="W5" s="292">
        <v>22.161262235032723</v>
      </c>
      <c r="X5" s="298">
        <v>-13.553791528408125</v>
      </c>
      <c r="Y5" s="293">
        <v>4.0109890109890083</v>
      </c>
      <c r="AB5" s="40">
        <f>_xll.qlCalendarAdvance(Calendar,AB4,"1d","mf",,Trigger)</f>
        <v>42272</v>
      </c>
      <c r="AC5" s="41">
        <f>_xll.qlDayCounterYearFraction(DayCounter,SettlementDate,AB5,,,Trigger)</f>
        <v>5.4794520547945206E-3</v>
      </c>
      <c r="AD5" s="37">
        <f t="shared" si="0"/>
        <v>4.6921258425682455E-4</v>
      </c>
      <c r="AE5" s="37">
        <f t="shared" si="1"/>
        <v>4.1220197914969471E-4</v>
      </c>
      <c r="AF5" s="37">
        <f t="shared" si="2"/>
        <v>3.6907525105857092E-4</v>
      </c>
    </row>
    <row r="6" spans="1:32" ht="12" customHeight="1" x14ac:dyDescent="0.2">
      <c r="A6" s="251">
        <v>2</v>
      </c>
      <c r="B6" s="283">
        <f t="shared" si="3"/>
        <v>3</v>
      </c>
      <c r="C6" s="320" t="str">
        <f>"Delta("&amp;A6&amp;"M,"&amp;B6&amp;"M)"</f>
        <v>Delta(2M,3M)</v>
      </c>
      <c r="D6" s="33">
        <f>_xll.qlCalendarAdvance(Calendar,SettlementDate,A6&amp;"M","f")</f>
        <v>42331</v>
      </c>
      <c r="E6" s="33">
        <f>_xll.qlInterestRateIndexMaturity($D$10,D6)</f>
        <v>42361</v>
      </c>
      <c r="F6" s="128">
        <v>4.7239778001141314E-5</v>
      </c>
      <c r="G6" s="41">
        <f>_xll.qlDayCounterYearFraction(DayCounter,SettlementDate,D6,,,Trigger)</f>
        <v>0.16712328767123288</v>
      </c>
      <c r="H6" s="41">
        <f>_xll.qlDayCounterYearFraction(DayCounter,SettlementDate,E6,,,Trigger)</f>
        <v>0.24931506849315069</v>
      </c>
      <c r="I6" s="41">
        <f>H6-G6</f>
        <v>8.2191780821917804E-2</v>
      </c>
      <c r="J6" s="41">
        <f>(H6^2-G6^2)/2</f>
        <v>1.7113905047851378E-2</v>
      </c>
      <c r="K6" s="41">
        <f>(H6^3-G6^3)/3</f>
        <v>3.6097137143106853E-3</v>
      </c>
      <c r="L6" s="321" t="b">
        <v>1</v>
      </c>
      <c r="S6" s="296"/>
      <c r="T6" s="289"/>
      <c r="U6" s="290"/>
      <c r="AB6" s="40">
        <f>_xll.qlCalendarAdvance(Calendar,AB5,"1d","mf",,Trigger)</f>
        <v>42275</v>
      </c>
      <c r="AC6" s="41">
        <f>_xll.qlDayCounterYearFraction(DayCounter,SettlementDate,AB6,,,Trigger)</f>
        <v>1.3698630136986301E-2</v>
      </c>
      <c r="AD6" s="37">
        <f t="shared" si="0"/>
        <v>4.6921258425682455E-4</v>
      </c>
      <c r="AE6" s="37">
        <f t="shared" si="1"/>
        <v>4.2535827263595545E-4</v>
      </c>
      <c r="AF6" s="37">
        <f t="shared" si="2"/>
        <v>3.9632505582224217E-4</v>
      </c>
    </row>
    <row r="7" spans="1:32" ht="12" customHeight="1" x14ac:dyDescent="0.2">
      <c r="A7" s="251">
        <v>3</v>
      </c>
      <c r="B7" s="283">
        <f t="shared" si="3"/>
        <v>4</v>
      </c>
      <c r="C7" s="322" t="str">
        <f>"Delta("&amp;A7&amp;"M,"&amp;B7&amp;"M)"</f>
        <v>Delta(3M,4M)</v>
      </c>
      <c r="D7" s="311">
        <f>_xll.qlCalendarAdvance(Calendar,SettlementDate,A7&amp;"M","f")</f>
        <v>42361</v>
      </c>
      <c r="E7" s="311">
        <f>_xll.qlInterestRateIndexMaturity($D$10,D7)</f>
        <v>42394</v>
      </c>
      <c r="F7" s="323">
        <v>6.2380201984258213E-5</v>
      </c>
      <c r="G7" s="313">
        <f>_xll.qlDayCounterYearFraction(DayCounter,SettlementDate,D7,,,Trigger)</f>
        <v>0.24931506849315069</v>
      </c>
      <c r="H7" s="313">
        <f>_xll.qlDayCounterYearFraction(DayCounter,SettlementDate,E7,,,Trigger)</f>
        <v>0.33972602739726027</v>
      </c>
      <c r="I7" s="313">
        <f>H7-G7</f>
        <v>9.0410958904109578E-2</v>
      </c>
      <c r="J7" s="313">
        <f>(H7^2-G7^2)/2</f>
        <v>2.6627885156689807E-2</v>
      </c>
      <c r="K7" s="313">
        <f>(H7^3-G7^3)/3</f>
        <v>7.9040453244973857E-3</v>
      </c>
      <c r="L7" s="324" t="b">
        <v>0</v>
      </c>
      <c r="S7" s="296"/>
      <c r="T7" s="289"/>
      <c r="U7" s="290"/>
      <c r="AB7" s="40">
        <f>_xll.qlCalendarAdvance(Calendar,AB6,"1d","mf",,Trigger)</f>
        <v>42276</v>
      </c>
      <c r="AC7" s="41">
        <f>_xll.qlDayCounterYearFraction(DayCounter,SettlementDate,AB7,,,Trigger)</f>
        <v>1.643835616438356E-2</v>
      </c>
      <c r="AD7" s="37">
        <f t="shared" si="0"/>
        <v>4.6921258425682455E-4</v>
      </c>
      <c r="AE7" s="37">
        <f t="shared" si="1"/>
        <v>4.2974370379804237E-4</v>
      </c>
      <c r="AF7" s="37">
        <f t="shared" si="2"/>
        <v>4.0505817472829219E-4</v>
      </c>
    </row>
    <row r="8" spans="1:32" ht="12" customHeight="1" x14ac:dyDescent="0.2">
      <c r="A8" s="251"/>
      <c r="B8" s="283"/>
      <c r="C8" s="283"/>
      <c r="D8" s="284"/>
      <c r="E8" s="284"/>
      <c r="F8" s="285"/>
      <c r="G8" s="286"/>
      <c r="H8" s="286"/>
      <c r="I8" s="286"/>
      <c r="J8" s="286"/>
      <c r="K8" s="286"/>
      <c r="L8" s="287"/>
      <c r="S8" s="288" t="s">
        <v>104</v>
      </c>
      <c r="T8" s="289"/>
      <c r="U8" s="290"/>
      <c r="AB8" s="40">
        <f>_xll.qlCalendarAdvance(Calendar,AB7,"1d","mf",,Trigger)</f>
        <v>42277</v>
      </c>
      <c r="AC8" s="41">
        <f>_xll.qlDayCounterYearFraction(DayCounter,SettlementDate,AB8,,,Trigger)</f>
        <v>1.9178082191780823E-2</v>
      </c>
      <c r="AD8" s="37">
        <f t="shared" si="0"/>
        <v>4.6921258425682455E-4</v>
      </c>
      <c r="AE8" s="37">
        <f t="shared" si="1"/>
        <v>4.3412913496012928E-4</v>
      </c>
      <c r="AF8" s="37">
        <f t="shared" si="2"/>
        <v>4.1361621896008867E-4</v>
      </c>
    </row>
    <row r="9" spans="1:32" ht="12" customHeight="1" x14ac:dyDescent="0.2">
      <c r="C9" s="235" t="s">
        <v>148</v>
      </c>
      <c r="D9" s="316" t="s">
        <v>36</v>
      </c>
      <c r="N9" s="428" t="s">
        <v>100</v>
      </c>
      <c r="O9" s="291"/>
      <c r="P9" s="292">
        <f t="array" ref="P9:P10">_xll.ohFilter(J3:J7,L3:L7)</f>
        <v>3.3777444173390876E-3</v>
      </c>
      <c r="Q9" s="293">
        <f t="array" ref="Q9:Q10">_xll.ohFilter(I3:I7,L3:L7)</f>
        <v>8.2191780821917804E-2</v>
      </c>
      <c r="R9" s="430" t="s">
        <v>33</v>
      </c>
      <c r="S9" s="294">
        <f t="array" ref="S9:S10">MMULT(W9:X10,U9:U10)</f>
        <v>1.6006823741617241E-3</v>
      </c>
      <c r="T9" s="430" t="s">
        <v>34</v>
      </c>
      <c r="U9" s="295">
        <f t="array" ref="U9:U10">_xll.ohFilter(F3:F7,L3:L7)</f>
        <v>3.8565417884122563E-5</v>
      </c>
      <c r="W9" s="292">
        <f t="array" ref="W9:X10">MINVERSE(P9:Q10)</f>
        <v>-145.60109289617486</v>
      </c>
      <c r="X9" s="293">
        <v>140.90428344791115</v>
      </c>
      <c r="AB9" s="40">
        <f>_xll.qlCalendarAdvance(Calendar,AB8,"1d","mf",,Trigger)</f>
        <v>42278</v>
      </c>
      <c r="AC9" s="41">
        <f>_xll.qlDayCounterYearFraction(DayCounter,SettlementDate,AB9,,,Trigger)</f>
        <v>2.1917808219178082E-2</v>
      </c>
      <c r="AD9" s="37">
        <f t="shared" si="0"/>
        <v>4.6921258425682455E-4</v>
      </c>
      <c r="AE9" s="37">
        <f t="shared" si="1"/>
        <v>4.385145661222162E-4</v>
      </c>
      <c r="AF9" s="37">
        <f t="shared" si="2"/>
        <v>4.2199918851763157E-4</v>
      </c>
    </row>
    <row r="10" spans="1:32" ht="12" customHeight="1" x14ac:dyDescent="0.2">
      <c r="C10" s="235" t="s">
        <v>112</v>
      </c>
      <c r="D10" s="316" t="str">
        <f>PROPER(Currency)&amp;IborType&amp;D9</f>
        <v>GbpLibor1M</v>
      </c>
      <c r="N10" s="428"/>
      <c r="O10" s="291"/>
      <c r="P10" s="292">
        <v>1.0587352223681743E-2</v>
      </c>
      <c r="Q10" s="293">
        <v>8.493150684931508E-2</v>
      </c>
      <c r="R10" s="430"/>
      <c r="S10" s="294">
        <v>4.0343111682552088E-4</v>
      </c>
      <c r="T10" s="430"/>
      <c r="U10" s="295">
        <v>5.1211000755382845E-5</v>
      </c>
      <c r="W10" s="292">
        <v>18.150273224043715</v>
      </c>
      <c r="X10" s="293">
        <v>-5.7905869910100467</v>
      </c>
      <c r="AB10" s="40">
        <f>_xll.qlCalendarAdvance(Calendar,AB9,"1d","mf",,Trigger)</f>
        <v>42279</v>
      </c>
      <c r="AC10" s="41">
        <f>_xll.qlDayCounterYearFraction(DayCounter,SettlementDate,AB10,,,Trigger)</f>
        <v>2.4657534246575342E-2</v>
      </c>
      <c r="AD10" s="37">
        <f t="shared" si="0"/>
        <v>4.6921258425682455E-4</v>
      </c>
      <c r="AE10" s="37">
        <f t="shared" si="1"/>
        <v>4.4289999728430312E-4</v>
      </c>
      <c r="AF10" s="37">
        <f t="shared" si="2"/>
        <v>4.3020708340092088E-4</v>
      </c>
    </row>
    <row r="11" spans="1:32" ht="12" customHeight="1" x14ac:dyDescent="0.2">
      <c r="C11" s="235" t="s">
        <v>139</v>
      </c>
      <c r="D11" s="317" t="s">
        <v>92</v>
      </c>
      <c r="S11" s="296"/>
      <c r="T11" s="289"/>
      <c r="U11" s="290"/>
      <c r="AB11" s="40">
        <f>_xll.qlCalendarAdvance(Calendar,AB10,"1d","mf",,Trigger)</f>
        <v>42282</v>
      </c>
      <c r="AC11" s="41">
        <f>_xll.qlDayCounterYearFraction(DayCounter,SettlementDate,AB11,,,Trigger)</f>
        <v>3.287671232876712E-2</v>
      </c>
      <c r="AD11" s="37">
        <f t="shared" si="0"/>
        <v>4.6921258425682455E-4</v>
      </c>
      <c r="AE11" s="37">
        <f t="shared" si="1"/>
        <v>4.5605629077056386E-4</v>
      </c>
      <c r="AF11" s="37">
        <f t="shared" si="2"/>
        <v>4.5378032000526771E-4</v>
      </c>
    </row>
    <row r="12" spans="1:32" ht="12" customHeight="1" x14ac:dyDescent="0.2">
      <c r="C12" s="235" t="s">
        <v>138</v>
      </c>
      <c r="D12" s="316" t="s">
        <v>144</v>
      </c>
      <c r="S12" s="297" t="s">
        <v>31</v>
      </c>
      <c r="T12" s="289"/>
      <c r="U12" s="290"/>
      <c r="AB12" s="40">
        <f>_xll.qlCalendarAdvance(Calendar,AB11,"1d","mf",,Trigger)</f>
        <v>42283</v>
      </c>
      <c r="AC12" s="41">
        <f>_xll.qlDayCounterYearFraction(DayCounter,SettlementDate,AB12,,,Trigger)</f>
        <v>3.5616438356164383E-2</v>
      </c>
      <c r="AD12" s="37">
        <f t="shared" si="0"/>
        <v>4.6921258425682455E-4</v>
      </c>
      <c r="AE12" s="37">
        <f t="shared" si="1"/>
        <v>4.6044172193265078E-4</v>
      </c>
      <c r="AF12" s="37">
        <f t="shared" si="2"/>
        <v>4.6128791619154283E-4</v>
      </c>
    </row>
    <row r="13" spans="1:32" ht="12" customHeight="1" x14ac:dyDescent="0.2">
      <c r="J13" s="306" t="str">
        <f>"Synthetic Deposits "&amp;D9</f>
        <v>Synthetic Deposits 1M</v>
      </c>
      <c r="K13" s="306"/>
      <c r="L13" s="306"/>
      <c r="N13" s="302" t="s">
        <v>101</v>
      </c>
      <c r="Q13" s="303">
        <f t="array" ref="Q13">_xll.ohFilter(I3:I7,L3:L7)</f>
        <v>8.2191780821917804E-2</v>
      </c>
      <c r="R13" s="302" t="s">
        <v>33</v>
      </c>
      <c r="S13" s="294">
        <f>MMULT(W13,U13)</f>
        <v>4.6921258425682455E-4</v>
      </c>
      <c r="T13" s="302" t="s">
        <v>34</v>
      </c>
      <c r="U13" s="295">
        <f t="array" ref="U13">_xll.ohFilter(F3:F7,L3:L7)</f>
        <v>3.8565417884122563E-5</v>
      </c>
      <c r="W13" s="303">
        <f>MINVERSE(Q13)</f>
        <v>12.166666666666668</v>
      </c>
      <c r="AB13" s="40">
        <f>_xll.qlCalendarAdvance(Calendar,AB12,"1d","mf",,Trigger)</f>
        <v>42284</v>
      </c>
      <c r="AC13" s="41">
        <f>_xll.qlDayCounterYearFraction(DayCounter,SettlementDate,AB13,,,Trigger)</f>
        <v>3.8356164383561646E-2</v>
      </c>
      <c r="AD13" s="37">
        <f t="shared" si="0"/>
        <v>4.6921258425682455E-4</v>
      </c>
      <c r="AE13" s="37">
        <f t="shared" si="1"/>
        <v>4.6482715309473769E-4</v>
      </c>
      <c r="AF13" s="37">
        <f t="shared" si="2"/>
        <v>4.6862043770356452E-4</v>
      </c>
    </row>
    <row r="14" spans="1:32" ht="12" customHeight="1" x14ac:dyDescent="0.2">
      <c r="C14" s="235" t="s">
        <v>108</v>
      </c>
      <c r="D14" s="235" t="s">
        <v>85</v>
      </c>
      <c r="E14" s="235" t="s">
        <v>86</v>
      </c>
      <c r="F14" s="308" t="s">
        <v>132</v>
      </c>
      <c r="G14" s="308" t="s">
        <v>133</v>
      </c>
      <c r="H14" s="235" t="s">
        <v>134</v>
      </c>
      <c r="I14" s="235" t="s">
        <v>135</v>
      </c>
      <c r="J14" s="307" t="s">
        <v>101</v>
      </c>
      <c r="K14" s="307" t="s">
        <v>100</v>
      </c>
      <c r="L14" s="307" t="s">
        <v>126</v>
      </c>
      <c r="AB14" s="40">
        <f>_xll.qlCalendarAdvance(Calendar,AB13,"1d","mf",,Trigger)</f>
        <v>42285</v>
      </c>
      <c r="AC14" s="41">
        <f>_xll.qlDayCounterYearFraction(DayCounter,SettlementDate,AB14,,,Trigger)</f>
        <v>4.1095890410958902E-2</v>
      </c>
      <c r="AD14" s="37">
        <f t="shared" si="0"/>
        <v>4.6921258425682455E-4</v>
      </c>
      <c r="AE14" s="37">
        <f t="shared" si="1"/>
        <v>4.6921258425682461E-4</v>
      </c>
      <c r="AF14" s="37">
        <f t="shared" si="2"/>
        <v>4.7577788454133258E-4</v>
      </c>
    </row>
    <row r="15" spans="1:32" ht="12" customHeight="1" x14ac:dyDescent="0.2">
      <c r="C15" s="309" t="s">
        <v>39</v>
      </c>
      <c r="D15" s="38">
        <f t="shared" ref="D15:D19" si="4">SettlementDate</f>
        <v>42270</v>
      </c>
      <c r="E15" s="39">
        <f>_xll.qlCalendarAdvance(Calendar,SettlementDate,C15,"Following",,Trigger)</f>
        <v>42271</v>
      </c>
      <c r="F15" s="102">
        <f>_xll.qlDayCounterYearFraction(DayCounter,D15,E15,,,Trigger)</f>
        <v>2.7397260273972603E-3</v>
      </c>
      <c r="G15" s="98">
        <f>_xll.qlYieldTSDiscount(Discounting,D15,,AllTriggers)</f>
        <v>1</v>
      </c>
      <c r="H15" s="98">
        <f>_xll.qlYieldTSDiscount(Discounting,E15,,AllTriggers)</f>
        <v>0.99998681524233324</v>
      </c>
      <c r="I15" s="37">
        <f>(G15/H15-1)/F15</f>
        <v>4.8124999999876739E-3</v>
      </c>
      <c r="J15" s="36">
        <f>((1+I15*F15)*EXP($S$13*F15)-1)/F15</f>
        <v>5.2817190723442042E-3</v>
      </c>
      <c r="K15" s="36">
        <f>((1+F15*I15)*EXP($S$10*F15+0.5*$S$9*F15^2)-1)/F15</f>
        <v>5.2181294059705507E-3</v>
      </c>
      <c r="L15" s="36">
        <f>((1+F15*I15)*EXP($S$5*F15+0.5*$S$4*F15^2+1/3*$S$3*F15^3)-1)/F15</f>
        <v>5.167357028090791E-3</v>
      </c>
      <c r="AB15" s="40">
        <f>_xll.qlCalendarAdvance(Calendar,AB14,"1d","mf",,Trigger)</f>
        <v>42286</v>
      </c>
      <c r="AC15" s="41">
        <f>_xll.qlDayCounterYearFraction(DayCounter,SettlementDate,AB15,,,Trigger)</f>
        <v>4.3835616438356165E-2</v>
      </c>
      <c r="AD15" s="37">
        <f t="shared" si="0"/>
        <v>4.6921258425682455E-4</v>
      </c>
      <c r="AE15" s="37">
        <f t="shared" si="1"/>
        <v>4.7359801541891152E-4</v>
      </c>
      <c r="AF15" s="37">
        <f t="shared" si="2"/>
        <v>4.827602567048471E-4</v>
      </c>
    </row>
    <row r="16" spans="1:32" ht="12" customHeight="1" x14ac:dyDescent="0.2">
      <c r="C16" s="155" t="s">
        <v>40</v>
      </c>
      <c r="D16" s="33">
        <f>SettlementDate</f>
        <v>42270</v>
      </c>
      <c r="E16" s="40">
        <f>_xll.qlCalendarAdvance(Calendar,SettlementDate,C16,"Following",,Trigger)</f>
        <v>42277</v>
      </c>
      <c r="F16" s="41">
        <f>_xll.qlDayCounterYearFraction(DayCounter,D16,E16,,,Trigger)</f>
        <v>1.9178082191780823E-2</v>
      </c>
      <c r="G16" s="99">
        <f>_xll.qlYieldTSDiscount(Discounting,D16,,AllTriggers)</f>
        <v>1</v>
      </c>
      <c r="H16" s="101">
        <f>_xll.qlYieldTSDiscount(Discounting,E16,,AllTriggers)</f>
        <v>0.99991130923661564</v>
      </c>
      <c r="I16" s="37">
        <f t="shared" ref="I16:I19" si="5">(G16/H16-1)/F16</f>
        <v>4.6249999998239566E-3</v>
      </c>
      <c r="J16" s="37">
        <f t="shared" ref="J16:J19" si="6">((1+I16*F16)*EXP($S$13*F16)-1)/F16</f>
        <v>5.0942563139190688E-3</v>
      </c>
      <c r="K16" s="37">
        <f t="shared" ref="K16:K19" si="7">((1+F16*I16)*EXP($S$10*F16+0.5*$S$9*F16^2)-1)/F16</f>
        <v>5.0438189527895229E-3</v>
      </c>
      <c r="L16" s="37">
        <f t="shared" ref="L16:L19" si="8">((1+F16*I16)*EXP($S$5*F16+0.5*$S$4*F16^2+1/3*$S$3*F16^3)-1)/F16</f>
        <v>5.0075750022484022E-3</v>
      </c>
      <c r="AB16" s="40">
        <f>_xll.qlCalendarAdvance(Calendar,AB15,"1d","mf",,Trigger)</f>
        <v>42289</v>
      </c>
      <c r="AC16" s="41">
        <f>_xll.qlDayCounterYearFraction(DayCounter,SettlementDate,AB16,,,Trigger)</f>
        <v>5.2054794520547946E-2</v>
      </c>
      <c r="AD16" s="37">
        <f t="shared" si="0"/>
        <v>4.6921258425682455E-4</v>
      </c>
      <c r="AE16" s="37">
        <f t="shared" si="1"/>
        <v>4.8675430890517227E-4</v>
      </c>
      <c r="AF16" s="37">
        <f t="shared" si="2"/>
        <v>5.0265692514986945E-4</v>
      </c>
    </row>
    <row r="17" spans="3:32" ht="12" customHeight="1" x14ac:dyDescent="0.2">
      <c r="C17" s="155" t="s">
        <v>41</v>
      </c>
      <c r="D17" s="33">
        <f t="shared" si="4"/>
        <v>42270</v>
      </c>
      <c r="E17" s="40">
        <f>_xll.qlCalendarAdvance(Calendar,SettlementDate,C17,"Following",,Trigger)</f>
        <v>42284</v>
      </c>
      <c r="F17" s="41">
        <f>_xll.qlDayCounterYearFraction(DayCounter,D17,E17,,,Trigger)</f>
        <v>3.8356164383561646E-2</v>
      </c>
      <c r="G17" s="99">
        <f>_xll.qlYieldTSDiscount(Discounting,D17,,AllTriggers)</f>
        <v>1</v>
      </c>
      <c r="H17" s="101">
        <f>_xll.qlYieldTSDiscount(Discounting,E17,,AllTriggers)</f>
        <v>0.99982359276883748</v>
      </c>
      <c r="I17" s="37">
        <f t="shared" si="5"/>
        <v>4.6000000000012697E-3</v>
      </c>
      <c r="J17" s="37">
        <f t="shared" si="6"/>
        <v>5.0692995943849408E-3</v>
      </c>
      <c r="K17" s="37">
        <f t="shared" si="7"/>
        <v>5.0342093471044437E-3</v>
      </c>
      <c r="L17" s="37">
        <f t="shared" si="8"/>
        <v>5.0122624268594818E-3</v>
      </c>
      <c r="AB17" s="40">
        <f>_xll.qlCalendarAdvance(Calendar,AB16,"1d","mf",,Trigger)</f>
        <v>42290</v>
      </c>
      <c r="AC17" s="41">
        <f>_xll.qlDayCounterYearFraction(DayCounter,SettlementDate,AB17,,,Trigger)</f>
        <v>5.4794520547945202E-2</v>
      </c>
      <c r="AD17" s="37">
        <f t="shared" si="0"/>
        <v>4.6921258425682455E-4</v>
      </c>
      <c r="AE17" s="37">
        <f t="shared" si="1"/>
        <v>4.9113974006725924E-4</v>
      </c>
      <c r="AF17" s="37">
        <f t="shared" si="2"/>
        <v>5.0893899861636973E-4</v>
      </c>
    </row>
    <row r="18" spans="3:32" ht="12" customHeight="1" x14ac:dyDescent="0.2">
      <c r="C18" s="155" t="s">
        <v>42</v>
      </c>
      <c r="D18" s="33">
        <f t="shared" si="4"/>
        <v>42270</v>
      </c>
      <c r="E18" s="40">
        <f>_xll.qlCalendarAdvance(Calendar,SettlementDate,C18,"Following",,Trigger)</f>
        <v>42291</v>
      </c>
      <c r="F18" s="41">
        <f>_xll.qlDayCounterYearFraction(DayCounter,D18,E18,,,Trigger)</f>
        <v>5.7534246575342465E-2</v>
      </c>
      <c r="G18" s="99">
        <f>_xll.qlYieldTSDiscount(Discounting,D18,,AllTriggers)</f>
        <v>1</v>
      </c>
      <c r="H18" s="101">
        <f>_xll.qlYieldTSDiscount(Discounting,E18,,AllTriggers)</f>
        <v>0.99973475996992711</v>
      </c>
      <c r="I18" s="37">
        <f t="shared" si="5"/>
        <v>4.6113474461564755E-3</v>
      </c>
      <c r="J18" s="37">
        <f t="shared" si="6"/>
        <v>5.0806908525116053E-3</v>
      </c>
      <c r="K18" s="37">
        <f t="shared" si="7"/>
        <v>5.0609506548388817E-3</v>
      </c>
      <c r="L18" s="37">
        <f t="shared" si="8"/>
        <v>5.0504431188859115E-3</v>
      </c>
      <c r="AB18" s="40">
        <f>_xll.qlCalendarAdvance(Calendar,AB17,"1d","mf",,Trigger)</f>
        <v>42291</v>
      </c>
      <c r="AC18" s="41">
        <f>_xll.qlDayCounterYearFraction(DayCounter,SettlementDate,AB18,,,Trigger)</f>
        <v>5.7534246575342465E-2</v>
      </c>
      <c r="AD18" s="37">
        <f t="shared" si="0"/>
        <v>4.6921258425682455E-4</v>
      </c>
      <c r="AE18" s="37">
        <f t="shared" si="1"/>
        <v>4.9552517122934616E-4</v>
      </c>
      <c r="AF18" s="37">
        <f t="shared" si="2"/>
        <v>5.1504599740861653E-4</v>
      </c>
    </row>
    <row r="19" spans="3:32" ht="12" customHeight="1" x14ac:dyDescent="0.2">
      <c r="C19" s="310" t="s">
        <v>36</v>
      </c>
      <c r="D19" s="311">
        <f t="shared" si="4"/>
        <v>42270</v>
      </c>
      <c r="E19" s="312">
        <f>_xll.qlCalendarAdvance(Calendar,SettlementDate,C19,"mf",TRUE,Trigger)</f>
        <v>42300</v>
      </c>
      <c r="F19" s="313">
        <f>_xll.qlDayCounterYearFraction(DayCounter,D19,E19,,,Trigger)</f>
        <v>8.2191780821917804E-2</v>
      </c>
      <c r="G19" s="314">
        <f>_xll.qlYieldTSDiscount(Discounting,D19,,AllTriggers)</f>
        <v>1</v>
      </c>
      <c r="H19" s="315">
        <f>_xll.qlYieldTSDiscount(Discounting,E19,,AllTriggers)</f>
        <v>0.99962000746296242</v>
      </c>
      <c r="I19" s="43">
        <f t="shared" si="5"/>
        <v>4.6249999994418811E-3</v>
      </c>
      <c r="J19" s="43">
        <f t="shared" si="6"/>
        <v>5.0944000000019418E-3</v>
      </c>
      <c r="K19" s="43">
        <f t="shared" si="7"/>
        <v>5.0944000000019418E-3</v>
      </c>
      <c r="L19" s="43">
        <f t="shared" si="8"/>
        <v>5.0944000000019418E-3</v>
      </c>
      <c r="AB19" s="40">
        <f>_xll.qlCalendarAdvance(Calendar,AB18,"1d","mf",,Trigger)</f>
        <v>42292</v>
      </c>
      <c r="AC19" s="41">
        <f>_xll.qlDayCounterYearFraction(DayCounter,SettlementDate,AB19,,,Trigger)</f>
        <v>6.0273972602739728E-2</v>
      </c>
      <c r="AD19" s="37">
        <f t="shared" si="0"/>
        <v>4.6921258425682455E-4</v>
      </c>
      <c r="AE19" s="37">
        <f t="shared" si="1"/>
        <v>4.9991060239143307E-4</v>
      </c>
      <c r="AF19" s="37">
        <f t="shared" si="2"/>
        <v>5.2097792152660985E-4</v>
      </c>
    </row>
    <row r="20" spans="3:32" ht="12" customHeight="1" x14ac:dyDescent="0.2">
      <c r="AB20" s="40">
        <f>_xll.qlCalendarAdvance(Calendar,AB19,"1d","mf",,Trigger)</f>
        <v>42293</v>
      </c>
      <c r="AC20" s="41">
        <f>_xll.qlDayCounterYearFraction(DayCounter,SettlementDate,AB20,,,Trigger)</f>
        <v>6.3013698630136991E-2</v>
      </c>
      <c r="AD20" s="37">
        <f t="shared" si="0"/>
        <v>4.6921258425682455E-4</v>
      </c>
      <c r="AE20" s="37">
        <f t="shared" si="1"/>
        <v>5.0429603355351999E-4</v>
      </c>
      <c r="AF20" s="37">
        <f t="shared" si="2"/>
        <v>5.2673477097034947E-4</v>
      </c>
    </row>
    <row r="21" spans="3:32" ht="12" customHeight="1" x14ac:dyDescent="0.2">
      <c r="C21" s="235" t="s">
        <v>114</v>
      </c>
      <c r="AB21" s="40">
        <f>_xll.qlCalendarAdvance(Calendar,AB20,"1d","mf",,Trigger)</f>
        <v>42296</v>
      </c>
      <c r="AC21" s="41">
        <f>_xll.qlDayCounterYearFraction(DayCounter,SettlementDate,AB21,,,Trigger)</f>
        <v>7.1232876712328766E-2</v>
      </c>
      <c r="AD21" s="37">
        <f t="shared" si="0"/>
        <v>4.6921258425682455E-4</v>
      </c>
      <c r="AE21" s="37">
        <f t="shared" si="1"/>
        <v>5.1745232703978073E-4</v>
      </c>
      <c r="AF21" s="37">
        <f t="shared" si="2"/>
        <v>5.4295487125604724E-4</v>
      </c>
    </row>
    <row r="22" spans="3:32" ht="12" customHeight="1" x14ac:dyDescent="0.2">
      <c r="C22" s="42" t="s">
        <v>99</v>
      </c>
      <c r="AB22" s="40">
        <f>_xll.qlCalendarAdvance(Calendar,AB21,"1d","mf",,Trigger)</f>
        <v>42297</v>
      </c>
      <c r="AC22" s="41">
        <f>_xll.qlDayCounterYearFraction(DayCounter,SettlementDate,AB22,,,Trigger)</f>
        <v>7.3972602739726029E-2</v>
      </c>
      <c r="AD22" s="37">
        <f t="shared" si="0"/>
        <v>4.6921258425682455E-4</v>
      </c>
      <c r="AE22" s="37">
        <f t="shared" si="1"/>
        <v>5.2183775820186765E-4</v>
      </c>
      <c r="AF22" s="37">
        <f t="shared" si="2"/>
        <v>5.4801142200277284E-4</v>
      </c>
    </row>
    <row r="23" spans="3:32" ht="12" customHeight="1" x14ac:dyDescent="0.2">
      <c r="C23" s="37">
        <f>IF($C$22="FLAT",J15,IF($C$22="linear",K15,L15))</f>
        <v>5.167357028090791E-3</v>
      </c>
      <c r="AB23" s="40">
        <f>_xll.qlCalendarAdvance(Calendar,AB22,"1d","mf",,Trigger)</f>
        <v>42298</v>
      </c>
      <c r="AC23" s="41">
        <f>_xll.qlDayCounterYearFraction(DayCounter,SettlementDate,AB23,,,Trigger)</f>
        <v>7.6712328767123292E-2</v>
      </c>
      <c r="AD23" s="37">
        <f t="shared" si="0"/>
        <v>4.6921258425682455E-4</v>
      </c>
      <c r="AE23" s="37">
        <f t="shared" si="1"/>
        <v>5.2622318936395456E-4</v>
      </c>
      <c r="AF23" s="37">
        <f t="shared" si="2"/>
        <v>5.5289289807524484E-4</v>
      </c>
    </row>
    <row r="24" spans="3:32" ht="12" customHeight="1" x14ac:dyDescent="0.2">
      <c r="C24" s="37">
        <f>IF($C$22="FLAT",J16,IF($C$22="linear",K16,L16))</f>
        <v>5.0075750022484022E-3</v>
      </c>
      <c r="AB24" s="40">
        <f>_xll.qlCalendarAdvance(Calendar,AB23,"1d","mf",,Trigger)</f>
        <v>42299</v>
      </c>
      <c r="AC24" s="41">
        <f>_xll.qlDayCounterYearFraction(DayCounter,SettlementDate,AB24,,,Trigger)</f>
        <v>7.9452054794520555E-2</v>
      </c>
      <c r="AD24" s="37">
        <f t="shared" si="0"/>
        <v>4.6921258425682455E-4</v>
      </c>
      <c r="AE24" s="37">
        <f t="shared" ref="AE24:AE26" si="9">$S$10+$S$9*AC24</f>
        <v>5.3060862052604148E-4</v>
      </c>
      <c r="AF24" s="37">
        <f t="shared" ref="AF24:AF26" si="10">($S$5+$S$4*AC24+$S$3*AC24^2)</f>
        <v>5.5759929947346316E-4</v>
      </c>
    </row>
    <row r="25" spans="3:32" ht="12" customHeight="1" x14ac:dyDescent="0.2">
      <c r="C25" s="37">
        <f>IF($C$22="FLAT",J17,IF($C$22="linear",K17,L17))</f>
        <v>5.0122624268594818E-3</v>
      </c>
      <c r="AB25" s="40">
        <f>_xll.qlCalendarAdvance(Calendar,AB24,"1d","mf",,Trigger)</f>
        <v>42300</v>
      </c>
      <c r="AC25" s="41">
        <f>_xll.qlDayCounterYearFraction(DayCounter,SettlementDate,AB25,,,Trigger)</f>
        <v>8.2191780821917804E-2</v>
      </c>
      <c r="AD25" s="37">
        <f t="shared" si="0"/>
        <v>4.6921258425682455E-4</v>
      </c>
      <c r="AE25" s="37">
        <f t="shared" si="9"/>
        <v>5.3499405168812839E-4</v>
      </c>
      <c r="AF25" s="37">
        <f t="shared" si="10"/>
        <v>5.621306261974281E-4</v>
      </c>
    </row>
    <row r="26" spans="3:32" ht="12" customHeight="1" x14ac:dyDescent="0.2">
      <c r="C26" s="37">
        <f>IF($C$22="FLAT",J18,IF($C$22="linear",K18,L18))</f>
        <v>5.0504431188859115E-3</v>
      </c>
      <c r="AB26" s="312">
        <f>_xll.qlCalendarAdvance(Calendar,AB25,"1d","mf",,Trigger)</f>
        <v>42303</v>
      </c>
      <c r="AC26" s="313">
        <f>_xll.qlDayCounterYearFraction(DayCounter,SettlementDate,AB26,,,Trigger)</f>
        <v>9.0410958904109592E-2</v>
      </c>
      <c r="AD26" s="43">
        <f t="shared" si="0"/>
        <v>4.6921258425682455E-4</v>
      </c>
      <c r="AE26" s="43">
        <f t="shared" si="9"/>
        <v>5.4815034517438914E-4</v>
      </c>
      <c r="AF26" s="43">
        <f t="shared" si="10"/>
        <v>5.746741583238014E-4</v>
      </c>
    </row>
    <row r="27" spans="3:32" ht="12" customHeight="1" x14ac:dyDescent="0.2">
      <c r="C27" s="43">
        <f>IF($C$22="FLAT",J19,IF($C$22="linear",K19,L19))</f>
        <v>5.0944000000019418E-3</v>
      </c>
    </row>
    <row r="28" spans="3:32" ht="12" customHeight="1" x14ac:dyDescent="0.2"/>
    <row r="29" spans="3:32" ht="12" customHeight="1" x14ac:dyDescent="0.2"/>
    <row r="30" spans="3:32" ht="12" customHeight="1" x14ac:dyDescent="0.2"/>
    <row r="31" spans="3:32" ht="12" customHeight="1" x14ac:dyDescent="0.2"/>
    <row r="32" spans="3:32" ht="12" customHeight="1" x14ac:dyDescent="0.2"/>
    <row r="39" spans="9:13" x14ac:dyDescent="0.2">
      <c r="I39" s="304"/>
      <c r="J39" s="304"/>
    </row>
    <row r="43" spans="9:13" ht="11.25" customHeight="1" x14ac:dyDescent="0.2"/>
    <row r="44" spans="9:13" x14ac:dyDescent="0.2">
      <c r="M44" s="305"/>
    </row>
    <row r="45" spans="9:13" x14ac:dyDescent="0.2">
      <c r="M45" s="305"/>
    </row>
    <row r="46" spans="9:13" x14ac:dyDescent="0.2">
      <c r="M46" s="305"/>
    </row>
    <row r="47" spans="9:13" x14ac:dyDescent="0.2">
      <c r="M47" s="305"/>
    </row>
    <row r="48" spans="9:13" x14ac:dyDescent="0.2">
      <c r="M48" s="305"/>
    </row>
    <row r="58" spans="9:10" x14ac:dyDescent="0.2">
      <c r="I58" s="304"/>
    </row>
    <row r="59" spans="9:10" x14ac:dyDescent="0.2">
      <c r="I59" s="304"/>
    </row>
    <row r="60" spans="9:10" x14ac:dyDescent="0.2">
      <c r="I60" s="304"/>
    </row>
    <row r="61" spans="9:10" x14ac:dyDescent="0.2">
      <c r="I61" s="304"/>
    </row>
    <row r="62" spans="9:10" x14ac:dyDescent="0.2">
      <c r="I62" s="304"/>
    </row>
    <row r="63" spans="9:10" x14ac:dyDescent="0.2">
      <c r="I63" s="304"/>
    </row>
    <row r="64" spans="9:10" x14ac:dyDescent="0.2">
      <c r="I64" s="304"/>
      <c r="J64" s="304"/>
    </row>
    <row r="65" spans="9:10" x14ac:dyDescent="0.2">
      <c r="I65" s="304"/>
      <c r="J65" s="304"/>
    </row>
    <row r="66" spans="9:10" x14ac:dyDescent="0.2">
      <c r="I66" s="304"/>
      <c r="J66" s="304"/>
    </row>
    <row r="67" spans="9:10" x14ac:dyDescent="0.2">
      <c r="I67" s="304"/>
      <c r="J67" s="304"/>
    </row>
    <row r="68" spans="9:10" x14ac:dyDescent="0.2">
      <c r="I68" s="304"/>
      <c r="J68" s="304"/>
    </row>
    <row r="69" spans="9:10" x14ac:dyDescent="0.2">
      <c r="I69" s="304"/>
      <c r="J69" s="304"/>
    </row>
    <row r="70" spans="9:10" x14ac:dyDescent="0.2">
      <c r="I70" s="304"/>
      <c r="J70" s="304"/>
    </row>
    <row r="71" spans="9:10" x14ac:dyDescent="0.2">
      <c r="I71" s="304"/>
      <c r="J71" s="304"/>
    </row>
    <row r="72" spans="9:10" x14ac:dyDescent="0.2">
      <c r="I72" s="304"/>
      <c r="J72" s="304"/>
    </row>
    <row r="73" spans="9:10" x14ac:dyDescent="0.2">
      <c r="I73" s="304"/>
      <c r="J73" s="304"/>
    </row>
    <row r="74" spans="9:10" x14ac:dyDescent="0.2">
      <c r="I74" s="304"/>
      <c r="J74" s="304"/>
    </row>
    <row r="75" spans="9:10" x14ac:dyDescent="0.2">
      <c r="I75" s="304"/>
      <c r="J75" s="304"/>
    </row>
    <row r="76" spans="9:10" x14ac:dyDescent="0.2">
      <c r="I76" s="304"/>
      <c r="J76" s="304"/>
    </row>
    <row r="77" spans="9:10" x14ac:dyDescent="0.2">
      <c r="I77" s="304"/>
      <c r="J77" s="304"/>
    </row>
    <row r="78" spans="9:10" x14ac:dyDescent="0.2">
      <c r="I78" s="304"/>
      <c r="J78" s="304"/>
    </row>
    <row r="79" spans="9:10" x14ac:dyDescent="0.2">
      <c r="I79" s="304"/>
      <c r="J79" s="304"/>
    </row>
    <row r="80" spans="9:10" x14ac:dyDescent="0.2">
      <c r="I80" s="304"/>
      <c r="J80" s="304"/>
    </row>
    <row r="81" spans="9:10" x14ac:dyDescent="0.2">
      <c r="I81" s="304"/>
      <c r="J81" s="304"/>
    </row>
    <row r="82" spans="9:10" x14ac:dyDescent="0.2">
      <c r="I82" s="304"/>
      <c r="J82" s="304"/>
    </row>
    <row r="83" spans="9:10" x14ac:dyDescent="0.2">
      <c r="I83" s="304"/>
      <c r="J83" s="304"/>
    </row>
    <row r="84" spans="9:10" x14ac:dyDescent="0.2">
      <c r="I84" s="304"/>
      <c r="J84" s="304"/>
    </row>
    <row r="85" spans="9:10" x14ac:dyDescent="0.2">
      <c r="I85" s="304"/>
      <c r="J85" s="304"/>
    </row>
    <row r="86" spans="9:10" x14ac:dyDescent="0.2">
      <c r="I86" s="304"/>
      <c r="J86" s="304"/>
    </row>
    <row r="87" spans="9:10" x14ac:dyDescent="0.2">
      <c r="I87" s="304"/>
      <c r="J87" s="304"/>
    </row>
    <row r="88" spans="9:10" x14ac:dyDescent="0.2">
      <c r="I88" s="304"/>
      <c r="J88" s="304"/>
    </row>
    <row r="89" spans="9:10" x14ac:dyDescent="0.2">
      <c r="I89" s="304"/>
      <c r="J89" s="304"/>
    </row>
    <row r="90" spans="9:10" x14ac:dyDescent="0.2">
      <c r="I90" s="304"/>
      <c r="J90" s="304"/>
    </row>
    <row r="91" spans="9:10" x14ac:dyDescent="0.2">
      <c r="I91" s="304"/>
      <c r="J91" s="304"/>
    </row>
    <row r="92" spans="9:10" x14ac:dyDescent="0.2">
      <c r="I92" s="304"/>
      <c r="J92" s="304"/>
    </row>
    <row r="93" spans="9:10" x14ac:dyDescent="0.2">
      <c r="I93" s="304"/>
      <c r="J93" s="304"/>
    </row>
    <row r="94" spans="9:10" x14ac:dyDescent="0.2">
      <c r="I94" s="304"/>
      <c r="J94" s="304"/>
    </row>
    <row r="95" spans="9:10" x14ac:dyDescent="0.2">
      <c r="I95" s="304"/>
      <c r="J95" s="304"/>
    </row>
    <row r="96" spans="9:10" x14ac:dyDescent="0.2">
      <c r="I96" s="304"/>
      <c r="J96" s="304"/>
    </row>
    <row r="97" spans="9:10" x14ac:dyDescent="0.2">
      <c r="I97" s="304"/>
      <c r="J97" s="304"/>
    </row>
    <row r="98" spans="9:10" x14ac:dyDescent="0.2">
      <c r="I98" s="304"/>
      <c r="J98" s="304"/>
    </row>
    <row r="99" spans="9:10" x14ac:dyDescent="0.2">
      <c r="I99" s="304"/>
      <c r="J99" s="304"/>
    </row>
    <row r="100" spans="9:10" x14ac:dyDescent="0.2">
      <c r="I100" s="304"/>
      <c r="J100" s="304"/>
    </row>
    <row r="101" spans="9:10" x14ac:dyDescent="0.2">
      <c r="I101" s="304"/>
      <c r="J101" s="304"/>
    </row>
    <row r="102" spans="9:10" x14ac:dyDescent="0.2">
      <c r="I102" s="304"/>
      <c r="J102" s="304"/>
    </row>
    <row r="103" spans="9:10" x14ac:dyDescent="0.2">
      <c r="I103" s="304"/>
      <c r="J103" s="304"/>
    </row>
    <row r="104" spans="9:10" x14ac:dyDescent="0.2">
      <c r="I104" s="304"/>
      <c r="J104" s="304"/>
    </row>
    <row r="105" spans="9:10" x14ac:dyDescent="0.2">
      <c r="I105" s="304"/>
      <c r="J105" s="304"/>
    </row>
    <row r="106" spans="9:10" x14ac:dyDescent="0.2">
      <c r="I106" s="304"/>
      <c r="J106" s="304"/>
    </row>
    <row r="107" spans="9:10" x14ac:dyDescent="0.2">
      <c r="I107" s="304"/>
      <c r="J107" s="304"/>
    </row>
    <row r="108" spans="9:10" x14ac:dyDescent="0.2">
      <c r="I108" s="304"/>
      <c r="J108" s="304"/>
    </row>
    <row r="109" spans="9:10" x14ac:dyDescent="0.2">
      <c r="I109" s="304"/>
      <c r="J109" s="304"/>
    </row>
    <row r="110" spans="9:10" x14ac:dyDescent="0.2">
      <c r="I110" s="304"/>
      <c r="J110" s="304"/>
    </row>
    <row r="111" spans="9:10" x14ac:dyDescent="0.2">
      <c r="I111" s="238"/>
      <c r="J111" s="304"/>
    </row>
    <row r="112" spans="9:10" x14ac:dyDescent="0.2">
      <c r="I112" s="238"/>
      <c r="J112" s="304"/>
    </row>
    <row r="113" spans="9:10" x14ac:dyDescent="0.2">
      <c r="I113" s="238"/>
      <c r="J113" s="304"/>
    </row>
    <row r="114" spans="9:10" x14ac:dyDescent="0.2">
      <c r="I114" s="238"/>
      <c r="J114" s="304"/>
    </row>
    <row r="115" spans="9:10" x14ac:dyDescent="0.2">
      <c r="I115" s="238"/>
      <c r="J115" s="304"/>
    </row>
    <row r="116" spans="9:10" x14ac:dyDescent="0.2">
      <c r="I116" s="238"/>
      <c r="J116" s="304"/>
    </row>
    <row r="117" spans="9:10" x14ac:dyDescent="0.2">
      <c r="I117" s="238"/>
      <c r="J117" s="238"/>
    </row>
    <row r="118" spans="9:10" x14ac:dyDescent="0.2">
      <c r="I118" s="238"/>
      <c r="J118" s="238"/>
    </row>
    <row r="119" spans="9:10" x14ac:dyDescent="0.2">
      <c r="I119" s="238"/>
      <c r="J119" s="238"/>
    </row>
    <row r="120" spans="9:10" x14ac:dyDescent="0.2">
      <c r="I120" s="238"/>
      <c r="J120" s="238"/>
    </row>
    <row r="121" spans="9:10" x14ac:dyDescent="0.2">
      <c r="I121" s="238"/>
      <c r="J121" s="238"/>
    </row>
    <row r="122" spans="9:10" x14ac:dyDescent="0.2">
      <c r="I122" s="238"/>
      <c r="J122" s="238"/>
    </row>
    <row r="123" spans="9:10" x14ac:dyDescent="0.2">
      <c r="I123" s="238"/>
      <c r="J123" s="238"/>
    </row>
    <row r="124" spans="9:10" x14ac:dyDescent="0.2">
      <c r="I124" s="238"/>
      <c r="J124" s="238"/>
    </row>
    <row r="125" spans="9:10" x14ac:dyDescent="0.2">
      <c r="I125" s="238"/>
      <c r="J125" s="238"/>
    </row>
    <row r="126" spans="9:10" x14ac:dyDescent="0.2">
      <c r="I126" s="238"/>
      <c r="J126" s="238"/>
    </row>
    <row r="127" spans="9:10" x14ac:dyDescent="0.2">
      <c r="J127" s="238"/>
    </row>
    <row r="128" spans="9:10" x14ac:dyDescent="0.2">
      <c r="J128" s="238"/>
    </row>
    <row r="129" spans="10:10" x14ac:dyDescent="0.2">
      <c r="J129" s="238"/>
    </row>
    <row r="130" spans="10:10" x14ac:dyDescent="0.2">
      <c r="J130" s="238"/>
    </row>
    <row r="131" spans="10:10" x14ac:dyDescent="0.2">
      <c r="J131" s="238"/>
    </row>
    <row r="132" spans="10:10" x14ac:dyDescent="0.2">
      <c r="J132" s="238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236" customWidth="1"/>
    <col min="3" max="5" width="22.83203125" style="236" customWidth="1"/>
    <col min="6" max="7" width="14.1640625" style="236" hidden="1" customWidth="1" outlineLevel="1"/>
    <col min="8" max="8" width="8.1640625" style="236" hidden="1" customWidth="1" outlineLevel="1"/>
    <col min="9" max="9" width="10.5" style="236" hidden="1" customWidth="1" outlineLevel="1"/>
    <col min="10" max="10" width="10.5" style="236" bestFit="1" customWidth="1" collapsed="1"/>
    <col min="11" max="12" width="14.1640625" style="236" bestFit="1" customWidth="1"/>
    <col min="13" max="13" width="10.5" style="236" bestFit="1" customWidth="1"/>
    <col min="14" max="15" width="9.33203125" style="236" bestFit="1" customWidth="1"/>
    <col min="16" max="16" width="10.5" style="236" bestFit="1" customWidth="1"/>
    <col min="17" max="17" width="10.83203125" style="236" customWidth="1"/>
    <col min="18" max="18" width="13.1640625" style="236" customWidth="1"/>
    <col min="19" max="21" width="6.83203125" style="236" customWidth="1"/>
    <col min="22" max="22" width="2.33203125" style="236" bestFit="1" customWidth="1"/>
    <col min="23" max="23" width="10.83203125" style="236" customWidth="1"/>
    <col min="24" max="24" width="2.33203125" style="236" bestFit="1" customWidth="1"/>
    <col min="25" max="25" width="10.83203125" style="236" customWidth="1"/>
    <col min="26" max="26" width="12.5" style="236" bestFit="1" customWidth="1"/>
    <col min="27" max="29" width="9.33203125" style="236" bestFit="1" customWidth="1"/>
    <col min="30" max="31" width="9.5" style="236"/>
    <col min="32" max="32" width="20.33203125" style="32" bestFit="1" customWidth="1"/>
    <col min="33" max="33" width="8.1640625" style="32" bestFit="1" customWidth="1"/>
    <col min="34" max="35" width="9.5" style="32" bestFit="1" customWidth="1"/>
    <col min="36" max="36" width="12.1640625" style="32" customWidth="1"/>
    <col min="37" max="16384" width="9.5" style="236"/>
  </cols>
  <sheetData>
    <row r="1" spans="1:36" x14ac:dyDescent="0.2">
      <c r="AF1" s="236"/>
      <c r="AG1" s="236"/>
      <c r="AH1" s="236"/>
      <c r="AI1" s="236"/>
      <c r="AJ1" s="236"/>
    </row>
    <row r="2" spans="1:36" ht="19.5" customHeight="1" x14ac:dyDescent="0.2">
      <c r="C2" s="235" t="s">
        <v>98</v>
      </c>
      <c r="D2" s="235" t="s">
        <v>85</v>
      </c>
      <c r="E2" s="235" t="s">
        <v>86</v>
      </c>
      <c r="F2" s="235" t="s">
        <v>133</v>
      </c>
      <c r="G2" s="235" t="s">
        <v>134</v>
      </c>
      <c r="H2" s="235" t="s">
        <v>132</v>
      </c>
      <c r="I2" s="235" t="s">
        <v>135</v>
      </c>
      <c r="J2" s="235" t="s">
        <v>136</v>
      </c>
      <c r="K2" s="235" t="s">
        <v>140</v>
      </c>
      <c r="L2" s="235" t="s">
        <v>141</v>
      </c>
      <c r="M2" s="235" t="s">
        <v>105</v>
      </c>
      <c r="N2" s="308" t="s">
        <v>106</v>
      </c>
      <c r="O2" s="235" t="s">
        <v>107</v>
      </c>
      <c r="P2" s="235" t="s">
        <v>113</v>
      </c>
      <c r="W2" s="297" t="s">
        <v>103</v>
      </c>
      <c r="AA2" s="428" t="s">
        <v>102</v>
      </c>
      <c r="AB2" s="428"/>
      <c r="AC2" s="428"/>
      <c r="AF2" s="235" t="s">
        <v>85</v>
      </c>
      <c r="AG2" s="235" t="s">
        <v>132</v>
      </c>
      <c r="AH2" s="235" t="s">
        <v>35</v>
      </c>
      <c r="AI2" s="235" t="s">
        <v>96</v>
      </c>
      <c r="AJ2" s="235" t="s">
        <v>97</v>
      </c>
    </row>
    <row r="3" spans="1:36" ht="12" customHeight="1" x14ac:dyDescent="0.2">
      <c r="C3" s="318" t="str">
        <f>$D$10&amp;"LastFixing"&amp;QuoteSuffix</f>
        <v>GbpLibor3MLastFixing_Quote</v>
      </c>
      <c r="D3" s="94">
        <f>_xll.qlCalendarAdvance(Calendar,_xll.qlLastFixingQuoteReferenceDate($C$3),_xll.qlInterestRateIndexFixingDays($D$10)&amp;"D","f",,LastFixingsTrigger)</f>
        <v>42270</v>
      </c>
      <c r="E3" s="94">
        <f>_xll.qlInterestRateIndexMaturity($D$10,D3)</f>
        <v>42361</v>
      </c>
      <c r="F3" s="139">
        <f>_xll.qlYieldTSDiscount(Discounting,D3,,AllTriggers)</f>
        <v>1</v>
      </c>
      <c r="G3" s="139">
        <f>_xll.qlYieldTSDiscount(Discounting,E3,,AllTriggers)</f>
        <v>0.99883269979860867</v>
      </c>
      <c r="H3" s="141">
        <f>_xll.qlDayCounterYearFraction(DayCounter,D3,E3,,,Trigger)</f>
        <v>0.24931506849315069</v>
      </c>
      <c r="I3" s="143">
        <f>(F3/G3-1)/H3</f>
        <v>4.6874999999996529E-3</v>
      </c>
      <c r="J3" s="127">
        <f>'Delta 3M'!Q4</f>
        <v>2.9412884182388464E-4</v>
      </c>
      <c r="K3" s="100">
        <f>_xll.qlDayCounterYearFraction(DayCounter,SettlementDate,D3,,,Trigger)</f>
        <v>0</v>
      </c>
      <c r="L3" s="100">
        <f>_xll.qlDayCounterYearFraction(DayCounter,SettlementDate,E3,,,Trigger)</f>
        <v>0.24931506849315069</v>
      </c>
      <c r="M3" s="100">
        <f>L3-K3</f>
        <v>0.24931506849315069</v>
      </c>
      <c r="N3" s="100">
        <f>(L3^2-K3^2)/2</f>
        <v>3.1079001688872208E-2</v>
      </c>
      <c r="O3" s="100">
        <f>(L3^3-K3^3)/3</f>
        <v>5.165642289839947E-3</v>
      </c>
      <c r="P3" s="319" t="b">
        <f>IF(D12="fixing",TRUE,FALSE)</f>
        <v>0</v>
      </c>
      <c r="R3" s="429" t="s">
        <v>99</v>
      </c>
      <c r="S3" s="292">
        <f t="array" ref="S3:S5">_xll.ohFilter(O3:O7,P3:P7)</f>
        <v>5.165642289839947E-3</v>
      </c>
      <c r="T3" s="298">
        <f t="array" ref="T3:T5">_xll.ohFilter(N3:N7,P3:P7)</f>
        <v>3.1079001688872208E-2</v>
      </c>
      <c r="U3" s="293">
        <f t="array" ref="U3:U5">_xll.ohFilter(M3:M7,P3:P7)</f>
        <v>0.24931506849315069</v>
      </c>
      <c r="V3" s="299"/>
      <c r="W3" s="294">
        <f t="array" ref="W3:W5">MMULT(AA3:AC5,Y3:Y5)</f>
        <v>-2.534756939904792E-4</v>
      </c>
      <c r="X3" s="300"/>
      <c r="Y3" s="295">
        <f t="array" ref="Y3:Y5">_xll.ohFilter(J3:J7,P3:P7)</f>
        <v>2.9412884182388464E-4</v>
      </c>
      <c r="AA3" s="292">
        <f t="array" ref="AA3:AC5">MINVERSE(S3:U5)</f>
        <v>287.53208910060073</v>
      </c>
      <c r="AB3" s="298">
        <v>-570.62884278422382</v>
      </c>
      <c r="AC3" s="293">
        <v>298.62707732133026</v>
      </c>
      <c r="AF3" s="39">
        <f>SettlementDate</f>
        <v>42270</v>
      </c>
      <c r="AG3" s="102">
        <f>_xll.qlDayCounterYearFraction(DayCounter,SettlementDate,AF3,,,Trigger)</f>
        <v>0</v>
      </c>
      <c r="AH3" s="36">
        <f t="shared" ref="AH3:AH65" si="0">$W$13</f>
        <v>1.1797475523705264E-3</v>
      </c>
      <c r="AI3" s="36">
        <f t="shared" ref="AI3:AI65" si="1">$W$10+$W$9*AG3</f>
        <v>1.1568136058701238E-3</v>
      </c>
      <c r="AJ3" s="36">
        <f t="shared" ref="AJ3:AJ34" si="2">($W$5+$W$4*AG3+$W$3*AG3^2)</f>
        <v>1.1513336559611383E-3</v>
      </c>
    </row>
    <row r="4" spans="1:36" ht="12" customHeight="1" x14ac:dyDescent="0.2">
      <c r="A4" s="236">
        <v>0</v>
      </c>
      <c r="B4" s="282">
        <f>A4+SUBSTITUTE($D$9,"M","")</f>
        <v>3</v>
      </c>
      <c r="C4" s="320" t="str">
        <f>"Delta("&amp;A4&amp;"M,"&amp;B4&amp;"M)extrap"</f>
        <v>Delta(0M,3M)extrap</v>
      </c>
      <c r="D4" s="33">
        <f>SettlementDate</f>
        <v>42270</v>
      </c>
      <c r="E4" s="33">
        <f>_xll.qlInterestRateIndexMaturity($D$10,D4)</f>
        <v>42361</v>
      </c>
      <c r="F4" s="140">
        <f>_xll.qlYieldTSDiscount(Discounting,D4,,AllTriggers)</f>
        <v>1</v>
      </c>
      <c r="G4" s="140">
        <f>_xll.qlYieldTSDiscount(Discounting,E4,,AllTriggers)</f>
        <v>0.99883269979860867</v>
      </c>
      <c r="H4" s="142">
        <f>_xll.qlDayCounterYearFraction(DayCounter,D4,E4,,,Trigger)</f>
        <v>0.24931506849315069</v>
      </c>
      <c r="I4" s="34">
        <f t="shared" ref="I4:I7" si="3">(F4/G4-1)/H4</f>
        <v>4.6874999999996529E-3</v>
      </c>
      <c r="J4" s="128">
        <f>LN((1+(_xll.qlInterpolationInterpolate(B3Minterpolation,D4,TRUE,AllTriggers)+I4)*H4)/(1+I4*H4))</f>
        <v>2.9412884182388464E-4</v>
      </c>
      <c r="K4" s="41">
        <f>_xll.qlDayCounterYearFraction(DayCounter,SettlementDate,D4,,,Trigger)</f>
        <v>0</v>
      </c>
      <c r="L4" s="41">
        <f>_xll.qlDayCounterYearFraction(DayCounter,SettlementDate,E4,,,Trigger)</f>
        <v>0.24931506849315069</v>
      </c>
      <c r="M4" s="41">
        <f>L4-K4</f>
        <v>0.24931506849315069</v>
      </c>
      <c r="N4" s="41">
        <f>(L4^2-K4^2)/2</f>
        <v>3.1079001688872208E-2</v>
      </c>
      <c r="O4" s="41">
        <f>(L4^3-K4^3)/3</f>
        <v>5.165642289839947E-3</v>
      </c>
      <c r="P4" s="321" t="b">
        <f>IF(D12="fixing",FALSE,TRUE)</f>
        <v>1</v>
      </c>
      <c r="R4" s="429"/>
      <c r="S4" s="292">
        <v>1.2884605728455739E-2</v>
      </c>
      <c r="T4" s="298">
        <v>5.4329142428222926E-2</v>
      </c>
      <c r="U4" s="293">
        <v>0.25753424657534246</v>
      </c>
      <c r="V4" s="301" t="s">
        <v>33</v>
      </c>
      <c r="W4" s="294">
        <v>2.7006585918725942E-4</v>
      </c>
      <c r="X4" s="301" t="s">
        <v>34</v>
      </c>
      <c r="Y4" s="295">
        <v>3.0791435779475732E-4</v>
      </c>
      <c r="AA4" s="292">
        <v>-144.13366548613675</v>
      </c>
      <c r="AB4" s="298">
        <v>238.80108471388797</v>
      </c>
      <c r="AC4" s="293">
        <v>-101.42541743333724</v>
      </c>
      <c r="AF4" s="40">
        <f>_xll.qlCalendarAdvance(Calendar,AF3,"1d","mf",,Trigger)</f>
        <v>42271</v>
      </c>
      <c r="AG4" s="41">
        <f>_xll.qlDayCounterYearFraction(DayCounter,SettlementDate,AF4,,,Trigger)</f>
        <v>2.7397260273972603E-3</v>
      </c>
      <c r="AH4" s="37">
        <f t="shared" si="0"/>
        <v>1.1797475523705264E-3</v>
      </c>
      <c r="AI4" s="37">
        <f t="shared" si="1"/>
        <v>1.1573176486503526E-3</v>
      </c>
      <c r="AJ4" s="37">
        <f t="shared" si="2"/>
        <v>1.1520716598110866E-3</v>
      </c>
    </row>
    <row r="5" spans="1:36" ht="12" customHeight="1" x14ac:dyDescent="0.2">
      <c r="A5" s="251">
        <v>1</v>
      </c>
      <c r="B5" s="282">
        <f t="shared" ref="B5:B7" si="4">A5+SUBSTITUTE($D$9,"M","")</f>
        <v>4</v>
      </c>
      <c r="C5" s="320" t="str">
        <f>"Delta("&amp;A5&amp;"M,"&amp;B5&amp;"M)"</f>
        <v>Delta(1M,4M)</v>
      </c>
      <c r="D5" s="33">
        <f>_xll.qlCalendarAdvance(Calendar,SettlementDate,A5&amp;"M","f")</f>
        <v>42300</v>
      </c>
      <c r="E5" s="33">
        <f>_xll.qlInterestRateIndexMaturity($D$10,D5)</f>
        <v>42394</v>
      </c>
      <c r="F5" s="140">
        <f>_xll.qlYieldTSDiscount(Discounting,D5,,AllTriggers)</f>
        <v>0.99962000746296242</v>
      </c>
      <c r="G5" s="140">
        <f>_xll.qlYieldTSDiscount(Discounting,E5,,AllTriggers)</f>
        <v>0.99841429926224012</v>
      </c>
      <c r="H5" s="142">
        <f>_xll.qlDayCounterYearFraction(DayCounter,D5,E5,,,Trigger)</f>
        <v>0.25753424657534246</v>
      </c>
      <c r="I5" s="34">
        <f t="shared" si="3"/>
        <v>4.6891749181659824E-3</v>
      </c>
      <c r="J5" s="128">
        <f>LN((1+(_xll.qlInterpolationInterpolate(B3Minterpolation,D5,TRUE,AllTriggers)+I5)*H5)/(1+I5*H5))</f>
        <v>3.0791435779475732E-4</v>
      </c>
      <c r="K5" s="41">
        <f>_xll.qlDayCounterYearFraction(DayCounter,SettlementDate,D5,,,Trigger)</f>
        <v>8.2191780821917804E-2</v>
      </c>
      <c r="L5" s="41">
        <f>_xll.qlDayCounterYearFraction(DayCounter,SettlementDate,E5,,,Trigger)</f>
        <v>0.33972602739726027</v>
      </c>
      <c r="M5" s="41">
        <f>L5-K5</f>
        <v>0.25753424657534246</v>
      </c>
      <c r="N5" s="41">
        <f>(L5^2-K5^2)/2</f>
        <v>5.4329142428222926E-2</v>
      </c>
      <c r="O5" s="41">
        <f>(L5^3-K5^3)/3</f>
        <v>1.2884605728455739E-2</v>
      </c>
      <c r="P5" s="321" t="b">
        <v>1</v>
      </c>
      <c r="R5" s="429"/>
      <c r="S5" s="292">
        <v>2.2995368668550047E-2</v>
      </c>
      <c r="T5" s="298">
        <v>7.3890035653968844E-2</v>
      </c>
      <c r="U5" s="293">
        <v>0.25205479452054791</v>
      </c>
      <c r="V5" s="251"/>
      <c r="W5" s="294">
        <v>1.1513336559611383E-3</v>
      </c>
      <c r="X5" s="301"/>
      <c r="Y5" s="295">
        <v>3.0432557701031451E-4</v>
      </c>
      <c r="AA5" s="292">
        <v>16.020862830569854</v>
      </c>
      <c r="AB5" s="298">
        <v>-17.945304550100769</v>
      </c>
      <c r="AC5" s="293">
        <v>6.4560881535610397</v>
      </c>
      <c r="AF5" s="40">
        <f>_xll.qlCalendarAdvance(Calendar,AF4,"1d","mf",,Trigger)</f>
        <v>42272</v>
      </c>
      <c r="AG5" s="41">
        <f>_xll.qlDayCounterYearFraction(DayCounter,SettlementDate,AF5,,,Trigger)</f>
        <v>5.4794520547945206E-3</v>
      </c>
      <c r="AH5" s="37">
        <f t="shared" si="0"/>
        <v>1.1797475523705264E-3</v>
      </c>
      <c r="AI5" s="37">
        <f t="shared" si="1"/>
        <v>1.157821691430581E-3</v>
      </c>
      <c r="AJ5" s="37">
        <f t="shared" si="2"/>
        <v>1.152805858433878E-3</v>
      </c>
    </row>
    <row r="6" spans="1:36" ht="12" customHeight="1" x14ac:dyDescent="0.2">
      <c r="A6" s="251">
        <v>2</v>
      </c>
      <c r="B6" s="282">
        <f t="shared" si="4"/>
        <v>5</v>
      </c>
      <c r="C6" s="320" t="str">
        <f>"Delta("&amp;A6&amp;"M,"&amp;B6&amp;"M)"</f>
        <v>Delta(2M,5M)</v>
      </c>
      <c r="D6" s="33">
        <f>_xll.qlCalendarAdvance(Calendar,SettlementDate,A6&amp;"M","f")</f>
        <v>42331</v>
      </c>
      <c r="E6" s="33">
        <f>_xll.qlInterestRateIndexMaturity($D$10,D6)</f>
        <v>42423</v>
      </c>
      <c r="F6" s="140">
        <f>_xll.qlYieldTSDiscount(Discounting,D6,,AllTriggers)</f>
        <v>0.99922348016397677</v>
      </c>
      <c r="G6" s="140">
        <f>_xll.qlYieldTSDiscount(Discounting,E6,,AllTriggers)</f>
        <v>0.99801286069449313</v>
      </c>
      <c r="H6" s="142">
        <f>_xll.qlDayCounterYearFraction(DayCounter,D6,E6,,,Trigger)</f>
        <v>0.25205479452054796</v>
      </c>
      <c r="I6" s="34">
        <f t="shared" si="3"/>
        <v>4.8125643919669225E-3</v>
      </c>
      <c r="J6" s="128">
        <f>LN((1+(_xll.qlInterpolationInterpolate(B3Minterpolation,D6,TRUE,AllTriggers)+I6)*H6)/(1+I6*H6))</f>
        <v>3.0432557701031451E-4</v>
      </c>
      <c r="K6" s="41">
        <f>_xll.qlDayCounterYearFraction(DayCounter,SettlementDate,D6,,,Trigger)</f>
        <v>0.16712328767123288</v>
      </c>
      <c r="L6" s="41">
        <f>_xll.qlDayCounterYearFraction(DayCounter,SettlementDate,E6,,,Trigger)</f>
        <v>0.41917808219178082</v>
      </c>
      <c r="M6" s="41">
        <f>L6-K6</f>
        <v>0.25205479452054791</v>
      </c>
      <c r="N6" s="41">
        <f>(L6^2-K6^2)/2</f>
        <v>7.3890035653968844E-2</v>
      </c>
      <c r="O6" s="41">
        <f>(L6^3-K6^3)/3</f>
        <v>2.2995368668550047E-2</v>
      </c>
      <c r="P6" s="321" t="b">
        <v>1</v>
      </c>
      <c r="W6" s="296"/>
      <c r="X6" s="289"/>
      <c r="Y6" s="290"/>
      <c r="AF6" s="40">
        <f>_xll.qlCalendarAdvance(Calendar,AF5,"1d","mf",,Trigger)</f>
        <v>42275</v>
      </c>
      <c r="AG6" s="41">
        <f>_xll.qlDayCounterYearFraction(DayCounter,SettlementDate,AF6,,,Trigger)</f>
        <v>1.3698630136986301E-2</v>
      </c>
      <c r="AH6" s="37">
        <f t="shared" si="0"/>
        <v>1.1797475523705264E-3</v>
      </c>
      <c r="AI6" s="37">
        <f t="shared" si="1"/>
        <v>1.1593338197712669E-3</v>
      </c>
      <c r="AJ6" s="37">
        <f t="shared" si="2"/>
        <v>1.1549856229393107E-3</v>
      </c>
    </row>
    <row r="7" spans="1:36" ht="12" customHeight="1" x14ac:dyDescent="0.2">
      <c r="A7" s="251">
        <v>3</v>
      </c>
      <c r="B7" s="282">
        <f t="shared" si="4"/>
        <v>6</v>
      </c>
      <c r="C7" s="322" t="str">
        <f>"Delta("&amp;A7&amp;"M,"&amp;B7&amp;"M)"</f>
        <v>Delta(3M,6M)</v>
      </c>
      <c r="D7" s="311">
        <f>_xll.qlCalendarAdvance(Calendar,SettlementDate,A7&amp;"M","f")</f>
        <v>42361</v>
      </c>
      <c r="E7" s="311">
        <f>_xll.qlInterestRateIndexMaturity($D$10,D7)</f>
        <v>42452</v>
      </c>
      <c r="F7" s="325">
        <f>_xll.qlYieldTSDiscount(Discounting,D7,,AllTriggers)</f>
        <v>0.99883269979860867</v>
      </c>
      <c r="G7" s="325">
        <f>_xll.qlYieldTSDiscount(Discounting,E7,,AllTriggers)</f>
        <v>0.99759368105030211</v>
      </c>
      <c r="H7" s="326">
        <f>_xll.qlDayCounterYearFraction(DayCounter,D7,E7,,,Trigger)</f>
        <v>0.24931506849315069</v>
      </c>
      <c r="I7" s="327">
        <f t="shared" si="3"/>
        <v>4.9816780902566015E-3</v>
      </c>
      <c r="J7" s="323">
        <f>LN((1+(_xll.qlInterpolationInterpolate(B3Minterpolation,D7,TRUE,AllTriggers)+I7)*H7)/(1+I7*H7))</f>
        <v>3.0178306984717423E-4</v>
      </c>
      <c r="K7" s="313">
        <f>_xll.qlDayCounterYearFraction(DayCounter,SettlementDate,D7,,,Trigger)</f>
        <v>0.24931506849315069</v>
      </c>
      <c r="L7" s="313">
        <f>_xll.qlDayCounterYearFraction(DayCounter,SettlementDate,E7,,,Trigger)</f>
        <v>0.49863013698630138</v>
      </c>
      <c r="M7" s="313">
        <f>L7-K7</f>
        <v>0.24931506849315069</v>
      </c>
      <c r="N7" s="313">
        <f>(L7^2-K7^2)/2</f>
        <v>9.3237005066616627E-2</v>
      </c>
      <c r="O7" s="313">
        <f>(L7^3-K7^3)/3</f>
        <v>3.6159496028879627E-2</v>
      </c>
      <c r="P7" s="324" t="b">
        <v>0</v>
      </c>
      <c r="W7" s="296"/>
      <c r="X7" s="289"/>
      <c r="Y7" s="290"/>
      <c r="AF7" s="40">
        <f>_xll.qlCalendarAdvance(Calendar,AF6,"1d","mf",,Trigger)</f>
        <v>42276</v>
      </c>
      <c r="AG7" s="41">
        <f>_xll.qlDayCounterYearFraction(DayCounter,SettlementDate,AF7,,,Trigger)</f>
        <v>1.643835616438356E-2</v>
      </c>
      <c r="AH7" s="37">
        <f t="shared" si="0"/>
        <v>1.1797475523705264E-3</v>
      </c>
      <c r="AI7" s="37">
        <f t="shared" si="1"/>
        <v>1.1598378625514957E-3</v>
      </c>
      <c r="AJ7" s="37">
        <f t="shared" si="2"/>
        <v>1.1557046006534742E-3</v>
      </c>
    </row>
    <row r="8" spans="1:36" ht="12" customHeight="1" x14ac:dyDescent="0.2">
      <c r="C8" s="283"/>
      <c r="D8" s="284"/>
      <c r="E8" s="284"/>
      <c r="F8" s="284"/>
      <c r="G8" s="284"/>
      <c r="H8" s="284"/>
      <c r="I8" s="284"/>
      <c r="J8" s="285"/>
      <c r="K8" s="286"/>
      <c r="L8" s="286"/>
      <c r="M8" s="286"/>
      <c r="N8" s="286"/>
      <c r="O8" s="286"/>
      <c r="P8" s="287"/>
      <c r="W8" s="288" t="s">
        <v>104</v>
      </c>
      <c r="X8" s="289"/>
      <c r="Y8" s="290"/>
      <c r="AF8" s="40">
        <f>_xll.qlCalendarAdvance(Calendar,AF7,"1d","mf",,Trigger)</f>
        <v>42277</v>
      </c>
      <c r="AG8" s="41">
        <f>_xll.qlDayCounterYearFraction(DayCounter,SettlementDate,AF8,,,Trigger)</f>
        <v>1.9178082191780823E-2</v>
      </c>
      <c r="AH8" s="37">
        <f t="shared" si="0"/>
        <v>1.1797475523705264E-3</v>
      </c>
      <c r="AI8" s="37">
        <f t="shared" si="1"/>
        <v>1.1603419053317241E-3</v>
      </c>
      <c r="AJ8" s="37">
        <f t="shared" si="2"/>
        <v>1.1564197731404808E-3</v>
      </c>
    </row>
    <row r="9" spans="1:36" ht="12" customHeight="1" x14ac:dyDescent="0.2">
      <c r="C9" s="235" t="s">
        <v>148</v>
      </c>
      <c r="D9" s="316" t="s">
        <v>37</v>
      </c>
      <c r="R9" s="428" t="s">
        <v>100</v>
      </c>
      <c r="S9" s="291"/>
      <c r="T9" s="292">
        <f t="array" ref="T9:T10">_xll.ohFilter(N3:N7,P3:P7)</f>
        <v>3.1079001688872208E-2</v>
      </c>
      <c r="U9" s="293">
        <f t="array" ref="U9:U10">_xll.ohFilter(M3:M7,P3:P7)</f>
        <v>0.24931506849315069</v>
      </c>
      <c r="V9" s="430" t="s">
        <v>33</v>
      </c>
      <c r="W9" s="294">
        <f t="array" ref="W9:W10">MMULT(AA9:AB10,Y9:Y10)</f>
        <v>1.8397561478344926E-4</v>
      </c>
      <c r="X9" s="430" t="s">
        <v>34</v>
      </c>
      <c r="Y9" s="295">
        <f t="array" ref="Y9:Y10">_xll.ohFilter(J3:J7,P3:P7)</f>
        <v>2.9412884182388464E-4</v>
      </c>
      <c r="AA9" s="292">
        <f t="array" ref="AA9:AB10">MINVERSE(T9:U10)</f>
        <v>-46.47653933368219</v>
      </c>
      <c r="AB9" s="293">
        <v>44.993245525160425</v>
      </c>
      <c r="AF9" s="40">
        <f>_xll.qlCalendarAdvance(Calendar,AF8,"1d","mf",,Trigger)</f>
        <v>42278</v>
      </c>
      <c r="AG9" s="41">
        <f>_xll.qlDayCounterYearFraction(DayCounter,SettlementDate,AF9,,,Trigger)</f>
        <v>2.1917808219178082E-2</v>
      </c>
      <c r="AH9" s="37">
        <f t="shared" si="0"/>
        <v>1.1797475523705264E-3</v>
      </c>
      <c r="AI9" s="37">
        <f t="shared" si="1"/>
        <v>1.1608459481119529E-3</v>
      </c>
      <c r="AJ9" s="37">
        <f t="shared" si="2"/>
        <v>1.1571311404003305E-3</v>
      </c>
    </row>
    <row r="10" spans="1:36" ht="12" customHeight="1" x14ac:dyDescent="0.2">
      <c r="C10" s="235" t="s">
        <v>112</v>
      </c>
      <c r="D10" s="316" t="str">
        <f>PROPER(Currency)&amp;IborType&amp;D9</f>
        <v>GbpLibor3M</v>
      </c>
      <c r="R10" s="428"/>
      <c r="S10" s="291"/>
      <c r="T10" s="292">
        <v>5.4329142428222926E-2</v>
      </c>
      <c r="U10" s="293">
        <v>0.25753424657534246</v>
      </c>
      <c r="V10" s="430"/>
      <c r="W10" s="294">
        <v>1.1568136058701238E-3</v>
      </c>
      <c r="X10" s="430"/>
      <c r="Y10" s="295">
        <v>3.0791435779475732E-4</v>
      </c>
      <c r="AA10" s="292">
        <v>9.8046398046398036</v>
      </c>
      <c r="AB10" s="293">
        <v>-5.6087470449172576</v>
      </c>
      <c r="AF10" s="40">
        <f>_xll.qlCalendarAdvance(Calendar,AF9,"1d","mf",,Trigger)</f>
        <v>42279</v>
      </c>
      <c r="AG10" s="41">
        <f>_xll.qlDayCounterYearFraction(DayCounter,SettlementDate,AF10,,,Trigger)</f>
        <v>2.4657534246575342E-2</v>
      </c>
      <c r="AH10" s="37">
        <f t="shared" si="0"/>
        <v>1.1797475523705264E-3</v>
      </c>
      <c r="AI10" s="37">
        <f t="shared" si="1"/>
        <v>1.1613499908921816E-3</v>
      </c>
      <c r="AJ10" s="37">
        <f t="shared" si="2"/>
        <v>1.1578387024330236E-3</v>
      </c>
    </row>
    <row r="11" spans="1:36" ht="12" customHeight="1" x14ac:dyDescent="0.2">
      <c r="C11" s="235" t="s">
        <v>139</v>
      </c>
      <c r="D11" s="317" t="s">
        <v>92</v>
      </c>
      <c r="W11" s="296"/>
      <c r="X11" s="289"/>
      <c r="Y11" s="290"/>
      <c r="AF11" s="40">
        <f>_xll.qlCalendarAdvance(Calendar,AF10,"1d","mf",,Trigger)</f>
        <v>42282</v>
      </c>
      <c r="AG11" s="41">
        <f>_xll.qlDayCounterYearFraction(DayCounter,SettlementDate,AF11,,,Trigger)</f>
        <v>3.287671232876712E-2</v>
      </c>
      <c r="AH11" s="37">
        <f t="shared" si="0"/>
        <v>1.1797475523705264E-3</v>
      </c>
      <c r="AI11" s="37">
        <f t="shared" si="1"/>
        <v>1.1628621192328675E-3</v>
      </c>
      <c r="AJ11" s="37">
        <f t="shared" si="2"/>
        <v>1.1599385571681609E-3</v>
      </c>
    </row>
    <row r="12" spans="1:36" ht="12" customHeight="1" x14ac:dyDescent="0.2">
      <c r="C12" s="235" t="s">
        <v>138</v>
      </c>
      <c r="D12" s="316" t="s">
        <v>142</v>
      </c>
      <c r="W12" s="297" t="s">
        <v>31</v>
      </c>
      <c r="X12" s="289"/>
      <c r="Y12" s="290"/>
      <c r="AF12" s="40">
        <f>_xll.qlCalendarAdvance(Calendar,AF11,"1d","mf",,Trigger)</f>
        <v>42283</v>
      </c>
      <c r="AG12" s="41">
        <f>_xll.qlDayCounterYearFraction(DayCounter,SettlementDate,AF12,,,Trigger)</f>
        <v>3.5616438356164383E-2</v>
      </c>
      <c r="AH12" s="37">
        <f t="shared" si="0"/>
        <v>1.1797475523705264E-3</v>
      </c>
      <c r="AI12" s="37">
        <f t="shared" si="1"/>
        <v>1.163366162013096E-3</v>
      </c>
      <c r="AJ12" s="37">
        <f t="shared" si="2"/>
        <v>1.1606308982922259E-3</v>
      </c>
    </row>
    <row r="13" spans="1:36" ht="12" customHeight="1" x14ac:dyDescent="0.2">
      <c r="N13" s="306" t="str">
        <f>"Synthetic Deposits "&amp;D9</f>
        <v>Synthetic Deposits 3M</v>
      </c>
      <c r="O13" s="306"/>
      <c r="P13" s="306"/>
      <c r="R13" s="302" t="s">
        <v>101</v>
      </c>
      <c r="U13" s="303">
        <f t="array" ref="U13">_xll.ohFilter(M3:M7,P3:P7)</f>
        <v>0.24931506849315069</v>
      </c>
      <c r="V13" s="302" t="s">
        <v>33</v>
      </c>
      <c r="W13" s="294">
        <f>MMULT(AA13,Y13)</f>
        <v>1.1797475523705264E-3</v>
      </c>
      <c r="X13" s="302" t="s">
        <v>34</v>
      </c>
      <c r="Y13" s="295">
        <f t="array" ref="Y13">_xll.ohFilter(J3:J7,P3:P7)</f>
        <v>2.9412884182388464E-4</v>
      </c>
      <c r="AA13" s="303">
        <f>MINVERSE(U13)</f>
        <v>4.0109890109890109</v>
      </c>
      <c r="AF13" s="40">
        <f>_xll.qlCalendarAdvance(Calendar,AF12,"1d","mf",,Trigger)</f>
        <v>42284</v>
      </c>
      <c r="AG13" s="41">
        <f>_xll.qlDayCounterYearFraction(DayCounter,SettlementDate,AF13,,,Trigger)</f>
        <v>3.8356164383561646E-2</v>
      </c>
      <c r="AH13" s="37">
        <f t="shared" si="0"/>
        <v>1.1797475523705264E-3</v>
      </c>
      <c r="AI13" s="37">
        <f t="shared" si="1"/>
        <v>1.1638702047933247E-3</v>
      </c>
      <c r="AJ13" s="37">
        <f t="shared" si="2"/>
        <v>1.1613194341891341E-3</v>
      </c>
    </row>
    <row r="14" spans="1:36" ht="12" customHeight="1" x14ac:dyDescent="0.2">
      <c r="C14" s="235" t="s">
        <v>108</v>
      </c>
      <c r="D14" s="235" t="s">
        <v>85</v>
      </c>
      <c r="E14" s="235" t="s">
        <v>86</v>
      </c>
      <c r="F14" s="334"/>
      <c r="G14" s="334"/>
      <c r="H14" s="334"/>
      <c r="I14" s="334"/>
      <c r="J14" s="308" t="s">
        <v>132</v>
      </c>
      <c r="K14" s="308" t="s">
        <v>133</v>
      </c>
      <c r="L14" s="235" t="s">
        <v>134</v>
      </c>
      <c r="M14" s="235" t="s">
        <v>135</v>
      </c>
      <c r="N14" s="328" t="s">
        <v>101</v>
      </c>
      <c r="O14" s="328" t="s">
        <v>100</v>
      </c>
      <c r="P14" s="328" t="s">
        <v>126</v>
      </c>
      <c r="AF14" s="40">
        <f>_xll.qlCalendarAdvance(Calendar,AF13,"1d","mf",,Trigger)</f>
        <v>42285</v>
      </c>
      <c r="AG14" s="41">
        <f>_xll.qlDayCounterYearFraction(DayCounter,SettlementDate,AF14,,,Trigger)</f>
        <v>4.1095890410958902E-2</v>
      </c>
      <c r="AH14" s="37">
        <f t="shared" si="0"/>
        <v>1.1797475523705264E-3</v>
      </c>
      <c r="AI14" s="37">
        <f t="shared" si="1"/>
        <v>1.1643742475735532E-3</v>
      </c>
      <c r="AJ14" s="37">
        <f t="shared" si="2"/>
        <v>1.1620041648588858E-3</v>
      </c>
    </row>
    <row r="15" spans="1:36" ht="12" customHeight="1" x14ac:dyDescent="0.2">
      <c r="C15" s="309" t="s">
        <v>39</v>
      </c>
      <c r="D15" s="38">
        <f t="shared" ref="D15:D21" si="5">SettlementDate</f>
        <v>42270</v>
      </c>
      <c r="E15" s="39">
        <f>_xll.qlCalendarAdvance(Calendar,SettlementDate,C15,"Following",,Trigger)</f>
        <v>42271</v>
      </c>
      <c r="F15" s="329"/>
      <c r="G15" s="329"/>
      <c r="H15" s="329"/>
      <c r="I15" s="329"/>
      <c r="J15" s="102">
        <f>_xll.qlDayCounterYearFraction(DayCounter,D15,E15,,,Trigger)</f>
        <v>2.7397260273972603E-3</v>
      </c>
      <c r="K15" s="98">
        <f>_xll.qlYieldTSDiscount(Discounting,D15,,AllTriggers)</f>
        <v>1</v>
      </c>
      <c r="L15" s="124">
        <f>_xll.qlYieldTSDiscount(Discounting,E15,,AllTriggers)</f>
        <v>0.99998681524233324</v>
      </c>
      <c r="M15" s="330">
        <f>(K15/L15-1)/J15</f>
        <v>4.8124999999876739E-3</v>
      </c>
      <c r="N15" s="36">
        <f>((1+M15*J15)*EXP($W$13*J15)-1)/J15</f>
        <v>5.9922650138355404E-3</v>
      </c>
      <c r="O15" s="36">
        <f>((1+J15*M15)*EXP($W$10*J15+0.5*$W$9*J15^2)-1)/J15</f>
        <v>5.9695827170125337E-3</v>
      </c>
      <c r="P15" s="36">
        <f t="shared" ref="P15:P21" si="6">((1+J15*M15)*EXP($W$5*J15+0.5*$W$4*J15^2+1/3*$W$3*J15^3)-1)/J15</f>
        <v>5.9642199771670068E-3</v>
      </c>
      <c r="AF15" s="40">
        <f>_xll.qlCalendarAdvance(Calendar,AF14,"1d","mf",,Trigger)</f>
        <v>42286</v>
      </c>
      <c r="AG15" s="41">
        <f>_xll.qlDayCounterYearFraction(DayCounter,SettlementDate,AF15,,,Trigger)</f>
        <v>4.3835616438356165E-2</v>
      </c>
      <c r="AH15" s="37">
        <f t="shared" si="0"/>
        <v>1.1797475523705264E-3</v>
      </c>
      <c r="AI15" s="37">
        <f t="shared" si="1"/>
        <v>1.1648782903537819E-3</v>
      </c>
      <c r="AJ15" s="37">
        <f t="shared" si="2"/>
        <v>1.1626850903014802E-3</v>
      </c>
    </row>
    <row r="16" spans="1:36" ht="12" customHeight="1" x14ac:dyDescent="0.2">
      <c r="C16" s="155" t="s">
        <v>40</v>
      </c>
      <c r="D16" s="33">
        <f>SettlementDate</f>
        <v>42270</v>
      </c>
      <c r="E16" s="40">
        <f>_xll.qlCalendarAdvance(Calendar,SettlementDate,C16,"Following",,Trigger)</f>
        <v>42277</v>
      </c>
      <c r="F16" s="35"/>
      <c r="G16" s="35"/>
      <c r="H16" s="35"/>
      <c r="I16" s="35"/>
      <c r="J16" s="41">
        <f>_xll.qlDayCounterYearFraction(DayCounter,D16,E16,,,Trigger)</f>
        <v>1.9178082191780823E-2</v>
      </c>
      <c r="K16" s="99">
        <f>_xll.qlYieldTSDiscount(Discounting,D16,,AllTriggers)</f>
        <v>1</v>
      </c>
      <c r="L16" s="125">
        <f>_xll.qlYieldTSDiscount(Discounting,E16,,AllTriggers)</f>
        <v>0.99991130923661564</v>
      </c>
      <c r="M16" s="103">
        <f t="shared" ref="M16:M21" si="7">(K16/L16-1)/J16</f>
        <v>4.6249999998239566E-3</v>
      </c>
      <c r="N16" s="37">
        <f t="shared" ref="N16:N20" si="8">((1+M16*J16)*EXP($W$13*J16)-1)/J16</f>
        <v>5.8048655415334138E-3</v>
      </c>
      <c r="O16" s="37">
        <f t="shared" ref="O16:O20" si="9">((1+J16*M16)*EXP($W$10*J16+0.5*$W$9*J16^2)-1)/J16</f>
        <v>5.7836933923100754E-3</v>
      </c>
      <c r="P16" s="37">
        <f t="shared" si="6"/>
        <v>5.7790073697707089E-3</v>
      </c>
      <c r="AF16" s="40">
        <f>_xll.qlCalendarAdvance(Calendar,AF15,"1d","mf",,Trigger)</f>
        <v>42289</v>
      </c>
      <c r="AG16" s="41">
        <f>_xll.qlDayCounterYearFraction(DayCounter,SettlementDate,AF16,,,Trigger)</f>
        <v>5.2054794520547946E-2</v>
      </c>
      <c r="AH16" s="37">
        <f t="shared" si="0"/>
        <v>1.1797475523705264E-3</v>
      </c>
      <c r="AI16" s="37">
        <f t="shared" si="1"/>
        <v>1.1663904186944678E-3</v>
      </c>
      <c r="AJ16" s="37">
        <f t="shared" si="2"/>
        <v>1.1647050352663218E-3</v>
      </c>
    </row>
    <row r="17" spans="3:36" ht="12" customHeight="1" x14ac:dyDescent="0.2">
      <c r="C17" s="155" t="s">
        <v>41</v>
      </c>
      <c r="D17" s="33">
        <f t="shared" si="5"/>
        <v>42270</v>
      </c>
      <c r="E17" s="40">
        <f>_xll.qlCalendarAdvance(Calendar,SettlementDate,C17,"Following",,Trigger)</f>
        <v>42284</v>
      </c>
      <c r="F17" s="35"/>
      <c r="G17" s="35"/>
      <c r="H17" s="35"/>
      <c r="I17" s="35"/>
      <c r="J17" s="41">
        <f>_xll.qlDayCounterYearFraction(DayCounter,D17,E17,,,Trigger)</f>
        <v>3.8356164383561646E-2</v>
      </c>
      <c r="K17" s="99">
        <f>_xll.qlYieldTSDiscount(Discounting,D17,,AllTriggers)</f>
        <v>1</v>
      </c>
      <c r="L17" s="125">
        <f>_xll.qlYieldTSDiscount(Discounting,E17,,AllTriggers)</f>
        <v>0.99982359276883748</v>
      </c>
      <c r="M17" s="103">
        <f t="shared" si="7"/>
        <v>4.6000000000012697E-3</v>
      </c>
      <c r="N17" s="37">
        <f t="shared" si="8"/>
        <v>5.7799824023372194E-3</v>
      </c>
      <c r="O17" s="37">
        <f t="shared" si="9"/>
        <v>5.7605724603316489E-3</v>
      </c>
      <c r="P17" s="37">
        <f t="shared" si="6"/>
        <v>5.7566183789458415E-3</v>
      </c>
      <c r="AF17" s="40">
        <f>_xll.qlCalendarAdvance(Calendar,AF16,"1d","mf",,Trigger)</f>
        <v>42290</v>
      </c>
      <c r="AG17" s="41">
        <f>_xll.qlDayCounterYearFraction(DayCounter,SettlementDate,AF17,,,Trigger)</f>
        <v>5.4794520547945202E-2</v>
      </c>
      <c r="AH17" s="37">
        <f t="shared" si="0"/>
        <v>1.1797475523705264E-3</v>
      </c>
      <c r="AI17" s="37">
        <f t="shared" si="1"/>
        <v>1.1668944614746965E-3</v>
      </c>
      <c r="AJ17" s="37">
        <f t="shared" si="2"/>
        <v>1.1653707398002885E-3</v>
      </c>
    </row>
    <row r="18" spans="3:36" ht="12" customHeight="1" x14ac:dyDescent="0.2">
      <c r="C18" s="155" t="s">
        <v>42</v>
      </c>
      <c r="D18" s="33">
        <f t="shared" si="5"/>
        <v>42270</v>
      </c>
      <c r="E18" s="40">
        <f>_xll.qlCalendarAdvance(Calendar,SettlementDate,C18,"Following",,Trigger)</f>
        <v>42291</v>
      </c>
      <c r="F18" s="35"/>
      <c r="G18" s="35"/>
      <c r="H18" s="35"/>
      <c r="I18" s="35"/>
      <c r="J18" s="41">
        <f>_xll.qlDayCounterYearFraction(DayCounter,D18,E18,,,Trigger)</f>
        <v>5.7534246575342465E-2</v>
      </c>
      <c r="K18" s="99">
        <f>_xll.qlYieldTSDiscount(Discounting,D18,,AllTriggers)</f>
        <v>1</v>
      </c>
      <c r="L18" s="125">
        <f>_xll.qlYieldTSDiscount(Discounting,E18,,AllTriggers)</f>
        <v>0.99973475996992711</v>
      </c>
      <c r="M18" s="103">
        <f t="shared" si="7"/>
        <v>4.6113474461564755E-3</v>
      </c>
      <c r="N18" s="37">
        <f t="shared" si="8"/>
        <v>5.7914480475557929E-3</v>
      </c>
      <c r="O18" s="37">
        <f t="shared" si="9"/>
        <v>5.7738006809419469E-3</v>
      </c>
      <c r="P18" s="37">
        <f t="shared" si="6"/>
        <v>5.7705165252187026E-3</v>
      </c>
      <c r="AF18" s="40">
        <f>_xll.qlCalendarAdvance(Calendar,AF17,"1d","mf",,Trigger)</f>
        <v>42291</v>
      </c>
      <c r="AG18" s="41">
        <f>_xll.qlDayCounterYearFraction(DayCounter,SettlementDate,AF18,,,Trigger)</f>
        <v>5.7534246575342465E-2</v>
      </c>
      <c r="AH18" s="37">
        <f t="shared" si="0"/>
        <v>1.1797475523705264E-3</v>
      </c>
      <c r="AI18" s="37">
        <f t="shared" si="1"/>
        <v>1.167398504254925E-3</v>
      </c>
      <c r="AJ18" s="37">
        <f t="shared" si="2"/>
        <v>1.1660326391070986E-3</v>
      </c>
    </row>
    <row r="19" spans="3:36" ht="12" customHeight="1" x14ac:dyDescent="0.2">
      <c r="C19" s="155" t="s">
        <v>36</v>
      </c>
      <c r="D19" s="33">
        <f t="shared" si="5"/>
        <v>42270</v>
      </c>
      <c r="E19" s="40">
        <f>_xll.qlCalendarAdvance(Calendar,SettlementDate,C19,"mf",TRUE,Trigger)</f>
        <v>42300</v>
      </c>
      <c r="F19" s="35"/>
      <c r="G19" s="35"/>
      <c r="H19" s="35"/>
      <c r="I19" s="35"/>
      <c r="J19" s="41">
        <f>_xll.qlDayCounterYearFraction(DayCounter,D19,E19,,,Trigger)</f>
        <v>8.2191780821917804E-2</v>
      </c>
      <c r="K19" s="99">
        <f>_xll.qlYieldTSDiscount(Discounting,D19,,AllTriggers)</f>
        <v>1</v>
      </c>
      <c r="L19" s="125">
        <f>_xll.qlYieldTSDiscount(Discounting,E19,,AllTriggers)</f>
        <v>0.99962000746296242</v>
      </c>
      <c r="M19" s="103">
        <f t="shared" si="7"/>
        <v>4.6249999994418811E-3</v>
      </c>
      <c r="N19" s="37">
        <f t="shared" si="8"/>
        <v>5.8052532385193629E-3</v>
      </c>
      <c r="O19" s="37">
        <f t="shared" si="9"/>
        <v>5.7898726081580349E-3</v>
      </c>
      <c r="P19" s="37">
        <f t="shared" si="6"/>
        <v>5.787358633903561E-3</v>
      </c>
      <c r="AF19" s="40">
        <f>_xll.qlCalendarAdvance(Calendar,AF18,"1d","mf",,Trigger)</f>
        <v>42292</v>
      </c>
      <c r="AG19" s="41">
        <f>_xll.qlDayCounterYearFraction(DayCounter,SettlementDate,AF19,,,Trigger)</f>
        <v>6.0273972602739728E-2</v>
      </c>
      <c r="AH19" s="37">
        <f t="shared" si="0"/>
        <v>1.1797475523705264E-3</v>
      </c>
      <c r="AI19" s="37">
        <f t="shared" si="1"/>
        <v>1.1679025470351537E-3</v>
      </c>
      <c r="AJ19" s="37">
        <f t="shared" si="2"/>
        <v>1.1666907331867515E-3</v>
      </c>
    </row>
    <row r="20" spans="3:36" ht="12" customHeight="1" x14ac:dyDescent="0.2">
      <c r="C20" s="155" t="s">
        <v>43</v>
      </c>
      <c r="D20" s="33">
        <f t="shared" si="5"/>
        <v>42270</v>
      </c>
      <c r="E20" s="40">
        <f>_xll.qlCalendarAdvance(Calendar,SettlementDate,C20,"mf",TRUE,Trigger)</f>
        <v>42331</v>
      </c>
      <c r="F20" s="35"/>
      <c r="G20" s="35"/>
      <c r="H20" s="35"/>
      <c r="I20" s="35"/>
      <c r="J20" s="41">
        <f>_xll.qlDayCounterYearFraction(DayCounter,D20,E20,,,Trigger)</f>
        <v>0.16712328767123288</v>
      </c>
      <c r="K20" s="99">
        <f>_xll.qlYieldTSDiscount(Discounting,D20,,AllTriggers)</f>
        <v>1</v>
      </c>
      <c r="L20" s="125">
        <f>_xll.qlYieldTSDiscount(Discounting,E20,,AllTriggers)</f>
        <v>0.99922348016397677</v>
      </c>
      <c r="M20" s="103">
        <f t="shared" si="7"/>
        <v>4.6499999999998678E-3</v>
      </c>
      <c r="N20" s="37">
        <f t="shared" si="8"/>
        <v>5.8307807611519434E-3</v>
      </c>
      <c r="O20" s="37">
        <f t="shared" si="9"/>
        <v>5.823212756691982E-3</v>
      </c>
      <c r="P20" s="37">
        <f t="shared" si="6"/>
        <v>5.8225661454501644E-3</v>
      </c>
      <c r="AF20" s="40">
        <f>_xll.qlCalendarAdvance(Calendar,AF19,"1d","mf",,Trigger)</f>
        <v>42293</v>
      </c>
      <c r="AG20" s="41">
        <f>_xll.qlDayCounterYearFraction(DayCounter,SettlementDate,AF20,,,Trigger)</f>
        <v>6.3013698630136991E-2</v>
      </c>
      <c r="AH20" s="37">
        <f t="shared" si="0"/>
        <v>1.1797475523705264E-3</v>
      </c>
      <c r="AI20" s="37">
        <f t="shared" si="1"/>
        <v>1.1684065898153824E-3</v>
      </c>
      <c r="AJ20" s="37">
        <f t="shared" si="2"/>
        <v>1.1673450220392474E-3</v>
      </c>
    </row>
    <row r="21" spans="3:36" ht="12" customHeight="1" x14ac:dyDescent="0.2">
      <c r="C21" s="310" t="s">
        <v>37</v>
      </c>
      <c r="D21" s="311">
        <f t="shared" si="5"/>
        <v>42270</v>
      </c>
      <c r="E21" s="312">
        <f>_xll.qlCalendarAdvance(Calendar,SettlementDate,C21,"mf",TRUE,Trigger)</f>
        <v>42361</v>
      </c>
      <c r="F21" s="331"/>
      <c r="G21" s="331"/>
      <c r="H21" s="331"/>
      <c r="I21" s="331"/>
      <c r="J21" s="313">
        <f>_xll.qlDayCounterYearFraction(DayCounter,D21,E21,,,Trigger)</f>
        <v>0.24931506849315069</v>
      </c>
      <c r="K21" s="314">
        <f>_xll.qlYieldTSDiscount(Discounting,D21,,AllTriggers)</f>
        <v>1</v>
      </c>
      <c r="L21" s="332">
        <f>_xll.qlYieldTSDiscount(Discounting,E21,,AllTriggers)</f>
        <v>0.99883269979860867</v>
      </c>
      <c r="M21" s="333">
        <f t="shared" si="7"/>
        <v>4.6874999999996529E-3</v>
      </c>
      <c r="N21" s="43">
        <f>((1+M21*J21)*EXP($W$13*J21)-1)/J21</f>
        <v>5.8688000000001123E-3</v>
      </c>
      <c r="O21" s="43">
        <f>((1+J21*M21)*EXP($W$10*J21+0.5*$W$9*J21^2)-1)/J21</f>
        <v>5.8688000000001123E-3</v>
      </c>
      <c r="P21" s="43">
        <f t="shared" si="6"/>
        <v>5.8688000000001123E-3</v>
      </c>
      <c r="AF21" s="40">
        <f>_xll.qlCalendarAdvance(Calendar,AF20,"1d","mf",,Trigger)</f>
        <v>42296</v>
      </c>
      <c r="AG21" s="41">
        <f>_xll.qlDayCounterYearFraction(DayCounter,SettlementDate,AF21,,,Trigger)</f>
        <v>7.1232876712328766E-2</v>
      </c>
      <c r="AH21" s="37">
        <f t="shared" si="0"/>
        <v>1.1797475523705264E-3</v>
      </c>
      <c r="AI21" s="37">
        <f t="shared" si="1"/>
        <v>1.1699187181560681E-3</v>
      </c>
      <c r="AJ21" s="37">
        <f t="shared" si="2"/>
        <v>1.1692850572337938E-3</v>
      </c>
    </row>
    <row r="22" spans="3:36" ht="12" customHeight="1" x14ac:dyDescent="0.2">
      <c r="AF22" s="40">
        <f>_xll.qlCalendarAdvance(Calendar,AF21,"1d","mf",,Trigger)</f>
        <v>42297</v>
      </c>
      <c r="AG22" s="41">
        <f>_xll.qlDayCounterYearFraction(DayCounter,SettlementDate,AF22,,,Trigger)</f>
        <v>7.3972602739726029E-2</v>
      </c>
      <c r="AH22" s="37">
        <f t="shared" si="0"/>
        <v>1.1797475523705264E-3</v>
      </c>
      <c r="AI22" s="37">
        <f t="shared" si="1"/>
        <v>1.1704227609362968E-3</v>
      </c>
      <c r="AJ22" s="37">
        <f t="shared" si="2"/>
        <v>1.169924125177662E-3</v>
      </c>
    </row>
    <row r="23" spans="3:36" ht="12" customHeight="1" x14ac:dyDescent="0.2">
      <c r="C23" s="235" t="s">
        <v>114</v>
      </c>
      <c r="AF23" s="40">
        <f>_xll.qlCalendarAdvance(Calendar,AF22,"1d","mf",,Trigger)</f>
        <v>42298</v>
      </c>
      <c r="AG23" s="41">
        <f>_xll.qlDayCounterYearFraction(DayCounter,SettlementDate,AF23,,,Trigger)</f>
        <v>7.6712328767123292E-2</v>
      </c>
      <c r="AH23" s="37">
        <f t="shared" si="0"/>
        <v>1.1797475523705264E-3</v>
      </c>
      <c r="AI23" s="37">
        <f t="shared" si="1"/>
        <v>1.1709268037165255E-3</v>
      </c>
      <c r="AJ23" s="37">
        <f t="shared" si="2"/>
        <v>1.1705593878943736E-3</v>
      </c>
    </row>
    <row r="24" spans="3:36" ht="12" customHeight="1" x14ac:dyDescent="0.2">
      <c r="C24" s="42" t="s">
        <v>99</v>
      </c>
      <c r="AF24" s="40">
        <f>_xll.qlCalendarAdvance(Calendar,AF23,"1d","mf",,Trigger)</f>
        <v>42299</v>
      </c>
      <c r="AG24" s="41">
        <f>_xll.qlDayCounterYearFraction(DayCounter,SettlementDate,AF24,,,Trigger)</f>
        <v>7.9452054794520555E-2</v>
      </c>
      <c r="AH24" s="37">
        <f t="shared" si="0"/>
        <v>1.1797475523705264E-3</v>
      </c>
      <c r="AI24" s="37">
        <f t="shared" si="1"/>
        <v>1.171430846496754E-3</v>
      </c>
      <c r="AJ24" s="37">
        <f t="shared" si="2"/>
        <v>1.1711908453839279E-3</v>
      </c>
    </row>
    <row r="25" spans="3:36" ht="12" customHeight="1" x14ac:dyDescent="0.2">
      <c r="C25" s="37">
        <f t="shared" ref="C25:C31" si="10">IF($C$24="FLAT",N15,IF($C$24="linear",O15,P15))</f>
        <v>5.9642199771670068E-3</v>
      </c>
      <c r="AF25" s="40">
        <f>_xll.qlCalendarAdvance(Calendar,AF24,"1d","mf",,Trigger)</f>
        <v>42300</v>
      </c>
      <c r="AG25" s="41">
        <f>_xll.qlDayCounterYearFraction(DayCounter,SettlementDate,AF25,,,Trigger)</f>
        <v>8.2191780821917804E-2</v>
      </c>
      <c r="AH25" s="37">
        <f t="shared" si="0"/>
        <v>1.1797475523705264E-3</v>
      </c>
      <c r="AI25" s="37">
        <f t="shared" si="1"/>
        <v>1.1719348892769827E-3</v>
      </c>
      <c r="AJ25" s="37">
        <f t="shared" si="2"/>
        <v>1.1718184976463254E-3</v>
      </c>
    </row>
    <row r="26" spans="3:36" ht="12" customHeight="1" x14ac:dyDescent="0.2">
      <c r="C26" s="37">
        <f t="shared" si="10"/>
        <v>5.7790073697707089E-3</v>
      </c>
      <c r="AF26" s="40">
        <f>_xll.qlCalendarAdvance(Calendar,AF25,"1d","mf",,Trigger)</f>
        <v>42303</v>
      </c>
      <c r="AG26" s="41">
        <f>_xll.qlDayCounterYearFraction(DayCounter,SettlementDate,AF26,,,Trigger)</f>
        <v>9.0410958904109592E-2</v>
      </c>
      <c r="AH26" s="37">
        <f t="shared" si="0"/>
        <v>1.1797475523705264E-3</v>
      </c>
      <c r="AI26" s="37">
        <f t="shared" si="1"/>
        <v>1.1734470176176686E-3</v>
      </c>
      <c r="AJ26" s="37">
        <f t="shared" si="2"/>
        <v>1.1736786230705765E-3</v>
      </c>
    </row>
    <row r="27" spans="3:36" ht="12" customHeight="1" x14ac:dyDescent="0.2">
      <c r="C27" s="37">
        <f t="shared" si="10"/>
        <v>5.7566183789458415E-3</v>
      </c>
      <c r="AF27" s="40">
        <f>_xll.qlCalendarAdvance(Calendar,AF26,"1d","mf",,Trigger)</f>
        <v>42304</v>
      </c>
      <c r="AG27" s="41">
        <f>_xll.qlDayCounterYearFraction(DayCounter,SettlementDate,AF27,,,Trigger)</f>
        <v>9.3150684931506855E-2</v>
      </c>
      <c r="AH27" s="37">
        <f t="shared" si="0"/>
        <v>1.1797475523705264E-3</v>
      </c>
      <c r="AI27" s="37">
        <f t="shared" si="1"/>
        <v>1.1739510603978973E-3</v>
      </c>
      <c r="AJ27" s="37">
        <f t="shared" si="2"/>
        <v>1.1742910544243464E-3</v>
      </c>
    </row>
    <row r="28" spans="3:36" ht="12" customHeight="1" x14ac:dyDescent="0.2">
      <c r="C28" s="37">
        <f t="shared" si="10"/>
        <v>5.7705165252187026E-3</v>
      </c>
      <c r="AF28" s="40">
        <f>_xll.qlCalendarAdvance(Calendar,AF27,"1d","mf",,Trigger)</f>
        <v>42305</v>
      </c>
      <c r="AG28" s="41">
        <f>_xll.qlDayCounterYearFraction(DayCounter,SettlementDate,AF28,,,Trigger)</f>
        <v>9.5890410958904104E-2</v>
      </c>
      <c r="AH28" s="37">
        <f t="shared" si="0"/>
        <v>1.1797475523705264E-3</v>
      </c>
      <c r="AI28" s="37">
        <f t="shared" si="1"/>
        <v>1.1744551031781258E-3</v>
      </c>
      <c r="AJ28" s="37">
        <f t="shared" si="2"/>
        <v>1.1748996805509594E-3</v>
      </c>
    </row>
    <row r="29" spans="3:36" ht="12" customHeight="1" x14ac:dyDescent="0.2">
      <c r="C29" s="37">
        <f t="shared" si="10"/>
        <v>5.787358633903561E-3</v>
      </c>
      <c r="AF29" s="40">
        <f>_xll.qlCalendarAdvance(Calendar,AF28,"1d","mf",,Trigger)</f>
        <v>42306</v>
      </c>
      <c r="AG29" s="41">
        <f>_xll.qlDayCounterYearFraction(DayCounter,SettlementDate,AF29,,,Trigger)</f>
        <v>9.8630136986301367E-2</v>
      </c>
      <c r="AH29" s="37">
        <f t="shared" si="0"/>
        <v>1.1797475523705264E-3</v>
      </c>
      <c r="AI29" s="37">
        <f t="shared" si="1"/>
        <v>1.1749591459583545E-3</v>
      </c>
      <c r="AJ29" s="37">
        <f t="shared" si="2"/>
        <v>1.1755045014504152E-3</v>
      </c>
    </row>
    <row r="30" spans="3:36" ht="12" customHeight="1" x14ac:dyDescent="0.2">
      <c r="C30" s="37">
        <f t="shared" si="10"/>
        <v>5.8225661454501644E-3</v>
      </c>
      <c r="AF30" s="40">
        <f>_xll.qlCalendarAdvance(Calendar,AF29,"1d","mf",,Trigger)</f>
        <v>42307</v>
      </c>
      <c r="AG30" s="41">
        <f>_xll.qlDayCounterYearFraction(DayCounter,SettlementDate,AF30,,,Trigger)</f>
        <v>0.10136986301369863</v>
      </c>
      <c r="AH30" s="37">
        <f t="shared" si="0"/>
        <v>1.1797475523705264E-3</v>
      </c>
      <c r="AI30" s="37">
        <f t="shared" si="1"/>
        <v>1.175463188738583E-3</v>
      </c>
      <c r="AJ30" s="37">
        <f t="shared" si="2"/>
        <v>1.1761055171227144E-3</v>
      </c>
    </row>
    <row r="31" spans="3:36" ht="12" customHeight="1" x14ac:dyDescent="0.2">
      <c r="C31" s="43">
        <f t="shared" si="10"/>
        <v>5.8688000000001123E-3</v>
      </c>
      <c r="AF31" s="40">
        <f>_xll.qlCalendarAdvance(Calendar,AF30,"1d","mf",,Trigger)</f>
        <v>42310</v>
      </c>
      <c r="AG31" s="41">
        <f>_xll.qlDayCounterYearFraction(DayCounter,SettlementDate,AF31,,,Trigger)</f>
        <v>0.1095890410958904</v>
      </c>
      <c r="AH31" s="37">
        <f t="shared" si="0"/>
        <v>1.1797475523705264E-3</v>
      </c>
      <c r="AI31" s="37">
        <f t="shared" si="1"/>
        <v>1.1769753170792689E-3</v>
      </c>
      <c r="AJ31" s="37">
        <f t="shared" si="2"/>
        <v>1.1778857327766699E-3</v>
      </c>
    </row>
    <row r="32" spans="3:36" ht="12" customHeight="1" x14ac:dyDescent="0.2">
      <c r="AF32" s="40">
        <f>_xll.qlCalendarAdvance(Calendar,AF31,"1d","mf",,Trigger)</f>
        <v>42311</v>
      </c>
      <c r="AG32" s="41">
        <f>_xll.qlDayCounterYearFraction(DayCounter,SettlementDate,AF32,,,Trigger)</f>
        <v>0.11232876712328767</v>
      </c>
      <c r="AH32" s="37">
        <f t="shared" si="0"/>
        <v>1.1797475523705264E-3</v>
      </c>
      <c r="AI32" s="37">
        <f t="shared" si="1"/>
        <v>1.1774793598594976E-3</v>
      </c>
      <c r="AJ32" s="37">
        <f t="shared" si="2"/>
        <v>1.1784715275403414E-3</v>
      </c>
    </row>
    <row r="33" spans="13:36" x14ac:dyDescent="0.2">
      <c r="AF33" s="40">
        <f>_xll.qlCalendarAdvance(Calendar,AF32,"1d","mf",,Trigger)</f>
        <v>42312</v>
      </c>
      <c r="AG33" s="41">
        <f>_xll.qlDayCounterYearFraction(DayCounter,SettlementDate,AF33,,,Trigger)</f>
        <v>0.11506849315068493</v>
      </c>
      <c r="AH33" s="37">
        <f t="shared" si="0"/>
        <v>1.1797475523705264E-3</v>
      </c>
      <c r="AI33" s="37">
        <f t="shared" si="1"/>
        <v>1.1779834026397263E-3</v>
      </c>
      <c r="AJ33" s="37">
        <f t="shared" si="2"/>
        <v>1.1790535170768559E-3</v>
      </c>
    </row>
    <row r="34" spans="13:36" x14ac:dyDescent="0.2">
      <c r="AF34" s="40">
        <f>_xll.qlCalendarAdvance(Calendar,AF33,"1d","mf",,Trigger)</f>
        <v>42313</v>
      </c>
      <c r="AG34" s="41">
        <f>_xll.qlDayCounterYearFraction(DayCounter,SettlementDate,AF34,,,Trigger)</f>
        <v>0.11780821917808219</v>
      </c>
      <c r="AH34" s="37">
        <f t="shared" si="0"/>
        <v>1.1797475523705264E-3</v>
      </c>
      <c r="AI34" s="37">
        <f t="shared" si="1"/>
        <v>1.1784874454199548E-3</v>
      </c>
      <c r="AJ34" s="37">
        <f t="shared" si="2"/>
        <v>1.1796317013862134E-3</v>
      </c>
    </row>
    <row r="35" spans="13:36" x14ac:dyDescent="0.2">
      <c r="AF35" s="40">
        <f>_xll.qlCalendarAdvance(Calendar,AF34,"1d","mf",,Trigger)</f>
        <v>42314</v>
      </c>
      <c r="AG35" s="41">
        <f>_xll.qlDayCounterYearFraction(DayCounter,SettlementDate,AF35,,,Trigger)</f>
        <v>0.12054794520547946</v>
      </c>
      <c r="AH35" s="37">
        <f t="shared" si="0"/>
        <v>1.1797475523705264E-3</v>
      </c>
      <c r="AI35" s="37">
        <f t="shared" si="1"/>
        <v>1.1789914882001835E-3</v>
      </c>
      <c r="AJ35" s="37">
        <f t="shared" ref="AJ35:AJ65" si="11">($W$5+$W$4*AG35+$W$3*AG35^2)</f>
        <v>1.1802060804684141E-3</v>
      </c>
    </row>
    <row r="36" spans="13:36" x14ac:dyDescent="0.2">
      <c r="AF36" s="40">
        <f>_xll.qlCalendarAdvance(Calendar,AF35,"1d","mf",,Trigger)</f>
        <v>42317</v>
      </c>
      <c r="AG36" s="41">
        <f>_xll.qlDayCounterYearFraction(DayCounter,SettlementDate,AF36,,,Trigger)</f>
        <v>0.12876712328767123</v>
      </c>
      <c r="AH36" s="37">
        <f t="shared" si="0"/>
        <v>1.1797475523705264E-3</v>
      </c>
      <c r="AI36" s="37">
        <f t="shared" si="1"/>
        <v>1.1805036165408694E-3</v>
      </c>
      <c r="AJ36" s="37">
        <f t="shared" si="11"/>
        <v>1.1819063863520746E-3</v>
      </c>
    </row>
    <row r="37" spans="13:36" x14ac:dyDescent="0.2">
      <c r="AF37" s="40">
        <f>_xll.qlCalendarAdvance(Calendar,AF36,"1d","mf",,Trigger)</f>
        <v>42318</v>
      </c>
      <c r="AG37" s="41">
        <f>_xll.qlDayCounterYearFraction(DayCounter,SettlementDate,AF37,,,Trigger)</f>
        <v>0.13150684931506848</v>
      </c>
      <c r="AH37" s="37">
        <f t="shared" si="0"/>
        <v>1.1797475523705264E-3</v>
      </c>
      <c r="AI37" s="37">
        <f t="shared" si="1"/>
        <v>1.1810076593210979E-3</v>
      </c>
      <c r="AJ37" s="37">
        <f t="shared" si="11"/>
        <v>1.1824655445256474E-3</v>
      </c>
    </row>
    <row r="38" spans="13:36" x14ac:dyDescent="0.2">
      <c r="AF38" s="40">
        <f>_xll.qlCalendarAdvance(Calendar,AF37,"1d","mf",,Trigger)</f>
        <v>42319</v>
      </c>
      <c r="AG38" s="41">
        <f>_xll.qlDayCounterYearFraction(DayCounter,SettlementDate,AF38,,,Trigger)</f>
        <v>0.13424657534246576</v>
      </c>
      <c r="AH38" s="37">
        <f t="shared" si="0"/>
        <v>1.1797475523705264E-3</v>
      </c>
      <c r="AI38" s="37">
        <f t="shared" si="1"/>
        <v>1.1815117021013266E-3</v>
      </c>
      <c r="AJ38" s="37">
        <f t="shared" si="11"/>
        <v>1.1830208974720634E-3</v>
      </c>
    </row>
    <row r="39" spans="13:36" x14ac:dyDescent="0.2">
      <c r="AF39" s="40">
        <f>_xll.qlCalendarAdvance(Calendar,AF38,"1d","mf",,Trigger)</f>
        <v>42320</v>
      </c>
      <c r="AG39" s="41">
        <f>_xll.qlDayCounterYearFraction(DayCounter,SettlementDate,AF39,,,Trigger)</f>
        <v>0.13698630136986301</v>
      </c>
      <c r="AH39" s="37">
        <f t="shared" si="0"/>
        <v>1.1797475523705264E-3</v>
      </c>
      <c r="AI39" s="37">
        <f t="shared" si="1"/>
        <v>1.1820157448815553E-3</v>
      </c>
      <c r="AJ39" s="37">
        <f t="shared" si="11"/>
        <v>1.1835724451913225E-3</v>
      </c>
    </row>
    <row r="40" spans="13:36" x14ac:dyDescent="0.2">
      <c r="AF40" s="40">
        <f>_xll.qlCalendarAdvance(Calendar,AF39,"1d","mf",,Trigger)</f>
        <v>42321</v>
      </c>
      <c r="AG40" s="41">
        <f>_xll.qlDayCounterYearFraction(DayCounter,SettlementDate,AF40,,,Trigger)</f>
        <v>0.13972602739726028</v>
      </c>
      <c r="AH40" s="37">
        <f t="shared" si="0"/>
        <v>1.1797475523705264E-3</v>
      </c>
      <c r="AI40" s="37">
        <f t="shared" si="1"/>
        <v>1.1825197876617838E-3</v>
      </c>
      <c r="AJ40" s="37">
        <f t="shared" si="11"/>
        <v>1.1841201876834247E-3</v>
      </c>
    </row>
    <row r="41" spans="13:36" x14ac:dyDescent="0.2">
      <c r="M41" s="304"/>
      <c r="N41" s="304"/>
      <c r="AF41" s="40">
        <f>_xll.qlCalendarAdvance(Calendar,AF40,"1d","mf",,Trigger)</f>
        <v>42324</v>
      </c>
      <c r="AG41" s="41">
        <f>_xll.qlDayCounterYearFraction(DayCounter,SettlementDate,AF41,,,Trigger)</f>
        <v>0.14794520547945206</v>
      </c>
      <c r="AH41" s="37">
        <f t="shared" si="0"/>
        <v>1.1797475523705264E-3</v>
      </c>
      <c r="AI41" s="37">
        <f t="shared" si="1"/>
        <v>1.1840319160024697E-3</v>
      </c>
      <c r="AJ41" s="37">
        <f t="shared" si="11"/>
        <v>1.1857405837967896E-3</v>
      </c>
    </row>
    <row r="42" spans="13:36" x14ac:dyDescent="0.2">
      <c r="AF42" s="40">
        <f>_xll.qlCalendarAdvance(Calendar,AF41,"1d","mf",,Trigger)</f>
        <v>42325</v>
      </c>
      <c r="AG42" s="41">
        <f>_xll.qlDayCounterYearFraction(DayCounter,SettlementDate,AF42,,,Trigger)</f>
        <v>0.15068493150684931</v>
      </c>
      <c r="AH42" s="37">
        <f t="shared" si="0"/>
        <v>1.1797475523705264E-3</v>
      </c>
      <c r="AI42" s="37">
        <f t="shared" si="1"/>
        <v>1.1845359587826984E-3</v>
      </c>
      <c r="AJ42" s="37">
        <f t="shared" si="11"/>
        <v>1.186273105380264E-3</v>
      </c>
    </row>
    <row r="43" spans="13:36" ht="11.25" customHeight="1" x14ac:dyDescent="0.2">
      <c r="AF43" s="40">
        <f>_xll.qlCalendarAdvance(Calendar,AF42,"1d","mf",,Trigger)</f>
        <v>42326</v>
      </c>
      <c r="AG43" s="41">
        <f>_xll.qlDayCounterYearFraction(DayCounter,SettlementDate,AF43,,,Trigger)</f>
        <v>0.15342465753424658</v>
      </c>
      <c r="AH43" s="37">
        <f t="shared" si="0"/>
        <v>1.1797475523705264E-3</v>
      </c>
      <c r="AI43" s="37">
        <f t="shared" si="1"/>
        <v>1.1850400015629269E-3</v>
      </c>
      <c r="AJ43" s="37">
        <f t="shared" si="11"/>
        <v>1.1868018217365817E-3</v>
      </c>
    </row>
    <row r="44" spans="13:36" x14ac:dyDescent="0.2">
      <c r="Q44" s="305"/>
      <c r="AF44" s="40">
        <f>_xll.qlCalendarAdvance(Calendar,AF43,"1d","mf",,Trigger)</f>
        <v>42327</v>
      </c>
      <c r="AG44" s="41">
        <f>_xll.qlDayCounterYearFraction(DayCounter,SettlementDate,AF44,,,Trigger)</f>
        <v>0.15616438356164383</v>
      </c>
      <c r="AH44" s="37">
        <f t="shared" si="0"/>
        <v>1.1797475523705264E-3</v>
      </c>
      <c r="AI44" s="37">
        <f t="shared" si="1"/>
        <v>1.1855440443431556E-3</v>
      </c>
      <c r="AJ44" s="37">
        <f t="shared" si="11"/>
        <v>1.1873267328657423E-3</v>
      </c>
    </row>
    <row r="45" spans="13:36" x14ac:dyDescent="0.2">
      <c r="Q45" s="305"/>
      <c r="AF45" s="40">
        <f>_xll.qlCalendarAdvance(Calendar,AF44,"1d","mf",,Trigger)</f>
        <v>42328</v>
      </c>
      <c r="AG45" s="41">
        <f>_xll.qlDayCounterYearFraction(DayCounter,SettlementDate,AF45,,,Trigger)</f>
        <v>0.15890410958904111</v>
      </c>
      <c r="AH45" s="37">
        <f t="shared" si="0"/>
        <v>1.1797475523705264E-3</v>
      </c>
      <c r="AI45" s="37">
        <f t="shared" si="1"/>
        <v>1.1860480871233843E-3</v>
      </c>
      <c r="AJ45" s="37">
        <f t="shared" si="11"/>
        <v>1.1878478387677459E-3</v>
      </c>
    </row>
    <row r="46" spans="13:36" x14ac:dyDescent="0.2">
      <c r="Q46" s="305"/>
      <c r="AF46" s="40">
        <f>_xll.qlCalendarAdvance(Calendar,AF45,"1d","mf",,Trigger)</f>
        <v>42331</v>
      </c>
      <c r="AG46" s="41">
        <f>_xll.qlDayCounterYearFraction(DayCounter,SettlementDate,AF46,,,Trigger)</f>
        <v>0.16712328767123288</v>
      </c>
      <c r="AH46" s="37">
        <f t="shared" si="0"/>
        <v>1.1797475523705264E-3</v>
      </c>
      <c r="AI46" s="37">
        <f t="shared" si="1"/>
        <v>1.1875602154640702E-3</v>
      </c>
      <c r="AJ46" s="37">
        <f t="shared" si="11"/>
        <v>1.1893883251108156E-3</v>
      </c>
    </row>
    <row r="47" spans="13:36" x14ac:dyDescent="0.2">
      <c r="Q47" s="305"/>
      <c r="AF47" s="40">
        <f>_xll.qlCalendarAdvance(Calendar,AF46,"1d","mf",,Trigger)</f>
        <v>42332</v>
      </c>
      <c r="AG47" s="41">
        <f>_xll.qlDayCounterYearFraction(DayCounter,SettlementDate,AF47,,,Trigger)</f>
        <v>0.16986301369863013</v>
      </c>
      <c r="AH47" s="37">
        <f t="shared" si="0"/>
        <v>1.1797475523705264E-3</v>
      </c>
      <c r="AI47" s="37">
        <f t="shared" si="1"/>
        <v>1.1880642582442987E-3</v>
      </c>
      <c r="AJ47" s="37">
        <f t="shared" si="11"/>
        <v>1.1898942101041916E-3</v>
      </c>
    </row>
    <row r="48" spans="13:36" x14ac:dyDescent="0.2">
      <c r="Q48" s="305"/>
      <c r="AF48" s="40">
        <f>_xll.qlCalendarAdvance(Calendar,AF47,"1d","mf",,Trigger)</f>
        <v>42333</v>
      </c>
      <c r="AG48" s="41">
        <f>_xll.qlDayCounterYearFraction(DayCounter,SettlementDate,AF48,,,Trigger)</f>
        <v>0.17260273972602741</v>
      </c>
      <c r="AH48" s="37">
        <f t="shared" si="0"/>
        <v>1.1797475523705264E-3</v>
      </c>
      <c r="AI48" s="37">
        <f t="shared" si="1"/>
        <v>1.1885683010245274E-3</v>
      </c>
      <c r="AJ48" s="37">
        <f t="shared" si="11"/>
        <v>1.1903962898704109E-3</v>
      </c>
    </row>
    <row r="49" spans="13:36" x14ac:dyDescent="0.2">
      <c r="AF49" s="40">
        <f>_xll.qlCalendarAdvance(Calendar,AF48,"1d","mf",,Trigger)</f>
        <v>42334</v>
      </c>
      <c r="AG49" s="41">
        <f>_xll.qlDayCounterYearFraction(DayCounter,SettlementDate,AF49,,,Trigger)</f>
        <v>0.17534246575342466</v>
      </c>
      <c r="AH49" s="37">
        <f t="shared" si="0"/>
        <v>1.1797475523705264E-3</v>
      </c>
      <c r="AI49" s="37">
        <f t="shared" si="1"/>
        <v>1.1890723438047562E-3</v>
      </c>
      <c r="AJ49" s="37">
        <f t="shared" si="11"/>
        <v>1.190894564409473E-3</v>
      </c>
    </row>
    <row r="50" spans="13:36" x14ac:dyDescent="0.2">
      <c r="AF50" s="40">
        <f>_xll.qlCalendarAdvance(Calendar,AF49,"1d","mf",,Trigger)</f>
        <v>42335</v>
      </c>
      <c r="AG50" s="41">
        <f>_xll.qlDayCounterYearFraction(DayCounter,SettlementDate,AF50,,,Trigger)</f>
        <v>0.17808219178082191</v>
      </c>
      <c r="AH50" s="37">
        <f t="shared" si="0"/>
        <v>1.1797475523705264E-3</v>
      </c>
      <c r="AI50" s="37">
        <f t="shared" si="1"/>
        <v>1.1895763865849846E-3</v>
      </c>
      <c r="AJ50" s="37">
        <f t="shared" si="11"/>
        <v>1.1913890337213781E-3</v>
      </c>
    </row>
    <row r="51" spans="13:36" x14ac:dyDescent="0.2">
      <c r="AF51" s="40">
        <f>_xll.qlCalendarAdvance(Calendar,AF50,"1d","mf",,Trigger)</f>
        <v>42338</v>
      </c>
      <c r="AG51" s="41">
        <f>_xll.qlDayCounterYearFraction(DayCounter,SettlementDate,AF51,,,Trigger)</f>
        <v>0.18630136986301371</v>
      </c>
      <c r="AH51" s="37">
        <f t="shared" si="0"/>
        <v>1.1797475523705264E-3</v>
      </c>
      <c r="AI51" s="37">
        <f t="shared" si="1"/>
        <v>1.1910885149256705E-3</v>
      </c>
      <c r="AJ51" s="37">
        <f t="shared" si="11"/>
        <v>1.1928496102941524E-3</v>
      </c>
    </row>
    <row r="52" spans="13:36" x14ac:dyDescent="0.2">
      <c r="AF52" s="40">
        <f>_xll.qlCalendarAdvance(Calendar,AF51,"1d","mf",,Trigger)</f>
        <v>42339</v>
      </c>
      <c r="AG52" s="41">
        <f>_xll.qlDayCounterYearFraction(DayCounter,SettlementDate,AF52,,,Trigger)</f>
        <v>0.18904109589041096</v>
      </c>
      <c r="AH52" s="37">
        <f t="shared" si="0"/>
        <v>1.1797475523705264E-3</v>
      </c>
      <c r="AI52" s="37">
        <f t="shared" si="1"/>
        <v>1.1915925577058993E-3</v>
      </c>
      <c r="AJ52" s="37">
        <f t="shared" si="11"/>
        <v>1.19332885869743E-3</v>
      </c>
    </row>
    <row r="53" spans="13:36" x14ac:dyDescent="0.2">
      <c r="AF53" s="40">
        <f>_xll.qlCalendarAdvance(Calendar,AF52,"1d","mf",,Trigger)</f>
        <v>42340</v>
      </c>
      <c r="AG53" s="41">
        <f>_xll.qlDayCounterYearFraction(DayCounter,SettlementDate,AF53,,,Trigger)</f>
        <v>0.19178082191780821</v>
      </c>
      <c r="AH53" s="37">
        <f t="shared" si="0"/>
        <v>1.1797475523705264E-3</v>
      </c>
      <c r="AI53" s="37">
        <f t="shared" si="1"/>
        <v>1.1920966004861277E-3</v>
      </c>
      <c r="AJ53" s="37">
        <f t="shared" si="11"/>
        <v>1.1938043018735506E-3</v>
      </c>
    </row>
    <row r="54" spans="13:36" x14ac:dyDescent="0.2">
      <c r="AF54" s="40">
        <f>_xll.qlCalendarAdvance(Calendar,AF53,"1d","mf",,Trigger)</f>
        <v>42341</v>
      </c>
      <c r="AG54" s="41">
        <f>_xll.qlDayCounterYearFraction(DayCounter,SettlementDate,AF54,,,Trigger)</f>
        <v>0.19452054794520549</v>
      </c>
      <c r="AH54" s="37">
        <f t="shared" si="0"/>
        <v>1.1797475523705264E-3</v>
      </c>
      <c r="AI54" s="37">
        <f t="shared" si="1"/>
        <v>1.1926006432663565E-3</v>
      </c>
      <c r="AJ54" s="37">
        <f t="shared" si="11"/>
        <v>1.1942759398225144E-3</v>
      </c>
    </row>
    <row r="55" spans="13:36" x14ac:dyDescent="0.2">
      <c r="AF55" s="40">
        <f>_xll.qlCalendarAdvance(Calendar,AF54,"1d","mf",,Trigger)</f>
        <v>42342</v>
      </c>
      <c r="AG55" s="41">
        <f>_xll.qlDayCounterYearFraction(DayCounter,SettlementDate,AF55,,,Trigger)</f>
        <v>0.19726027397260273</v>
      </c>
      <c r="AH55" s="37">
        <f t="shared" si="0"/>
        <v>1.1797475523705264E-3</v>
      </c>
      <c r="AI55" s="37">
        <f t="shared" si="1"/>
        <v>1.1931046860465852E-3</v>
      </c>
      <c r="AJ55" s="37">
        <f t="shared" si="11"/>
        <v>1.1947437725443211E-3</v>
      </c>
    </row>
    <row r="56" spans="13:36" x14ac:dyDescent="0.2">
      <c r="AF56" s="40">
        <f>_xll.qlCalendarAdvance(Calendar,AF55,"1d","mf",,Trigger)</f>
        <v>42345</v>
      </c>
      <c r="AG56" s="41">
        <f>_xll.qlDayCounterYearFraction(DayCounter,SettlementDate,AF56,,,Trigger)</f>
        <v>0.20547945205479451</v>
      </c>
      <c r="AH56" s="37">
        <f t="shared" si="0"/>
        <v>1.1797475523705264E-3</v>
      </c>
      <c r="AI56" s="37">
        <f t="shared" si="1"/>
        <v>1.1946168143872709E-3</v>
      </c>
      <c r="AJ56" s="37">
        <f t="shared" si="11"/>
        <v>1.1961244393467998E-3</v>
      </c>
    </row>
    <row r="57" spans="13:36" x14ac:dyDescent="0.2">
      <c r="AF57" s="40">
        <f>_xll.qlCalendarAdvance(Calendar,AF56,"1d","mf",,Trigger)</f>
        <v>42346</v>
      </c>
      <c r="AG57" s="41">
        <f>_xll.qlDayCounterYearFraction(DayCounter,SettlementDate,AF57,,,Trigger)</f>
        <v>0.20821917808219179</v>
      </c>
      <c r="AH57" s="37">
        <f t="shared" si="0"/>
        <v>1.1797475523705264E-3</v>
      </c>
      <c r="AI57" s="37">
        <f t="shared" si="1"/>
        <v>1.1951208571674996E-3</v>
      </c>
      <c r="AJ57" s="37">
        <f t="shared" si="11"/>
        <v>1.1965770511599791E-3</v>
      </c>
    </row>
    <row r="58" spans="13:36" x14ac:dyDescent="0.2">
      <c r="AF58" s="40">
        <f>_xll.qlCalendarAdvance(Calendar,AF57,"1d","mf",,Trigger)</f>
        <v>42347</v>
      </c>
      <c r="AG58" s="41">
        <f>_xll.qlDayCounterYearFraction(DayCounter,SettlementDate,AF58,,,Trigger)</f>
        <v>0.21095890410958903</v>
      </c>
      <c r="AH58" s="37">
        <f t="shared" si="0"/>
        <v>1.1797475523705264E-3</v>
      </c>
      <c r="AI58" s="37">
        <f t="shared" si="1"/>
        <v>1.1956248999477283E-3</v>
      </c>
      <c r="AJ58" s="37">
        <f t="shared" si="11"/>
        <v>1.1970258577460014E-3</v>
      </c>
    </row>
    <row r="59" spans="13:36" x14ac:dyDescent="0.2">
      <c r="AF59" s="40">
        <f>_xll.qlCalendarAdvance(Calendar,AF58,"1d","mf",,Trigger)</f>
        <v>42348</v>
      </c>
      <c r="AG59" s="41">
        <f>_xll.qlDayCounterYearFraction(DayCounter,SettlementDate,AF59,,,Trigger)</f>
        <v>0.21369863013698631</v>
      </c>
      <c r="AH59" s="37">
        <f t="shared" si="0"/>
        <v>1.1797475523705264E-3</v>
      </c>
      <c r="AI59" s="37">
        <f t="shared" si="1"/>
        <v>1.1961289427279568E-3</v>
      </c>
      <c r="AJ59" s="37">
        <f t="shared" si="11"/>
        <v>1.1974708591048664E-3</v>
      </c>
    </row>
    <row r="60" spans="13:36" x14ac:dyDescent="0.2">
      <c r="M60" s="304"/>
      <c r="AF60" s="40">
        <f>_xll.qlCalendarAdvance(Calendar,AF59,"1d","mf",,Trigger)</f>
        <v>42349</v>
      </c>
      <c r="AG60" s="41">
        <f>_xll.qlDayCounterYearFraction(DayCounter,SettlementDate,AF60,,,Trigger)</f>
        <v>0.21643835616438356</v>
      </c>
      <c r="AH60" s="37">
        <f t="shared" si="0"/>
        <v>1.1797475523705264E-3</v>
      </c>
      <c r="AI60" s="37">
        <f t="shared" si="1"/>
        <v>1.1966329855081855E-3</v>
      </c>
      <c r="AJ60" s="37">
        <f t="shared" si="11"/>
        <v>1.1979120552365751E-3</v>
      </c>
    </row>
    <row r="61" spans="13:36" x14ac:dyDescent="0.2">
      <c r="M61" s="304"/>
      <c r="AF61" s="40">
        <f>_xll.qlCalendarAdvance(Calendar,AF60,"1d","mf",,Trigger)</f>
        <v>42352</v>
      </c>
      <c r="AG61" s="41">
        <f>_xll.qlDayCounterYearFraction(DayCounter,SettlementDate,AF61,,,Trigger)</f>
        <v>0.22465753424657534</v>
      </c>
      <c r="AH61" s="37">
        <f t="shared" si="0"/>
        <v>1.1797475523705264E-3</v>
      </c>
      <c r="AI61" s="37">
        <f t="shared" si="1"/>
        <v>1.1981451138488714E-3</v>
      </c>
      <c r="AJ61" s="37">
        <f t="shared" si="11"/>
        <v>1.1992128122687586E-3</v>
      </c>
    </row>
    <row r="62" spans="13:36" x14ac:dyDescent="0.2">
      <c r="M62" s="304"/>
      <c r="AF62" s="40">
        <f>_xll.qlCalendarAdvance(Calendar,AF61,"1d","mf",,Trigger)</f>
        <v>42353</v>
      </c>
      <c r="AG62" s="41">
        <f>_xll.qlDayCounterYearFraction(DayCounter,SettlementDate,AF62,,,Trigger)</f>
        <v>0.22739726027397261</v>
      </c>
      <c r="AH62" s="37">
        <f t="shared" si="0"/>
        <v>1.1797475523705264E-3</v>
      </c>
      <c r="AI62" s="37">
        <f t="shared" si="1"/>
        <v>1.1986491566291001E-3</v>
      </c>
      <c r="AJ62" s="37">
        <f t="shared" si="11"/>
        <v>1.1996387874918391E-3</v>
      </c>
    </row>
    <row r="63" spans="13:36" x14ac:dyDescent="0.2">
      <c r="M63" s="304"/>
      <c r="AF63" s="40">
        <f>_xll.qlCalendarAdvance(Calendar,AF62,"1d","mf",,Trigger)</f>
        <v>42354</v>
      </c>
      <c r="AG63" s="41">
        <f>_xll.qlDayCounterYearFraction(DayCounter,SettlementDate,AF63,,,Trigger)</f>
        <v>0.23013698630136986</v>
      </c>
      <c r="AH63" s="37">
        <f t="shared" si="0"/>
        <v>1.1797475523705264E-3</v>
      </c>
      <c r="AI63" s="37">
        <f t="shared" si="1"/>
        <v>1.1991531994093286E-3</v>
      </c>
      <c r="AJ63" s="37">
        <f t="shared" si="11"/>
        <v>1.2000609574877629E-3</v>
      </c>
    </row>
    <row r="64" spans="13:36" x14ac:dyDescent="0.2">
      <c r="M64" s="304"/>
      <c r="AF64" s="40">
        <f>_xll.qlCalendarAdvance(Calendar,AF63,"1d","mf",,Trigger)</f>
        <v>42355</v>
      </c>
      <c r="AG64" s="41">
        <f>_xll.qlDayCounterYearFraction(DayCounter,SettlementDate,AF64,,,Trigger)</f>
        <v>0.23287671232876711</v>
      </c>
      <c r="AH64" s="37">
        <f t="shared" si="0"/>
        <v>1.1797475523705264E-3</v>
      </c>
      <c r="AI64" s="37">
        <f t="shared" si="1"/>
        <v>1.1996572421895573E-3</v>
      </c>
      <c r="AJ64" s="37">
        <f t="shared" si="11"/>
        <v>1.2004793222565298E-3</v>
      </c>
    </row>
    <row r="65" spans="13:36" x14ac:dyDescent="0.2">
      <c r="M65" s="304"/>
      <c r="AF65" s="312">
        <f>_xll.qlCalendarAdvance(Calendar,AF64,"1d","mf",,Trigger)</f>
        <v>42356</v>
      </c>
      <c r="AG65" s="313">
        <f>_xll.qlDayCounterYearFraction(DayCounter,SettlementDate,AF65,,,Trigger)</f>
        <v>0.23561643835616439</v>
      </c>
      <c r="AH65" s="43">
        <f t="shared" si="0"/>
        <v>1.1797475523705264E-3</v>
      </c>
      <c r="AI65" s="43">
        <f t="shared" si="1"/>
        <v>1.2001612849697858E-3</v>
      </c>
      <c r="AJ65" s="43">
        <f t="shared" si="11"/>
        <v>1.2008938817981397E-3</v>
      </c>
    </row>
    <row r="66" spans="13:36" x14ac:dyDescent="0.2">
      <c r="M66" s="304"/>
      <c r="N66" s="304"/>
    </row>
    <row r="67" spans="13:36" x14ac:dyDescent="0.2">
      <c r="M67" s="304"/>
      <c r="N67" s="304"/>
    </row>
    <row r="68" spans="13:36" x14ac:dyDescent="0.2">
      <c r="M68" s="304"/>
      <c r="N68" s="304"/>
    </row>
    <row r="69" spans="13:36" x14ac:dyDescent="0.2">
      <c r="M69" s="304"/>
      <c r="N69" s="304"/>
    </row>
    <row r="70" spans="13:36" x14ac:dyDescent="0.2">
      <c r="M70" s="304"/>
      <c r="N70" s="304"/>
    </row>
    <row r="71" spans="13:36" x14ac:dyDescent="0.2">
      <c r="M71" s="304"/>
      <c r="N71" s="304"/>
    </row>
    <row r="72" spans="13:36" x14ac:dyDescent="0.2">
      <c r="M72" s="304"/>
      <c r="N72" s="304"/>
    </row>
    <row r="73" spans="13:36" x14ac:dyDescent="0.2">
      <c r="M73" s="304"/>
      <c r="N73" s="304"/>
    </row>
    <row r="74" spans="13:36" x14ac:dyDescent="0.2">
      <c r="M74" s="304"/>
      <c r="N74" s="304"/>
    </row>
    <row r="75" spans="13:36" x14ac:dyDescent="0.2">
      <c r="M75" s="304"/>
      <c r="N75" s="304"/>
    </row>
    <row r="76" spans="13:36" x14ac:dyDescent="0.2">
      <c r="M76" s="304"/>
      <c r="N76" s="304"/>
    </row>
    <row r="77" spans="13:36" x14ac:dyDescent="0.2">
      <c r="M77" s="304"/>
      <c r="N77" s="304"/>
    </row>
    <row r="78" spans="13:36" x14ac:dyDescent="0.2">
      <c r="M78" s="304"/>
      <c r="N78" s="304"/>
    </row>
    <row r="79" spans="13:36" x14ac:dyDescent="0.2">
      <c r="M79" s="304"/>
      <c r="N79" s="304"/>
    </row>
    <row r="80" spans="13:36" x14ac:dyDescent="0.2">
      <c r="M80" s="304"/>
      <c r="N80" s="304"/>
    </row>
    <row r="81" spans="13:14" x14ac:dyDescent="0.2">
      <c r="M81" s="304"/>
      <c r="N81" s="304"/>
    </row>
    <row r="82" spans="13:14" x14ac:dyDescent="0.2">
      <c r="M82" s="304"/>
      <c r="N82" s="304"/>
    </row>
    <row r="83" spans="13:14" x14ac:dyDescent="0.2">
      <c r="M83" s="304"/>
      <c r="N83" s="304"/>
    </row>
    <row r="84" spans="13:14" x14ac:dyDescent="0.2">
      <c r="M84" s="304"/>
      <c r="N84" s="304"/>
    </row>
    <row r="85" spans="13:14" x14ac:dyDescent="0.2">
      <c r="M85" s="304"/>
      <c r="N85" s="304"/>
    </row>
    <row r="86" spans="13:14" x14ac:dyDescent="0.2">
      <c r="M86" s="304"/>
      <c r="N86" s="304"/>
    </row>
    <row r="87" spans="13:14" x14ac:dyDescent="0.2">
      <c r="M87" s="304"/>
      <c r="N87" s="304"/>
    </row>
    <row r="88" spans="13:14" x14ac:dyDescent="0.2">
      <c r="M88" s="304"/>
      <c r="N88" s="304"/>
    </row>
    <row r="89" spans="13:14" x14ac:dyDescent="0.2">
      <c r="M89" s="304"/>
      <c r="N89" s="304"/>
    </row>
    <row r="90" spans="13:14" x14ac:dyDescent="0.2">
      <c r="M90" s="304"/>
      <c r="N90" s="304"/>
    </row>
    <row r="91" spans="13:14" x14ac:dyDescent="0.2">
      <c r="M91" s="304"/>
      <c r="N91" s="304"/>
    </row>
    <row r="92" spans="13:14" x14ac:dyDescent="0.2">
      <c r="M92" s="304"/>
      <c r="N92" s="304"/>
    </row>
    <row r="93" spans="13:14" x14ac:dyDescent="0.2">
      <c r="M93" s="304"/>
      <c r="N93" s="304"/>
    </row>
    <row r="94" spans="13:14" x14ac:dyDescent="0.2">
      <c r="M94" s="304"/>
      <c r="N94" s="304"/>
    </row>
    <row r="95" spans="13:14" x14ac:dyDescent="0.2">
      <c r="M95" s="304"/>
      <c r="N95" s="304"/>
    </row>
    <row r="96" spans="13:14" x14ac:dyDescent="0.2">
      <c r="M96" s="304"/>
      <c r="N96" s="304"/>
    </row>
    <row r="97" spans="13:14" x14ac:dyDescent="0.2">
      <c r="M97" s="304"/>
      <c r="N97" s="304"/>
    </row>
    <row r="98" spans="13:14" x14ac:dyDescent="0.2">
      <c r="M98" s="304"/>
      <c r="N98" s="304"/>
    </row>
    <row r="99" spans="13:14" x14ac:dyDescent="0.2">
      <c r="M99" s="304"/>
      <c r="N99" s="304"/>
    </row>
    <row r="100" spans="13:14" x14ac:dyDescent="0.2">
      <c r="M100" s="304"/>
      <c r="N100" s="304"/>
    </row>
    <row r="101" spans="13:14" x14ac:dyDescent="0.2">
      <c r="M101" s="304"/>
      <c r="N101" s="304"/>
    </row>
    <row r="102" spans="13:14" x14ac:dyDescent="0.2">
      <c r="M102" s="304"/>
      <c r="N102" s="304"/>
    </row>
    <row r="103" spans="13:14" x14ac:dyDescent="0.2">
      <c r="M103" s="304"/>
      <c r="N103" s="304"/>
    </row>
    <row r="104" spans="13:14" x14ac:dyDescent="0.2">
      <c r="M104" s="304"/>
      <c r="N104" s="304"/>
    </row>
    <row r="105" spans="13:14" x14ac:dyDescent="0.2">
      <c r="M105" s="304"/>
      <c r="N105" s="304"/>
    </row>
    <row r="106" spans="13:14" x14ac:dyDescent="0.2">
      <c r="M106" s="304"/>
      <c r="N106" s="304"/>
    </row>
    <row r="107" spans="13:14" x14ac:dyDescent="0.2">
      <c r="M107" s="304"/>
      <c r="N107" s="304"/>
    </row>
    <row r="108" spans="13:14" x14ac:dyDescent="0.2">
      <c r="M108" s="304"/>
      <c r="N108" s="304"/>
    </row>
    <row r="109" spans="13:14" x14ac:dyDescent="0.2">
      <c r="M109" s="304"/>
      <c r="N109" s="304"/>
    </row>
    <row r="110" spans="13:14" x14ac:dyDescent="0.2">
      <c r="M110" s="304"/>
      <c r="N110" s="304"/>
    </row>
    <row r="111" spans="13:14" x14ac:dyDescent="0.2">
      <c r="M111" s="304"/>
      <c r="N111" s="304"/>
    </row>
    <row r="112" spans="13:14" x14ac:dyDescent="0.2">
      <c r="M112" s="304"/>
      <c r="N112" s="304"/>
    </row>
    <row r="113" spans="13:14" x14ac:dyDescent="0.2">
      <c r="M113" s="238"/>
      <c r="N113" s="304"/>
    </row>
    <row r="114" spans="13:14" x14ac:dyDescent="0.2">
      <c r="M114" s="238"/>
      <c r="N114" s="304"/>
    </row>
    <row r="115" spans="13:14" x14ac:dyDescent="0.2">
      <c r="M115" s="238"/>
      <c r="N115" s="304"/>
    </row>
    <row r="116" spans="13:14" x14ac:dyDescent="0.2">
      <c r="M116" s="238"/>
      <c r="N116" s="304"/>
    </row>
    <row r="117" spans="13:14" x14ac:dyDescent="0.2">
      <c r="M117" s="238"/>
      <c r="N117" s="304"/>
    </row>
    <row r="118" spans="13:14" x14ac:dyDescent="0.2">
      <c r="M118" s="238"/>
      <c r="N118" s="304"/>
    </row>
    <row r="119" spans="13:14" x14ac:dyDescent="0.2">
      <c r="M119" s="238"/>
      <c r="N119" s="238"/>
    </row>
    <row r="120" spans="13:14" x14ac:dyDescent="0.2">
      <c r="M120" s="238"/>
      <c r="N120" s="238"/>
    </row>
    <row r="121" spans="13:14" x14ac:dyDescent="0.2">
      <c r="M121" s="238"/>
      <c r="N121" s="238"/>
    </row>
    <row r="122" spans="13:14" x14ac:dyDescent="0.2">
      <c r="M122" s="238"/>
      <c r="N122" s="238"/>
    </row>
    <row r="123" spans="13:14" x14ac:dyDescent="0.2">
      <c r="M123" s="238"/>
      <c r="N123" s="238"/>
    </row>
    <row r="124" spans="13:14" x14ac:dyDescent="0.2">
      <c r="M124" s="238"/>
      <c r="N124" s="238"/>
    </row>
    <row r="125" spans="13:14" x14ac:dyDescent="0.2">
      <c r="M125" s="238"/>
      <c r="N125" s="238"/>
    </row>
    <row r="126" spans="13:14" x14ac:dyDescent="0.2">
      <c r="M126" s="238"/>
      <c r="N126" s="238"/>
    </row>
    <row r="127" spans="13:14" x14ac:dyDescent="0.2">
      <c r="M127" s="238"/>
      <c r="N127" s="238"/>
    </row>
    <row r="128" spans="13:14" x14ac:dyDescent="0.2">
      <c r="M128" s="238"/>
      <c r="N128" s="238"/>
    </row>
    <row r="129" spans="14:14" x14ac:dyDescent="0.2">
      <c r="N129" s="238"/>
    </row>
    <row r="130" spans="14:14" x14ac:dyDescent="0.2">
      <c r="N130" s="238"/>
    </row>
    <row r="131" spans="14:14" x14ac:dyDescent="0.2">
      <c r="N131" s="238"/>
    </row>
    <row r="132" spans="14:14" x14ac:dyDescent="0.2">
      <c r="N132" s="238"/>
    </row>
    <row r="133" spans="14:14" x14ac:dyDescent="0.2">
      <c r="N133" s="238"/>
    </row>
    <row r="134" spans="14:14" x14ac:dyDescent="0.2">
      <c r="N134" s="238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I3" sqref="I3"/>
    </sheetView>
  </sheetViews>
  <sheetFormatPr defaultColWidth="9.5" defaultRowHeight="11.25" outlineLevelCol="1" x14ac:dyDescent="0.2"/>
  <cols>
    <col min="1" max="2" width="3.5" style="236" customWidth="1"/>
    <col min="3" max="5" width="22.83203125" style="236" customWidth="1"/>
    <col min="6" max="7" width="14.1640625" style="236" customWidth="1" outlineLevel="1"/>
    <col min="8" max="8" width="8.1640625" style="236" customWidth="1" outlineLevel="1"/>
    <col min="9" max="9" width="10.5" style="236" customWidth="1" outlineLevel="1"/>
    <col min="10" max="10" width="10.5" style="236" bestFit="1" customWidth="1"/>
    <col min="11" max="12" width="14.1640625" style="236" bestFit="1" customWidth="1"/>
    <col min="13" max="13" width="10.5" style="236" bestFit="1" customWidth="1"/>
    <col min="14" max="15" width="9.33203125" style="236" bestFit="1" customWidth="1"/>
    <col min="16" max="16" width="10.5" style="236" bestFit="1" customWidth="1"/>
    <col min="17" max="17" width="10.83203125" style="236" customWidth="1"/>
    <col min="18" max="18" width="13.1640625" style="236" customWidth="1"/>
    <col min="19" max="21" width="6.83203125" style="236" customWidth="1"/>
    <col min="22" max="22" width="2.33203125" style="236" bestFit="1" customWidth="1"/>
    <col min="23" max="23" width="10.83203125" style="236" customWidth="1"/>
    <col min="24" max="24" width="2.33203125" style="236" bestFit="1" customWidth="1"/>
    <col min="25" max="25" width="10.83203125" style="236" customWidth="1"/>
    <col min="26" max="26" width="12.5" style="236" bestFit="1" customWidth="1"/>
    <col min="27" max="29" width="9.33203125" style="236" customWidth="1"/>
    <col min="30" max="31" width="9.5" style="236"/>
    <col min="32" max="32" width="20.33203125" style="236" bestFit="1" customWidth="1"/>
    <col min="33" max="33" width="8.1640625" style="236" bestFit="1" customWidth="1"/>
    <col min="34" max="35" width="9.5" style="236" bestFit="1" customWidth="1"/>
    <col min="36" max="36" width="11.6640625" style="236" bestFit="1" customWidth="1"/>
    <col min="37" max="16384" width="9.5" style="236"/>
  </cols>
  <sheetData>
    <row r="2" spans="1:36" ht="19.5" customHeight="1" x14ac:dyDescent="0.2">
      <c r="C2" s="235" t="s">
        <v>98</v>
      </c>
      <c r="D2" s="235" t="s">
        <v>85</v>
      </c>
      <c r="E2" s="235" t="s">
        <v>86</v>
      </c>
      <c r="F2" s="235" t="s">
        <v>133</v>
      </c>
      <c r="G2" s="235" t="s">
        <v>134</v>
      </c>
      <c r="H2" s="235" t="s">
        <v>132</v>
      </c>
      <c r="I2" s="235" t="s">
        <v>135</v>
      </c>
      <c r="J2" s="235" t="s">
        <v>136</v>
      </c>
      <c r="K2" s="235" t="s">
        <v>140</v>
      </c>
      <c r="L2" s="235" t="s">
        <v>141</v>
      </c>
      <c r="M2" s="235" t="s">
        <v>105</v>
      </c>
      <c r="N2" s="308" t="s">
        <v>106</v>
      </c>
      <c r="O2" s="235" t="s">
        <v>107</v>
      </c>
      <c r="P2" s="235" t="s">
        <v>113</v>
      </c>
      <c r="W2" s="297" t="s">
        <v>103</v>
      </c>
      <c r="AA2" s="428" t="s">
        <v>102</v>
      </c>
      <c r="AB2" s="428"/>
      <c r="AC2" s="428"/>
      <c r="AF2" s="235" t="s">
        <v>85</v>
      </c>
      <c r="AG2" s="235" t="s">
        <v>132</v>
      </c>
      <c r="AH2" s="235" t="s">
        <v>35</v>
      </c>
      <c r="AI2" s="235" t="s">
        <v>96</v>
      </c>
      <c r="AJ2" s="235" t="s">
        <v>97</v>
      </c>
    </row>
    <row r="3" spans="1:36" ht="12" customHeight="1" x14ac:dyDescent="0.2">
      <c r="C3" s="318" t="str">
        <f>$D$10&amp;"LastFixing"&amp;QuoteSuffix</f>
        <v>GbpLibor6MLastFixing_Quote</v>
      </c>
      <c r="D3" s="94">
        <f>_xll.qlCalendarAdvance(Calendar,_xll.qlLastFixingQuoteReferenceDate($C$3),_xll.qlInterestRateIndexFixingDays($D$10)&amp;"D","f",,LastFixingsTrigger)</f>
        <v>42270</v>
      </c>
      <c r="E3" s="94">
        <f>_xll.qlInterestRateIndexMaturity($D$10,D3)</f>
        <v>42452</v>
      </c>
      <c r="F3" s="139">
        <f>_xll.qlYieldTSDiscount(Discounting,D3,,AllTriggers)</f>
        <v>1</v>
      </c>
      <c r="G3" s="139">
        <f>_xll.qlYieldTSDiscount(Discounting,E3,,AllTriggers)</f>
        <v>0.99759368105030211</v>
      </c>
      <c r="H3" s="141">
        <f>_xll.qlDayCounterYearFraction(DayCounter,D3,E3,,,Trigger)</f>
        <v>0.49863013698630138</v>
      </c>
      <c r="I3" s="143">
        <f>(F3/G3-1)/H3</f>
        <v>4.8375000000054061E-3</v>
      </c>
      <c r="J3" s="127">
        <f>'Delta 6M '!P4</f>
        <v>1.292483095733907E-3</v>
      </c>
      <c r="K3" s="100">
        <f>_xll.qlDayCounterYearFraction(DayCounter,SettlementDate,D3,,,Trigger)</f>
        <v>0</v>
      </c>
      <c r="L3" s="100">
        <f>_xll.qlDayCounterYearFraction(DayCounter,SettlementDate,E3,,,Trigger)</f>
        <v>0.49863013698630138</v>
      </c>
      <c r="M3" s="100">
        <f>L3-K3</f>
        <v>0.49863013698630138</v>
      </c>
      <c r="N3" s="100">
        <f>(L3^2-K3^2)/2</f>
        <v>0.12431600675548883</v>
      </c>
      <c r="O3" s="100">
        <f>(L3^3-K3^3)/3</f>
        <v>4.1325138318719576E-2</v>
      </c>
      <c r="P3" s="319" t="b">
        <f>IF(D12="fixing",TRUE,FALSE)</f>
        <v>0</v>
      </c>
      <c r="R3" s="429" t="s">
        <v>99</v>
      </c>
      <c r="S3" s="292">
        <f t="array" ref="S3:S5">_xll.ohFilter(O3:O7,P3:P7)</f>
        <v>4.1325138318719576E-2</v>
      </c>
      <c r="T3" s="298">
        <f t="array" ref="T3:T5">_xll.ohFilter(N3:N7,P3:P7)</f>
        <v>0.12431600675548883</v>
      </c>
      <c r="U3" s="293">
        <f t="array" ref="U3:U5">_xll.ohFilter(M3:M7,P3:P7)</f>
        <v>0.49863013698630138</v>
      </c>
      <c r="V3" s="299"/>
      <c r="W3" s="294">
        <f t="array" ref="W3:W5">MMULT(AA3:AC5,Y3:Y5)</f>
        <v>2.4106926299158338E-4</v>
      </c>
      <c r="X3" s="300"/>
      <c r="Y3" s="335">
        <f t="array" ref="Y3:Y5">_xll.ohFilter(J3:J7,P3:P7)</f>
        <v>1.292483095733907E-3</v>
      </c>
      <c r="AA3" s="292">
        <f t="array" ref="AA3:AC5">MINVERSE(S3:U5)</f>
        <v>154.28175506900664</v>
      </c>
      <c r="AB3" s="298">
        <v>-313.84993949172934</v>
      </c>
      <c r="AC3" s="293">
        <v>164.7415350736853</v>
      </c>
      <c r="AF3" s="39">
        <f>SettlementDate</f>
        <v>42270</v>
      </c>
      <c r="AG3" s="102">
        <f>_xll.qlDayCounterYearFraction(DayCounter,SettlementDate,AF3,,,Trigger)</f>
        <v>0</v>
      </c>
      <c r="AH3" s="36">
        <f t="shared" ref="AH3:AH34" si="0">$W$13</f>
        <v>2.5920677469388792E-3</v>
      </c>
      <c r="AI3" s="36">
        <f t="shared" ref="AI3:AI34" si="1">$W$10+$W$9*AG3</f>
        <v>2.7157745673639022E-3</v>
      </c>
      <c r="AJ3" s="36">
        <f t="shared" ref="AJ3:AJ34" si="2">($W$5+$W$4*AG3+$W$3*AG3^2)</f>
        <v>2.7314306742083402E-3</v>
      </c>
    </row>
    <row r="4" spans="1:36" ht="12" customHeight="1" x14ac:dyDescent="0.2">
      <c r="A4" s="236">
        <v>0</v>
      </c>
      <c r="B4" s="338">
        <f>A4+SUBSTITUTE($D$9,"M","")</f>
        <v>6</v>
      </c>
      <c r="C4" s="320" t="str">
        <f>"Delta("&amp;A4&amp;"M,"&amp;B4&amp;"M)extrap"</f>
        <v>Delta(0M,6M)extrap</v>
      </c>
      <c r="D4" s="33">
        <f>SettlementDate</f>
        <v>42270</v>
      </c>
      <c r="E4" s="33">
        <f>_xll.qlInterestRateIndexMaturity($D$10,D4)</f>
        <v>42452</v>
      </c>
      <c r="F4" s="140">
        <f>_xll.qlYieldTSDiscount(Discounting,D4,,AllTriggers)</f>
        <v>1</v>
      </c>
      <c r="G4" s="140">
        <f>_xll.qlYieldTSDiscount(Discounting,E4,,AllTriggers)</f>
        <v>0.99759368105030211</v>
      </c>
      <c r="H4" s="142">
        <f>_xll.qlDayCounterYearFraction(DayCounter,D4,E4,,,Trigger)</f>
        <v>0.49863013698630138</v>
      </c>
      <c r="I4" s="34">
        <f t="shared" ref="I4:I7" si="3">(F4/G4-1)/H4</f>
        <v>4.8375000000054061E-3</v>
      </c>
      <c r="J4" s="128">
        <f>LN((1+(_xll.qlInterpolationInterpolate(B6Minterpolation,D4,TRUE,AllTriggers)+I4)*H4)/(1+I4*H4))</f>
        <v>1.292483095733907E-3</v>
      </c>
      <c r="K4" s="41">
        <f>_xll.qlDayCounterYearFraction(DayCounter,SettlementDate,D4,,,Trigger)</f>
        <v>0</v>
      </c>
      <c r="L4" s="41">
        <f>_xll.qlDayCounterYearFraction(DayCounter,SettlementDate,E4,,,Trigger)</f>
        <v>0.49863013698630138</v>
      </c>
      <c r="M4" s="41">
        <f>L4-K4</f>
        <v>0.49863013698630138</v>
      </c>
      <c r="N4" s="41">
        <f>(L4^2-K4^2)/2</f>
        <v>0.12431600675548883</v>
      </c>
      <c r="O4" s="41">
        <f>(L4^3-K4^3)/3</f>
        <v>4.1325138318719576E-2</v>
      </c>
      <c r="P4" s="321" t="b">
        <f>IF(D12="fixing",FALSE,TRUE)</f>
        <v>1</v>
      </c>
      <c r="R4" s="429"/>
      <c r="S4" s="292">
        <v>6.7941332469617879E-2</v>
      </c>
      <c r="T4" s="298">
        <v>0.17010696190654909</v>
      </c>
      <c r="U4" s="293">
        <v>0.50684931506849318</v>
      </c>
      <c r="V4" s="301" t="s">
        <v>33</v>
      </c>
      <c r="W4" s="294">
        <v>-6.3911943623615186E-4</v>
      </c>
      <c r="X4" s="301" t="s">
        <v>34</v>
      </c>
      <c r="Y4" s="335">
        <v>1.292083667731122E-3</v>
      </c>
      <c r="AA4" s="292">
        <v>-114.71369687322664</v>
      </c>
      <c r="AB4" s="298">
        <v>208.94667204517876</v>
      </c>
      <c r="AC4" s="293">
        <v>-97.677151084784725</v>
      </c>
      <c r="AF4" s="40">
        <f>_xll.qlCalendarAdvance(Calendar,AF3,"1d","mf",,Trigger)</f>
        <v>42271</v>
      </c>
      <c r="AG4" s="41">
        <f>_xll.qlDayCounterYearFraction(DayCounter,SettlementDate,AF4,,,Trigger)</f>
        <v>2.7397260273972603E-3</v>
      </c>
      <c r="AH4" s="37">
        <f t="shared" si="0"/>
        <v>2.5920677469388792E-3</v>
      </c>
      <c r="AI4" s="37">
        <f t="shared" si="1"/>
        <v>2.7144151517548361E-3</v>
      </c>
      <c r="AJ4" s="37">
        <f t="shared" si="2"/>
        <v>2.7296814715439513E-3</v>
      </c>
    </row>
    <row r="5" spans="1:36" ht="12" customHeight="1" x14ac:dyDescent="0.2">
      <c r="A5" s="251">
        <v>1</v>
      </c>
      <c r="B5" s="338">
        <f t="shared" ref="B5:B7" si="4">A5+SUBSTITUTE($D$9,"M","")</f>
        <v>7</v>
      </c>
      <c r="C5" s="320" t="str">
        <f>"Delta("&amp;A5&amp;"M,"&amp;B5&amp;"M)"</f>
        <v>Delta(1M,7M)</v>
      </c>
      <c r="D5" s="33">
        <f>_xll.qlCalendarAdvance(Calendar,SettlementDate,A5&amp;"M","mf")</f>
        <v>42300</v>
      </c>
      <c r="E5" s="33">
        <f>_xll.qlInterestRateIndexMaturity($D$10,D5)</f>
        <v>42485</v>
      </c>
      <c r="F5" s="140">
        <f>_xll.qlYieldTSDiscount(Discounting,D5,,AllTriggers)</f>
        <v>0.99962000746296242</v>
      </c>
      <c r="G5" s="140">
        <f>_xll.qlYieldTSDiscount(Discounting,E5,,AllTriggers)</f>
        <v>0.99712200538991047</v>
      </c>
      <c r="H5" s="142">
        <f>_xll.qlDayCounterYearFraction(DayCounter,D5,E5,,,Trigger)</f>
        <v>0.50684931506849318</v>
      </c>
      <c r="I5" s="34">
        <f t="shared" si="3"/>
        <v>4.9427156856646616E-3</v>
      </c>
      <c r="J5" s="128">
        <f>LN((1+(_xll.qlInterpolationInterpolate(B6Minterpolation,D5,TRUE,AllTriggers)+I5)*H5)/(1+I5*H5))</f>
        <v>1.292083667731122E-3</v>
      </c>
      <c r="K5" s="41">
        <f>_xll.qlDayCounterYearFraction(DayCounter,SettlementDate,D5,,,Trigger)</f>
        <v>8.2191780821917804E-2</v>
      </c>
      <c r="L5" s="41">
        <f>_xll.qlDayCounterYearFraction(DayCounter,SettlementDate,E5,,,Trigger)</f>
        <v>0.58904109589041098</v>
      </c>
      <c r="M5" s="41">
        <f>L5-K5</f>
        <v>0.50684931506849318</v>
      </c>
      <c r="N5" s="41">
        <f>(L5^2-K5^2)/2</f>
        <v>0.17010696190654909</v>
      </c>
      <c r="O5" s="41">
        <f>(L5^3-K5^3)/3</f>
        <v>6.7941332469617879E-2</v>
      </c>
      <c r="P5" s="321" t="b">
        <v>1</v>
      </c>
      <c r="R5" s="429"/>
      <c r="S5" s="292">
        <v>9.6804173939270877E-2</v>
      </c>
      <c r="T5" s="298">
        <v>0.20764871458059675</v>
      </c>
      <c r="U5" s="293">
        <v>0.49863013698630143</v>
      </c>
      <c r="V5" s="251"/>
      <c r="W5" s="294">
        <v>2.7314306742083402E-3</v>
      </c>
      <c r="X5" s="301"/>
      <c r="Y5" s="335">
        <v>1.2525978327172184E-3</v>
      </c>
      <c r="AA5" s="292">
        <v>17.818886561607329</v>
      </c>
      <c r="AB5" s="298">
        <v>-26.082506386983908</v>
      </c>
      <c r="AC5" s="293">
        <v>10.699045754832357</v>
      </c>
      <c r="AF5" s="40">
        <f>_xll.qlCalendarAdvance(Calendar,AF4,"1d","mf",,Trigger)</f>
        <v>42272</v>
      </c>
      <c r="AG5" s="41">
        <f>_xll.qlDayCounterYearFraction(DayCounter,SettlementDate,AF5,,,Trigger)</f>
        <v>5.4794520547945206E-3</v>
      </c>
      <c r="AH5" s="37">
        <f t="shared" si="0"/>
        <v>2.5920677469388792E-3</v>
      </c>
      <c r="AI5" s="37">
        <f t="shared" si="1"/>
        <v>2.71305573614577E-3</v>
      </c>
      <c r="AJ5" s="37">
        <f t="shared" si="2"/>
        <v>2.7279358878589278E-3</v>
      </c>
    </row>
    <row r="6" spans="1:36" ht="12" customHeight="1" x14ac:dyDescent="0.2">
      <c r="A6" s="251">
        <v>2</v>
      </c>
      <c r="B6" s="338">
        <f t="shared" si="4"/>
        <v>8</v>
      </c>
      <c r="C6" s="320" t="str">
        <f>"Delta("&amp;A6&amp;"M,"&amp;B6&amp;"M)"</f>
        <v>Delta(2M,8M)</v>
      </c>
      <c r="D6" s="33">
        <f>_xll.qlCalendarAdvance(Calendar,SettlementDate,A6&amp;"M","mf")</f>
        <v>42331</v>
      </c>
      <c r="E6" s="33">
        <f>_xll.qlInterestRateIndexMaturity($D$10,D6)</f>
        <v>42513</v>
      </c>
      <c r="F6" s="140">
        <f>_xll.qlYieldTSDiscount(Discounting,D6,,AllTriggers)</f>
        <v>0.99922348016397677</v>
      </c>
      <c r="G6" s="140">
        <f>_xll.qlYieldTSDiscount(Discounting,E6,,AllTriggers)</f>
        <v>0.99669881065837362</v>
      </c>
      <c r="H6" s="142">
        <f>_xll.qlDayCounterYearFraction(DayCounter,D6,E6,,,Trigger)</f>
        <v>0.49863013698630138</v>
      </c>
      <c r="I6" s="34">
        <f t="shared" si="3"/>
        <v>5.0799808001497915E-3</v>
      </c>
      <c r="J6" s="128">
        <f>LN((1+(_xll.qlInterpolationInterpolate(B6Minterpolation,D6,TRUE,AllTriggers)+I6)*H6)/(1+I6*H6))</f>
        <v>1.2525978327172184E-3</v>
      </c>
      <c r="K6" s="41">
        <f>_xll.qlDayCounterYearFraction(DayCounter,SettlementDate,D6,,,Trigger)</f>
        <v>0.16712328767123288</v>
      </c>
      <c r="L6" s="41">
        <f>_xll.qlDayCounterYearFraction(DayCounter,SettlementDate,E6,,,Trigger)</f>
        <v>0.66575342465753429</v>
      </c>
      <c r="M6" s="41">
        <f>L6-K6</f>
        <v>0.49863013698630143</v>
      </c>
      <c r="N6" s="41">
        <f>(L6^2-K6^2)/2</f>
        <v>0.20764871458059675</v>
      </c>
      <c r="O6" s="41">
        <f>(L6^3-K6^3)/3</f>
        <v>9.6804173939270877E-2</v>
      </c>
      <c r="P6" s="321" t="b">
        <v>1</v>
      </c>
      <c r="W6" s="296"/>
      <c r="X6" s="289"/>
      <c r="Y6" s="290"/>
      <c r="AF6" s="40">
        <f>_xll.qlCalendarAdvance(Calendar,AF5,"1d","mf",,Trigger)</f>
        <v>42275</v>
      </c>
      <c r="AG6" s="41">
        <f>_xll.qlDayCounterYearFraction(DayCounter,SettlementDate,AF6,,,Trigger)</f>
        <v>1.3698630136986301E-2</v>
      </c>
      <c r="AH6" s="37">
        <f t="shared" si="0"/>
        <v>2.5920677469388792E-3</v>
      </c>
      <c r="AI6" s="37">
        <f t="shared" si="1"/>
        <v>2.7089774893185713E-3</v>
      </c>
      <c r="AJ6" s="37">
        <f t="shared" si="2"/>
        <v>2.7227208506800517E-3</v>
      </c>
    </row>
    <row r="7" spans="1:36" ht="12" customHeight="1" x14ac:dyDescent="0.2">
      <c r="A7" s="251">
        <v>3</v>
      </c>
      <c r="B7" s="338">
        <f t="shared" si="4"/>
        <v>9</v>
      </c>
      <c r="C7" s="322" t="str">
        <f>"Delta("&amp;A7&amp;"M,"&amp;B7&amp;"M)"</f>
        <v>Delta(3M,9M)</v>
      </c>
      <c r="D7" s="311">
        <f>_xll.qlCalendarAdvance(Calendar,SettlementDate,A7&amp;"M","mf")</f>
        <v>42361</v>
      </c>
      <c r="E7" s="311">
        <f>_xll.qlInterestRateIndexMaturity($D$10,D7)</f>
        <v>42544</v>
      </c>
      <c r="F7" s="325">
        <f>_xll.qlYieldTSDiscount(Discounting,D7,,AllTriggers)</f>
        <v>0.99883269979860867</v>
      </c>
      <c r="G7" s="325">
        <f>_xll.qlYieldTSDiscount(Discounting,E7,,AllTriggers)</f>
        <v>0.99619542051675203</v>
      </c>
      <c r="H7" s="326">
        <f>_xll.qlDayCounterYearFraction(DayCounter,D7,E7,,,Trigger)</f>
        <v>0.50136986301369868</v>
      </c>
      <c r="I7" s="327">
        <f t="shared" si="3"/>
        <v>5.2802362801354346E-3</v>
      </c>
      <c r="J7" s="323">
        <f>LN((1+(_xll.qlInterpolationInterpolate(B6Minterpolation,D7,TRUE,AllTriggers)+I7)*H7)/(1+I7*H7))</f>
        <v>1.2342336507594879E-3</v>
      </c>
      <c r="K7" s="313">
        <f>_xll.qlDayCounterYearFraction(DayCounter,SettlementDate,D7,,,Trigger)</f>
        <v>0.24931506849315069</v>
      </c>
      <c r="L7" s="313">
        <f>_xll.qlDayCounterYearFraction(DayCounter,SettlementDate,E7,,,Trigger)</f>
        <v>0.75068493150684934</v>
      </c>
      <c r="M7" s="313">
        <f>L7-K7</f>
        <v>0.50136986301369868</v>
      </c>
      <c r="N7" s="313">
        <f>(L7^2-K7^2)/2</f>
        <v>0.25068493150684928</v>
      </c>
      <c r="O7" s="313">
        <f>(L7^3-K7^3)/3</f>
        <v>0.13584498363824718</v>
      </c>
      <c r="P7" s="324" t="b">
        <v>0</v>
      </c>
      <c r="W7" s="296"/>
      <c r="X7" s="289"/>
      <c r="Y7" s="290"/>
      <c r="AF7" s="40">
        <f>_xll.qlCalendarAdvance(Calendar,AF6,"1d","mf",,Trigger)</f>
        <v>42276</v>
      </c>
      <c r="AG7" s="41">
        <f>_xll.qlDayCounterYearFraction(DayCounter,SettlementDate,AF7,,,Trigger)</f>
        <v>1.643835616438356E-2</v>
      </c>
      <c r="AH7" s="37">
        <f t="shared" si="0"/>
        <v>2.5920677469388792E-3</v>
      </c>
      <c r="AI7" s="37">
        <f t="shared" si="1"/>
        <v>2.7076180737095053E-3</v>
      </c>
      <c r="AJ7" s="37">
        <f t="shared" si="2"/>
        <v>2.7209897429124911E-3</v>
      </c>
    </row>
    <row r="8" spans="1:36" ht="12" customHeight="1" x14ac:dyDescent="0.2">
      <c r="B8" s="283"/>
      <c r="C8" s="283"/>
      <c r="D8" s="284"/>
      <c r="E8" s="284"/>
      <c r="F8" s="284"/>
      <c r="G8" s="284"/>
      <c r="H8" s="284"/>
      <c r="I8" s="284"/>
      <c r="J8" s="285"/>
      <c r="K8" s="286"/>
      <c r="L8" s="286"/>
      <c r="M8" s="286"/>
      <c r="N8" s="286"/>
      <c r="O8" s="286"/>
      <c r="P8" s="287"/>
      <c r="W8" s="288" t="s">
        <v>104</v>
      </c>
      <c r="X8" s="289"/>
      <c r="Y8" s="290"/>
      <c r="AF8" s="40">
        <f>_xll.qlCalendarAdvance(Calendar,AF7,"1d","mf",,Trigger)</f>
        <v>42277</v>
      </c>
      <c r="AG8" s="41">
        <f>_xll.qlDayCounterYearFraction(DayCounter,SettlementDate,AF8,,,Trigger)</f>
        <v>1.9178082191780823E-2</v>
      </c>
      <c r="AH8" s="37">
        <f t="shared" si="0"/>
        <v>2.5920677469388792E-3</v>
      </c>
      <c r="AI8" s="37">
        <f t="shared" si="1"/>
        <v>2.7062586581004387E-3</v>
      </c>
      <c r="AJ8" s="37">
        <f t="shared" si="2"/>
        <v>2.7192622541242963E-3</v>
      </c>
    </row>
    <row r="9" spans="1:36" ht="12" customHeight="1" x14ac:dyDescent="0.2">
      <c r="C9" s="235" t="s">
        <v>148</v>
      </c>
      <c r="D9" s="316" t="s">
        <v>38</v>
      </c>
      <c r="R9" s="428" t="s">
        <v>100</v>
      </c>
      <c r="S9" s="291"/>
      <c r="T9" s="292">
        <f t="array" ref="T9:T10">_xll.ohFilter(N3:N7,P3:P7)</f>
        <v>0.12431600675548883</v>
      </c>
      <c r="U9" s="293">
        <f t="array" ref="U9:U10">_xll.ohFilter(M3:M7,P3:P7)</f>
        <v>0.49863013698630138</v>
      </c>
      <c r="V9" s="430" t="s">
        <v>33</v>
      </c>
      <c r="W9" s="294">
        <f t="array" ref="W9:W10">MMULT(AA9:AB10,Y9:Y10)</f>
        <v>-4.9618669730915402E-4</v>
      </c>
      <c r="X9" s="430" t="s">
        <v>34</v>
      </c>
      <c r="Y9" s="335">
        <f t="array" ref="Y9:Y10">_xll.ohFilter(J3:J7,P3:P7)</f>
        <v>1.292483095733907E-3</v>
      </c>
      <c r="AA9" s="292">
        <f t="array" ref="AA9:AB10">MINVERSE(T9:U10)</f>
        <v>-23.238269666841081</v>
      </c>
      <c r="AB9" s="293">
        <v>22.861432861432849</v>
      </c>
      <c r="AF9" s="40">
        <f>_xll.qlCalendarAdvance(Calendar,AF8,"1d","mf",,Trigger)</f>
        <v>42278</v>
      </c>
      <c r="AG9" s="41">
        <f>_xll.qlDayCounterYearFraction(DayCounter,SettlementDate,AF9,,,Trigger)</f>
        <v>2.1917808219178082E-2</v>
      </c>
      <c r="AH9" s="37">
        <f t="shared" si="0"/>
        <v>2.5920677469388792E-3</v>
      </c>
      <c r="AI9" s="37">
        <f t="shared" si="1"/>
        <v>2.7048992424913727E-3</v>
      </c>
      <c r="AJ9" s="37">
        <f t="shared" si="2"/>
        <v>2.7175383843154664E-3</v>
      </c>
    </row>
    <row r="10" spans="1:36" ht="12" customHeight="1" x14ac:dyDescent="0.2">
      <c r="C10" s="235" t="s">
        <v>112</v>
      </c>
      <c r="D10" s="316" t="str">
        <f>PROPER(Currency)&amp;IborType&amp;$D$9</f>
        <v>GbpLibor6M</v>
      </c>
      <c r="R10" s="428"/>
      <c r="S10" s="291"/>
      <c r="T10" s="292">
        <v>0.17010696190654909</v>
      </c>
      <c r="U10" s="293">
        <v>0.50684931506849318</v>
      </c>
      <c r="V10" s="430"/>
      <c r="W10" s="294">
        <v>2.7157745673639022E-3</v>
      </c>
      <c r="X10" s="430"/>
      <c r="Y10" s="335">
        <v>1.292083667731122E-3</v>
      </c>
      <c r="AA10" s="292">
        <v>7.7991452991452945</v>
      </c>
      <c r="AB10" s="293">
        <v>-5.6996996996996954</v>
      </c>
      <c r="AF10" s="40">
        <f>_xll.qlCalendarAdvance(Calendar,AF9,"1d","mf",,Trigger)</f>
        <v>42279</v>
      </c>
      <c r="AG10" s="41">
        <f>_xll.qlDayCounterYearFraction(DayCounter,SettlementDate,AF10,,,Trigger)</f>
        <v>2.4657534246575342E-2</v>
      </c>
      <c r="AH10" s="37">
        <f t="shared" si="0"/>
        <v>2.5920677469388792E-3</v>
      </c>
      <c r="AI10" s="37">
        <f t="shared" si="1"/>
        <v>2.7035398268823066E-3</v>
      </c>
      <c r="AJ10" s="37">
        <f t="shared" si="2"/>
        <v>2.7158181334860023E-3</v>
      </c>
    </row>
    <row r="11" spans="1:36" ht="12" customHeight="1" x14ac:dyDescent="0.2">
      <c r="C11" s="235" t="s">
        <v>139</v>
      </c>
      <c r="D11" s="317" t="s">
        <v>92</v>
      </c>
      <c r="W11" s="296"/>
      <c r="X11" s="289"/>
      <c r="Y11" s="290"/>
      <c r="AF11" s="40">
        <f>_xll.qlCalendarAdvance(Calendar,AF10,"1d","mf",,Trigger)</f>
        <v>42282</v>
      </c>
      <c r="AG11" s="41">
        <f>_xll.qlDayCounterYearFraction(DayCounter,SettlementDate,AF11,,,Trigger)</f>
        <v>3.287671232876712E-2</v>
      </c>
      <c r="AH11" s="37">
        <f t="shared" si="0"/>
        <v>2.5920677469388792E-3</v>
      </c>
      <c r="AI11" s="37">
        <f t="shared" si="1"/>
        <v>2.6994615800551079E-3</v>
      </c>
      <c r="AJ11" s="37">
        <f t="shared" si="2"/>
        <v>2.7106790948738043E-3</v>
      </c>
    </row>
    <row r="12" spans="1:36" ht="12" customHeight="1" x14ac:dyDescent="0.2">
      <c r="C12" s="235" t="s">
        <v>138</v>
      </c>
      <c r="D12" s="316" t="s">
        <v>143</v>
      </c>
      <c r="Q12" s="304"/>
      <c r="W12" s="297" t="s">
        <v>31</v>
      </c>
      <c r="X12" s="289"/>
      <c r="Y12" s="290"/>
      <c r="AF12" s="40">
        <f>_xll.qlCalendarAdvance(Calendar,AF11,"1d","mf",,Trigger)</f>
        <v>42283</v>
      </c>
      <c r="AG12" s="41">
        <f>_xll.qlDayCounterYearFraction(DayCounter,SettlementDate,AF12,,,Trigger)</f>
        <v>3.5616438356164383E-2</v>
      </c>
      <c r="AH12" s="37">
        <f t="shared" si="0"/>
        <v>2.5920677469388792E-3</v>
      </c>
      <c r="AI12" s="37">
        <f t="shared" si="1"/>
        <v>2.6981021644460418E-3</v>
      </c>
      <c r="AJ12" s="37">
        <f t="shared" si="2"/>
        <v>2.7089733199618026E-3</v>
      </c>
    </row>
    <row r="13" spans="1:36" ht="12" customHeight="1" x14ac:dyDescent="0.2">
      <c r="N13" s="306" t="str">
        <f>"Synthetic Deposits "&amp;D9</f>
        <v>Synthetic Deposits 6M</v>
      </c>
      <c r="O13" s="306"/>
      <c r="P13" s="306"/>
      <c r="Q13" s="304"/>
      <c r="R13" s="302" t="s">
        <v>101</v>
      </c>
      <c r="U13" s="303">
        <f t="array" ref="U13">_xll.ohFilter(M3:M7,P3:P7)</f>
        <v>0.49863013698630138</v>
      </c>
      <c r="V13" s="302" t="s">
        <v>33</v>
      </c>
      <c r="W13" s="294">
        <f>MMULT(AA13,Y13)</f>
        <v>2.5920677469388792E-3</v>
      </c>
      <c r="X13" s="302" t="s">
        <v>34</v>
      </c>
      <c r="Y13" s="335">
        <f t="array" ref="Y13">_xll.ohFilter(J3:J7,P3:P7)</f>
        <v>1.292483095733907E-3</v>
      </c>
      <c r="AA13" s="303">
        <f>MINVERSE(U13)</f>
        <v>2.0054945054945055</v>
      </c>
      <c r="AF13" s="40">
        <f>_xll.qlCalendarAdvance(Calendar,AF12,"1d","mf",,Trigger)</f>
        <v>42284</v>
      </c>
      <c r="AG13" s="41">
        <f>_xll.qlDayCounterYearFraction(DayCounter,SettlementDate,AF13,,,Trigger)</f>
        <v>3.8356164383561646E-2</v>
      </c>
      <c r="AH13" s="37">
        <f t="shared" si="0"/>
        <v>2.5920677469388792E-3</v>
      </c>
      <c r="AI13" s="37">
        <f t="shared" si="1"/>
        <v>2.6967427488369757E-3</v>
      </c>
      <c r="AJ13" s="37">
        <f t="shared" si="2"/>
        <v>2.7072711640291664E-3</v>
      </c>
    </row>
    <row r="14" spans="1:36" ht="12" customHeight="1" x14ac:dyDescent="0.2">
      <c r="C14" s="235" t="s">
        <v>108</v>
      </c>
      <c r="D14" s="235" t="s">
        <v>85</v>
      </c>
      <c r="E14" s="235" t="s">
        <v>86</v>
      </c>
      <c r="F14" s="337"/>
      <c r="G14" s="337"/>
      <c r="H14" s="337"/>
      <c r="I14" s="337"/>
      <c r="J14" s="308" t="s">
        <v>132</v>
      </c>
      <c r="K14" s="308" t="s">
        <v>133</v>
      </c>
      <c r="L14" s="308" t="s">
        <v>134</v>
      </c>
      <c r="M14" s="235" t="s">
        <v>135</v>
      </c>
      <c r="N14" s="307" t="s">
        <v>101</v>
      </c>
      <c r="O14" s="307" t="s">
        <v>100</v>
      </c>
      <c r="P14" s="307" t="s">
        <v>126</v>
      </c>
      <c r="Q14" s="304"/>
      <c r="AF14" s="40">
        <f>_xll.qlCalendarAdvance(Calendar,AF13,"1d","mf",,Trigger)</f>
        <v>42285</v>
      </c>
      <c r="AG14" s="41">
        <f>_xll.qlDayCounterYearFraction(DayCounter,SettlementDate,AF14,,,Trigger)</f>
        <v>4.1095890410958902E-2</v>
      </c>
      <c r="AH14" s="37">
        <f t="shared" si="0"/>
        <v>2.5920677469388792E-3</v>
      </c>
      <c r="AI14" s="37">
        <f t="shared" si="1"/>
        <v>2.6953833332279097E-3</v>
      </c>
      <c r="AJ14" s="37">
        <f t="shared" si="2"/>
        <v>2.7055726270758963E-3</v>
      </c>
    </row>
    <row r="15" spans="1:36" ht="12" customHeight="1" x14ac:dyDescent="0.2">
      <c r="C15" s="309" t="s">
        <v>39</v>
      </c>
      <c r="D15" s="38">
        <f t="shared" ref="D15:D24" si="5">SettlementDate</f>
        <v>42270</v>
      </c>
      <c r="E15" s="39">
        <f>_xll.qlCalendarAdvance(Calendar,SettlementDate,C15,"Following",,Trigger)</f>
        <v>42271</v>
      </c>
      <c r="F15" s="35"/>
      <c r="G15" s="35"/>
      <c r="H15" s="35"/>
      <c r="I15" s="35"/>
      <c r="J15" s="102">
        <f>_xll.qlDayCounterYearFraction(DayCounter,D15,E15,,,Trigger)</f>
        <v>2.7397260273972603E-3</v>
      </c>
      <c r="K15" s="98">
        <f>_xll.qlYieldTSDiscount(Discounting,D15,,AllTriggers)</f>
        <v>1</v>
      </c>
      <c r="L15" s="98">
        <f>_xll.qlYieldTSDiscount(Discounting,E15,,AllTriggers)</f>
        <v>0.99998681524233324</v>
      </c>
      <c r="M15" s="336">
        <f>(K15/L15-1)/J15</f>
        <v>4.8124999999876739E-3</v>
      </c>
      <c r="N15" s="36">
        <f t="shared" ref="N15:N24" si="6">((1+M15*J15)*EXP($W$13*J15)-1)/J15</f>
        <v>7.4046111270908987E-3</v>
      </c>
      <c r="O15" s="36">
        <f>((1+J15*M15)*EXP($W$10*J15+0.5*$W$9*J15^2)-1)/J15</f>
        <v>7.5276407562918646E-3</v>
      </c>
      <c r="P15" s="36">
        <f>((1+J15*M15)*EXP($W$5*J15+0.5*$W$4*J15^2+1/3*$W$3*J15^3)-1)/J15</f>
        <v>7.5431019872118643E-3</v>
      </c>
      <c r="Q15" s="304"/>
      <c r="AF15" s="40">
        <f>_xll.qlCalendarAdvance(Calendar,AF14,"1d","mf",,Trigger)</f>
        <v>42286</v>
      </c>
      <c r="AG15" s="41">
        <f>_xll.qlDayCounterYearFraction(DayCounter,SettlementDate,AF15,,,Trigger)</f>
        <v>4.3835616438356165E-2</v>
      </c>
      <c r="AH15" s="37">
        <f t="shared" si="0"/>
        <v>2.5920677469388792E-3</v>
      </c>
      <c r="AI15" s="37">
        <f t="shared" si="1"/>
        <v>2.6940239176188436E-3</v>
      </c>
      <c r="AJ15" s="37">
        <f t="shared" si="2"/>
        <v>2.7038777091019919E-3</v>
      </c>
    </row>
    <row r="16" spans="1:36" ht="12" customHeight="1" x14ac:dyDescent="0.2">
      <c r="C16" s="155" t="s">
        <v>40</v>
      </c>
      <c r="D16" s="33">
        <f>SettlementDate</f>
        <v>42270</v>
      </c>
      <c r="E16" s="40">
        <f>_xll.qlCalendarAdvance(Calendar,SettlementDate,C16,"Following",,Trigger)</f>
        <v>42277</v>
      </c>
      <c r="F16" s="35"/>
      <c r="G16" s="35"/>
      <c r="H16" s="35"/>
      <c r="I16" s="35"/>
      <c r="J16" s="41">
        <f>_xll.qlDayCounterYearFraction(DayCounter,D16,E16,,,Trigger)</f>
        <v>1.9178082191780823E-2</v>
      </c>
      <c r="K16" s="99">
        <f>_xll.qlYieldTSDiscount(Discounting,D16,,AllTriggers)</f>
        <v>1</v>
      </c>
      <c r="L16" s="99">
        <f>_xll.qlYieldTSDiscount(Discounting,E16,,AllTriggers)</f>
        <v>0.99991130923661564</v>
      </c>
      <c r="M16" s="321">
        <f t="shared" ref="M16:M24" si="7">(K16/L16-1)/J16</f>
        <v>4.6249999998239566E-3</v>
      </c>
      <c r="N16" s="37">
        <f t="shared" si="6"/>
        <v>7.2173620933930439E-3</v>
      </c>
      <c r="O16" s="37">
        <f t="shared" ref="O16:O24" si="8">((1+J16*M16)*EXP($W$10*J16+0.5*$W$9*J16^2)-1)/J16</f>
        <v>7.3363275592057998E-3</v>
      </c>
      <c r="P16" s="37">
        <f t="shared" ref="P16:P24" si="9">((1+J16*M16)*EXP($W$5*J16+0.5*$W$4*J16^2+1/3*$W$3*J16^3)-1)/J16</f>
        <v>7.3506446491974509E-3</v>
      </c>
      <c r="Q16" s="304"/>
      <c r="AF16" s="40">
        <f>_xll.qlCalendarAdvance(Calendar,AF15,"1d","mf",,Trigger)</f>
        <v>42289</v>
      </c>
      <c r="AG16" s="41">
        <f>_xll.qlDayCounterYearFraction(DayCounter,SettlementDate,AF16,,,Trigger)</f>
        <v>5.2054794520547946E-2</v>
      </c>
      <c r="AH16" s="37">
        <f t="shared" si="0"/>
        <v>2.5920677469388792E-3</v>
      </c>
      <c r="AI16" s="37">
        <f t="shared" si="1"/>
        <v>2.6899456707916449E-3</v>
      </c>
      <c r="AJ16" s="37">
        <f t="shared" si="2"/>
        <v>2.6988146690564712E-3</v>
      </c>
    </row>
    <row r="17" spans="3:36" ht="12" customHeight="1" x14ac:dyDescent="0.2">
      <c r="C17" s="155" t="s">
        <v>41</v>
      </c>
      <c r="D17" s="33">
        <f t="shared" si="5"/>
        <v>42270</v>
      </c>
      <c r="E17" s="40">
        <f>_xll.qlCalendarAdvance(Calendar,SettlementDate,C17,"Following",,Trigger)</f>
        <v>42284</v>
      </c>
      <c r="F17" s="35"/>
      <c r="G17" s="35"/>
      <c r="H17" s="35"/>
      <c r="I17" s="35"/>
      <c r="J17" s="41">
        <f>_xll.qlDayCounterYearFraction(DayCounter,D17,E17,,,Trigger)</f>
        <v>3.8356164383561646E-2</v>
      </c>
      <c r="K17" s="99">
        <f>_xll.qlYieldTSDiscount(Discounting,D17,,AllTriggers)</f>
        <v>1</v>
      </c>
      <c r="L17" s="99">
        <f>_xll.qlYieldTSDiscount(Discounting,E17,,AllTriggers)</f>
        <v>0.99982359276883748</v>
      </c>
      <c r="M17" s="321">
        <f t="shared" si="7"/>
        <v>4.6000000000012697E-3</v>
      </c>
      <c r="N17" s="37">
        <f t="shared" si="6"/>
        <v>7.1926539681059299E-3</v>
      </c>
      <c r="O17" s="37">
        <f t="shared" si="8"/>
        <v>7.306876632699545E-3</v>
      </c>
      <c r="P17" s="37">
        <f t="shared" si="9"/>
        <v>7.3199134396993515E-3</v>
      </c>
      <c r="Q17" s="304"/>
      <c r="AF17" s="40">
        <f>_xll.qlCalendarAdvance(Calendar,AF16,"1d","mf",,Trigger)</f>
        <v>42290</v>
      </c>
      <c r="AG17" s="41">
        <f>_xll.qlDayCounterYearFraction(DayCounter,SettlementDate,AF17,,,Trigger)</f>
        <v>5.4794520547945202E-2</v>
      </c>
      <c r="AH17" s="37">
        <f t="shared" si="0"/>
        <v>2.5920677469388792E-3</v>
      </c>
      <c r="AI17" s="37">
        <f t="shared" si="1"/>
        <v>2.6885862551825788E-3</v>
      </c>
      <c r="AJ17" s="37">
        <f t="shared" si="2"/>
        <v>2.6971342270000289E-3</v>
      </c>
    </row>
    <row r="18" spans="3:36" ht="12" customHeight="1" x14ac:dyDescent="0.2">
      <c r="C18" s="155" t="s">
        <v>42</v>
      </c>
      <c r="D18" s="33">
        <f t="shared" si="5"/>
        <v>42270</v>
      </c>
      <c r="E18" s="40">
        <f>_xll.qlCalendarAdvance(Calendar,SettlementDate,C18,"Following",,Trigger)</f>
        <v>42291</v>
      </c>
      <c r="F18" s="35"/>
      <c r="G18" s="35"/>
      <c r="H18" s="35"/>
      <c r="I18" s="35"/>
      <c r="J18" s="41">
        <f>_xll.qlDayCounterYearFraction(DayCounter,D18,E18,,,Trigger)</f>
        <v>5.7534246575342465E-2</v>
      </c>
      <c r="K18" s="99">
        <f>_xll.qlYieldTSDiscount(Discounting,D18,,AllTriggers)</f>
        <v>1</v>
      </c>
      <c r="L18" s="99">
        <f>_xll.qlYieldTSDiscount(Discounting,E18,,AllTriggers)</f>
        <v>0.99973475996992711</v>
      </c>
      <c r="M18" s="321">
        <f t="shared" si="7"/>
        <v>4.6113474461564755E-3</v>
      </c>
      <c r="N18" s="37">
        <f t="shared" si="6"/>
        <v>7.2042962375035427E-3</v>
      </c>
      <c r="O18" s="37">
        <f t="shared" si="8"/>
        <v>7.3137748979582428E-3</v>
      </c>
      <c r="P18" s="37">
        <f t="shared" si="9"/>
        <v>7.3255902097813493E-3</v>
      </c>
      <c r="Q18" s="304"/>
      <c r="AF18" s="40">
        <f>_xll.qlCalendarAdvance(Calendar,AF17,"1d","mf",,Trigger)</f>
        <v>42291</v>
      </c>
      <c r="AG18" s="41">
        <f>_xll.qlDayCounterYearFraction(DayCounter,SettlementDate,AF18,,,Trigger)</f>
        <v>5.7534246575342465E-2</v>
      </c>
      <c r="AH18" s="37">
        <f t="shared" si="0"/>
        <v>2.5920677469388792E-3</v>
      </c>
      <c r="AI18" s="37">
        <f t="shared" si="1"/>
        <v>2.6872268395735123E-3</v>
      </c>
      <c r="AJ18" s="37">
        <f t="shared" si="2"/>
        <v>2.695457403922952E-3</v>
      </c>
    </row>
    <row r="19" spans="3:36" ht="12" customHeight="1" x14ac:dyDescent="0.2">
      <c r="C19" s="155" t="s">
        <v>36</v>
      </c>
      <c r="D19" s="33">
        <f t="shared" si="5"/>
        <v>42270</v>
      </c>
      <c r="E19" s="40">
        <f>_xll.qlCalendarAdvance(Calendar,SettlementDate,C19,"mf",TRUE,Trigger)</f>
        <v>42300</v>
      </c>
      <c r="F19" s="35"/>
      <c r="G19" s="35"/>
      <c r="H19" s="35"/>
      <c r="I19" s="35"/>
      <c r="J19" s="41">
        <f>_xll.qlDayCounterYearFraction(DayCounter,D19,E19,,,Trigger)</f>
        <v>8.2191780821917804E-2</v>
      </c>
      <c r="K19" s="99">
        <f>_xll.qlYieldTSDiscount(Discounting,D19,,AllTriggers)</f>
        <v>1</v>
      </c>
      <c r="L19" s="99">
        <f>_xll.qlYieldTSDiscount(Discounting,E19,,AllTriggers)</f>
        <v>0.99962000746296242</v>
      </c>
      <c r="M19" s="321">
        <f t="shared" si="7"/>
        <v>4.6249999994418811E-3</v>
      </c>
      <c r="N19" s="37">
        <f t="shared" si="6"/>
        <v>7.2183293274753115E-3</v>
      </c>
      <c r="O19" s="37">
        <f t="shared" si="8"/>
        <v>7.3217066485185374E-3</v>
      </c>
      <c r="P19" s="37">
        <f t="shared" si="9"/>
        <v>7.3320378718984376E-3</v>
      </c>
      <c r="Q19" s="304"/>
      <c r="AF19" s="40">
        <f>_xll.qlCalendarAdvance(Calendar,AF18,"1d","mf",,Trigger)</f>
        <v>42292</v>
      </c>
      <c r="AG19" s="41">
        <f>_xll.qlDayCounterYearFraction(DayCounter,SettlementDate,AF19,,,Trigger)</f>
        <v>6.0273972602739728E-2</v>
      </c>
      <c r="AH19" s="37">
        <f t="shared" si="0"/>
        <v>2.5920677469388792E-3</v>
      </c>
      <c r="AI19" s="37">
        <f t="shared" si="1"/>
        <v>2.6858674239644462E-3</v>
      </c>
      <c r="AJ19" s="37">
        <f t="shared" si="2"/>
        <v>2.6937841998252413E-3</v>
      </c>
    </row>
    <row r="20" spans="3:36" ht="12" customHeight="1" x14ac:dyDescent="0.2">
      <c r="C20" s="155" t="s">
        <v>43</v>
      </c>
      <c r="D20" s="33">
        <f t="shared" si="5"/>
        <v>42270</v>
      </c>
      <c r="E20" s="40">
        <f>_xll.qlCalendarAdvance(Calendar,SettlementDate,C20,"mf",TRUE,Trigger)</f>
        <v>42331</v>
      </c>
      <c r="F20" s="35"/>
      <c r="G20" s="35"/>
      <c r="H20" s="35"/>
      <c r="I20" s="35"/>
      <c r="J20" s="41">
        <f>_xll.qlDayCounterYearFraction(DayCounter,D20,E20,,,Trigger)</f>
        <v>0.16712328767123288</v>
      </c>
      <c r="K20" s="99">
        <f>_xll.qlYieldTSDiscount(Discounting,D20,,AllTriggers)</f>
        <v>1</v>
      </c>
      <c r="L20" s="99">
        <f>_xll.qlYieldTSDiscount(Discounting,E20,,AllTriggers)</f>
        <v>0.99922348016397677</v>
      </c>
      <c r="M20" s="321">
        <f t="shared" si="7"/>
        <v>4.6499999999998678E-3</v>
      </c>
      <c r="N20" s="37">
        <f t="shared" si="6"/>
        <v>7.2446440558373527E-3</v>
      </c>
      <c r="O20" s="37">
        <f t="shared" si="8"/>
        <v>7.3269888436975203E-3</v>
      </c>
      <c r="P20" s="37">
        <f t="shared" si="9"/>
        <v>7.3329529234006279E-3</v>
      </c>
      <c r="Q20" s="304"/>
      <c r="AF20" s="40">
        <f>_xll.qlCalendarAdvance(Calendar,AF19,"1d","mf",,Trigger)</f>
        <v>42293</v>
      </c>
      <c r="AG20" s="41">
        <f>_xll.qlDayCounterYearFraction(DayCounter,SettlementDate,AF20,,,Trigger)</f>
        <v>6.3013698630136991E-2</v>
      </c>
      <c r="AH20" s="37">
        <f t="shared" si="0"/>
        <v>2.5920677469388792E-3</v>
      </c>
      <c r="AI20" s="37">
        <f t="shared" si="1"/>
        <v>2.6845080083553801E-3</v>
      </c>
      <c r="AJ20" s="37">
        <f t="shared" si="2"/>
        <v>2.6921146147068959E-3</v>
      </c>
    </row>
    <row r="21" spans="3:36" ht="12" customHeight="1" x14ac:dyDescent="0.2">
      <c r="C21" s="155" t="s">
        <v>37</v>
      </c>
      <c r="D21" s="33">
        <f t="shared" si="5"/>
        <v>42270</v>
      </c>
      <c r="E21" s="40">
        <f>_xll.qlCalendarAdvance(Calendar,SettlementDate,C21,"mf",TRUE,Trigger)</f>
        <v>42361</v>
      </c>
      <c r="F21" s="35"/>
      <c r="G21" s="35"/>
      <c r="H21" s="35"/>
      <c r="I21" s="35"/>
      <c r="J21" s="41">
        <f>_xll.qlDayCounterYearFraction(DayCounter,D21,E21,,,Trigger)</f>
        <v>0.24931506849315069</v>
      </c>
      <c r="K21" s="99">
        <f>_xll.qlYieldTSDiscount(Discounting,D21,,AllTriggers)</f>
        <v>1</v>
      </c>
      <c r="L21" s="99">
        <f>_xll.qlYieldTSDiscount(Discounting,E21,,AllTriggers)</f>
        <v>0.99883269979860867</v>
      </c>
      <c r="M21" s="321">
        <f t="shared" si="7"/>
        <v>4.6874999999996529E-3</v>
      </c>
      <c r="N21" s="37">
        <f t="shared" si="6"/>
        <v>7.2834357146070727E-3</v>
      </c>
      <c r="O21" s="37">
        <f t="shared" si="8"/>
        <v>7.3454019203769367E-3</v>
      </c>
      <c r="P21" s="37">
        <f t="shared" si="9"/>
        <v>7.3482403687158233E-3</v>
      </c>
      <c r="Q21" s="304"/>
      <c r="AF21" s="40">
        <f>_xll.qlCalendarAdvance(Calendar,AF20,"1d","mf",,Trigger)</f>
        <v>42296</v>
      </c>
      <c r="AG21" s="41">
        <f>_xll.qlDayCounterYearFraction(DayCounter,SettlementDate,AF21,,,Trigger)</f>
        <v>7.1232876712328766E-2</v>
      </c>
      <c r="AH21" s="37">
        <f t="shared" si="0"/>
        <v>2.5920677469388792E-3</v>
      </c>
      <c r="AI21" s="37">
        <f t="shared" si="1"/>
        <v>2.6804297615281815E-3</v>
      </c>
      <c r="AJ21" s="37">
        <f t="shared" si="2"/>
        <v>2.6871275732280532E-3</v>
      </c>
    </row>
    <row r="22" spans="3:36" ht="12" customHeight="1" x14ac:dyDescent="0.2">
      <c r="C22" s="155" t="s">
        <v>44</v>
      </c>
      <c r="D22" s="33">
        <f t="shared" si="5"/>
        <v>42270</v>
      </c>
      <c r="E22" s="40">
        <f>_xll.qlCalendarAdvance(Calendar,SettlementDate,C22,"mf",TRUE,Trigger)</f>
        <v>42394</v>
      </c>
      <c r="F22" s="35"/>
      <c r="G22" s="35"/>
      <c r="H22" s="35"/>
      <c r="I22" s="35"/>
      <c r="J22" s="41">
        <f>_xll.qlDayCounterYearFraction(DayCounter,D22,E22,,,Trigger)</f>
        <v>0.33972602739726027</v>
      </c>
      <c r="K22" s="99">
        <f>_xll.qlYieldTSDiscount(Discounting,D22,,AllTriggers)</f>
        <v>1</v>
      </c>
      <c r="L22" s="99">
        <f>_xll.qlYieldTSDiscount(Discounting,E22,,AllTriggers)</f>
        <v>0.99841429926224012</v>
      </c>
      <c r="M22" s="321">
        <f t="shared" si="7"/>
        <v>4.6750000000002389E-3</v>
      </c>
      <c r="N22" s="37">
        <f t="shared" si="6"/>
        <v>7.2723279450511462E-3</v>
      </c>
      <c r="O22" s="37">
        <f t="shared" si="8"/>
        <v>7.3118486609219735E-3</v>
      </c>
      <c r="P22" s="37">
        <f t="shared" si="9"/>
        <v>7.3125016378284982E-3</v>
      </c>
      <c r="Q22" s="304"/>
      <c r="AF22" s="40">
        <f>_xll.qlCalendarAdvance(Calendar,AF21,"1d","mf",,Trigger)</f>
        <v>42297</v>
      </c>
      <c r="AG22" s="41">
        <f>_xll.qlDayCounterYearFraction(DayCounter,SettlementDate,AF22,,,Trigger)</f>
        <v>7.3972602739726029E-2</v>
      </c>
      <c r="AH22" s="37">
        <f t="shared" si="0"/>
        <v>2.5920677469388792E-3</v>
      </c>
      <c r="AI22" s="37">
        <f t="shared" si="1"/>
        <v>2.6790703459191154E-3</v>
      </c>
      <c r="AJ22" s="37">
        <f t="shared" si="2"/>
        <v>2.6854724640271699E-3</v>
      </c>
    </row>
    <row r="23" spans="3:36" ht="12" customHeight="1" x14ac:dyDescent="0.2">
      <c r="C23" s="155" t="s">
        <v>45</v>
      </c>
      <c r="D23" s="33">
        <f t="shared" si="5"/>
        <v>42270</v>
      </c>
      <c r="E23" s="40">
        <f>_xll.qlCalendarAdvance(Calendar,SettlementDate,C23,"mf",TRUE,Trigger)</f>
        <v>42423</v>
      </c>
      <c r="F23" s="35"/>
      <c r="G23" s="35"/>
      <c r="H23" s="35"/>
      <c r="I23" s="35"/>
      <c r="J23" s="41">
        <f>_xll.qlDayCounterYearFraction(DayCounter,D23,E23,,,Trigger)</f>
        <v>0.41917808219178082</v>
      </c>
      <c r="K23" s="99">
        <f>_xll.qlYieldTSDiscount(Discounting,D23,,AllTriggers)</f>
        <v>1</v>
      </c>
      <c r="L23" s="99">
        <f>_xll.qlYieldTSDiscount(Discounting,E23,,AllTriggers)</f>
        <v>0.99801286069449313</v>
      </c>
      <c r="M23" s="321">
        <f t="shared" si="7"/>
        <v>4.7500000000017372E-3</v>
      </c>
      <c r="N23" s="37">
        <f t="shared" si="6"/>
        <v>7.3486403074279928E-3</v>
      </c>
      <c r="O23" s="37">
        <f t="shared" si="8"/>
        <v>7.3684126346133484E-3</v>
      </c>
      <c r="P23" s="37">
        <f t="shared" si="9"/>
        <v>7.3682304929218664E-3</v>
      </c>
      <c r="Q23" s="304"/>
      <c r="AF23" s="40">
        <f>_xll.qlCalendarAdvance(Calendar,AF22,"1d","mf",,Trigger)</f>
        <v>42298</v>
      </c>
      <c r="AG23" s="41">
        <f>_xll.qlDayCounterYearFraction(DayCounter,SettlementDate,AF23,,,Trigger)</f>
        <v>7.6712328767123292E-2</v>
      </c>
      <c r="AH23" s="37">
        <f t="shared" si="0"/>
        <v>2.5920677469388792E-3</v>
      </c>
      <c r="AI23" s="37">
        <f t="shared" si="1"/>
        <v>2.6777109303100493E-3</v>
      </c>
      <c r="AJ23" s="37">
        <f t="shared" si="2"/>
        <v>2.6838209738056524E-3</v>
      </c>
    </row>
    <row r="24" spans="3:36" ht="12" customHeight="1" x14ac:dyDescent="0.2">
      <c r="C24" s="310" t="s">
        <v>38</v>
      </c>
      <c r="D24" s="311">
        <f t="shared" si="5"/>
        <v>42270</v>
      </c>
      <c r="E24" s="312">
        <f>_xll.qlCalendarAdvance(Calendar,SettlementDate,C24,"mf",TRUE,Trigger)</f>
        <v>42452</v>
      </c>
      <c r="F24" s="331"/>
      <c r="G24" s="331"/>
      <c r="H24" s="331"/>
      <c r="I24" s="331"/>
      <c r="J24" s="313">
        <f>_xll.qlDayCounterYearFraction(DayCounter,D24,E24,,,Trigger)</f>
        <v>0.49863013698630138</v>
      </c>
      <c r="K24" s="314">
        <f>_xll.qlYieldTSDiscount(Discounting,D24,,AllTriggers)</f>
        <v>1</v>
      </c>
      <c r="L24" s="314">
        <f>_xll.qlYieldTSDiscount(Discounting,E24,,AllTriggers)</f>
        <v>0.99759368105030211</v>
      </c>
      <c r="M24" s="324">
        <f t="shared" si="7"/>
        <v>4.8375000000054061E-3</v>
      </c>
      <c r="N24" s="43">
        <f t="shared" si="6"/>
        <v>7.4375000000001801E-3</v>
      </c>
      <c r="O24" s="43">
        <f t="shared" si="8"/>
        <v>7.4375000000001801E-3</v>
      </c>
      <c r="P24" s="43">
        <f t="shared" si="9"/>
        <v>7.4375000000001801E-3</v>
      </c>
      <c r="AF24" s="40">
        <f>_xll.qlCalendarAdvance(Calendar,AF23,"1d","mf",,Trigger)</f>
        <v>42299</v>
      </c>
      <c r="AG24" s="41">
        <f>_xll.qlDayCounterYearFraction(DayCounter,SettlementDate,AF24,,,Trigger)</f>
        <v>7.9452054794520555E-2</v>
      </c>
      <c r="AH24" s="37">
        <f t="shared" si="0"/>
        <v>2.5920677469388792E-3</v>
      </c>
      <c r="AI24" s="37">
        <f t="shared" si="1"/>
        <v>2.6763515147009832E-3</v>
      </c>
      <c r="AJ24" s="37">
        <f t="shared" si="2"/>
        <v>2.6821731025635006E-3</v>
      </c>
    </row>
    <row r="25" spans="3:36" ht="12" customHeight="1" x14ac:dyDescent="0.2">
      <c r="AF25" s="40">
        <f>_xll.qlCalendarAdvance(Calendar,AF24,"1d","mf",,Trigger)</f>
        <v>42300</v>
      </c>
      <c r="AG25" s="41">
        <f>_xll.qlDayCounterYearFraction(DayCounter,SettlementDate,AF25,,,Trigger)</f>
        <v>8.2191780821917804E-2</v>
      </c>
      <c r="AH25" s="37">
        <f t="shared" si="0"/>
        <v>2.5920677469388792E-3</v>
      </c>
      <c r="AI25" s="37">
        <f t="shared" si="1"/>
        <v>2.6749920990919171E-3</v>
      </c>
      <c r="AJ25" s="37">
        <f t="shared" si="2"/>
        <v>2.6805288503007141E-3</v>
      </c>
    </row>
    <row r="26" spans="3:36" ht="12" customHeight="1" x14ac:dyDescent="0.2">
      <c r="C26" s="235" t="s">
        <v>114</v>
      </c>
      <c r="AF26" s="40">
        <f>_xll.qlCalendarAdvance(Calendar,AF25,"1d","mf",,Trigger)</f>
        <v>42303</v>
      </c>
      <c r="AG26" s="41">
        <f>_xll.qlDayCounterYearFraction(DayCounter,SettlementDate,AF26,,,Trigger)</f>
        <v>9.0410958904109592E-2</v>
      </c>
      <c r="AH26" s="37">
        <f t="shared" si="0"/>
        <v>2.5920677469388792E-3</v>
      </c>
      <c r="AI26" s="37">
        <f t="shared" si="1"/>
        <v>2.6709138522647185E-3</v>
      </c>
      <c r="AJ26" s="37">
        <f t="shared" si="2"/>
        <v>2.6756178073885492E-3</v>
      </c>
    </row>
    <row r="27" spans="3:36" ht="12" customHeight="1" x14ac:dyDescent="0.2">
      <c r="C27" s="42" t="s">
        <v>99</v>
      </c>
      <c r="AF27" s="40">
        <f>_xll.qlCalendarAdvance(Calendar,AF26,"1d","mf",,Trigger)</f>
        <v>42304</v>
      </c>
      <c r="AG27" s="41">
        <f>_xll.qlDayCounterYearFraction(DayCounter,SettlementDate,AF27,,,Trigger)</f>
        <v>9.3150684931506855E-2</v>
      </c>
      <c r="AH27" s="37">
        <f t="shared" si="0"/>
        <v>2.5920677469388792E-3</v>
      </c>
      <c r="AI27" s="37">
        <f t="shared" si="1"/>
        <v>2.6695544366556524E-3</v>
      </c>
      <c r="AJ27" s="37">
        <f t="shared" si="2"/>
        <v>2.6739880310432257E-3</v>
      </c>
    </row>
    <row r="28" spans="3:36" ht="12" customHeight="1" x14ac:dyDescent="0.2">
      <c r="C28" s="37">
        <f t="shared" ref="C28:C37" si="10">IF($C$27="FLAT",N15,IF($C$27="linear",O15,P15))</f>
        <v>7.5431019872118643E-3</v>
      </c>
      <c r="AF28" s="40">
        <f>_xll.qlCalendarAdvance(Calendar,AF27,"1d","mf",,Trigger)</f>
        <v>42305</v>
      </c>
      <c r="AG28" s="41">
        <f>_xll.qlDayCounterYearFraction(DayCounter,SettlementDate,AF28,,,Trigger)</f>
        <v>9.5890410958904104E-2</v>
      </c>
      <c r="AH28" s="37">
        <f t="shared" si="0"/>
        <v>2.5920677469388792E-3</v>
      </c>
      <c r="AI28" s="37">
        <f t="shared" si="1"/>
        <v>2.6681950210465859E-3</v>
      </c>
      <c r="AJ28" s="37">
        <f t="shared" si="2"/>
        <v>2.6723618736772675E-3</v>
      </c>
    </row>
    <row r="29" spans="3:36" ht="12" customHeight="1" x14ac:dyDescent="0.2">
      <c r="C29" s="37">
        <f t="shared" si="10"/>
        <v>7.3506446491974509E-3</v>
      </c>
      <c r="AF29" s="40">
        <f>_xll.qlCalendarAdvance(Calendar,AF28,"1d","mf",,Trigger)</f>
        <v>42306</v>
      </c>
      <c r="AG29" s="41">
        <f>_xll.qlDayCounterYearFraction(DayCounter,SettlementDate,AF29,,,Trigger)</f>
        <v>9.8630136986301367E-2</v>
      </c>
      <c r="AH29" s="37">
        <f t="shared" si="0"/>
        <v>2.5920677469388792E-3</v>
      </c>
      <c r="AI29" s="37">
        <f t="shared" si="1"/>
        <v>2.6668356054375198E-3</v>
      </c>
      <c r="AJ29" s="37">
        <f t="shared" si="2"/>
        <v>2.6707393352906747E-3</v>
      </c>
    </row>
    <row r="30" spans="3:36" ht="12" customHeight="1" x14ac:dyDescent="0.2">
      <c r="C30" s="37">
        <f t="shared" si="10"/>
        <v>7.3199134396993515E-3</v>
      </c>
      <c r="AF30" s="40">
        <f>_xll.qlCalendarAdvance(Calendar,AF29,"1d","mf",,Trigger)</f>
        <v>42307</v>
      </c>
      <c r="AG30" s="41">
        <f>_xll.qlDayCounterYearFraction(DayCounter,SettlementDate,AF30,,,Trigger)</f>
        <v>0.10136986301369863</v>
      </c>
      <c r="AH30" s="37">
        <f t="shared" si="0"/>
        <v>2.5920677469388792E-3</v>
      </c>
      <c r="AI30" s="37">
        <f t="shared" si="1"/>
        <v>2.6654761898284537E-3</v>
      </c>
      <c r="AJ30" s="37">
        <f t="shared" si="2"/>
        <v>2.669120415883448E-3</v>
      </c>
    </row>
    <row r="31" spans="3:36" ht="12" customHeight="1" x14ac:dyDescent="0.2">
      <c r="C31" s="37">
        <f t="shared" si="10"/>
        <v>7.3255902097813493E-3</v>
      </c>
      <c r="AF31" s="40">
        <f>_xll.qlCalendarAdvance(Calendar,AF30,"1d","mf",,Trigger)</f>
        <v>42310</v>
      </c>
      <c r="AG31" s="41">
        <f>_xll.qlDayCounterYearFraction(DayCounter,SettlementDate,AF31,,,Trigger)</f>
        <v>0.1095890410958904</v>
      </c>
      <c r="AH31" s="37">
        <f t="shared" si="0"/>
        <v>2.5920677469388792E-3</v>
      </c>
      <c r="AI31" s="37">
        <f t="shared" si="1"/>
        <v>2.661397943001255E-3</v>
      </c>
      <c r="AJ31" s="37">
        <f t="shared" si="2"/>
        <v>2.6642853715379607E-3</v>
      </c>
    </row>
    <row r="32" spans="3:36" ht="12" customHeight="1" x14ac:dyDescent="0.2">
      <c r="C32" s="37">
        <f t="shared" si="10"/>
        <v>7.3320378718984376E-3</v>
      </c>
      <c r="AF32" s="40">
        <f>_xll.qlCalendarAdvance(Calendar,AF31,"1d","mf",,Trigger)</f>
        <v>42311</v>
      </c>
      <c r="AG32" s="41">
        <f>_xll.qlDayCounterYearFraction(DayCounter,SettlementDate,AF32,,,Trigger)</f>
        <v>0.11232876712328767</v>
      </c>
      <c r="AH32" s="37">
        <f t="shared" si="0"/>
        <v>2.5920677469388792E-3</v>
      </c>
      <c r="AI32" s="37">
        <f t="shared" si="1"/>
        <v>2.6600385273921889E-3</v>
      </c>
      <c r="AJ32" s="37">
        <f t="shared" si="2"/>
        <v>2.6626809280481966E-3</v>
      </c>
    </row>
    <row r="33" spans="3:36" ht="12" customHeight="1" x14ac:dyDescent="0.2">
      <c r="C33" s="37">
        <f t="shared" si="10"/>
        <v>7.3329529234006279E-3</v>
      </c>
      <c r="AF33" s="40">
        <f>_xll.qlCalendarAdvance(Calendar,AF32,"1d","mf",,Trigger)</f>
        <v>42312</v>
      </c>
      <c r="AG33" s="41">
        <f>_xll.qlDayCounterYearFraction(DayCounter,SettlementDate,AF33,,,Trigger)</f>
        <v>0.11506849315068493</v>
      </c>
      <c r="AH33" s="37">
        <f t="shared" si="0"/>
        <v>2.5920677469388792E-3</v>
      </c>
      <c r="AI33" s="37">
        <f t="shared" si="1"/>
        <v>2.6586791117831229E-3</v>
      </c>
      <c r="AJ33" s="37">
        <f t="shared" si="2"/>
        <v>2.6610801035377974E-3</v>
      </c>
    </row>
    <row r="34" spans="3:36" ht="12" customHeight="1" x14ac:dyDescent="0.2">
      <c r="C34" s="37">
        <f t="shared" si="10"/>
        <v>7.3482403687158233E-3</v>
      </c>
      <c r="AF34" s="40">
        <f>_xll.qlCalendarAdvance(Calendar,AF33,"1d","mf",,Trigger)</f>
        <v>42313</v>
      </c>
      <c r="AG34" s="41">
        <f>_xll.qlDayCounterYearFraction(DayCounter,SettlementDate,AF34,,,Trigger)</f>
        <v>0.11780821917808219</v>
      </c>
      <c r="AH34" s="37">
        <f t="shared" si="0"/>
        <v>2.5920677469388792E-3</v>
      </c>
      <c r="AI34" s="37">
        <f t="shared" si="1"/>
        <v>2.6573196961740568E-3</v>
      </c>
      <c r="AJ34" s="37">
        <f t="shared" si="2"/>
        <v>2.6594828980067639E-3</v>
      </c>
    </row>
    <row r="35" spans="3:36" ht="12" customHeight="1" x14ac:dyDescent="0.2">
      <c r="C35" s="37">
        <f t="shared" si="10"/>
        <v>7.3125016378284982E-3</v>
      </c>
      <c r="AF35" s="40">
        <f>_xll.qlCalendarAdvance(Calendar,AF34,"1d","mf",,Trigger)</f>
        <v>42314</v>
      </c>
      <c r="AG35" s="41">
        <f>_xll.qlDayCounterYearFraction(DayCounter,SettlementDate,AF35,,,Trigger)</f>
        <v>0.12054794520547946</v>
      </c>
      <c r="AH35" s="37">
        <f t="shared" ref="AH35:AH66" si="11">$W$13</f>
        <v>2.5920677469388792E-3</v>
      </c>
      <c r="AI35" s="37">
        <f t="shared" ref="AI35:AI66" si="12">$W$10+$W$9*AG35</f>
        <v>2.6559602805649903E-3</v>
      </c>
      <c r="AJ35" s="37">
        <f t="shared" ref="AJ35:AJ66" si="13">($W$5+$W$4*AG35+$W$3*AG35^2)</f>
        <v>2.6578893114550966E-3</v>
      </c>
    </row>
    <row r="36" spans="3:36" ht="12" customHeight="1" x14ac:dyDescent="0.2">
      <c r="C36" s="37">
        <f t="shared" si="10"/>
        <v>7.3682304929218664E-3</v>
      </c>
      <c r="AF36" s="40">
        <f>_xll.qlCalendarAdvance(Calendar,AF35,"1d","mf",,Trigger)</f>
        <v>42317</v>
      </c>
      <c r="AG36" s="41">
        <f>_xll.qlDayCounterYearFraction(DayCounter,SettlementDate,AF36,,,Trigger)</f>
        <v>0.12876712328767123</v>
      </c>
      <c r="AH36" s="37">
        <f t="shared" si="11"/>
        <v>2.5920677469388792E-3</v>
      </c>
      <c r="AI36" s="37">
        <f t="shared" si="12"/>
        <v>2.651882033737792E-3</v>
      </c>
      <c r="AJ36" s="37">
        <f t="shared" si="13"/>
        <v>2.653130265676287E-3</v>
      </c>
    </row>
    <row r="37" spans="3:36" ht="12" customHeight="1" x14ac:dyDescent="0.2">
      <c r="C37" s="43">
        <f t="shared" si="10"/>
        <v>7.4375000000001801E-3</v>
      </c>
      <c r="AF37" s="40">
        <f>_xll.qlCalendarAdvance(Calendar,AF36,"1d","mf",,Trigger)</f>
        <v>42318</v>
      </c>
      <c r="AG37" s="41">
        <f>_xll.qlDayCounterYearFraction(DayCounter,SettlementDate,AF37,,,Trigger)</f>
        <v>0.13150684931506848</v>
      </c>
      <c r="AH37" s="37">
        <f t="shared" si="11"/>
        <v>2.5920677469388792E-3</v>
      </c>
      <c r="AI37" s="37">
        <f t="shared" si="12"/>
        <v>2.6505226181287259E-3</v>
      </c>
      <c r="AJ37" s="37">
        <f t="shared" si="13"/>
        <v>2.6515511550420814E-3</v>
      </c>
    </row>
    <row r="38" spans="3:36" x14ac:dyDescent="0.2">
      <c r="AF38" s="40">
        <f>_xll.qlCalendarAdvance(Calendar,AF37,"1d","mf",,Trigger)</f>
        <v>42319</v>
      </c>
      <c r="AG38" s="41">
        <f>_xll.qlDayCounterYearFraction(DayCounter,SettlementDate,AF38,,,Trigger)</f>
        <v>0.13424657534246576</v>
      </c>
      <c r="AH38" s="37">
        <f t="shared" si="11"/>
        <v>2.5920677469388792E-3</v>
      </c>
      <c r="AI38" s="37">
        <f t="shared" si="12"/>
        <v>2.6491632025196594E-3</v>
      </c>
      <c r="AJ38" s="37">
        <f t="shared" si="13"/>
        <v>2.649975663387242E-3</v>
      </c>
    </row>
    <row r="39" spans="3:36" x14ac:dyDescent="0.2">
      <c r="AF39" s="40">
        <f>_xll.qlCalendarAdvance(Calendar,AF38,"1d","mf",,Trigger)</f>
        <v>42320</v>
      </c>
      <c r="AG39" s="41">
        <f>_xll.qlDayCounterYearFraction(DayCounter,SettlementDate,AF39,,,Trigger)</f>
        <v>0.13698630136986301</v>
      </c>
      <c r="AH39" s="37">
        <f t="shared" si="11"/>
        <v>2.5920677469388792E-3</v>
      </c>
      <c r="AI39" s="37">
        <f t="shared" si="12"/>
        <v>2.6478037869105933E-3</v>
      </c>
      <c r="AJ39" s="37">
        <f t="shared" si="13"/>
        <v>2.6484037907117683E-3</v>
      </c>
    </row>
    <row r="40" spans="3:36" x14ac:dyDescent="0.2">
      <c r="AF40" s="40">
        <f>_xll.qlCalendarAdvance(Calendar,AF39,"1d","mf",,Trigger)</f>
        <v>42321</v>
      </c>
      <c r="AG40" s="41">
        <f>_xll.qlDayCounterYearFraction(DayCounter,SettlementDate,AF40,,,Trigger)</f>
        <v>0.13972602739726028</v>
      </c>
      <c r="AH40" s="37">
        <f t="shared" si="11"/>
        <v>2.5920677469388792E-3</v>
      </c>
      <c r="AI40" s="37">
        <f t="shared" si="12"/>
        <v>2.6464443713015273E-3</v>
      </c>
      <c r="AJ40" s="37">
        <f t="shared" si="13"/>
        <v>2.64683553701566E-3</v>
      </c>
    </row>
    <row r="41" spans="3:36" x14ac:dyDescent="0.2">
      <c r="N41" s="304"/>
      <c r="O41" s="304"/>
      <c r="AF41" s="40">
        <f>_xll.qlCalendarAdvance(Calendar,AF40,"1d","mf",,Trigger)</f>
        <v>42324</v>
      </c>
      <c r="AG41" s="41">
        <f>_xll.qlDayCounterYearFraction(DayCounter,SettlementDate,AF41,,,Trigger)</f>
        <v>0.14794520547945206</v>
      </c>
      <c r="AH41" s="37">
        <f t="shared" si="11"/>
        <v>2.5920677469388792E-3</v>
      </c>
      <c r="AI41" s="37">
        <f t="shared" si="12"/>
        <v>2.6423661244743286E-3</v>
      </c>
      <c r="AJ41" s="37">
        <f t="shared" si="13"/>
        <v>2.6421524898035281E-3</v>
      </c>
    </row>
    <row r="42" spans="3:36" x14ac:dyDescent="0.2">
      <c r="AF42" s="40">
        <f>_xll.qlCalendarAdvance(Calendar,AF41,"1d","mf",,Trigger)</f>
        <v>42325</v>
      </c>
      <c r="AG42" s="41">
        <f>_xll.qlDayCounterYearFraction(DayCounter,SettlementDate,AF42,,,Trigger)</f>
        <v>0.15068493150684931</v>
      </c>
      <c r="AH42" s="37">
        <f t="shared" si="11"/>
        <v>2.5920677469388792E-3</v>
      </c>
      <c r="AI42" s="37">
        <f t="shared" si="12"/>
        <v>2.6410067088652625E-3</v>
      </c>
      <c r="AJ42" s="37">
        <f t="shared" si="13"/>
        <v>2.6405987120248818E-3</v>
      </c>
    </row>
    <row r="43" spans="3:36" ht="11.25" customHeight="1" x14ac:dyDescent="0.2">
      <c r="AF43" s="40">
        <f>_xll.qlCalendarAdvance(Calendar,AF42,"1d","mf",,Trigger)</f>
        <v>42326</v>
      </c>
      <c r="AG43" s="41">
        <f>_xll.qlDayCounterYearFraction(DayCounter,SettlementDate,AF43,,,Trigger)</f>
        <v>0.15342465753424658</v>
      </c>
      <c r="AH43" s="37">
        <f t="shared" si="11"/>
        <v>2.5920677469388792E-3</v>
      </c>
      <c r="AI43" s="37">
        <f t="shared" si="12"/>
        <v>2.6396472932561964E-3</v>
      </c>
      <c r="AJ43" s="37">
        <f t="shared" si="13"/>
        <v>2.6390485532256018E-3</v>
      </c>
    </row>
    <row r="44" spans="3:36" x14ac:dyDescent="0.2">
      <c r="AF44" s="40">
        <f>_xll.qlCalendarAdvance(Calendar,AF43,"1d","mf",,Trigger)</f>
        <v>42327</v>
      </c>
      <c r="AG44" s="41">
        <f>_xll.qlDayCounterYearFraction(DayCounter,SettlementDate,AF44,,,Trigger)</f>
        <v>0.15616438356164383</v>
      </c>
      <c r="AH44" s="37">
        <f t="shared" si="11"/>
        <v>2.5920677469388792E-3</v>
      </c>
      <c r="AI44" s="37">
        <f t="shared" si="12"/>
        <v>2.6382878776471303E-3</v>
      </c>
      <c r="AJ44" s="37">
        <f t="shared" si="13"/>
        <v>2.6375020134056871E-3</v>
      </c>
    </row>
    <row r="45" spans="3:36" x14ac:dyDescent="0.2">
      <c r="AF45" s="40">
        <f>_xll.qlCalendarAdvance(Calendar,AF44,"1d","mf",,Trigger)</f>
        <v>42328</v>
      </c>
      <c r="AG45" s="41">
        <f>_xll.qlDayCounterYearFraction(DayCounter,SettlementDate,AF45,,,Trigger)</f>
        <v>0.15890410958904111</v>
      </c>
      <c r="AH45" s="37">
        <f t="shared" si="11"/>
        <v>2.5920677469388792E-3</v>
      </c>
      <c r="AI45" s="37">
        <f t="shared" si="12"/>
        <v>2.6369284620380638E-3</v>
      </c>
      <c r="AJ45" s="37">
        <f t="shared" si="13"/>
        <v>2.6359590925651376E-3</v>
      </c>
    </row>
    <row r="46" spans="3:36" x14ac:dyDescent="0.2">
      <c r="AF46" s="40">
        <f>_xll.qlCalendarAdvance(Calendar,AF45,"1d","mf",,Trigger)</f>
        <v>42331</v>
      </c>
      <c r="AG46" s="41">
        <f>_xll.qlDayCounterYearFraction(DayCounter,SettlementDate,AF46,,,Trigger)</f>
        <v>0.16712328767123288</v>
      </c>
      <c r="AH46" s="37">
        <f t="shared" si="11"/>
        <v>2.5920677469388792E-3</v>
      </c>
      <c r="AI46" s="37">
        <f t="shared" si="12"/>
        <v>2.6328502152108656E-3</v>
      </c>
      <c r="AJ46" s="37">
        <f t="shared" si="13"/>
        <v>2.6313520439196839E-3</v>
      </c>
    </row>
    <row r="47" spans="3:36" x14ac:dyDescent="0.2">
      <c r="AF47" s="40">
        <f>_xll.qlCalendarAdvance(Calendar,AF46,"1d","mf",,Trigger)</f>
        <v>42332</v>
      </c>
      <c r="AG47" s="41">
        <f>_xll.qlDayCounterYearFraction(DayCounter,SettlementDate,AF47,,,Trigger)</f>
        <v>0.16986301369863013</v>
      </c>
      <c r="AH47" s="37">
        <f t="shared" si="11"/>
        <v>2.5920677469388792E-3</v>
      </c>
      <c r="AI47" s="37">
        <f t="shared" si="12"/>
        <v>2.6314907996017995E-3</v>
      </c>
      <c r="AJ47" s="37">
        <f t="shared" si="13"/>
        <v>2.629823598996597E-3</v>
      </c>
    </row>
    <row r="48" spans="3:36" x14ac:dyDescent="0.2">
      <c r="AF48" s="40">
        <f>_xll.qlCalendarAdvance(Calendar,AF47,"1d","mf",,Trigger)</f>
        <v>42333</v>
      </c>
      <c r="AG48" s="41">
        <f>_xll.qlDayCounterYearFraction(DayCounter,SettlementDate,AF48,,,Trigger)</f>
        <v>0.17260273972602741</v>
      </c>
      <c r="AH48" s="37">
        <f t="shared" si="11"/>
        <v>2.5920677469388792E-3</v>
      </c>
      <c r="AI48" s="37">
        <f t="shared" si="12"/>
        <v>2.630131383992733E-3</v>
      </c>
      <c r="AJ48" s="37">
        <f t="shared" si="13"/>
        <v>2.6282987730528763E-3</v>
      </c>
    </row>
    <row r="49" spans="14:36" x14ac:dyDescent="0.2">
      <c r="AF49" s="40">
        <f>_xll.qlCalendarAdvance(Calendar,AF48,"1d","mf",,Trigger)</f>
        <v>42334</v>
      </c>
      <c r="AG49" s="41">
        <f>_xll.qlDayCounterYearFraction(DayCounter,SettlementDate,AF49,,,Trigger)</f>
        <v>0.17534246575342466</v>
      </c>
      <c r="AH49" s="37">
        <f t="shared" si="11"/>
        <v>2.5920677469388792E-3</v>
      </c>
      <c r="AI49" s="37">
        <f t="shared" si="12"/>
        <v>2.6287719683836669E-3</v>
      </c>
      <c r="AJ49" s="37">
        <f t="shared" si="13"/>
        <v>2.6267775660885205E-3</v>
      </c>
    </row>
    <row r="50" spans="14:36" x14ac:dyDescent="0.2">
      <c r="AF50" s="40">
        <f>_xll.qlCalendarAdvance(Calendar,AF49,"1d","mf",,Trigger)</f>
        <v>42335</v>
      </c>
      <c r="AG50" s="41">
        <f>_xll.qlDayCounterYearFraction(DayCounter,SettlementDate,AF50,,,Trigger)</f>
        <v>0.17808219178082191</v>
      </c>
      <c r="AH50" s="37">
        <f t="shared" si="11"/>
        <v>2.5920677469388792E-3</v>
      </c>
      <c r="AI50" s="37">
        <f t="shared" si="12"/>
        <v>2.6274125527746008E-3</v>
      </c>
      <c r="AJ50" s="37">
        <f t="shared" si="13"/>
        <v>2.6252599781035305E-3</v>
      </c>
    </row>
    <row r="51" spans="14:36" x14ac:dyDescent="0.2">
      <c r="AF51" s="40">
        <f>_xll.qlCalendarAdvance(Calendar,AF50,"1d","mf",,Trigger)</f>
        <v>42338</v>
      </c>
      <c r="AG51" s="41">
        <f>_xll.qlDayCounterYearFraction(DayCounter,SettlementDate,AF51,,,Trigger)</f>
        <v>0.18630136986301371</v>
      </c>
      <c r="AH51" s="37">
        <f t="shared" si="11"/>
        <v>2.5920677469388792E-3</v>
      </c>
      <c r="AI51" s="37">
        <f t="shared" si="12"/>
        <v>2.6233343059474021E-3</v>
      </c>
      <c r="AJ51" s="37">
        <f t="shared" si="13"/>
        <v>2.6207289280247544E-3</v>
      </c>
    </row>
    <row r="52" spans="14:36" x14ac:dyDescent="0.2">
      <c r="AF52" s="40">
        <f>_xll.qlCalendarAdvance(Calendar,AF51,"1d","mf",,Trigger)</f>
        <v>42339</v>
      </c>
      <c r="AG52" s="41">
        <f>_xll.qlDayCounterYearFraction(DayCounter,SettlementDate,AF52,,,Trigger)</f>
        <v>0.18904109589041096</v>
      </c>
      <c r="AH52" s="37">
        <f t="shared" si="11"/>
        <v>2.5920677469388792E-3</v>
      </c>
      <c r="AI52" s="37">
        <f t="shared" si="12"/>
        <v>2.621974890338336E-3</v>
      </c>
      <c r="AJ52" s="37">
        <f t="shared" si="13"/>
        <v>2.6192258159572269E-3</v>
      </c>
    </row>
    <row r="53" spans="14:36" x14ac:dyDescent="0.2">
      <c r="AF53" s="40">
        <f>_xll.qlCalendarAdvance(Calendar,AF52,"1d","mf",,Trigger)</f>
        <v>42340</v>
      </c>
      <c r="AG53" s="41">
        <f>_xll.qlDayCounterYearFraction(DayCounter,SettlementDate,AF53,,,Trigger)</f>
        <v>0.19178082191780821</v>
      </c>
      <c r="AH53" s="37">
        <f t="shared" si="11"/>
        <v>2.5920677469388792E-3</v>
      </c>
      <c r="AI53" s="37">
        <f t="shared" si="12"/>
        <v>2.62061547472927E-3</v>
      </c>
      <c r="AJ53" s="37">
        <f t="shared" si="13"/>
        <v>2.6177263228690647E-3</v>
      </c>
    </row>
    <row r="54" spans="14:36" x14ac:dyDescent="0.2">
      <c r="AF54" s="40">
        <f>_xll.qlCalendarAdvance(Calendar,AF53,"1d","mf",,Trigger)</f>
        <v>42341</v>
      </c>
      <c r="AG54" s="41">
        <f>_xll.qlDayCounterYearFraction(DayCounter,SettlementDate,AF54,,,Trigger)</f>
        <v>0.19452054794520549</v>
      </c>
      <c r="AH54" s="37">
        <f t="shared" si="11"/>
        <v>2.5920677469388792E-3</v>
      </c>
      <c r="AI54" s="37">
        <f t="shared" si="12"/>
        <v>2.6192560591202039E-3</v>
      </c>
      <c r="AJ54" s="37">
        <f t="shared" si="13"/>
        <v>2.6162304487602687E-3</v>
      </c>
    </row>
    <row r="55" spans="14:36" x14ac:dyDescent="0.2">
      <c r="AF55" s="40">
        <f>_xll.qlCalendarAdvance(Calendar,AF54,"1d","mf",,Trigger)</f>
        <v>42342</v>
      </c>
      <c r="AG55" s="41">
        <f>_xll.qlDayCounterYearFraction(DayCounter,SettlementDate,AF55,,,Trigger)</f>
        <v>0.19726027397260273</v>
      </c>
      <c r="AH55" s="37">
        <f t="shared" si="11"/>
        <v>2.5920677469388792E-3</v>
      </c>
      <c r="AI55" s="37">
        <f t="shared" si="12"/>
        <v>2.6178966435111374E-3</v>
      </c>
      <c r="AJ55" s="37">
        <f t="shared" si="13"/>
        <v>2.6147381936308385E-3</v>
      </c>
    </row>
    <row r="56" spans="14:36" x14ac:dyDescent="0.2">
      <c r="AF56" s="40">
        <f>_xll.qlCalendarAdvance(Calendar,AF55,"1d","mf",,Trigger)</f>
        <v>42345</v>
      </c>
      <c r="AG56" s="41">
        <f>_xll.qlDayCounterYearFraction(DayCounter,SettlementDate,AF56,,,Trigger)</f>
        <v>0.20547945205479451</v>
      </c>
      <c r="AH56" s="37">
        <f t="shared" si="11"/>
        <v>2.5920677469388792E-3</v>
      </c>
      <c r="AI56" s="37">
        <f t="shared" si="12"/>
        <v>2.6138183966839391E-3</v>
      </c>
      <c r="AJ56" s="37">
        <f t="shared" si="13"/>
        <v>2.6102831421187401E-3</v>
      </c>
    </row>
    <row r="57" spans="14:36" x14ac:dyDescent="0.2">
      <c r="AF57" s="40">
        <f>_xll.qlCalendarAdvance(Calendar,AF56,"1d","mf",,Trigger)</f>
        <v>42346</v>
      </c>
      <c r="AG57" s="41">
        <f>_xll.qlDayCounterYearFraction(DayCounter,SettlementDate,AF57,,,Trigger)</f>
        <v>0.20821917808219179</v>
      </c>
      <c r="AH57" s="37">
        <f t="shared" si="11"/>
        <v>2.5920677469388792E-3</v>
      </c>
      <c r="AI57" s="37">
        <f t="shared" si="12"/>
        <v>2.612458981074873E-3</v>
      </c>
      <c r="AJ57" s="37">
        <f t="shared" si="13"/>
        <v>2.6088053629067715E-3</v>
      </c>
    </row>
    <row r="58" spans="14:36" x14ac:dyDescent="0.2">
      <c r="AF58" s="40">
        <f>_xll.qlCalendarAdvance(Calendar,AF57,"1d","mf",,Trigger)</f>
        <v>42347</v>
      </c>
      <c r="AG58" s="41">
        <f>_xll.qlDayCounterYearFraction(DayCounter,SettlementDate,AF58,,,Trigger)</f>
        <v>0.21095890410958903</v>
      </c>
      <c r="AH58" s="37">
        <f t="shared" si="11"/>
        <v>2.5920677469388792E-3</v>
      </c>
      <c r="AI58" s="37">
        <f t="shared" si="12"/>
        <v>2.6110995654658065E-3</v>
      </c>
      <c r="AJ58" s="37">
        <f t="shared" si="13"/>
        <v>2.6073312026741692E-3</v>
      </c>
    </row>
    <row r="59" spans="14:36" x14ac:dyDescent="0.2">
      <c r="AF59" s="40">
        <f>_xll.qlCalendarAdvance(Calendar,AF58,"1d","mf",,Trigger)</f>
        <v>42348</v>
      </c>
      <c r="AG59" s="41">
        <f>_xll.qlDayCounterYearFraction(DayCounter,SettlementDate,AF59,,,Trigger)</f>
        <v>0.21369863013698631</v>
      </c>
      <c r="AH59" s="37">
        <f t="shared" si="11"/>
        <v>2.5920677469388792E-3</v>
      </c>
      <c r="AI59" s="37">
        <f t="shared" si="12"/>
        <v>2.6097401498567404E-3</v>
      </c>
      <c r="AJ59" s="37">
        <f t="shared" si="13"/>
        <v>2.6058606614209321E-3</v>
      </c>
    </row>
    <row r="60" spans="14:36" x14ac:dyDescent="0.2">
      <c r="N60" s="304"/>
      <c r="AF60" s="40">
        <f>_xll.qlCalendarAdvance(Calendar,AF59,"1d","mf",,Trigger)</f>
        <v>42349</v>
      </c>
      <c r="AG60" s="41">
        <f>_xll.qlDayCounterYearFraction(DayCounter,SettlementDate,AF60,,,Trigger)</f>
        <v>0.21643835616438356</v>
      </c>
      <c r="AH60" s="37">
        <f t="shared" si="11"/>
        <v>2.5920677469388792E-3</v>
      </c>
      <c r="AI60" s="37">
        <f t="shared" si="12"/>
        <v>2.6083807342476744E-3</v>
      </c>
      <c r="AJ60" s="37">
        <f t="shared" si="13"/>
        <v>2.6043937391470604E-3</v>
      </c>
    </row>
    <row r="61" spans="14:36" x14ac:dyDescent="0.2">
      <c r="N61" s="304"/>
      <c r="AF61" s="40">
        <f>_xll.qlCalendarAdvance(Calendar,AF60,"1d","mf",,Trigger)</f>
        <v>42352</v>
      </c>
      <c r="AG61" s="41">
        <f>_xll.qlDayCounterYearFraction(DayCounter,SettlementDate,AF61,,,Trigger)</f>
        <v>0.22465753424657534</v>
      </c>
      <c r="AH61" s="37">
        <f t="shared" si="11"/>
        <v>2.5920677469388792E-3</v>
      </c>
      <c r="AI61" s="37">
        <f t="shared" si="12"/>
        <v>2.6043024874204757E-3</v>
      </c>
      <c r="AJ61" s="37">
        <f t="shared" si="13"/>
        <v>2.6000146862016401E-3</v>
      </c>
    </row>
    <row r="62" spans="14:36" x14ac:dyDescent="0.2">
      <c r="N62" s="304"/>
      <c r="AF62" s="40">
        <f>_xll.qlCalendarAdvance(Calendar,AF61,"1d","mf",,Trigger)</f>
        <v>42353</v>
      </c>
      <c r="AG62" s="41">
        <f>_xll.qlDayCounterYearFraction(DayCounter,SettlementDate,AF62,,,Trigger)</f>
        <v>0.22739726027397261</v>
      </c>
      <c r="AH62" s="37">
        <f t="shared" si="11"/>
        <v>2.5920677469388792E-3</v>
      </c>
      <c r="AI62" s="37">
        <f t="shared" si="12"/>
        <v>2.6029430718114096E-3</v>
      </c>
      <c r="AJ62" s="37">
        <f t="shared" si="13"/>
        <v>2.5985622398452309E-3</v>
      </c>
    </row>
    <row r="63" spans="14:36" x14ac:dyDescent="0.2">
      <c r="N63" s="304"/>
      <c r="AF63" s="40">
        <f>_xll.qlCalendarAdvance(Calendar,AF62,"1d","mf",,Trigger)</f>
        <v>42354</v>
      </c>
      <c r="AG63" s="41">
        <f>_xll.qlDayCounterYearFraction(DayCounter,SettlementDate,AF63,,,Trigger)</f>
        <v>0.23013698630136986</v>
      </c>
      <c r="AH63" s="37">
        <f t="shared" si="11"/>
        <v>2.5920677469388792E-3</v>
      </c>
      <c r="AI63" s="37">
        <f t="shared" si="12"/>
        <v>2.6015836562023435E-3</v>
      </c>
      <c r="AJ63" s="37">
        <f t="shared" si="13"/>
        <v>2.5971134124681879E-3</v>
      </c>
    </row>
    <row r="64" spans="14:36" x14ac:dyDescent="0.2">
      <c r="N64" s="304"/>
      <c r="AF64" s="40">
        <f>_xll.qlCalendarAdvance(Calendar,AF63,"1d","mf",,Trigger)</f>
        <v>42355</v>
      </c>
      <c r="AG64" s="41">
        <f>_xll.qlDayCounterYearFraction(DayCounter,SettlementDate,AF64,,,Trigger)</f>
        <v>0.23287671232876711</v>
      </c>
      <c r="AH64" s="37">
        <f t="shared" si="11"/>
        <v>2.5920677469388792E-3</v>
      </c>
      <c r="AI64" s="37">
        <f t="shared" si="12"/>
        <v>2.6002242405932774E-3</v>
      </c>
      <c r="AJ64" s="37">
        <f t="shared" si="13"/>
        <v>2.5956682040705103E-3</v>
      </c>
    </row>
    <row r="65" spans="14:36" x14ac:dyDescent="0.2">
      <c r="N65" s="304"/>
      <c r="AF65" s="40">
        <f>_xll.qlCalendarAdvance(Calendar,AF64,"1d","mf",,Trigger)</f>
        <v>42356</v>
      </c>
      <c r="AG65" s="41">
        <f>_xll.qlDayCounterYearFraction(DayCounter,SettlementDate,AF65,,,Trigger)</f>
        <v>0.23561643835616439</v>
      </c>
      <c r="AH65" s="37">
        <f t="shared" si="11"/>
        <v>2.5920677469388792E-3</v>
      </c>
      <c r="AI65" s="37">
        <f t="shared" si="12"/>
        <v>2.5988648249842109E-3</v>
      </c>
      <c r="AJ65" s="37">
        <f t="shared" si="13"/>
        <v>2.5942266146521979E-3</v>
      </c>
    </row>
    <row r="66" spans="14:36" x14ac:dyDescent="0.2">
      <c r="N66" s="304"/>
      <c r="O66" s="304"/>
      <c r="AF66" s="40">
        <f>_xll.qlCalendarAdvance(Calendar,AF65,"1d","mf",,Trigger)</f>
        <v>42359</v>
      </c>
      <c r="AG66" s="41">
        <f>_xll.qlDayCounterYearFraction(DayCounter,SettlementDate,AF66,,,Trigger)</f>
        <v>0.24383561643835616</v>
      </c>
      <c r="AH66" s="37">
        <f t="shared" si="11"/>
        <v>2.5920677469388792E-3</v>
      </c>
      <c r="AI66" s="37">
        <f t="shared" si="12"/>
        <v>2.5947865781570127E-3</v>
      </c>
      <c r="AJ66" s="37">
        <f t="shared" si="13"/>
        <v>2.5899235602734549E-3</v>
      </c>
    </row>
    <row r="67" spans="14:36" x14ac:dyDescent="0.2">
      <c r="N67" s="304"/>
      <c r="O67" s="304"/>
      <c r="AF67" s="40">
        <f>_xll.qlCalendarAdvance(Calendar,AF66,"1d","mf",,Trigger)</f>
        <v>42360</v>
      </c>
      <c r="AG67" s="41">
        <f>_xll.qlDayCounterYearFraction(DayCounter,SettlementDate,AF67,,,Trigger)</f>
        <v>0.24657534246575341</v>
      </c>
      <c r="AH67" s="37">
        <f t="shared" ref="AH67:AH98" si="14">$W$13</f>
        <v>2.5920677469388792E-3</v>
      </c>
      <c r="AI67" s="37">
        <f t="shared" ref="AI67:AI98" si="15">$W$10+$W$9*AG67</f>
        <v>2.5934271625479466E-3</v>
      </c>
      <c r="AJ67" s="37">
        <f t="shared" ref="AJ67:AJ98" si="16">($W$5+$W$4*AG67+$W$3*AG67^2)</f>
        <v>2.5884964467726055E-3</v>
      </c>
    </row>
    <row r="68" spans="14:36" x14ac:dyDescent="0.2">
      <c r="N68" s="304"/>
      <c r="O68" s="304"/>
      <c r="AF68" s="40">
        <f>_xll.qlCalendarAdvance(Calendar,AF67,"1d","mf",,Trigger)</f>
        <v>42361</v>
      </c>
      <c r="AG68" s="41">
        <f>_xll.qlDayCounterYearFraction(DayCounter,SettlementDate,AF68,,,Trigger)</f>
        <v>0.24931506849315069</v>
      </c>
      <c r="AH68" s="37">
        <f t="shared" si="14"/>
        <v>2.5920677469388792E-3</v>
      </c>
      <c r="AI68" s="37">
        <f t="shared" si="15"/>
        <v>2.5920677469388801E-3</v>
      </c>
      <c r="AJ68" s="37">
        <f t="shared" si="16"/>
        <v>2.5870729522511214E-3</v>
      </c>
    </row>
    <row r="69" spans="14:36" x14ac:dyDescent="0.2">
      <c r="N69" s="304"/>
      <c r="O69" s="304"/>
      <c r="AF69" s="40">
        <f>_xll.qlCalendarAdvance(Calendar,AF68,"1d","mf",,Trigger)</f>
        <v>42362</v>
      </c>
      <c r="AG69" s="41">
        <f>_xll.qlDayCounterYearFraction(DayCounter,SettlementDate,AF69,,,Trigger)</f>
        <v>0.25205479452054796</v>
      </c>
      <c r="AH69" s="37">
        <f t="shared" si="14"/>
        <v>2.5920677469388792E-3</v>
      </c>
      <c r="AI69" s="37">
        <f t="shared" si="15"/>
        <v>2.590708331329814E-3</v>
      </c>
      <c r="AJ69" s="37">
        <f t="shared" si="16"/>
        <v>2.5856530767090027E-3</v>
      </c>
    </row>
    <row r="70" spans="14:36" x14ac:dyDescent="0.2">
      <c r="N70" s="304"/>
      <c r="O70" s="304"/>
      <c r="AF70" s="40">
        <f>_xll.qlCalendarAdvance(Calendar,AF69,"1d","mf",,Trigger)</f>
        <v>42367</v>
      </c>
      <c r="AG70" s="41">
        <f>_xll.qlDayCounterYearFraction(DayCounter,SettlementDate,AF70,,,Trigger)</f>
        <v>0.26575342465753427</v>
      </c>
      <c r="AH70" s="37">
        <f t="shared" si="14"/>
        <v>2.5920677469388792E-3</v>
      </c>
      <c r="AI70" s="37">
        <f t="shared" si="15"/>
        <v>2.5839112532844832E-3</v>
      </c>
      <c r="AJ70" s="37">
        <f t="shared" si="16"/>
        <v>2.5786079836888948E-3</v>
      </c>
    </row>
    <row r="71" spans="14:36" x14ac:dyDescent="0.2">
      <c r="N71" s="304"/>
      <c r="O71" s="304"/>
      <c r="AF71" s="40">
        <f>_xll.qlCalendarAdvance(Calendar,AF70,"1d","mf",,Trigger)</f>
        <v>42368</v>
      </c>
      <c r="AG71" s="41">
        <f>_xll.qlDayCounterYearFraction(DayCounter,SettlementDate,AF71,,,Trigger)</f>
        <v>0.26849315068493151</v>
      </c>
      <c r="AH71" s="37">
        <f t="shared" si="14"/>
        <v>2.5920677469388792E-3</v>
      </c>
      <c r="AI71" s="37">
        <f t="shared" si="15"/>
        <v>2.5825518376754171E-3</v>
      </c>
      <c r="AJ71" s="37">
        <f t="shared" si="16"/>
        <v>2.5772098220229697E-3</v>
      </c>
    </row>
    <row r="72" spans="14:36" x14ac:dyDescent="0.2">
      <c r="N72" s="304"/>
      <c r="O72" s="304"/>
      <c r="AF72" s="40">
        <f>_xll.qlCalendarAdvance(Calendar,AF71,"1d","mf",,Trigger)</f>
        <v>42369</v>
      </c>
      <c r="AG72" s="41">
        <f>_xll.qlDayCounterYearFraction(DayCounter,SettlementDate,AF72,,,Trigger)</f>
        <v>0.27123287671232876</v>
      </c>
      <c r="AH72" s="37">
        <f t="shared" si="14"/>
        <v>2.5920677469388792E-3</v>
      </c>
      <c r="AI72" s="37">
        <f t="shared" si="15"/>
        <v>2.581192422066351E-3</v>
      </c>
      <c r="AJ72" s="37">
        <f t="shared" si="16"/>
        <v>2.5758152793364103E-3</v>
      </c>
    </row>
    <row r="73" spans="14:36" x14ac:dyDescent="0.2">
      <c r="N73" s="304"/>
      <c r="O73" s="304"/>
      <c r="AF73" s="40">
        <f>_xll.qlCalendarAdvance(Calendar,AF72,"1d","mf",,Trigger)</f>
        <v>42373</v>
      </c>
      <c r="AG73" s="41">
        <f>_xll.qlDayCounterYearFraction(DayCounter,SettlementDate,AF73,,,Trigger)</f>
        <v>0.28219178082191781</v>
      </c>
      <c r="AH73" s="37">
        <f t="shared" si="14"/>
        <v>2.5920677469388792E-3</v>
      </c>
      <c r="AI73" s="37">
        <f t="shared" si="15"/>
        <v>2.5757547596300862E-3</v>
      </c>
      <c r="AJ73" s="37">
        <f t="shared" si="16"/>
        <v>2.5702732983838299E-3</v>
      </c>
    </row>
    <row r="74" spans="14:36" x14ac:dyDescent="0.2">
      <c r="N74" s="304"/>
      <c r="O74" s="304"/>
      <c r="AF74" s="40">
        <f>_xll.qlCalendarAdvance(Calendar,AF73,"1d","mf",,Trigger)</f>
        <v>42374</v>
      </c>
      <c r="AG74" s="41">
        <f>_xll.qlDayCounterYearFraction(DayCounter,SettlementDate,AF74,,,Trigger)</f>
        <v>0.28493150684931506</v>
      </c>
      <c r="AH74" s="37">
        <f t="shared" si="14"/>
        <v>2.5920677469388792E-3</v>
      </c>
      <c r="AI74" s="37">
        <f t="shared" si="15"/>
        <v>2.5743953440210202E-3</v>
      </c>
      <c r="AJ74" s="37">
        <f t="shared" si="16"/>
        <v>2.5688968505940984E-3</v>
      </c>
    </row>
    <row r="75" spans="14:36" x14ac:dyDescent="0.2">
      <c r="N75" s="304"/>
      <c r="O75" s="304"/>
      <c r="AF75" s="40">
        <f>_xll.qlCalendarAdvance(Calendar,AF74,"1d","mf",,Trigger)</f>
        <v>42375</v>
      </c>
      <c r="AG75" s="41">
        <f>_xll.qlDayCounterYearFraction(DayCounter,SettlementDate,AF75,,,Trigger)</f>
        <v>0.28767123287671231</v>
      </c>
      <c r="AH75" s="37">
        <f t="shared" si="14"/>
        <v>2.5920677469388792E-3</v>
      </c>
      <c r="AI75" s="37">
        <f t="shared" si="15"/>
        <v>2.5730359284119536E-3</v>
      </c>
      <c r="AJ75" s="37">
        <f t="shared" si="16"/>
        <v>2.5675240217837327E-3</v>
      </c>
    </row>
    <row r="76" spans="14:36" x14ac:dyDescent="0.2">
      <c r="N76" s="304"/>
      <c r="O76" s="304"/>
      <c r="AF76" s="40">
        <f>_xll.qlCalendarAdvance(Calendar,AF75,"1d","mf",,Trigger)</f>
        <v>42376</v>
      </c>
      <c r="AG76" s="41">
        <f>_xll.qlDayCounterYearFraction(DayCounter,SettlementDate,AF76,,,Trigger)</f>
        <v>0.29041095890410956</v>
      </c>
      <c r="AH76" s="37">
        <f t="shared" si="14"/>
        <v>2.5920677469388792E-3</v>
      </c>
      <c r="AI76" s="37">
        <f t="shared" si="15"/>
        <v>2.5716765128028876E-3</v>
      </c>
      <c r="AJ76" s="37">
        <f t="shared" si="16"/>
        <v>2.5661548119527331E-3</v>
      </c>
    </row>
    <row r="77" spans="14:36" x14ac:dyDescent="0.2">
      <c r="N77" s="304"/>
      <c r="O77" s="304"/>
      <c r="AF77" s="40">
        <f>_xll.qlCalendarAdvance(Calendar,AF76,"1d","mf",,Trigger)</f>
        <v>42377</v>
      </c>
      <c r="AG77" s="41">
        <f>_xll.qlDayCounterYearFraction(DayCounter,SettlementDate,AF77,,,Trigger)</f>
        <v>0.29315068493150687</v>
      </c>
      <c r="AH77" s="37">
        <f t="shared" si="14"/>
        <v>2.5920677469388792E-3</v>
      </c>
      <c r="AI77" s="37">
        <f t="shared" si="15"/>
        <v>2.5703170971938215E-3</v>
      </c>
      <c r="AJ77" s="37">
        <f t="shared" si="16"/>
        <v>2.5647892211010984E-3</v>
      </c>
    </row>
    <row r="78" spans="14:36" x14ac:dyDescent="0.2">
      <c r="N78" s="304"/>
      <c r="O78" s="304"/>
      <c r="AF78" s="40">
        <f>_xll.qlCalendarAdvance(Calendar,AF77,"1d","mf",,Trigger)</f>
        <v>42380</v>
      </c>
      <c r="AG78" s="41">
        <f>_xll.qlDayCounterYearFraction(DayCounter,SettlementDate,AF78,,,Trigger)</f>
        <v>0.30136986301369861</v>
      </c>
      <c r="AH78" s="37">
        <f t="shared" si="14"/>
        <v>2.5920677469388792E-3</v>
      </c>
      <c r="AI78" s="37">
        <f t="shared" si="15"/>
        <v>2.5662388503666228E-3</v>
      </c>
      <c r="AJ78" s="37">
        <f t="shared" si="16"/>
        <v>2.5607141624223889E-3</v>
      </c>
    </row>
    <row r="79" spans="14:36" x14ac:dyDescent="0.2">
      <c r="N79" s="304"/>
      <c r="O79" s="304"/>
      <c r="AF79" s="40">
        <f>_xll.qlCalendarAdvance(Calendar,AF78,"1d","mf",,Trigger)</f>
        <v>42381</v>
      </c>
      <c r="AG79" s="41">
        <f>_xll.qlDayCounterYearFraction(DayCounter,SettlementDate,AF79,,,Trigger)</f>
        <v>0.30410958904109592</v>
      </c>
      <c r="AH79" s="37">
        <f t="shared" si="14"/>
        <v>2.5920677469388792E-3</v>
      </c>
      <c r="AI79" s="37">
        <f t="shared" si="15"/>
        <v>2.5648794347575567E-3</v>
      </c>
      <c r="AJ79" s="37">
        <f t="shared" si="16"/>
        <v>2.5593630474882172E-3</v>
      </c>
    </row>
    <row r="80" spans="14:36" x14ac:dyDescent="0.2">
      <c r="N80" s="304"/>
      <c r="O80" s="304"/>
      <c r="AF80" s="40">
        <f>_xll.qlCalendarAdvance(Calendar,AF79,"1d","mf",,Trigger)</f>
        <v>42382</v>
      </c>
      <c r="AG80" s="41">
        <f>_xll.qlDayCounterYearFraction(DayCounter,SettlementDate,AF80,,,Trigger)</f>
        <v>0.30684931506849317</v>
      </c>
      <c r="AH80" s="37">
        <f t="shared" si="14"/>
        <v>2.5920677469388792E-3</v>
      </c>
      <c r="AI80" s="37">
        <f t="shared" si="15"/>
        <v>2.5635200191484906E-3</v>
      </c>
      <c r="AJ80" s="37">
        <f t="shared" si="16"/>
        <v>2.5580155515334108E-3</v>
      </c>
    </row>
    <row r="81" spans="14:36" x14ac:dyDescent="0.2">
      <c r="N81" s="304"/>
      <c r="O81" s="304"/>
      <c r="AF81" s="40">
        <f>_xll.qlCalendarAdvance(Calendar,AF80,"1d","mf",,Trigger)</f>
        <v>42383</v>
      </c>
      <c r="AG81" s="41">
        <f>_xll.qlDayCounterYearFraction(DayCounter,SettlementDate,AF81,,,Trigger)</f>
        <v>0.30958904109589042</v>
      </c>
      <c r="AH81" s="37">
        <f t="shared" si="14"/>
        <v>2.5920677469388792E-3</v>
      </c>
      <c r="AI81" s="37">
        <f t="shared" si="15"/>
        <v>2.5621606035394246E-3</v>
      </c>
      <c r="AJ81" s="37">
        <f t="shared" si="16"/>
        <v>2.5566716745579698E-3</v>
      </c>
    </row>
    <row r="82" spans="14:36" x14ac:dyDescent="0.2">
      <c r="N82" s="304"/>
      <c r="O82" s="304"/>
      <c r="AF82" s="40">
        <f>_xll.qlCalendarAdvance(Calendar,AF81,"1d","mf",,Trigger)</f>
        <v>42384</v>
      </c>
      <c r="AG82" s="41">
        <f>_xll.qlDayCounterYearFraction(DayCounter,SettlementDate,AF82,,,Trigger)</f>
        <v>0.31232876712328766</v>
      </c>
      <c r="AH82" s="37">
        <f t="shared" si="14"/>
        <v>2.5920677469388792E-3</v>
      </c>
      <c r="AI82" s="37">
        <f t="shared" si="15"/>
        <v>2.560801187930358E-3</v>
      </c>
      <c r="AJ82" s="37">
        <f t="shared" si="16"/>
        <v>2.5553314165618949E-3</v>
      </c>
    </row>
    <row r="83" spans="14:36" x14ac:dyDescent="0.2">
      <c r="N83" s="304"/>
      <c r="O83" s="304"/>
      <c r="AF83" s="40">
        <f>_xll.qlCalendarAdvance(Calendar,AF82,"1d","mf",,Trigger)</f>
        <v>42387</v>
      </c>
      <c r="AG83" s="41">
        <f>_xll.qlDayCounterYearFraction(DayCounter,SettlementDate,AF83,,,Trigger)</f>
        <v>0.32054794520547947</v>
      </c>
      <c r="AH83" s="37">
        <f t="shared" si="14"/>
        <v>2.5920677469388792E-3</v>
      </c>
      <c r="AI83" s="37">
        <f t="shared" si="15"/>
        <v>2.5567229411031598E-3</v>
      </c>
      <c r="AJ83" s="37">
        <f t="shared" si="16"/>
        <v>2.551332356449863E-3</v>
      </c>
    </row>
    <row r="84" spans="14:36" x14ac:dyDescent="0.2">
      <c r="N84" s="304"/>
      <c r="O84" s="304"/>
      <c r="AF84" s="40">
        <f>_xll.qlCalendarAdvance(Calendar,AF83,"1d","mf",,Trigger)</f>
        <v>42388</v>
      </c>
      <c r="AG84" s="41">
        <f>_xll.qlDayCounterYearFraction(DayCounter,SettlementDate,AF84,,,Trigger)</f>
        <v>0.32328767123287672</v>
      </c>
      <c r="AH84" s="37">
        <f t="shared" si="14"/>
        <v>2.5920677469388792E-3</v>
      </c>
      <c r="AI84" s="37">
        <f t="shared" si="15"/>
        <v>2.5553635254940933E-3</v>
      </c>
      <c r="AJ84" s="37">
        <f t="shared" si="16"/>
        <v>2.5500065743712507E-3</v>
      </c>
    </row>
    <row r="85" spans="14:36" x14ac:dyDescent="0.2">
      <c r="N85" s="304"/>
      <c r="O85" s="304"/>
      <c r="AF85" s="40">
        <f>_xll.qlCalendarAdvance(Calendar,AF84,"1d","mf",,Trigger)</f>
        <v>42389</v>
      </c>
      <c r="AG85" s="41">
        <f>_xll.qlDayCounterYearFraction(DayCounter,SettlementDate,AF85,,,Trigger)</f>
        <v>0.32602739726027397</v>
      </c>
      <c r="AH85" s="37">
        <f t="shared" si="14"/>
        <v>2.5920677469388792E-3</v>
      </c>
      <c r="AI85" s="37">
        <f t="shared" si="15"/>
        <v>2.5540041098850272E-3</v>
      </c>
      <c r="AJ85" s="37">
        <f t="shared" si="16"/>
        <v>2.5486844112720037E-3</v>
      </c>
    </row>
    <row r="86" spans="14:36" x14ac:dyDescent="0.2">
      <c r="N86" s="304"/>
      <c r="O86" s="304"/>
      <c r="AF86" s="40">
        <f>_xll.qlCalendarAdvance(Calendar,AF85,"1d","mf",,Trigger)</f>
        <v>42390</v>
      </c>
      <c r="AG86" s="41">
        <f>_xll.qlDayCounterYearFraction(DayCounter,SettlementDate,AF86,,,Trigger)</f>
        <v>0.32876712328767121</v>
      </c>
      <c r="AH86" s="37">
        <f t="shared" si="14"/>
        <v>2.5920677469388792E-3</v>
      </c>
      <c r="AI86" s="37">
        <f t="shared" si="15"/>
        <v>2.5526446942759611E-3</v>
      </c>
      <c r="AJ86" s="37">
        <f t="shared" si="16"/>
        <v>2.547365867152122E-3</v>
      </c>
    </row>
    <row r="87" spans="14:36" x14ac:dyDescent="0.2">
      <c r="N87" s="304"/>
      <c r="O87" s="304"/>
      <c r="AF87" s="40">
        <f>_xll.qlCalendarAdvance(Calendar,AF86,"1d","mf",,Trigger)</f>
        <v>42391</v>
      </c>
      <c r="AG87" s="41">
        <f>_xll.qlDayCounterYearFraction(DayCounter,SettlementDate,AF87,,,Trigger)</f>
        <v>0.33150684931506852</v>
      </c>
      <c r="AH87" s="37">
        <f t="shared" si="14"/>
        <v>2.5920677469388792E-3</v>
      </c>
      <c r="AI87" s="37">
        <f t="shared" si="15"/>
        <v>2.551285278666895E-3</v>
      </c>
      <c r="AJ87" s="37">
        <f t="shared" si="16"/>
        <v>2.5460509420116065E-3</v>
      </c>
    </row>
    <row r="88" spans="14:36" x14ac:dyDescent="0.2">
      <c r="N88" s="304"/>
      <c r="O88" s="304"/>
      <c r="AF88" s="40">
        <f>_xll.qlCalendarAdvance(Calendar,AF87,"1d","mf",,Trigger)</f>
        <v>42394</v>
      </c>
      <c r="AG88" s="41">
        <f>_xll.qlDayCounterYearFraction(DayCounter,SettlementDate,AF88,,,Trigger)</f>
        <v>0.33972602739726027</v>
      </c>
      <c r="AH88" s="37">
        <f t="shared" si="14"/>
        <v>2.5920677469388792E-3</v>
      </c>
      <c r="AI88" s="37">
        <f t="shared" si="15"/>
        <v>2.5472070318396964E-3</v>
      </c>
      <c r="AJ88" s="37">
        <f t="shared" si="16"/>
        <v>2.5421278804662524E-3</v>
      </c>
    </row>
    <row r="89" spans="14:36" x14ac:dyDescent="0.2">
      <c r="N89" s="304"/>
      <c r="O89" s="304"/>
      <c r="AF89" s="40">
        <f>_xll.qlCalendarAdvance(Calendar,AF88,"1d","mf",,Trigger)</f>
        <v>42395</v>
      </c>
      <c r="AG89" s="41">
        <f>_xll.qlDayCounterYearFraction(DayCounter,SettlementDate,AF89,,,Trigger)</f>
        <v>0.34246575342465752</v>
      </c>
      <c r="AH89" s="37">
        <f t="shared" si="14"/>
        <v>2.5920677469388792E-3</v>
      </c>
      <c r="AI89" s="37">
        <f t="shared" si="15"/>
        <v>2.5458476162306303E-3</v>
      </c>
      <c r="AJ89" s="37">
        <f t="shared" si="16"/>
        <v>2.540827431243199E-3</v>
      </c>
    </row>
    <row r="90" spans="14:36" x14ac:dyDescent="0.2">
      <c r="N90" s="304"/>
      <c r="O90" s="304"/>
      <c r="AF90" s="40">
        <f>_xll.qlCalendarAdvance(Calendar,AF89,"1d","mf",,Trigger)</f>
        <v>42396</v>
      </c>
      <c r="AG90" s="41">
        <f>_xll.qlDayCounterYearFraction(DayCounter,SettlementDate,AF90,,,Trigger)</f>
        <v>0.34520547945205482</v>
      </c>
      <c r="AH90" s="37">
        <f t="shared" si="14"/>
        <v>2.5920677469388792E-3</v>
      </c>
      <c r="AI90" s="37">
        <f t="shared" si="15"/>
        <v>2.5444882006215642E-3</v>
      </c>
      <c r="AJ90" s="37">
        <f t="shared" si="16"/>
        <v>2.5395306009995109E-3</v>
      </c>
    </row>
    <row r="91" spans="14:36" x14ac:dyDescent="0.2">
      <c r="N91" s="304"/>
      <c r="O91" s="304"/>
      <c r="AF91" s="40">
        <f>_xll.qlCalendarAdvance(Calendar,AF90,"1d","mf",,Trigger)</f>
        <v>42397</v>
      </c>
      <c r="AG91" s="41">
        <f>_xll.qlDayCounterYearFraction(DayCounter,SettlementDate,AF91,,,Trigger)</f>
        <v>0.34794520547945207</v>
      </c>
      <c r="AH91" s="37">
        <f t="shared" si="14"/>
        <v>2.5920677469388792E-3</v>
      </c>
      <c r="AI91" s="37">
        <f t="shared" si="15"/>
        <v>2.5431287850124981E-3</v>
      </c>
      <c r="AJ91" s="37">
        <f t="shared" si="16"/>
        <v>2.538237389735189E-3</v>
      </c>
    </row>
    <row r="92" spans="14:36" x14ac:dyDescent="0.2">
      <c r="N92" s="304"/>
      <c r="O92" s="304"/>
      <c r="AF92" s="40">
        <f>_xll.qlCalendarAdvance(Calendar,AF91,"1d","mf",,Trigger)</f>
        <v>42398</v>
      </c>
      <c r="AG92" s="41">
        <f>_xll.qlDayCounterYearFraction(DayCounter,SettlementDate,AF92,,,Trigger)</f>
        <v>0.35068493150684932</v>
      </c>
      <c r="AH92" s="37">
        <f t="shared" si="14"/>
        <v>2.5920677469388792E-3</v>
      </c>
      <c r="AI92" s="37">
        <f t="shared" si="15"/>
        <v>2.5417693694034316E-3</v>
      </c>
      <c r="AJ92" s="37">
        <f t="shared" si="16"/>
        <v>2.5369477974502325E-3</v>
      </c>
    </row>
    <row r="93" spans="14:36" x14ac:dyDescent="0.2">
      <c r="N93" s="304"/>
      <c r="O93" s="304"/>
      <c r="AF93" s="40">
        <f>_xll.qlCalendarAdvance(Calendar,AF92,"1d","mf",,Trigger)</f>
        <v>42401</v>
      </c>
      <c r="AG93" s="41">
        <f>_xll.qlDayCounterYearFraction(DayCounter,SettlementDate,AF93,,,Trigger)</f>
        <v>0.35890410958904112</v>
      </c>
      <c r="AH93" s="37">
        <f t="shared" si="14"/>
        <v>2.5920677469388792E-3</v>
      </c>
      <c r="AI93" s="37">
        <f t="shared" si="15"/>
        <v>2.5376911225762334E-3</v>
      </c>
      <c r="AJ93" s="37">
        <f t="shared" si="16"/>
        <v>2.5331007344715564E-3</v>
      </c>
    </row>
    <row r="94" spans="14:36" x14ac:dyDescent="0.2">
      <c r="N94" s="304"/>
      <c r="O94" s="304"/>
      <c r="AF94" s="40">
        <f>_xll.qlCalendarAdvance(Calendar,AF93,"1d","mf",,Trigger)</f>
        <v>42402</v>
      </c>
      <c r="AG94" s="41">
        <f>_xll.qlDayCounterYearFraction(DayCounter,SettlementDate,AF94,,,Trigger)</f>
        <v>0.36164383561643837</v>
      </c>
      <c r="AH94" s="37">
        <f t="shared" si="14"/>
        <v>2.5920677469388792E-3</v>
      </c>
      <c r="AI94" s="37">
        <f t="shared" si="15"/>
        <v>2.5363317069671668E-3</v>
      </c>
      <c r="AJ94" s="37">
        <f t="shared" si="16"/>
        <v>2.531825618104062E-3</v>
      </c>
    </row>
    <row r="95" spans="14:36" x14ac:dyDescent="0.2">
      <c r="N95" s="304"/>
      <c r="O95" s="304"/>
      <c r="AF95" s="40">
        <f>_xll.qlCalendarAdvance(Calendar,AF94,"1d","mf",,Trigger)</f>
        <v>42403</v>
      </c>
      <c r="AG95" s="41">
        <f>_xll.qlDayCounterYearFraction(DayCounter,SettlementDate,AF95,,,Trigger)</f>
        <v>0.36438356164383562</v>
      </c>
      <c r="AH95" s="37">
        <f t="shared" si="14"/>
        <v>2.5920677469388792E-3</v>
      </c>
      <c r="AI95" s="37">
        <f t="shared" si="15"/>
        <v>2.5349722913581008E-3</v>
      </c>
      <c r="AJ95" s="37">
        <f t="shared" si="16"/>
        <v>2.5305541207159337E-3</v>
      </c>
    </row>
    <row r="96" spans="14:36" x14ac:dyDescent="0.2">
      <c r="N96" s="304"/>
      <c r="O96" s="304"/>
      <c r="AF96" s="40">
        <f>_xll.qlCalendarAdvance(Calendar,AF95,"1d","mf",,Trigger)</f>
        <v>42404</v>
      </c>
      <c r="AG96" s="41">
        <f>_xll.qlDayCounterYearFraction(DayCounter,SettlementDate,AF96,,,Trigger)</f>
        <v>0.36712328767123287</v>
      </c>
      <c r="AH96" s="37">
        <f t="shared" si="14"/>
        <v>2.5920677469388792E-3</v>
      </c>
      <c r="AI96" s="37">
        <f t="shared" si="15"/>
        <v>2.5336128757490347E-3</v>
      </c>
      <c r="AJ96" s="37">
        <f t="shared" si="16"/>
        <v>2.5292862423071708E-3</v>
      </c>
    </row>
    <row r="97" spans="14:36" x14ac:dyDescent="0.2">
      <c r="N97" s="304"/>
      <c r="O97" s="304"/>
      <c r="AF97" s="40">
        <f>_xll.qlCalendarAdvance(Calendar,AF96,"1d","mf",,Trigger)</f>
        <v>42405</v>
      </c>
      <c r="AG97" s="41">
        <f>_xll.qlDayCounterYearFraction(DayCounter,SettlementDate,AF97,,,Trigger)</f>
        <v>0.36986301369863012</v>
      </c>
      <c r="AH97" s="37">
        <f t="shared" si="14"/>
        <v>2.5920677469388792E-3</v>
      </c>
      <c r="AI97" s="37">
        <f t="shared" si="15"/>
        <v>2.5322534601399686E-3</v>
      </c>
      <c r="AJ97" s="37">
        <f t="shared" si="16"/>
        <v>2.5280219828777732E-3</v>
      </c>
    </row>
    <row r="98" spans="14:36" x14ac:dyDescent="0.2">
      <c r="N98" s="304"/>
      <c r="O98" s="304"/>
      <c r="AF98" s="40">
        <f>_xll.qlCalendarAdvance(Calendar,AF97,"1d","mf",,Trigger)</f>
        <v>42408</v>
      </c>
      <c r="AG98" s="41">
        <f>_xll.qlDayCounterYearFraction(DayCounter,SettlementDate,AF98,,,Trigger)</f>
        <v>0.37808219178082192</v>
      </c>
      <c r="AH98" s="37">
        <f t="shared" si="14"/>
        <v>2.5920677469388792E-3</v>
      </c>
      <c r="AI98" s="37">
        <f t="shared" si="15"/>
        <v>2.5281752133127699E-3</v>
      </c>
      <c r="AJ98" s="37">
        <f t="shared" si="16"/>
        <v>2.5242509184657748E-3</v>
      </c>
    </row>
    <row r="99" spans="14:36" x14ac:dyDescent="0.2">
      <c r="N99" s="304"/>
      <c r="O99" s="304"/>
      <c r="AF99" s="40">
        <f>_xll.qlCalendarAdvance(Calendar,AF98,"1d","mf",,Trigger)</f>
        <v>42409</v>
      </c>
      <c r="AG99" s="41">
        <f>_xll.qlDayCounterYearFraction(DayCounter,SettlementDate,AF99,,,Trigger)</f>
        <v>0.38082191780821917</v>
      </c>
      <c r="AH99" s="37">
        <f t="shared" ref="AH99:AH132" si="17">$W$13</f>
        <v>2.5920677469388792E-3</v>
      </c>
      <c r="AI99" s="37">
        <f t="shared" ref="AI99:AI132" si="18">$W$10+$W$9*AG99</f>
        <v>2.5268157977037038E-3</v>
      </c>
      <c r="AJ99" s="37">
        <f t="shared" ref="AJ99:AJ132" si="19">($W$5+$W$4*AG99+$W$3*AG99^2)</f>
        <v>2.5230011349538402E-3</v>
      </c>
    </row>
    <row r="100" spans="14:36" x14ac:dyDescent="0.2">
      <c r="N100" s="304"/>
      <c r="O100" s="304"/>
      <c r="AF100" s="40">
        <f>_xll.qlCalendarAdvance(Calendar,AF99,"1d","mf",,Trigger)</f>
        <v>42410</v>
      </c>
      <c r="AG100" s="41">
        <f>_xll.qlDayCounterYearFraction(DayCounter,SettlementDate,AF100,,,Trigger)</f>
        <v>0.38356164383561642</v>
      </c>
      <c r="AH100" s="37">
        <f t="shared" si="17"/>
        <v>2.5920677469388792E-3</v>
      </c>
      <c r="AI100" s="37">
        <f t="shared" si="18"/>
        <v>2.5254563820946378E-3</v>
      </c>
      <c r="AJ100" s="37">
        <f t="shared" si="19"/>
        <v>2.5217549704212709E-3</v>
      </c>
    </row>
    <row r="101" spans="14:36" x14ac:dyDescent="0.2">
      <c r="N101" s="304"/>
      <c r="O101" s="304"/>
      <c r="AF101" s="40">
        <f>_xll.qlCalendarAdvance(Calendar,AF100,"1d","mf",,Trigger)</f>
        <v>42411</v>
      </c>
      <c r="AG101" s="41">
        <f>_xll.qlDayCounterYearFraction(DayCounter,SettlementDate,AF101,,,Trigger)</f>
        <v>0.38630136986301372</v>
      </c>
      <c r="AH101" s="37">
        <f t="shared" si="17"/>
        <v>2.5920677469388792E-3</v>
      </c>
      <c r="AI101" s="37">
        <f t="shared" si="18"/>
        <v>2.5240969664855712E-3</v>
      </c>
      <c r="AJ101" s="37">
        <f t="shared" si="19"/>
        <v>2.5205124248680669E-3</v>
      </c>
    </row>
    <row r="102" spans="14:36" x14ac:dyDescent="0.2">
      <c r="N102" s="304"/>
      <c r="O102" s="304"/>
      <c r="AF102" s="40">
        <f>_xll.qlCalendarAdvance(Calendar,AF101,"1d","mf",,Trigger)</f>
        <v>42412</v>
      </c>
      <c r="AG102" s="41">
        <f>_xll.qlDayCounterYearFraction(DayCounter,SettlementDate,AF102,,,Trigger)</f>
        <v>0.38904109589041097</v>
      </c>
      <c r="AH102" s="37">
        <f t="shared" si="17"/>
        <v>2.5920677469388792E-3</v>
      </c>
      <c r="AI102" s="37">
        <f t="shared" si="18"/>
        <v>2.5227375508765052E-3</v>
      </c>
      <c r="AJ102" s="37">
        <f t="shared" si="19"/>
        <v>2.5192734982942291E-3</v>
      </c>
    </row>
    <row r="103" spans="14:36" x14ac:dyDescent="0.2">
      <c r="N103" s="304"/>
      <c r="O103" s="304"/>
      <c r="AF103" s="40">
        <f>_xll.qlCalendarAdvance(Calendar,AF102,"1d","mf",,Trigger)</f>
        <v>42415</v>
      </c>
      <c r="AG103" s="41">
        <f>_xll.qlDayCounterYearFraction(DayCounter,SettlementDate,AF103,,,Trigger)</f>
        <v>0.39726027397260272</v>
      </c>
      <c r="AH103" s="37">
        <f t="shared" si="17"/>
        <v>2.5920677469388792E-3</v>
      </c>
      <c r="AI103" s="37">
        <f t="shared" si="18"/>
        <v>2.5186593040493069E-3</v>
      </c>
      <c r="AJ103" s="37">
        <f t="shared" si="19"/>
        <v>2.5155784324489084E-3</v>
      </c>
    </row>
    <row r="104" spans="14:36" x14ac:dyDescent="0.2">
      <c r="N104" s="304"/>
      <c r="O104" s="304"/>
      <c r="AF104" s="40">
        <f>_xll.qlCalendarAdvance(Calendar,AF103,"1d","mf",,Trigger)</f>
        <v>42416</v>
      </c>
      <c r="AG104" s="41">
        <f>_xll.qlDayCounterYearFraction(DayCounter,SettlementDate,AF104,,,Trigger)</f>
        <v>0.4</v>
      </c>
      <c r="AH104" s="37">
        <f t="shared" si="17"/>
        <v>2.5920677469388792E-3</v>
      </c>
      <c r="AI104" s="37">
        <f t="shared" si="18"/>
        <v>2.5172998884402404E-3</v>
      </c>
      <c r="AJ104" s="37">
        <f t="shared" si="19"/>
        <v>2.5143539817925327E-3</v>
      </c>
    </row>
    <row r="105" spans="14:36" x14ac:dyDescent="0.2">
      <c r="N105" s="304"/>
      <c r="O105" s="304"/>
      <c r="AF105" s="40">
        <f>_xll.qlCalendarAdvance(Calendar,AF104,"1d","mf",,Trigger)</f>
        <v>42417</v>
      </c>
      <c r="AG105" s="41">
        <f>_xll.qlDayCounterYearFraction(DayCounter,SettlementDate,AF105,,,Trigger)</f>
        <v>0.40273972602739727</v>
      </c>
      <c r="AH105" s="37">
        <f t="shared" si="17"/>
        <v>2.5920677469388792E-3</v>
      </c>
      <c r="AI105" s="37">
        <f t="shared" si="18"/>
        <v>2.5159404728311743E-3</v>
      </c>
      <c r="AJ105" s="37">
        <f t="shared" si="19"/>
        <v>2.5131331501155227E-3</v>
      </c>
    </row>
    <row r="106" spans="14:36" x14ac:dyDescent="0.2">
      <c r="N106" s="304"/>
      <c r="O106" s="304"/>
      <c r="AF106" s="40">
        <f>_xll.qlCalendarAdvance(Calendar,AF105,"1d","mf",,Trigger)</f>
        <v>42418</v>
      </c>
      <c r="AG106" s="41">
        <f>_xll.qlDayCounterYearFraction(DayCounter,SettlementDate,AF106,,,Trigger)</f>
        <v>0.40547945205479452</v>
      </c>
      <c r="AH106" s="37">
        <f t="shared" si="17"/>
        <v>2.5920677469388792E-3</v>
      </c>
      <c r="AI106" s="37">
        <f t="shared" si="18"/>
        <v>2.5145810572221082E-3</v>
      </c>
      <c r="AJ106" s="37">
        <f t="shared" si="19"/>
        <v>2.5119159374178781E-3</v>
      </c>
    </row>
    <row r="107" spans="14:36" x14ac:dyDescent="0.2">
      <c r="N107" s="304"/>
      <c r="O107" s="304"/>
      <c r="AF107" s="40">
        <f>_xll.qlCalendarAdvance(Calendar,AF106,"1d","mf",,Trigger)</f>
        <v>42419</v>
      </c>
      <c r="AG107" s="41">
        <f>_xll.qlDayCounterYearFraction(DayCounter,SettlementDate,AF107,,,Trigger)</f>
        <v>0.40821917808219177</v>
      </c>
      <c r="AH107" s="37">
        <f t="shared" si="17"/>
        <v>2.5920677469388792E-3</v>
      </c>
      <c r="AI107" s="37">
        <f t="shared" si="18"/>
        <v>2.5132216416130422E-3</v>
      </c>
      <c r="AJ107" s="37">
        <f t="shared" si="19"/>
        <v>2.5107023436995997E-3</v>
      </c>
    </row>
    <row r="108" spans="14:36" x14ac:dyDescent="0.2">
      <c r="N108" s="304"/>
      <c r="O108" s="304"/>
      <c r="AF108" s="40">
        <f>_xll.qlCalendarAdvance(Calendar,AF107,"1d","mf",,Trigger)</f>
        <v>42422</v>
      </c>
      <c r="AG108" s="41">
        <f>_xll.qlDayCounterYearFraction(DayCounter,SettlementDate,AF108,,,Trigger)</f>
        <v>0.41643835616438357</v>
      </c>
      <c r="AH108" s="37">
        <f t="shared" si="17"/>
        <v>2.5920677469388792E-3</v>
      </c>
      <c r="AI108" s="37">
        <f t="shared" si="18"/>
        <v>2.5091433947858435E-3</v>
      </c>
      <c r="AJ108" s="37">
        <f t="shared" si="19"/>
        <v>2.5070832764209567E-3</v>
      </c>
    </row>
    <row r="109" spans="14:36" x14ac:dyDescent="0.2">
      <c r="N109" s="304"/>
      <c r="O109" s="304"/>
      <c r="AF109" s="40">
        <f>_xll.qlCalendarAdvance(Calendar,AF108,"1d","mf",,Trigger)</f>
        <v>42423</v>
      </c>
      <c r="AG109" s="41">
        <f>_xll.qlDayCounterYearFraction(DayCounter,SettlementDate,AF109,,,Trigger)</f>
        <v>0.41917808219178082</v>
      </c>
      <c r="AH109" s="37">
        <f t="shared" si="17"/>
        <v>2.5920677469388792E-3</v>
      </c>
      <c r="AI109" s="37">
        <f t="shared" si="18"/>
        <v>2.5077839791767774E-3</v>
      </c>
      <c r="AJ109" s="37">
        <f t="shared" si="19"/>
        <v>2.5058841586201399E-3</v>
      </c>
    </row>
    <row r="110" spans="14:36" x14ac:dyDescent="0.2">
      <c r="N110" s="304"/>
      <c r="O110" s="304"/>
      <c r="AF110" s="40">
        <f>_xll.qlCalendarAdvance(Calendar,AF109,"1d","mf",,Trigger)</f>
        <v>42424</v>
      </c>
      <c r="AG110" s="41">
        <f>_xll.qlDayCounterYearFraction(DayCounter,SettlementDate,AF110,,,Trigger)</f>
        <v>0.42191780821917807</v>
      </c>
      <c r="AH110" s="37">
        <f t="shared" si="17"/>
        <v>2.5920677469388792E-3</v>
      </c>
      <c r="AI110" s="37">
        <f t="shared" si="18"/>
        <v>2.5064245635677113E-3</v>
      </c>
      <c r="AJ110" s="37">
        <f t="shared" si="19"/>
        <v>2.5046886597986893E-3</v>
      </c>
    </row>
    <row r="111" spans="14:36" x14ac:dyDescent="0.2">
      <c r="N111" s="304"/>
      <c r="O111" s="304"/>
      <c r="AF111" s="40">
        <f>_xll.qlCalendarAdvance(Calendar,AF110,"1d","mf",,Trigger)</f>
        <v>42425</v>
      </c>
      <c r="AG111" s="41">
        <f>_xll.qlDayCounterYearFraction(DayCounter,SettlementDate,AF111,,,Trigger)</f>
        <v>0.42465753424657532</v>
      </c>
      <c r="AH111" s="37">
        <f t="shared" si="17"/>
        <v>2.5920677469388792E-3</v>
      </c>
      <c r="AI111" s="37">
        <f t="shared" si="18"/>
        <v>2.5050651479586452E-3</v>
      </c>
      <c r="AJ111" s="37">
        <f t="shared" si="19"/>
        <v>2.5034967799566045E-3</v>
      </c>
    </row>
    <row r="112" spans="14:36" x14ac:dyDescent="0.2">
      <c r="N112" s="304"/>
      <c r="O112" s="304"/>
      <c r="AF112" s="40">
        <f>_xll.qlCalendarAdvance(Calendar,AF111,"1d","mf",,Trigger)</f>
        <v>42426</v>
      </c>
      <c r="AG112" s="41">
        <f>_xll.qlDayCounterYearFraction(DayCounter,SettlementDate,AF112,,,Trigger)</f>
        <v>0.42739726027397262</v>
      </c>
      <c r="AH112" s="37">
        <f t="shared" si="17"/>
        <v>2.5920677469388792E-3</v>
      </c>
      <c r="AI112" s="37">
        <f t="shared" si="18"/>
        <v>2.5037057323495787E-3</v>
      </c>
      <c r="AJ112" s="37">
        <f t="shared" si="19"/>
        <v>2.502308519093885E-3</v>
      </c>
    </row>
    <row r="113" spans="14:36" x14ac:dyDescent="0.2">
      <c r="N113" s="238"/>
      <c r="O113" s="304"/>
      <c r="AF113" s="40">
        <f>_xll.qlCalendarAdvance(Calendar,AF112,"1d","mf",,Trigger)</f>
        <v>42429</v>
      </c>
      <c r="AG113" s="41">
        <f>_xll.qlDayCounterYearFraction(DayCounter,SettlementDate,AF113,,,Trigger)</f>
        <v>0.43561643835616437</v>
      </c>
      <c r="AH113" s="37">
        <f t="shared" si="17"/>
        <v>2.5920677469388792E-3</v>
      </c>
      <c r="AI113" s="37">
        <f t="shared" si="18"/>
        <v>2.4996274855223805E-3</v>
      </c>
      <c r="AJ113" s="37">
        <f t="shared" si="19"/>
        <v>2.4987654503819201E-3</v>
      </c>
    </row>
    <row r="114" spans="14:36" x14ac:dyDescent="0.2">
      <c r="N114" s="238"/>
      <c r="O114" s="304"/>
      <c r="AF114" s="40">
        <f>_xll.qlCalendarAdvance(Calendar,AF113,"1d","mf",,Trigger)</f>
        <v>42430</v>
      </c>
      <c r="AG114" s="41">
        <f>_xll.qlDayCounterYearFraction(DayCounter,SettlementDate,AF114,,,Trigger)</f>
        <v>0.43835616438356162</v>
      </c>
      <c r="AH114" s="37">
        <f t="shared" si="17"/>
        <v>2.5920677469388792E-3</v>
      </c>
      <c r="AI114" s="37">
        <f t="shared" si="18"/>
        <v>2.498268069913314E-3</v>
      </c>
      <c r="AJ114" s="37">
        <f t="shared" si="19"/>
        <v>2.4975916654366628E-3</v>
      </c>
    </row>
    <row r="115" spans="14:36" x14ac:dyDescent="0.2">
      <c r="N115" s="238"/>
      <c r="O115" s="304"/>
      <c r="AF115" s="40">
        <f>_xll.qlCalendarAdvance(Calendar,AF114,"1d","mf",,Trigger)</f>
        <v>42431</v>
      </c>
      <c r="AG115" s="41">
        <f>_xll.qlDayCounterYearFraction(DayCounter,SettlementDate,AF115,,,Trigger)</f>
        <v>0.44109589041095892</v>
      </c>
      <c r="AH115" s="37">
        <f t="shared" si="17"/>
        <v>2.5920677469388792E-3</v>
      </c>
      <c r="AI115" s="37">
        <f t="shared" si="18"/>
        <v>2.4969086543042479E-3</v>
      </c>
      <c r="AJ115" s="37">
        <f t="shared" si="19"/>
        <v>2.4964214994707711E-3</v>
      </c>
    </row>
    <row r="116" spans="14:36" x14ac:dyDescent="0.2">
      <c r="N116" s="238"/>
      <c r="O116" s="304"/>
      <c r="AF116" s="40">
        <f>_xll.qlCalendarAdvance(Calendar,AF115,"1d","mf",,Trigger)</f>
        <v>42432</v>
      </c>
      <c r="AG116" s="41">
        <f>_xll.qlDayCounterYearFraction(DayCounter,SettlementDate,AF116,,,Trigger)</f>
        <v>0.44383561643835617</v>
      </c>
      <c r="AH116" s="37">
        <f t="shared" si="17"/>
        <v>2.5920677469388792E-3</v>
      </c>
      <c r="AI116" s="37">
        <f t="shared" si="18"/>
        <v>2.4955492386951818E-3</v>
      </c>
      <c r="AJ116" s="37">
        <f t="shared" si="19"/>
        <v>2.4952549524842453E-3</v>
      </c>
    </row>
    <row r="117" spans="14:36" x14ac:dyDescent="0.2">
      <c r="N117" s="238"/>
      <c r="O117" s="304"/>
      <c r="AF117" s="40">
        <f>_xll.qlCalendarAdvance(Calendar,AF116,"1d","mf",,Trigger)</f>
        <v>42433</v>
      </c>
      <c r="AG117" s="41">
        <f>_xll.qlDayCounterYearFraction(DayCounter,SettlementDate,AF117,,,Trigger)</f>
        <v>0.44657534246575342</v>
      </c>
      <c r="AH117" s="37">
        <f t="shared" si="17"/>
        <v>2.5920677469388792E-3</v>
      </c>
      <c r="AI117" s="37">
        <f t="shared" si="18"/>
        <v>2.4941898230861157E-3</v>
      </c>
      <c r="AJ117" s="37">
        <f t="shared" si="19"/>
        <v>2.4940920244770847E-3</v>
      </c>
    </row>
    <row r="118" spans="14:36" x14ac:dyDescent="0.2">
      <c r="N118" s="238"/>
      <c r="O118" s="304"/>
      <c r="AF118" s="40">
        <f>_xll.qlCalendarAdvance(Calendar,AF117,"1d","mf",,Trigger)</f>
        <v>42436</v>
      </c>
      <c r="AG118" s="41">
        <f>_xll.qlDayCounterYearFraction(DayCounter,SettlementDate,AF118,,,Trigger)</f>
        <v>0.45479452054794522</v>
      </c>
      <c r="AH118" s="37">
        <f t="shared" si="17"/>
        <v>2.5920677469388792E-3</v>
      </c>
      <c r="AI118" s="37">
        <f t="shared" si="18"/>
        <v>2.490111576258917E-3</v>
      </c>
      <c r="AJ118" s="37">
        <f t="shared" si="19"/>
        <v>2.4906249543317975E-3</v>
      </c>
    </row>
    <row r="119" spans="14:36" x14ac:dyDescent="0.2">
      <c r="N119" s="238"/>
      <c r="O119" s="238"/>
      <c r="AF119" s="40">
        <f>_xll.qlCalendarAdvance(Calendar,AF118,"1d","mf",,Trigger)</f>
        <v>42437</v>
      </c>
      <c r="AG119" s="41">
        <f>_xll.qlDayCounterYearFraction(DayCounter,SettlementDate,AF119,,,Trigger)</f>
        <v>0.45753424657534247</v>
      </c>
      <c r="AH119" s="37">
        <f t="shared" si="17"/>
        <v>2.5920677469388792E-3</v>
      </c>
      <c r="AI119" s="37">
        <f t="shared" si="18"/>
        <v>2.488752160649851E-3</v>
      </c>
      <c r="AJ119" s="37">
        <f t="shared" si="19"/>
        <v>2.4894765022420999E-3</v>
      </c>
    </row>
    <row r="120" spans="14:36" x14ac:dyDescent="0.2">
      <c r="N120" s="238"/>
      <c r="O120" s="238"/>
      <c r="AF120" s="40">
        <f>_xll.qlCalendarAdvance(Calendar,AF119,"1d","mf",,Trigger)</f>
        <v>42438</v>
      </c>
      <c r="AG120" s="41">
        <f>_xll.qlDayCounterYearFraction(DayCounter,SettlementDate,AF120,,,Trigger)</f>
        <v>0.46027397260273972</v>
      </c>
      <c r="AH120" s="37">
        <f t="shared" si="17"/>
        <v>2.5920677469388792E-3</v>
      </c>
      <c r="AI120" s="37">
        <f t="shared" si="18"/>
        <v>2.4873927450407849E-3</v>
      </c>
      <c r="AJ120" s="37">
        <f t="shared" si="19"/>
        <v>2.4883316691317677E-3</v>
      </c>
    </row>
    <row r="121" spans="14:36" x14ac:dyDescent="0.2">
      <c r="N121" s="238"/>
      <c r="O121" s="238"/>
      <c r="AF121" s="40">
        <f>_xll.qlCalendarAdvance(Calendar,AF120,"1d","mf",,Trigger)</f>
        <v>42439</v>
      </c>
      <c r="AG121" s="41">
        <f>_xll.qlDayCounterYearFraction(DayCounter,SettlementDate,AF121,,,Trigger)</f>
        <v>0.46301369863013697</v>
      </c>
      <c r="AH121" s="37">
        <f t="shared" si="17"/>
        <v>2.5920677469388792E-3</v>
      </c>
      <c r="AI121" s="37">
        <f t="shared" si="18"/>
        <v>2.4860333294317184E-3</v>
      </c>
      <c r="AJ121" s="37">
        <f t="shared" si="19"/>
        <v>2.4871904550008007E-3</v>
      </c>
    </row>
    <row r="122" spans="14:36" x14ac:dyDescent="0.2">
      <c r="N122" s="238"/>
      <c r="O122" s="238"/>
      <c r="AF122" s="40">
        <f>_xll.qlCalendarAdvance(Calendar,AF121,"1d","mf",,Trigger)</f>
        <v>42440</v>
      </c>
      <c r="AG122" s="41">
        <f>_xll.qlDayCounterYearFraction(DayCounter,SettlementDate,AF122,,,Trigger)</f>
        <v>0.46575342465753422</v>
      </c>
      <c r="AH122" s="37">
        <f t="shared" si="17"/>
        <v>2.5920677469388792E-3</v>
      </c>
      <c r="AI122" s="37">
        <f t="shared" si="18"/>
        <v>2.4846739138226523E-3</v>
      </c>
      <c r="AJ122" s="37">
        <f t="shared" si="19"/>
        <v>2.4860528598492E-3</v>
      </c>
    </row>
    <row r="123" spans="14:36" x14ac:dyDescent="0.2">
      <c r="N123" s="238"/>
      <c r="O123" s="238"/>
      <c r="AF123" s="40">
        <f>_xll.qlCalendarAdvance(Calendar,AF122,"1d","mf",,Trigger)</f>
        <v>42443</v>
      </c>
      <c r="AG123" s="41">
        <f>_xll.qlDayCounterYearFraction(DayCounter,SettlementDate,AF123,,,Trigger)</f>
        <v>0.47397260273972602</v>
      </c>
      <c r="AH123" s="37">
        <f t="shared" si="17"/>
        <v>2.5920677469388792E-3</v>
      </c>
      <c r="AI123" s="37">
        <f t="shared" si="18"/>
        <v>2.480595666995454E-3</v>
      </c>
      <c r="AJ123" s="37">
        <f t="shared" si="19"/>
        <v>2.4826617882705905E-3</v>
      </c>
    </row>
    <row r="124" spans="14:36" x14ac:dyDescent="0.2">
      <c r="N124" s="238"/>
      <c r="O124" s="238"/>
      <c r="AF124" s="40">
        <f>_xll.qlCalendarAdvance(Calendar,AF123,"1d","mf",,Trigger)</f>
        <v>42444</v>
      </c>
      <c r="AG124" s="41">
        <f>_xll.qlDayCounterYearFraction(DayCounter,SettlementDate,AF124,,,Trigger)</f>
        <v>0.47671232876712327</v>
      </c>
      <c r="AH124" s="37">
        <f t="shared" si="17"/>
        <v>2.5920677469388792E-3</v>
      </c>
      <c r="AI124" s="37">
        <f t="shared" si="18"/>
        <v>2.4792362513863875E-3</v>
      </c>
      <c r="AJ124" s="37">
        <f t="shared" si="19"/>
        <v>2.4815386690364518E-3</v>
      </c>
    </row>
    <row r="125" spans="14:36" x14ac:dyDescent="0.2">
      <c r="N125" s="238"/>
      <c r="O125" s="238"/>
      <c r="AF125" s="40">
        <f>_xll.qlCalendarAdvance(Calendar,AF124,"1d","mf",,Trigger)</f>
        <v>42445</v>
      </c>
      <c r="AG125" s="41">
        <f>_xll.qlDayCounterYearFraction(DayCounter,SettlementDate,AF125,,,Trigger)</f>
        <v>0.47945205479452052</v>
      </c>
      <c r="AH125" s="37">
        <f t="shared" si="17"/>
        <v>2.5920677469388792E-3</v>
      </c>
      <c r="AI125" s="37">
        <f t="shared" si="18"/>
        <v>2.4778768357773214E-3</v>
      </c>
      <c r="AJ125" s="37">
        <f t="shared" si="19"/>
        <v>2.4804191687816789E-3</v>
      </c>
    </row>
    <row r="126" spans="14:36" x14ac:dyDescent="0.2">
      <c r="N126" s="238"/>
      <c r="O126" s="238"/>
      <c r="AF126" s="40">
        <f>_xll.qlCalendarAdvance(Calendar,AF125,"1d","mf",,Trigger)</f>
        <v>42446</v>
      </c>
      <c r="AG126" s="41">
        <f>_xll.qlDayCounterYearFraction(DayCounter,SettlementDate,AF126,,,Trigger)</f>
        <v>0.48219178082191783</v>
      </c>
      <c r="AH126" s="37">
        <f t="shared" si="17"/>
        <v>2.5920677469388792E-3</v>
      </c>
      <c r="AI126" s="37">
        <f t="shared" si="18"/>
        <v>2.4765174201682554E-3</v>
      </c>
      <c r="AJ126" s="37">
        <f t="shared" si="19"/>
        <v>2.4793032875062714E-3</v>
      </c>
    </row>
    <row r="127" spans="14:36" x14ac:dyDescent="0.2">
      <c r="N127" s="238"/>
      <c r="O127" s="238"/>
      <c r="AF127" s="40">
        <f>_xll.qlCalendarAdvance(Calendar,AF126,"1d","mf",,Trigger)</f>
        <v>42447</v>
      </c>
      <c r="AG127" s="41">
        <f>_xll.qlDayCounterYearFraction(DayCounter,SettlementDate,AF127,,,Trigger)</f>
        <v>0.48493150684931507</v>
      </c>
      <c r="AH127" s="37">
        <f t="shared" si="17"/>
        <v>2.5920677469388792E-3</v>
      </c>
      <c r="AI127" s="37">
        <f t="shared" si="18"/>
        <v>2.4751580045591893E-3</v>
      </c>
      <c r="AJ127" s="37">
        <f t="shared" si="19"/>
        <v>2.4781910252102296E-3</v>
      </c>
    </row>
    <row r="128" spans="14:36" x14ac:dyDescent="0.2">
      <c r="N128" s="238"/>
      <c r="O128" s="238"/>
      <c r="AF128" s="40">
        <f>_xll.qlCalendarAdvance(Calendar,AF127,"1d","mf",,Trigger)</f>
        <v>42450</v>
      </c>
      <c r="AG128" s="41">
        <f>_xll.qlDayCounterYearFraction(DayCounter,SettlementDate,AF128,,,Trigger)</f>
        <v>0.49315068493150682</v>
      </c>
      <c r="AH128" s="37">
        <f t="shared" si="17"/>
        <v>2.5920677469388792E-3</v>
      </c>
      <c r="AI128" s="37">
        <f t="shared" si="18"/>
        <v>2.4710797577319906E-3</v>
      </c>
      <c r="AJ128" s="37">
        <f t="shared" si="19"/>
        <v>2.4748759521982982E-3</v>
      </c>
    </row>
    <row r="129" spans="15:36" x14ac:dyDescent="0.2">
      <c r="O129" s="238"/>
      <c r="AF129" s="40">
        <f>_xll.qlCalendarAdvance(Calendar,AF128,"1d","mf",,Trigger)</f>
        <v>42451</v>
      </c>
      <c r="AG129" s="41">
        <f>_xll.qlDayCounterYearFraction(DayCounter,SettlementDate,AF129,,,Trigger)</f>
        <v>0.49589041095890413</v>
      </c>
      <c r="AH129" s="37">
        <f t="shared" si="17"/>
        <v>2.5920677469388792E-3</v>
      </c>
      <c r="AI129" s="37">
        <f t="shared" si="18"/>
        <v>2.4697203421229245E-3</v>
      </c>
      <c r="AJ129" s="37">
        <f t="shared" si="19"/>
        <v>2.4737781658197189E-3</v>
      </c>
    </row>
    <row r="130" spans="15:36" x14ac:dyDescent="0.2">
      <c r="O130" s="238"/>
      <c r="AF130" s="40">
        <f>_xll.qlCalendarAdvance(Calendar,AF129,"1d","mf",,Trigger)</f>
        <v>42452</v>
      </c>
      <c r="AG130" s="41">
        <f>_xll.qlDayCounterYearFraction(DayCounter,SettlementDate,AF130,,,Trigger)</f>
        <v>0.49863013698630138</v>
      </c>
      <c r="AH130" s="37">
        <f t="shared" si="17"/>
        <v>2.5920677469388792E-3</v>
      </c>
      <c r="AI130" s="37">
        <f t="shared" si="18"/>
        <v>2.4683609265138584E-3</v>
      </c>
      <c r="AJ130" s="37">
        <f t="shared" si="19"/>
        <v>2.472683998420505E-3</v>
      </c>
    </row>
    <row r="131" spans="15:36" x14ac:dyDescent="0.2">
      <c r="O131" s="238"/>
      <c r="AF131" s="40">
        <f>_xll.qlCalendarAdvance(Calendar,AF130,"1d","mf",,Trigger)</f>
        <v>42453</v>
      </c>
      <c r="AG131" s="41">
        <f>_xll.qlDayCounterYearFraction(DayCounter,SettlementDate,AF131,,,Trigger)</f>
        <v>0.50136986301369868</v>
      </c>
      <c r="AH131" s="37">
        <f t="shared" si="17"/>
        <v>2.5920677469388792E-3</v>
      </c>
      <c r="AI131" s="37">
        <f t="shared" si="18"/>
        <v>2.4670015109047919E-3</v>
      </c>
      <c r="AJ131" s="37">
        <f t="shared" si="19"/>
        <v>2.4715934500006568E-3</v>
      </c>
    </row>
    <row r="132" spans="15:36" x14ac:dyDescent="0.2">
      <c r="O132" s="238"/>
      <c r="AF132" s="312">
        <f>_xll.qlCalendarAdvance(Calendar,AF131,"1d","mf",,Trigger)</f>
        <v>42458</v>
      </c>
      <c r="AG132" s="313">
        <f>_xll.qlDayCounterYearFraction(DayCounter,SettlementDate,AF132,,,Trigger)</f>
        <v>0.51506849315068493</v>
      </c>
      <c r="AH132" s="43">
        <f t="shared" si="17"/>
        <v>2.5920677469388792E-3</v>
      </c>
      <c r="AI132" s="43">
        <f t="shared" si="18"/>
        <v>2.4602044328594611E-3</v>
      </c>
      <c r="AJ132" s="43">
        <f t="shared" si="19"/>
        <v>2.4661949925919003E-3</v>
      </c>
    </row>
    <row r="133" spans="15:36" x14ac:dyDescent="0.2">
      <c r="O133" s="238"/>
    </row>
    <row r="134" spans="15:36" x14ac:dyDescent="0.2">
      <c r="O134" s="238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257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236" customWidth="1"/>
    <col min="3" max="5" width="22.83203125" style="236" customWidth="1"/>
    <col min="6" max="7" width="14.1640625" style="236" hidden="1" customWidth="1" outlineLevel="1"/>
    <col min="8" max="8" width="8.1640625" style="236" hidden="1" customWidth="1" outlineLevel="1"/>
    <col min="9" max="9" width="9.33203125" style="236" hidden="1" customWidth="1" outlineLevel="1"/>
    <col min="10" max="10" width="10.5" style="236" bestFit="1" customWidth="1" collapsed="1"/>
    <col min="11" max="12" width="14.1640625" style="236" bestFit="1" customWidth="1"/>
    <col min="13" max="13" width="10.5" style="236" bestFit="1" customWidth="1"/>
    <col min="14" max="15" width="9.33203125" style="236" bestFit="1" customWidth="1"/>
    <col min="16" max="16" width="10.5" style="236" bestFit="1" customWidth="1"/>
    <col min="17" max="17" width="10.83203125" style="236" customWidth="1"/>
    <col min="18" max="18" width="13.1640625" style="236" customWidth="1"/>
    <col min="19" max="21" width="6.83203125" style="236" customWidth="1"/>
    <col min="22" max="22" width="2.33203125" style="236" bestFit="1" customWidth="1"/>
    <col min="23" max="23" width="10.83203125" style="236" customWidth="1"/>
    <col min="24" max="24" width="2.33203125" style="236" bestFit="1" customWidth="1"/>
    <col min="25" max="25" width="10.83203125" style="236" customWidth="1"/>
    <col min="26" max="26" width="12.5" style="236" bestFit="1" customWidth="1"/>
    <col min="27" max="29" width="9.33203125" style="236" bestFit="1" customWidth="1"/>
    <col min="30" max="31" width="9.5" style="236"/>
    <col min="32" max="32" width="20.33203125" style="236" bestFit="1" customWidth="1"/>
    <col min="33" max="33" width="8.1640625" style="236" bestFit="1" customWidth="1"/>
    <col min="34" max="34" width="9.5" style="236" bestFit="1" customWidth="1"/>
    <col min="35" max="35" width="10.5" style="236" bestFit="1" customWidth="1"/>
    <col min="36" max="36" width="12.1640625" style="236" customWidth="1"/>
    <col min="37" max="16384" width="9.5" style="236"/>
  </cols>
  <sheetData>
    <row r="2" spans="1:36" ht="19.5" customHeight="1" x14ac:dyDescent="0.2">
      <c r="C2" s="235" t="s">
        <v>98</v>
      </c>
      <c r="D2" s="235" t="s">
        <v>85</v>
      </c>
      <c r="E2" s="235" t="s">
        <v>86</v>
      </c>
      <c r="F2" s="235" t="s">
        <v>133</v>
      </c>
      <c r="G2" s="235" t="s">
        <v>134</v>
      </c>
      <c r="H2" s="235" t="s">
        <v>132</v>
      </c>
      <c r="I2" s="235" t="s">
        <v>135</v>
      </c>
      <c r="J2" s="235" t="s">
        <v>136</v>
      </c>
      <c r="K2" s="235" t="s">
        <v>140</v>
      </c>
      <c r="L2" s="235" t="s">
        <v>141</v>
      </c>
      <c r="M2" s="235" t="s">
        <v>105</v>
      </c>
      <c r="N2" s="308" t="s">
        <v>106</v>
      </c>
      <c r="O2" s="235" t="s">
        <v>107</v>
      </c>
      <c r="P2" s="235" t="s">
        <v>113</v>
      </c>
      <c r="W2" s="297" t="s">
        <v>103</v>
      </c>
      <c r="AA2" s="428" t="s">
        <v>102</v>
      </c>
      <c r="AB2" s="428"/>
      <c r="AC2" s="428"/>
      <c r="AF2" s="235" t="s">
        <v>85</v>
      </c>
      <c r="AG2" s="235" t="s">
        <v>132</v>
      </c>
      <c r="AH2" s="235" t="s">
        <v>35</v>
      </c>
      <c r="AI2" s="235" t="s">
        <v>96</v>
      </c>
      <c r="AJ2" s="235" t="s">
        <v>97</v>
      </c>
    </row>
    <row r="3" spans="1:36" ht="12" customHeight="1" x14ac:dyDescent="0.2">
      <c r="C3" s="318" t="str">
        <f>$D$10&amp;"LastFixing"&amp;QuoteSuffix</f>
        <v>GbpLibor1YLastFixing_Quote</v>
      </c>
      <c r="D3" s="94">
        <f>_xll.qlCalendarAdvance(Calendar,_xll.qlLastFixingQuoteReferenceDate($C$3),_xll.qlInterestRateIndexFixingDays($D$10)&amp;"D","f",,LastFixingsTrigger)</f>
        <v>42270</v>
      </c>
      <c r="E3" s="94">
        <f>_xll.qlInterestRateIndexMaturity($D$10,D3)</f>
        <v>42636</v>
      </c>
      <c r="F3" s="139">
        <f>_xll.qlYieldTSDiscount(Discounting,D3,,AllTriggers)</f>
        <v>1</v>
      </c>
      <c r="G3" s="139">
        <f>_xll.qlYieldTSDiscount(Discounting,E3,,AllTriggers)</f>
        <v>0.99462676732743704</v>
      </c>
      <c r="H3" s="141">
        <f>_xll.qlDayCounterYearFraction(DayCounter,D3,E3,,,Trigger)</f>
        <v>1.0027397260273974</v>
      </c>
      <c r="I3" s="143">
        <f>(F3/G3-1)/H3</f>
        <v>5.3875000000001222E-3</v>
      </c>
      <c r="J3" s="127">
        <f>'Delta 12M'!P4</f>
        <v>5.0388702693556359E-3</v>
      </c>
      <c r="K3" s="100">
        <f>_xll.qlDayCounterYearFraction(DayCounter,SettlementDate,D3,,,Trigger)</f>
        <v>0</v>
      </c>
      <c r="L3" s="100">
        <f>_xll.qlDayCounterYearFraction(DayCounter,SettlementDate,E3,,,Trigger)</f>
        <v>1.0027397260273974</v>
      </c>
      <c r="M3" s="100">
        <f>L3-K3</f>
        <v>1.0027397260273974</v>
      </c>
      <c r="N3" s="100">
        <f>(L3^2-K3^2)/2</f>
        <v>0.50274347907674999</v>
      </c>
      <c r="O3" s="100">
        <f>(L3^3-K3^3)/3</f>
        <v>0.33608057231432059</v>
      </c>
      <c r="P3" s="319" t="b">
        <f>IF(D12="fixing",TRUE,FALSE)</f>
        <v>0</v>
      </c>
      <c r="R3" s="429" t="s">
        <v>99</v>
      </c>
      <c r="S3" s="292">
        <f t="array" ref="S3:S5">_xll.ohFilter(O3:O7,P3:P7)</f>
        <v>0.33608057231432059</v>
      </c>
      <c r="T3" s="298">
        <f t="array" ref="T3:T5">_xll.ohFilter(N3:N7,P3:P7)</f>
        <v>0.50274347907674999</v>
      </c>
      <c r="U3" s="293">
        <f t="array" ref="U3:U5">_xll.ohFilter(M3:M7,P3:P7)</f>
        <v>1.0027397260273974</v>
      </c>
      <c r="V3" s="299"/>
      <c r="W3" s="294">
        <f t="array" ref="W3:W5">MMULT(AA3:AC5,Y3:Y5)</f>
        <v>5.4092487541836029E-3</v>
      </c>
      <c r="X3" s="300"/>
      <c r="Y3" s="295">
        <f t="array" ref="Y3:Y5">_xll.ohFilter(J3:J7,P3:P7)</f>
        <v>5.0388702693556359E-3</v>
      </c>
      <c r="AA3" s="292">
        <f t="array" ref="AA3:AC5">MINVERSE(S3:U5)</f>
        <v>8.0740811163124171</v>
      </c>
      <c r="AB3" s="298">
        <v>-16.192770415587891</v>
      </c>
      <c r="AC3" s="293">
        <v>8.140932283657051</v>
      </c>
      <c r="AF3" s="39">
        <f>SettlementDate</f>
        <v>42270</v>
      </c>
      <c r="AG3" s="102">
        <f>_xll.qlDayCounterYearFraction(DayCounter,SettlementDate,AF3,,,Trigger)</f>
        <v>0</v>
      </c>
      <c r="AH3" s="36">
        <f t="shared" ref="AH3:AH66" si="0">$W$13</f>
        <v>5.0251028642481063E-3</v>
      </c>
      <c r="AI3" s="36">
        <f t="shared" ref="AI3:AI21" si="1">$W$10+$W$9*AG3</f>
        <v>6.1555847041406785E-3</v>
      </c>
      <c r="AJ3" s="36">
        <f t="shared" ref="AJ3:AJ21" si="2">($W$5+$W$4*AG3+$W$3*AG3^2)</f>
        <v>7.7382239024091897E-3</v>
      </c>
    </row>
    <row r="4" spans="1:36" ht="12" customHeight="1" x14ac:dyDescent="0.2">
      <c r="A4" s="236">
        <v>0</v>
      </c>
      <c r="B4" s="236">
        <f>A4+12</f>
        <v>12</v>
      </c>
      <c r="C4" s="320" t="str">
        <f>"Delta("&amp;A4&amp;"M,"&amp;B4&amp;"M)"</f>
        <v>Delta(0M,12M)</v>
      </c>
      <c r="D4" s="33">
        <f>SettlementDate</f>
        <v>42270</v>
      </c>
      <c r="E4" s="33">
        <f>_xll.qlInterestRateIndexMaturity($D$10,D4)</f>
        <v>42636</v>
      </c>
      <c r="F4" s="140">
        <f>_xll.qlYieldTSDiscount(Discounting,D4,,AllTriggers)</f>
        <v>1</v>
      </c>
      <c r="G4" s="140">
        <f>_xll.qlYieldTSDiscount(Discounting,E4,,AllTriggers)</f>
        <v>0.99462676732743704</v>
      </c>
      <c r="H4" s="142">
        <f>_xll.qlDayCounterYearFraction(DayCounter,D4,E4,,,Trigger)</f>
        <v>1.0027397260273974</v>
      </c>
      <c r="I4" s="34">
        <f t="shared" ref="I4:I7" si="3">(F4/G4-1)/H4</f>
        <v>5.3875000000001222E-3</v>
      </c>
      <c r="J4" s="128">
        <f>LN((1+(_xll.qlInterpolationInterpolate(B12Minterpolation,D4,TRUE,AllTriggers)+I4)*H4)/(1+I4*H4))</f>
        <v>5.0388702693556359E-3</v>
      </c>
      <c r="K4" s="41">
        <f>_xll.qlDayCounterYearFraction(DayCounter,SettlementDate,D4,,,Trigger)</f>
        <v>0</v>
      </c>
      <c r="L4" s="41">
        <f>_xll.qlDayCounterYearFraction(DayCounter,SettlementDate,E4,,,Trigger)</f>
        <v>1.0027397260273974</v>
      </c>
      <c r="M4" s="41">
        <f>L4-K4</f>
        <v>1.0027397260273974</v>
      </c>
      <c r="N4" s="41">
        <f>(L4^2-K4^2)/2</f>
        <v>0.50274347907674999</v>
      </c>
      <c r="O4" s="41">
        <f>(L4^3-K4^3)/3</f>
        <v>0.33608057231432059</v>
      </c>
      <c r="P4" s="321" t="b">
        <f>IF(D12="fixing",FALSE,TRUE)</f>
        <v>1</v>
      </c>
      <c r="R4" s="429"/>
      <c r="S4" s="292">
        <v>0.64909192143273964</v>
      </c>
      <c r="T4" s="298">
        <v>0.75274160255207367</v>
      </c>
      <c r="U4" s="293">
        <v>1.0027397260273974</v>
      </c>
      <c r="V4" s="301" t="s">
        <v>33</v>
      </c>
      <c r="W4" s="294">
        <v>-9.0274620208221773E-3</v>
      </c>
      <c r="X4" s="301" t="s">
        <v>34</v>
      </c>
      <c r="Y4" s="295">
        <v>4.4751779546694757E-3</v>
      </c>
      <c r="AA4" s="292">
        <v>-14.109221997646971</v>
      </c>
      <c r="AB4" s="298">
        <v>24.274265860027498</v>
      </c>
      <c r="AC4" s="293">
        <v>-10.192893297619927</v>
      </c>
      <c r="AF4" s="40">
        <f>_xll.qlCalendarAdvance(Calendar,AF3,"1d","mf",,Trigger)</f>
        <v>42271</v>
      </c>
      <c r="AG4" s="41">
        <f>_xll.qlDayCounterYearFraction(DayCounter,SettlementDate,AF4,,,Trigger)</f>
        <v>2.7397260273972603E-3</v>
      </c>
      <c r="AH4" s="37">
        <f t="shared" si="0"/>
        <v>5.0251028642481063E-3</v>
      </c>
      <c r="AI4" s="37">
        <f t="shared" si="1"/>
        <v>6.1494072077478232E-3</v>
      </c>
      <c r="AJ4" s="37">
        <f t="shared" si="2"/>
        <v>7.7135317321044734E-3</v>
      </c>
    </row>
    <row r="5" spans="1:36" ht="12" customHeight="1" x14ac:dyDescent="0.2">
      <c r="A5" s="251">
        <v>3</v>
      </c>
      <c r="B5" s="236">
        <f t="shared" ref="B5:B7" si="4">A5+12</f>
        <v>15</v>
      </c>
      <c r="C5" s="320" t="str">
        <f>"Delta("&amp;A5&amp;"M,"&amp;B5&amp;"M)"</f>
        <v>Delta(3M,15M)</v>
      </c>
      <c r="D5" s="33">
        <f>_xll.qlCalendarAdvance(Calendar,SettlementDate,A5&amp;"M","f")</f>
        <v>42361</v>
      </c>
      <c r="E5" s="33">
        <f>_xll.qlInterestRateIndexMaturity($D$10,D5)</f>
        <v>42727</v>
      </c>
      <c r="F5" s="140">
        <f>_xll.qlYieldTSDiscount(Discounting,D5,,AllTriggers)</f>
        <v>0.99883269979860867</v>
      </c>
      <c r="G5" s="140">
        <f>_xll.qlYieldTSDiscount(Discounting,E5,,AllTriggers)</f>
        <v>0.99285908860380823</v>
      </c>
      <c r="H5" s="142">
        <f>_xll.qlDayCounterYearFraction(DayCounter,D5,E5,,,Trigger)</f>
        <v>1.0027397260273974</v>
      </c>
      <c r="I5" s="34">
        <f t="shared" si="3"/>
        <v>6.0001362943814911E-3</v>
      </c>
      <c r="J5" s="128">
        <f>LN((1+(_xll.qlInterpolationInterpolate(B12Minterpolation,D5,TRUE,AllTriggers)+I5)*H5)/(1+I5*H5))</f>
        <v>4.4751779546694757E-3</v>
      </c>
      <c r="K5" s="41">
        <f>_xll.qlDayCounterYearFraction(DayCounter,SettlementDate,D5,,,Trigger)</f>
        <v>0.24931506849315069</v>
      </c>
      <c r="L5" s="41">
        <f>_xll.qlDayCounterYearFraction(DayCounter,SettlementDate,E5,,,Trigger)</f>
        <v>1.252054794520548</v>
      </c>
      <c r="M5" s="41">
        <f>L5-K5</f>
        <v>1.0027397260273974</v>
      </c>
      <c r="N5" s="41">
        <f>(L5^2-K5^2)/2</f>
        <v>0.75274160255207367</v>
      </c>
      <c r="O5" s="41">
        <f>(L5^3-K5^3)/3</f>
        <v>0.64909192143273964</v>
      </c>
      <c r="P5" s="321" t="b">
        <v>1</v>
      </c>
      <c r="R5" s="429"/>
      <c r="S5" s="292">
        <v>1.080595483830612</v>
      </c>
      <c r="T5" s="298">
        <v>0.99863013698630121</v>
      </c>
      <c r="U5" s="293">
        <v>1</v>
      </c>
      <c r="V5" s="251"/>
      <c r="W5" s="294">
        <v>7.7382239024091897E-3</v>
      </c>
      <c r="X5" s="301"/>
      <c r="Y5" s="295">
        <v>4.568338042604079E-3</v>
      </c>
      <c r="AA5" s="292">
        <v>5.3650787059111051</v>
      </c>
      <c r="AB5" s="298">
        <v>-6.7431788592509392</v>
      </c>
      <c r="AC5" s="293">
        <v>2.3818757701982989</v>
      </c>
      <c r="AF5" s="40">
        <f>_xll.qlCalendarAdvance(Calendar,AF4,"1d","mf",,Trigger)</f>
        <v>42272</v>
      </c>
      <c r="AG5" s="41">
        <f>_xll.qlDayCounterYearFraction(DayCounter,SettlementDate,AF5,,,Trigger)</f>
        <v>5.4794520547945206E-3</v>
      </c>
      <c r="AH5" s="37">
        <f t="shared" si="0"/>
        <v>5.0251028642481063E-3</v>
      </c>
      <c r="AI5" s="37">
        <f t="shared" si="1"/>
        <v>6.1432297113549672E-3</v>
      </c>
      <c r="AJ5" s="37">
        <f t="shared" si="2"/>
        <v>7.6889207665098956E-3</v>
      </c>
    </row>
    <row r="6" spans="1:36" ht="12" customHeight="1" x14ac:dyDescent="0.2">
      <c r="A6" s="251">
        <v>6</v>
      </c>
      <c r="B6" s="283">
        <f t="shared" si="4"/>
        <v>18</v>
      </c>
      <c r="C6" s="320" t="str">
        <f>"Delta("&amp;A6&amp;"M,"&amp;B6&amp;"M)"</f>
        <v>Delta(6M,18M)</v>
      </c>
      <c r="D6" s="33">
        <f>_xll.qlCalendarAdvance(Calendar,SettlementDate,A6&amp;"M","f")</f>
        <v>42452</v>
      </c>
      <c r="E6" s="33">
        <f>_xll.qlInterestRateIndexMaturity($D$10,D6)</f>
        <v>42817</v>
      </c>
      <c r="F6" s="140">
        <f>_xll.qlYieldTSDiscount(Discounting,D6,,AllTriggers)</f>
        <v>0.99759368105030211</v>
      </c>
      <c r="G6" s="140">
        <f>_xll.qlYieldTSDiscount(Discounting,E6,,AllTriggers)</f>
        <v>0.99086558417146209</v>
      </c>
      <c r="H6" s="142">
        <f>_xll.qlDayCounterYearFraction(DayCounter,D6,E6,,,Trigger)</f>
        <v>1</v>
      </c>
      <c r="I6" s="34">
        <f t="shared" si="3"/>
        <v>6.7901206645155643E-3</v>
      </c>
      <c r="J6" s="128">
        <f>LN((1+(_xll.qlInterpolationInterpolate(B12Minterpolation,D6,TRUE,AllTriggers)+I6)*H6)/(1+I6*H6))</f>
        <v>4.568338042604079E-3</v>
      </c>
      <c r="K6" s="41">
        <f>_xll.qlDayCounterYearFraction(DayCounter,SettlementDate,D6,,,Trigger)</f>
        <v>0.49863013698630138</v>
      </c>
      <c r="L6" s="41">
        <f>_xll.qlDayCounterYearFraction(DayCounter,SettlementDate,E6,,,Trigger)</f>
        <v>1.4986301369863013</v>
      </c>
      <c r="M6" s="41">
        <f>L6-K6</f>
        <v>1</v>
      </c>
      <c r="N6" s="41">
        <f>(L6^2-K6^2)/2</f>
        <v>0.99863013698630121</v>
      </c>
      <c r="O6" s="41">
        <f>(L6^3-K6^3)/3</f>
        <v>1.080595483830612</v>
      </c>
      <c r="P6" s="321" t="b">
        <v>1</v>
      </c>
      <c r="W6" s="296"/>
      <c r="X6" s="289"/>
      <c r="Y6" s="290"/>
      <c r="AF6" s="40">
        <f>_xll.qlCalendarAdvance(Calendar,AF5,"1d","mf",,Trigger)</f>
        <v>42275</v>
      </c>
      <c r="AG6" s="41">
        <f>_xll.qlDayCounterYearFraction(DayCounter,SettlementDate,AF6,,,Trigger)</f>
        <v>1.3698630136986301E-2</v>
      </c>
      <c r="AH6" s="37">
        <f t="shared" si="0"/>
        <v>5.0251028642481063E-3</v>
      </c>
      <c r="AI6" s="37">
        <f t="shared" si="1"/>
        <v>6.1246972221764007E-3</v>
      </c>
      <c r="AJ6" s="37">
        <f t="shared" si="2"/>
        <v>7.6155750979870025E-3</v>
      </c>
    </row>
    <row r="7" spans="1:36" ht="12" customHeight="1" x14ac:dyDescent="0.2">
      <c r="A7" s="251">
        <v>12</v>
      </c>
      <c r="B7" s="283">
        <f t="shared" si="4"/>
        <v>24</v>
      </c>
      <c r="C7" s="322" t="str">
        <f>"Delta("&amp;A7&amp;"M,"&amp;B7&amp;"M)"</f>
        <v>Delta(12M,24M)</v>
      </c>
      <c r="D7" s="311">
        <f>_xll.qlCalendarAdvance(Calendar,SettlementDate,A7&amp;"M","f")</f>
        <v>42636</v>
      </c>
      <c r="E7" s="311">
        <f>_xll.qlInterestRateIndexMaturity($D$10,D7)</f>
        <v>43003</v>
      </c>
      <c r="F7" s="325">
        <f>_xll.qlYieldTSDiscount(Discounting,D7,,AllTriggers)</f>
        <v>0.99462676732743704</v>
      </c>
      <c r="G7" s="325">
        <f>_xll.qlYieldTSDiscount(Discounting,E7,,AllTriggers)</f>
        <v>0.98602879615251005</v>
      </c>
      <c r="H7" s="326">
        <f>_xll.qlDayCounterYearFraction(DayCounter,D7,E7,,,Trigger)</f>
        <v>1.0054794520547945</v>
      </c>
      <c r="I7" s="327">
        <f t="shared" si="3"/>
        <v>8.6722779086649288E-3</v>
      </c>
      <c r="J7" s="323">
        <f>LN((1+(_xll.qlInterpolationInterpolate(B12Minterpolation,D7,TRUE,AllTriggers)+I7)*H7)/(1+I7*H7))</f>
        <v>4.9494631582252917E-3</v>
      </c>
      <c r="K7" s="313">
        <f>_xll.qlDayCounterYearFraction(DayCounter,SettlementDate,D7,,,Trigger)</f>
        <v>1.0027397260273974</v>
      </c>
      <c r="L7" s="313">
        <f>_xll.qlDayCounterYearFraction(DayCounter,SettlementDate,E7,,,Trigger)</f>
        <v>2.0082191780821916</v>
      </c>
      <c r="M7" s="313">
        <f>L7-K7</f>
        <v>1.0054794520547943</v>
      </c>
      <c r="N7" s="313">
        <f>(L7^2-K7^2)/2</f>
        <v>1.5137286545318065</v>
      </c>
      <c r="O7" s="313">
        <f>(L7^3-K7^3)/3</f>
        <v>2.3635981015396919</v>
      </c>
      <c r="P7" s="324" t="b">
        <v>0</v>
      </c>
      <c r="W7" s="296"/>
      <c r="X7" s="289"/>
      <c r="Y7" s="290"/>
      <c r="AF7" s="40">
        <f>_xll.qlCalendarAdvance(Calendar,AF6,"1d","mf",,Trigger)</f>
        <v>42276</v>
      </c>
      <c r="AG7" s="41">
        <f>_xll.qlDayCounterYearFraction(DayCounter,SettlementDate,AF7,,,Trigger)</f>
        <v>1.643835616438356E-2</v>
      </c>
      <c r="AH7" s="37">
        <f t="shared" si="0"/>
        <v>5.0251028642481063E-3</v>
      </c>
      <c r="AI7" s="37">
        <f t="shared" si="1"/>
        <v>6.1185197257835446E-3</v>
      </c>
      <c r="AJ7" s="37">
        <f t="shared" si="2"/>
        <v>7.5912889512329846E-3</v>
      </c>
    </row>
    <row r="8" spans="1:36" ht="12" customHeight="1" x14ac:dyDescent="0.2">
      <c r="B8" s="283"/>
      <c r="C8" s="283"/>
      <c r="D8" s="284"/>
      <c r="E8" s="284"/>
      <c r="F8" s="284"/>
      <c r="G8" s="284"/>
      <c r="H8" s="284"/>
      <c r="I8" s="284"/>
      <c r="J8" s="285"/>
      <c r="K8" s="286"/>
      <c r="L8" s="286"/>
      <c r="M8" s="286"/>
      <c r="N8" s="286"/>
      <c r="O8" s="286"/>
      <c r="P8" s="287"/>
      <c r="W8" s="288" t="s">
        <v>104</v>
      </c>
      <c r="X8" s="289"/>
      <c r="Y8" s="290"/>
      <c r="AF8" s="40">
        <f>_xll.qlCalendarAdvance(Calendar,AF7,"1d","mf",,Trigger)</f>
        <v>42277</v>
      </c>
      <c r="AG8" s="41">
        <f>_xll.qlDayCounterYearFraction(DayCounter,SettlementDate,AF8,,,Trigger)</f>
        <v>1.9178082191780823E-2</v>
      </c>
      <c r="AH8" s="37">
        <f t="shared" si="0"/>
        <v>5.0251028642481063E-3</v>
      </c>
      <c r="AI8" s="37">
        <f t="shared" si="1"/>
        <v>6.1123422293906894E-3</v>
      </c>
      <c r="AJ8" s="37">
        <f t="shared" si="2"/>
        <v>7.567084009189106E-3</v>
      </c>
    </row>
    <row r="9" spans="1:36" ht="12" customHeight="1" x14ac:dyDescent="0.2">
      <c r="C9" s="235" t="s">
        <v>148</v>
      </c>
      <c r="D9" s="316" t="s">
        <v>23</v>
      </c>
      <c r="R9" s="428" t="s">
        <v>100</v>
      </c>
      <c r="S9" s="291"/>
      <c r="T9" s="292">
        <f t="array" ref="T9:T10">_xll.ohFilter(N3:N7,P3:P7)</f>
        <v>0.50274347907674999</v>
      </c>
      <c r="U9" s="293">
        <f t="array" ref="U9:U10">_xll.ohFilter(M3:M7,P3:P7)</f>
        <v>1.0027397260273974</v>
      </c>
      <c r="V9" s="430" t="s">
        <v>33</v>
      </c>
      <c r="W9" s="294">
        <f t="array" ref="W9:W10">MMULT(AA9:AB10,Y9:Y10)</f>
        <v>-2.2547861833922857E-3</v>
      </c>
      <c r="X9" s="430" t="s">
        <v>34</v>
      </c>
      <c r="Y9" s="295">
        <f t="array" ref="Y9:Y10">_xll.ohFilter(J3:J7,P3:P7)</f>
        <v>5.0388702693556359E-3</v>
      </c>
      <c r="AA9" s="292">
        <f t="array" ref="AA9:AB10">MINVERSE(T9:U10)</f>
        <v>-4.0000300246201874</v>
      </c>
      <c r="AB9" s="293">
        <v>4.0000300246201883</v>
      </c>
      <c r="AF9" s="40">
        <f>_xll.qlCalendarAdvance(Calendar,AF8,"1d","mf",,Trigger)</f>
        <v>42278</v>
      </c>
      <c r="AG9" s="41">
        <f>_xll.qlDayCounterYearFraction(DayCounter,SettlementDate,AF9,,,Trigger)</f>
        <v>2.1917808219178082E-2</v>
      </c>
      <c r="AH9" s="37">
        <f t="shared" si="0"/>
        <v>5.0251028642481063E-3</v>
      </c>
      <c r="AI9" s="37">
        <f t="shared" si="1"/>
        <v>6.1061647329978342E-3</v>
      </c>
      <c r="AJ9" s="37">
        <f t="shared" si="2"/>
        <v>7.5429602718553668E-3</v>
      </c>
    </row>
    <row r="10" spans="1:36" ht="12" customHeight="1" x14ac:dyDescent="0.2">
      <c r="C10" s="235" t="s">
        <v>112</v>
      </c>
      <c r="D10" s="316" t="str">
        <f>PROPER(Currency)&amp;IborType&amp;D9</f>
        <v>GbpLibor1Y</v>
      </c>
      <c r="R10" s="428"/>
      <c r="S10" s="291"/>
      <c r="T10" s="292">
        <v>0.75274160255207367</v>
      </c>
      <c r="U10" s="293">
        <v>1.0027397260273974</v>
      </c>
      <c r="V10" s="430"/>
      <c r="W10" s="294">
        <v>6.1555847041406785E-3</v>
      </c>
      <c r="X10" s="430"/>
      <c r="Y10" s="295">
        <v>4.4751779546694757E-3</v>
      </c>
      <c r="AA10" s="292">
        <v>3.0027622650573464</v>
      </c>
      <c r="AB10" s="293">
        <v>-2.0054945054945055</v>
      </c>
      <c r="AF10" s="40">
        <f>_xll.qlCalendarAdvance(Calendar,AF9,"1d","mf",,Trigger)</f>
        <v>42279</v>
      </c>
      <c r="AG10" s="41">
        <f>_xll.qlDayCounterYearFraction(DayCounter,SettlementDate,AF10,,,Trigger)</f>
        <v>2.4657534246575342E-2</v>
      </c>
      <c r="AH10" s="37">
        <f t="shared" si="0"/>
        <v>5.0251028642481063E-3</v>
      </c>
      <c r="AI10" s="37">
        <f t="shared" si="1"/>
        <v>6.0999872366049781E-3</v>
      </c>
      <c r="AJ10" s="37">
        <f t="shared" si="2"/>
        <v>7.5189177392317686E-3</v>
      </c>
    </row>
    <row r="11" spans="1:36" ht="12" customHeight="1" x14ac:dyDescent="0.2">
      <c r="C11" s="235" t="s">
        <v>139</v>
      </c>
      <c r="D11" s="317" t="s">
        <v>92</v>
      </c>
      <c r="W11" s="296"/>
      <c r="X11" s="289"/>
      <c r="Y11" s="290"/>
      <c r="AF11" s="40">
        <f>_xll.qlCalendarAdvance(Calendar,AF10,"1d","mf",,Trigger)</f>
        <v>42282</v>
      </c>
      <c r="AG11" s="41">
        <f>_xll.qlDayCounterYearFraction(DayCounter,SettlementDate,AF11,,,Trigger)</f>
        <v>3.287671232876712E-2</v>
      </c>
      <c r="AH11" s="37">
        <f t="shared" si="0"/>
        <v>5.0251028642481063E-3</v>
      </c>
      <c r="AI11" s="37">
        <f t="shared" si="1"/>
        <v>6.0814547474264116E-3</v>
      </c>
      <c r="AJ11" s="37">
        <f t="shared" si="2"/>
        <v>7.4472773696218093E-3</v>
      </c>
    </row>
    <row r="12" spans="1:36" ht="12" customHeight="1" x14ac:dyDescent="0.2">
      <c r="C12" s="235" t="s">
        <v>138</v>
      </c>
      <c r="D12" s="316" t="s">
        <v>145</v>
      </c>
      <c r="W12" s="297" t="s">
        <v>31</v>
      </c>
      <c r="X12" s="289"/>
      <c r="Y12" s="290"/>
      <c r="AF12" s="40">
        <f>_xll.qlCalendarAdvance(Calendar,AF11,"1d","mf",,Trigger)</f>
        <v>42283</v>
      </c>
      <c r="AG12" s="41">
        <f>_xll.qlDayCounterYearFraction(DayCounter,SettlementDate,AF12,,,Trigger)</f>
        <v>3.5616438356164383E-2</v>
      </c>
      <c r="AH12" s="37">
        <f t="shared" si="0"/>
        <v>5.0251028642481063E-3</v>
      </c>
      <c r="AI12" s="37">
        <f t="shared" si="1"/>
        <v>6.0752772510335564E-3</v>
      </c>
      <c r="AJ12" s="37">
        <f t="shared" si="2"/>
        <v>7.4235596558387702E-3</v>
      </c>
    </row>
    <row r="13" spans="1:36" ht="12" customHeight="1" x14ac:dyDescent="0.2">
      <c r="N13" s="339" t="str">
        <f>"Synthetic Deposits "&amp;D9</f>
        <v>Synthetic Deposits 1Y</v>
      </c>
      <c r="O13" s="339"/>
      <c r="P13" s="339"/>
      <c r="R13" s="302" t="s">
        <v>101</v>
      </c>
      <c r="U13" s="303">
        <f t="array" ref="U13">_xll.ohFilter(M3:M7,P3:P7)</f>
        <v>1.0027397260273974</v>
      </c>
      <c r="V13" s="302" t="s">
        <v>33</v>
      </c>
      <c r="W13" s="294">
        <f>MMULT(AA13,Y13)</f>
        <v>5.0251028642481063E-3</v>
      </c>
      <c r="X13" s="302" t="s">
        <v>34</v>
      </c>
      <c r="Y13" s="295">
        <f t="array" ref="Y13">_xll.ohFilter(J3:J7,P3:P7)</f>
        <v>5.0388702693556359E-3</v>
      </c>
      <c r="AA13" s="303">
        <f>MINVERSE(U13)</f>
        <v>0.99726775956284142</v>
      </c>
      <c r="AF13" s="40">
        <f>_xll.qlCalendarAdvance(Calendar,AF12,"1d","mf",,Trigger)</f>
        <v>42284</v>
      </c>
      <c r="AG13" s="41">
        <f>_xll.qlDayCounterYearFraction(DayCounter,SettlementDate,AF13,,,Trigger)</f>
        <v>3.8356164383561646E-2</v>
      </c>
      <c r="AH13" s="37">
        <f t="shared" si="0"/>
        <v>5.0251028642481063E-3</v>
      </c>
      <c r="AI13" s="37">
        <f t="shared" si="1"/>
        <v>6.0690997546407003E-3</v>
      </c>
      <c r="AJ13" s="37">
        <f t="shared" si="2"/>
        <v>7.3999231467658695E-3</v>
      </c>
    </row>
    <row r="14" spans="1:36" ht="12" customHeight="1" x14ac:dyDescent="0.2">
      <c r="C14" s="235" t="s">
        <v>108</v>
      </c>
      <c r="D14" s="235" t="s">
        <v>85</v>
      </c>
      <c r="E14" s="235" t="s">
        <v>86</v>
      </c>
      <c r="F14" s="308"/>
      <c r="G14" s="308"/>
      <c r="H14" s="308"/>
      <c r="I14" s="308"/>
      <c r="J14" s="308" t="s">
        <v>132</v>
      </c>
      <c r="K14" s="308" t="s">
        <v>133</v>
      </c>
      <c r="L14" s="235" t="s">
        <v>134</v>
      </c>
      <c r="M14" s="308" t="s">
        <v>135</v>
      </c>
      <c r="N14" s="307" t="s">
        <v>101</v>
      </c>
      <c r="O14" s="307" t="s">
        <v>100</v>
      </c>
      <c r="P14" s="307" t="s">
        <v>126</v>
      </c>
      <c r="AF14" s="40">
        <f>_xll.qlCalendarAdvance(Calendar,AF13,"1d","mf",,Trigger)</f>
        <v>42285</v>
      </c>
      <c r="AG14" s="41">
        <f>_xll.qlDayCounterYearFraction(DayCounter,SettlementDate,AF14,,,Trigger)</f>
        <v>4.1095890410958902E-2</v>
      </c>
      <c r="AH14" s="37">
        <f t="shared" si="0"/>
        <v>5.0251028642481063E-3</v>
      </c>
      <c r="AI14" s="37">
        <f t="shared" si="1"/>
        <v>6.0629222582478451E-3</v>
      </c>
      <c r="AJ14" s="37">
        <f t="shared" si="2"/>
        <v>7.3763678424031091E-3</v>
      </c>
    </row>
    <row r="15" spans="1:36" ht="12" customHeight="1" x14ac:dyDescent="0.2">
      <c r="C15" s="309" t="s">
        <v>39</v>
      </c>
      <c r="D15" s="38">
        <f t="shared" ref="D15:D30" si="5">SettlementDate</f>
        <v>42270</v>
      </c>
      <c r="E15" s="39">
        <f>_xll.qlCalendarAdvance(Calendar,SettlementDate,C15,"Following",,Trigger)</f>
        <v>42271</v>
      </c>
      <c r="F15" s="39"/>
      <c r="G15" s="39"/>
      <c r="H15" s="39"/>
      <c r="I15" s="39"/>
      <c r="J15" s="102">
        <f>_xll.qlDayCounterYearFraction(DayCounter,D15,E15,,,Trigger)</f>
        <v>2.7397260273972603E-3</v>
      </c>
      <c r="K15" s="98">
        <f>_xll.qlYieldTSDiscount(Discounting,D15,,AllTriggers)</f>
        <v>1</v>
      </c>
      <c r="L15" s="124">
        <f>_xll.qlYieldTSDiscount(Discounting,E15,,AllTriggers)</f>
        <v>0.99998681524233324</v>
      </c>
      <c r="M15" s="103">
        <f>(K15/L15-1)/J15</f>
        <v>4.8124999999876739E-3</v>
      </c>
      <c r="N15" s="37">
        <f>((1+M15*J15)*EXP($W$13*J15)-1)/J15</f>
        <v>9.8377037117336474E-3</v>
      </c>
      <c r="O15" s="37">
        <f>((1+J15*M15)*EXP($W$10*J15+0.5*$W$9*J15^2)-1)/J15</f>
        <v>1.0965128930866541E-2</v>
      </c>
      <c r="P15" s="37">
        <f>((1+J15*M15)*EXP($W$5*J15+0.5*$W$4*J15^2+1/3*$W$3*J15^3)-1)/J15</f>
        <v>1.2538554682816061E-2</v>
      </c>
      <c r="AF15" s="40">
        <f>_xll.qlCalendarAdvance(Calendar,AF14,"1d","mf",,Trigger)</f>
        <v>42286</v>
      </c>
      <c r="AG15" s="41">
        <f>_xll.qlDayCounterYearFraction(DayCounter,SettlementDate,AF15,,,Trigger)</f>
        <v>4.3835616438356165E-2</v>
      </c>
      <c r="AH15" s="37">
        <f t="shared" si="0"/>
        <v>5.0251028642481063E-3</v>
      </c>
      <c r="AI15" s="37">
        <f t="shared" si="1"/>
        <v>6.056744761854989E-3</v>
      </c>
      <c r="AJ15" s="37">
        <f t="shared" si="2"/>
        <v>7.352893742750488E-3</v>
      </c>
    </row>
    <row r="16" spans="1:36" ht="12" customHeight="1" x14ac:dyDescent="0.2">
      <c r="C16" s="155" t="s">
        <v>40</v>
      </c>
      <c r="D16" s="33">
        <f>SettlementDate</f>
        <v>42270</v>
      </c>
      <c r="E16" s="40">
        <f>_xll.qlCalendarAdvance(Calendar,SettlementDate,C16,"Following",,Trigger)</f>
        <v>42277</v>
      </c>
      <c r="F16" s="40"/>
      <c r="G16" s="40"/>
      <c r="H16" s="40"/>
      <c r="I16" s="40"/>
      <c r="J16" s="41">
        <f>_xll.qlDayCounterYearFraction(DayCounter,D16,E16,,,Trigger)</f>
        <v>1.9178082191780823E-2</v>
      </c>
      <c r="K16" s="99">
        <f>_xll.qlYieldTSDiscount(Discounting,D16,,AllTriggers)</f>
        <v>1</v>
      </c>
      <c r="L16" s="125">
        <f>_xll.qlYieldTSDiscount(Discounting,E16,,AllTriggers)</f>
        <v>0.99991130923661564</v>
      </c>
      <c r="M16" s="103">
        <f t="shared" ref="M16:M18" si="6">(K16/L16-1)/J16</f>
        <v>4.6249999998239566E-3</v>
      </c>
      <c r="N16" s="37">
        <f t="shared" ref="N16:N18" si="7">((1+M16*J16)*EXP($W$13*J16)-1)/J16</f>
        <v>9.6507907522663007E-3</v>
      </c>
      <c r="O16" s="37">
        <f t="shared" ref="O16:O18" si="8">((1+J16*M16)*EXP($W$10*J16+0.5*$W$9*J16^2)-1)/J16</f>
        <v>1.0759868379445836E-2</v>
      </c>
      <c r="P16" s="37">
        <f t="shared" ref="P16:P18" si="9">((1+J16*M16)*EXP($W$5*J16+0.5*$W$4*J16^2+1/3*$W$3*J16^3)-1)/J16</f>
        <v>1.2278562712942602E-2</v>
      </c>
      <c r="AF16" s="40">
        <f>_xll.qlCalendarAdvance(Calendar,AF15,"1d","mf",,Trigger)</f>
        <v>42289</v>
      </c>
      <c r="AG16" s="41">
        <f>_xll.qlDayCounterYearFraction(DayCounter,SettlementDate,AF16,,,Trigger)</f>
        <v>5.2054794520547946E-2</v>
      </c>
      <c r="AH16" s="37">
        <f t="shared" si="0"/>
        <v>5.0251028642481063E-3</v>
      </c>
      <c r="AI16" s="37">
        <f t="shared" si="1"/>
        <v>6.0382122726764225E-3</v>
      </c>
      <c r="AJ16" s="37">
        <f t="shared" si="2"/>
        <v>7.2829586720534641E-3</v>
      </c>
    </row>
    <row r="17" spans="3:36" ht="12" customHeight="1" x14ac:dyDescent="0.2">
      <c r="C17" s="155" t="s">
        <v>41</v>
      </c>
      <c r="D17" s="33">
        <f t="shared" si="5"/>
        <v>42270</v>
      </c>
      <c r="E17" s="40">
        <f>_xll.qlCalendarAdvance(Calendar,SettlementDate,C17,"Following",,Trigger)</f>
        <v>42284</v>
      </c>
      <c r="F17" s="40"/>
      <c r="G17" s="40"/>
      <c r="H17" s="40"/>
      <c r="I17" s="40"/>
      <c r="J17" s="41">
        <f>_xll.qlDayCounterYearFraction(DayCounter,D17,E17,,,Trigger)</f>
        <v>3.8356164383561646E-2</v>
      </c>
      <c r="K17" s="99">
        <f>_xll.qlYieldTSDiscount(Discounting,D17,,AllTriggers)</f>
        <v>1</v>
      </c>
      <c r="L17" s="125">
        <f>_xll.qlYieldTSDiscount(Discounting,E17,,AllTriggers)</f>
        <v>0.99982359276883748</v>
      </c>
      <c r="M17" s="103">
        <f t="shared" si="6"/>
        <v>4.6000000000012697E-3</v>
      </c>
      <c r="N17" s="37">
        <f t="shared" si="7"/>
        <v>9.6264738800937756E-3</v>
      </c>
      <c r="O17" s="37">
        <f t="shared" si="8"/>
        <v>1.0714137370533679E-2</v>
      </c>
      <c r="P17" s="37">
        <f t="shared" si="9"/>
        <v>1.2170181066009327E-2</v>
      </c>
      <c r="AF17" s="40">
        <f>_xll.qlCalendarAdvance(Calendar,AF16,"1d","mf",,Trigger)</f>
        <v>42290</v>
      </c>
      <c r="AG17" s="41">
        <f>_xll.qlDayCounterYearFraction(DayCounter,SettlementDate,AF17,,,Trigger)</f>
        <v>5.4794520547945202E-2</v>
      </c>
      <c r="AH17" s="37">
        <f t="shared" si="0"/>
        <v>5.0251028642481063E-3</v>
      </c>
      <c r="AI17" s="37">
        <f t="shared" si="1"/>
        <v>6.0320347762835673E-3</v>
      </c>
      <c r="AJ17" s="37">
        <f t="shared" si="2"/>
        <v>7.2598093912414029E-3</v>
      </c>
    </row>
    <row r="18" spans="3:36" ht="12" customHeight="1" x14ac:dyDescent="0.2">
      <c r="C18" s="155" t="s">
        <v>42</v>
      </c>
      <c r="D18" s="33">
        <f t="shared" si="5"/>
        <v>42270</v>
      </c>
      <c r="E18" s="40">
        <f>_xll.qlCalendarAdvance(Calendar,SettlementDate,C18,"Following",,Trigger)</f>
        <v>42291</v>
      </c>
      <c r="F18" s="40"/>
      <c r="G18" s="40"/>
      <c r="H18" s="40"/>
      <c r="I18" s="40"/>
      <c r="J18" s="41">
        <f>_xll.qlDayCounterYearFraction(DayCounter,D18,E18,,,Trigger)</f>
        <v>5.7534246575342465E-2</v>
      </c>
      <c r="K18" s="99">
        <f>_xll.qlYieldTSDiscount(Discounting,D18,,AllTriggers)</f>
        <v>1</v>
      </c>
      <c r="L18" s="125">
        <f>_xll.qlYieldTSDiscount(Discounting,E18,,AllTriggers)</f>
        <v>0.99973475996992711</v>
      </c>
      <c r="M18" s="103">
        <f t="shared" si="6"/>
        <v>4.6113474461564755E-3</v>
      </c>
      <c r="N18" s="37">
        <f t="shared" si="7"/>
        <v>9.6385102027974328E-3</v>
      </c>
      <c r="O18" s="37">
        <f t="shared" si="8"/>
        <v>1.0704751948216342E-2</v>
      </c>
      <c r="P18" s="37">
        <f t="shared" si="9"/>
        <v>1.209944362454241E-2</v>
      </c>
      <c r="AF18" s="40">
        <f>_xll.qlCalendarAdvance(Calendar,AF17,"1d","mf",,Trigger)</f>
        <v>42291</v>
      </c>
      <c r="AG18" s="41">
        <f>_xll.qlDayCounterYearFraction(DayCounter,SettlementDate,AF18,,,Trigger)</f>
        <v>5.7534246575342465E-2</v>
      </c>
      <c r="AH18" s="37">
        <f t="shared" si="0"/>
        <v>5.0251028642481063E-3</v>
      </c>
      <c r="AI18" s="37">
        <f t="shared" si="1"/>
        <v>6.0258572798907112E-3</v>
      </c>
      <c r="AJ18" s="37">
        <f t="shared" si="2"/>
        <v>7.2367413151394801E-3</v>
      </c>
    </row>
    <row r="19" spans="3:36" ht="12" customHeight="1" x14ac:dyDescent="0.2">
      <c r="C19" s="155" t="s">
        <v>36</v>
      </c>
      <c r="D19" s="33">
        <f t="shared" si="5"/>
        <v>42270</v>
      </c>
      <c r="E19" s="40">
        <f>_xll.qlCalendarAdvance(Calendar,SettlementDate,C19,"Following",,Trigger)</f>
        <v>42300</v>
      </c>
      <c r="F19" s="40"/>
      <c r="G19" s="40"/>
      <c r="H19" s="40"/>
      <c r="I19" s="40"/>
      <c r="J19" s="41">
        <f>_xll.qlDayCounterYearFraction(DayCounter,D19,E19,,,Trigger)</f>
        <v>8.2191780821917804E-2</v>
      </c>
      <c r="K19" s="99">
        <f>_xll.qlYieldTSDiscount(Discounting,D19,,AllTriggers)</f>
        <v>1</v>
      </c>
      <c r="L19" s="125">
        <f>_xll.qlYieldTSDiscount(Discounting,E19,,AllTriggers)</f>
        <v>0.99962000746296242</v>
      </c>
      <c r="M19" s="103">
        <f t="shared" ref="M19:M30" si="10">(K19/L19-1)/J19</f>
        <v>4.6249999994418811E-3</v>
      </c>
      <c r="N19" s="37">
        <f t="shared" ref="N19:N30" si="11">((1+M19*J19)*EXP($W$13*J19)-1)/J19</f>
        <v>9.6530513679739353E-3</v>
      </c>
      <c r="O19" s="37">
        <f t="shared" ref="O19:O30" si="12">((1+J19*M19)*EXP($W$10*J19+0.5*$W$9*J19^2)-1)/J19</f>
        <v>1.0691738468909178E-2</v>
      </c>
      <c r="P19" s="37">
        <f t="shared" ref="P19:P30" si="13">((1+J19*M19)*EXP($W$5*J19+0.5*$W$4*J19^2+1/3*$W$3*J19^3)-1)/J19</f>
        <v>1.2009457416681617E-2</v>
      </c>
      <c r="AF19" s="40">
        <f>_xll.qlCalendarAdvance(Calendar,AF18,"1d","mf",,Trigger)</f>
        <v>42292</v>
      </c>
      <c r="AG19" s="41">
        <f>_xll.qlDayCounterYearFraction(DayCounter,SettlementDate,AF19,,,Trigger)</f>
        <v>6.0273972602739728E-2</v>
      </c>
      <c r="AH19" s="37">
        <f t="shared" si="0"/>
        <v>5.0251028642481063E-3</v>
      </c>
      <c r="AI19" s="37">
        <f t="shared" si="1"/>
        <v>6.019679783497856E-3</v>
      </c>
      <c r="AJ19" s="37">
        <f t="shared" si="2"/>
        <v>7.2137544437476985E-3</v>
      </c>
    </row>
    <row r="20" spans="3:36" ht="12" customHeight="1" x14ac:dyDescent="0.2">
      <c r="C20" s="155" t="s">
        <v>43</v>
      </c>
      <c r="D20" s="33">
        <f t="shared" si="5"/>
        <v>42270</v>
      </c>
      <c r="E20" s="40">
        <f>_xll.qlCalendarAdvance(Calendar,SettlementDate,C20,"Following",,Trigger)</f>
        <v>42331</v>
      </c>
      <c r="F20" s="40"/>
      <c r="G20" s="40"/>
      <c r="H20" s="40"/>
      <c r="I20" s="40"/>
      <c r="J20" s="41">
        <f>_xll.qlDayCounterYearFraction(DayCounter,D20,E20,,,Trigger)</f>
        <v>0.16712328767123288</v>
      </c>
      <c r="K20" s="99">
        <f>_xll.qlYieldTSDiscount(Discounting,D20,,AllTriggers)</f>
        <v>1</v>
      </c>
      <c r="L20" s="125">
        <f>_xll.qlYieldTSDiscount(Discounting,E20,,AllTriggers)</f>
        <v>0.99922348016397677</v>
      </c>
      <c r="M20" s="103">
        <f t="shared" si="10"/>
        <v>4.6499999999998678E-3</v>
      </c>
      <c r="N20" s="37">
        <f t="shared" si="11"/>
        <v>9.6811202898796599E-3</v>
      </c>
      <c r="O20" s="37">
        <f t="shared" si="12"/>
        <v>1.0624786984445031E-2</v>
      </c>
      <c r="P20" s="37">
        <f t="shared" si="13"/>
        <v>1.1693840761957047E-2</v>
      </c>
      <c r="AF20" s="40">
        <f>_xll.qlCalendarAdvance(Calendar,AF19,"1d","mf",,Trigger)</f>
        <v>42293</v>
      </c>
      <c r="AG20" s="41">
        <f>_xll.qlDayCounterYearFraction(DayCounter,SettlementDate,AF20,,,Trigger)</f>
        <v>6.3013698630136991E-2</v>
      </c>
      <c r="AH20" s="37">
        <f t="shared" si="0"/>
        <v>5.0251028642481063E-3</v>
      </c>
      <c r="AI20" s="37">
        <f t="shared" si="1"/>
        <v>6.0135022871049999E-3</v>
      </c>
      <c r="AJ20" s="37">
        <f t="shared" si="2"/>
        <v>7.1908487770660553E-3</v>
      </c>
    </row>
    <row r="21" spans="3:36" ht="12" customHeight="1" x14ac:dyDescent="0.2">
      <c r="C21" s="155" t="s">
        <v>37</v>
      </c>
      <c r="D21" s="33">
        <f t="shared" si="5"/>
        <v>42270</v>
      </c>
      <c r="E21" s="40">
        <f>_xll.qlCalendarAdvance(Calendar,SettlementDate,C21,"Following",,Trigger)</f>
        <v>42361</v>
      </c>
      <c r="F21" s="40"/>
      <c r="G21" s="40"/>
      <c r="H21" s="40"/>
      <c r="I21" s="40"/>
      <c r="J21" s="41">
        <f>_xll.qlDayCounterYearFraction(DayCounter,D21,E21,,,Trigger)</f>
        <v>0.24931506849315069</v>
      </c>
      <c r="K21" s="99">
        <f>_xll.qlYieldTSDiscount(Discounting,D21,,AllTriggers)</f>
        <v>1</v>
      </c>
      <c r="L21" s="125">
        <f>_xll.qlYieldTSDiscount(Discounting,E21,,AllTriggers)</f>
        <v>0.99883269979860867</v>
      </c>
      <c r="M21" s="103">
        <f t="shared" si="10"/>
        <v>4.6874999999996529E-3</v>
      </c>
      <c r="N21" s="37">
        <f t="shared" si="11"/>
        <v>9.7216283277524844E-3</v>
      </c>
      <c r="O21" s="37">
        <f t="shared" si="12"/>
        <v>1.0573182991170724E-2</v>
      </c>
      <c r="P21" s="37">
        <f t="shared" si="13"/>
        <v>1.142596539037055E-2</v>
      </c>
      <c r="AF21" s="40">
        <f>_xll.qlCalendarAdvance(Calendar,AF20,"1d","mf",,Trigger)</f>
        <v>42296</v>
      </c>
      <c r="AG21" s="41">
        <f>_xll.qlDayCounterYearFraction(DayCounter,SettlementDate,AF21,,,Trigger)</f>
        <v>7.1232876712328766E-2</v>
      </c>
      <c r="AH21" s="37">
        <f t="shared" si="0"/>
        <v>5.0251028642481063E-3</v>
      </c>
      <c r="AI21" s="37">
        <f t="shared" si="1"/>
        <v>5.9949697979264334E-3</v>
      </c>
      <c r="AJ21" s="37">
        <f t="shared" si="2"/>
        <v>7.1226190052819669E-3</v>
      </c>
    </row>
    <row r="22" spans="3:36" ht="12" customHeight="1" x14ac:dyDescent="0.2">
      <c r="C22" s="155" t="s">
        <v>44</v>
      </c>
      <c r="D22" s="33">
        <f t="shared" si="5"/>
        <v>42270</v>
      </c>
      <c r="E22" s="40">
        <f>_xll.qlCalendarAdvance(Calendar,SettlementDate,C22,"Following",,Trigger)</f>
        <v>42394</v>
      </c>
      <c r="F22" s="40"/>
      <c r="G22" s="40"/>
      <c r="H22" s="40"/>
      <c r="I22" s="40"/>
      <c r="J22" s="41">
        <f>_xll.qlDayCounterYearFraction(DayCounter,D22,E22,,,Trigger)</f>
        <v>0.33972602739726027</v>
      </c>
      <c r="K22" s="99">
        <f>_xll.qlYieldTSDiscount(Discounting,D22,,AllTriggers)</f>
        <v>1</v>
      </c>
      <c r="L22" s="125">
        <f>_xll.qlYieldTSDiscount(Discounting,E22,,AllTriggers)</f>
        <v>0.99841429926224012</v>
      </c>
      <c r="M22" s="103">
        <f t="shared" si="10"/>
        <v>4.6750000000002389E-3</v>
      </c>
      <c r="N22" s="37">
        <f t="shared" si="11"/>
        <v>9.7123824100092144E-3</v>
      </c>
      <c r="O22" s="37">
        <f t="shared" si="12"/>
        <v>1.0462421038215822E-2</v>
      </c>
      <c r="P22" s="37">
        <f t="shared" si="13"/>
        <v>1.1105079507947636E-2</v>
      </c>
      <c r="AF22" s="40">
        <f>_xll.qlCalendarAdvance(Calendar,AF21,"1d","mf",,Trigger)</f>
        <v>42297</v>
      </c>
      <c r="AG22" s="41">
        <f>_xll.qlDayCounterYearFraction(DayCounter,SettlementDate,AF22,,,Trigger)</f>
        <v>7.3972602739726029E-2</v>
      </c>
      <c r="AH22" s="37">
        <f t="shared" si="0"/>
        <v>5.0251028642481063E-3</v>
      </c>
      <c r="AI22" s="37">
        <f t="shared" ref="AI22:AI85" si="14">$W$10+$W$9*AG22</f>
        <v>5.9887923015335782E-3</v>
      </c>
      <c r="AJ22" s="37">
        <f t="shared" ref="AJ22:AJ85" si="15">($W$5+$W$4*AG22+$W$3*AG22^2)</f>
        <v>7.1000381574408827E-3</v>
      </c>
    </row>
    <row r="23" spans="3:36" ht="12" customHeight="1" x14ac:dyDescent="0.2">
      <c r="C23" s="155" t="s">
        <v>45</v>
      </c>
      <c r="D23" s="33">
        <f t="shared" si="5"/>
        <v>42270</v>
      </c>
      <c r="E23" s="40">
        <f>_xll.qlCalendarAdvance(Calendar,SettlementDate,C23,"Following",,Trigger)</f>
        <v>42423</v>
      </c>
      <c r="F23" s="40"/>
      <c r="G23" s="40"/>
      <c r="H23" s="40"/>
      <c r="I23" s="40"/>
      <c r="J23" s="41">
        <f>_xll.qlDayCounterYearFraction(DayCounter,D23,E23,,,Trigger)</f>
        <v>0.41917808219178082</v>
      </c>
      <c r="K23" s="99">
        <f>_xll.qlYieldTSDiscount(Discounting,D23,,AllTriggers)</f>
        <v>1</v>
      </c>
      <c r="L23" s="125">
        <f>_xll.qlYieldTSDiscount(Discounting,E23,,AllTriggers)</f>
        <v>0.99801286069449313</v>
      </c>
      <c r="M23" s="103">
        <f t="shared" si="10"/>
        <v>4.7500000000017372E-3</v>
      </c>
      <c r="N23" s="37">
        <f t="shared" si="11"/>
        <v>9.7904150600861273E-3</v>
      </c>
      <c r="O23" s="37">
        <f t="shared" si="12"/>
        <v>1.0451109512112E-2</v>
      </c>
      <c r="P23" s="37">
        <f t="shared" si="13"/>
        <v>1.0933241488921996E-2</v>
      </c>
      <c r="AF23" s="40">
        <f>_xll.qlCalendarAdvance(Calendar,AF22,"1d","mf",,Trigger)</f>
        <v>42298</v>
      </c>
      <c r="AG23" s="41">
        <f>_xll.qlDayCounterYearFraction(DayCounter,SettlementDate,AF23,,,Trigger)</f>
        <v>7.6712328767123292E-2</v>
      </c>
      <c r="AH23" s="37">
        <f t="shared" si="0"/>
        <v>5.0251028642481063E-3</v>
      </c>
      <c r="AI23" s="37">
        <f t="shared" si="14"/>
        <v>5.9826148051407221E-3</v>
      </c>
      <c r="AJ23" s="37">
        <f t="shared" si="15"/>
        <v>7.0775385143099388E-3</v>
      </c>
    </row>
    <row r="24" spans="3:36" ht="12" customHeight="1" x14ac:dyDescent="0.2">
      <c r="C24" s="155" t="s">
        <v>38</v>
      </c>
      <c r="D24" s="33">
        <f t="shared" si="5"/>
        <v>42270</v>
      </c>
      <c r="E24" s="40">
        <f>_xll.qlCalendarAdvance(Calendar,SettlementDate,C24,"Following",,Trigger)</f>
        <v>42452</v>
      </c>
      <c r="F24" s="40"/>
      <c r="G24" s="40"/>
      <c r="H24" s="40"/>
      <c r="I24" s="40"/>
      <c r="J24" s="41">
        <f>_xll.qlDayCounterYearFraction(DayCounter,D24,E24,,,Trigger)</f>
        <v>0.49863013698630138</v>
      </c>
      <c r="K24" s="99">
        <f>_xll.qlYieldTSDiscount(Discounting,D24,,AllTriggers)</f>
        <v>1</v>
      </c>
      <c r="L24" s="125">
        <f>_xll.qlYieldTSDiscount(Discounting,E24,,AllTriggers)</f>
        <v>0.99759368105030211</v>
      </c>
      <c r="M24" s="103">
        <f t="shared" si="10"/>
        <v>4.8375000000054061E-3</v>
      </c>
      <c r="N24" s="37">
        <f t="shared" si="11"/>
        <v>9.8810401109769002E-3</v>
      </c>
      <c r="O24" s="37">
        <f t="shared" si="12"/>
        <v>1.0452250863348026E-2</v>
      </c>
      <c r="P24" s="37">
        <f t="shared" si="13"/>
        <v>1.0796478034764001E-2</v>
      </c>
      <c r="AF24" s="40">
        <f>_xll.qlCalendarAdvance(Calendar,AF23,"1d","mf",,Trigger)</f>
        <v>42299</v>
      </c>
      <c r="AG24" s="41">
        <f>_xll.qlDayCounterYearFraction(DayCounter,SettlementDate,AF24,,,Trigger)</f>
        <v>7.9452054794520555E-2</v>
      </c>
      <c r="AH24" s="37">
        <f t="shared" si="0"/>
        <v>5.0251028642481063E-3</v>
      </c>
      <c r="AI24" s="37">
        <f t="shared" si="14"/>
        <v>5.9764373087478669E-3</v>
      </c>
      <c r="AJ24" s="37">
        <f t="shared" si="15"/>
        <v>7.0551200758891342E-3</v>
      </c>
    </row>
    <row r="25" spans="3:36" ht="12" customHeight="1" x14ac:dyDescent="0.2">
      <c r="C25" s="155" t="s">
        <v>46</v>
      </c>
      <c r="D25" s="33">
        <f t="shared" si="5"/>
        <v>42270</v>
      </c>
      <c r="E25" s="40">
        <f>_xll.qlCalendarAdvance(Calendar,SettlementDate,C25,"Following",,Trigger)</f>
        <v>42485</v>
      </c>
      <c r="F25" s="40"/>
      <c r="G25" s="40"/>
      <c r="H25" s="40"/>
      <c r="I25" s="40"/>
      <c r="J25" s="41">
        <f>_xll.qlDayCounterYearFraction(DayCounter,D25,E25,,,Trigger)</f>
        <v>0.58904109589041098</v>
      </c>
      <c r="K25" s="99">
        <f>_xll.qlYieldTSDiscount(Discounting,D25,,AllTriggers)</f>
        <v>1</v>
      </c>
      <c r="L25" s="125">
        <f>_xll.qlYieldTSDiscount(Discounting,E25,,AllTriggers)</f>
        <v>0.99712200538991047</v>
      </c>
      <c r="M25" s="103">
        <f t="shared" si="10"/>
        <v>4.9000000000207246E-3</v>
      </c>
      <c r="N25" s="37">
        <f t="shared" si="11"/>
        <v>9.947072788319614E-3</v>
      </c>
      <c r="O25" s="37">
        <f t="shared" si="12"/>
        <v>1.0416270967055028E-2</v>
      </c>
      <c r="P25" s="37">
        <f t="shared" si="13"/>
        <v>1.0631156434478307E-2</v>
      </c>
      <c r="AF25" s="40">
        <f>_xll.qlCalendarAdvance(Calendar,AF24,"1d","mf",,Trigger)</f>
        <v>42300</v>
      </c>
      <c r="AG25" s="41">
        <f>_xll.qlDayCounterYearFraction(DayCounter,SettlementDate,AF25,,,Trigger)</f>
        <v>8.2191780821917804E-2</v>
      </c>
      <c r="AH25" s="37">
        <f t="shared" si="0"/>
        <v>5.0251028642481063E-3</v>
      </c>
      <c r="AI25" s="37">
        <f t="shared" si="14"/>
        <v>5.9702598123550108E-3</v>
      </c>
      <c r="AJ25" s="37">
        <f t="shared" si="15"/>
        <v>7.0327828421784706E-3</v>
      </c>
    </row>
    <row r="26" spans="3:36" ht="12" customHeight="1" x14ac:dyDescent="0.2">
      <c r="C26" s="155" t="s">
        <v>47</v>
      </c>
      <c r="D26" s="33">
        <f t="shared" si="5"/>
        <v>42270</v>
      </c>
      <c r="E26" s="40">
        <f>_xll.qlCalendarAdvance(Calendar,SettlementDate,C26,"Following",,Trigger)</f>
        <v>42513</v>
      </c>
      <c r="F26" s="40"/>
      <c r="G26" s="40"/>
      <c r="H26" s="40"/>
      <c r="I26" s="40"/>
      <c r="J26" s="41">
        <f>_xll.qlDayCounterYearFraction(DayCounter,D26,E26,,,Trigger)</f>
        <v>0.66575342465753429</v>
      </c>
      <c r="K26" s="99">
        <f>_xll.qlYieldTSDiscount(Discounting,D26,,AllTriggers)</f>
        <v>1</v>
      </c>
      <c r="L26" s="125">
        <f>_xll.qlYieldTSDiscount(Discounting,E26,,AllTriggers)</f>
        <v>0.99669881065837362</v>
      </c>
      <c r="M26" s="103">
        <f t="shared" si="10"/>
        <v>4.9750000000762743E-3</v>
      </c>
      <c r="N26" s="37">
        <f t="shared" si="11"/>
        <v>1.0025189566988557E-2</v>
      </c>
      <c r="O26" s="37">
        <f t="shared" si="12"/>
        <v>1.0407689641233562E-2</v>
      </c>
      <c r="P26" s="37">
        <f t="shared" si="13"/>
        <v>1.0535926761490871E-2</v>
      </c>
      <c r="AF26" s="40">
        <f>_xll.qlCalendarAdvance(Calendar,AF25,"1d","mf",,Trigger)</f>
        <v>42303</v>
      </c>
      <c r="AG26" s="41">
        <f>_xll.qlDayCounterYearFraction(DayCounter,SettlementDate,AF26,,,Trigger)</f>
        <v>9.0410958904109592E-2</v>
      </c>
      <c r="AH26" s="37">
        <f t="shared" si="0"/>
        <v>5.0251028642481063E-3</v>
      </c>
      <c r="AI26" s="37">
        <f t="shared" si="14"/>
        <v>5.9517273231764443E-3</v>
      </c>
      <c r="AJ26" s="37">
        <f t="shared" si="15"/>
        <v>6.9662583693073151E-3</v>
      </c>
    </row>
    <row r="27" spans="3:36" ht="12" customHeight="1" x14ac:dyDescent="0.2">
      <c r="C27" s="155" t="s">
        <v>48</v>
      </c>
      <c r="D27" s="33">
        <f t="shared" si="5"/>
        <v>42270</v>
      </c>
      <c r="E27" s="40">
        <f>_xll.qlCalendarAdvance(Calendar,SettlementDate,C27,"Following",,Trigger)</f>
        <v>42544</v>
      </c>
      <c r="F27" s="40"/>
      <c r="G27" s="40"/>
      <c r="H27" s="40"/>
      <c r="I27" s="40"/>
      <c r="J27" s="41">
        <f>_xll.qlDayCounterYearFraction(DayCounter,D27,E27,,,Trigger)</f>
        <v>0.75068493150684934</v>
      </c>
      <c r="K27" s="99">
        <f>_xll.qlYieldTSDiscount(Discounting,D27,,AllTriggers)</f>
        <v>1</v>
      </c>
      <c r="L27" s="125">
        <f>_xll.qlYieldTSDiscount(Discounting,E27,,AllTriggers)</f>
        <v>0.99619542051675203</v>
      </c>
      <c r="M27" s="103">
        <f t="shared" si="10"/>
        <v>5.087500000258943E-3</v>
      </c>
      <c r="N27" s="37">
        <f t="shared" si="11"/>
        <v>1.0141320475203153E-2</v>
      </c>
      <c r="O27" s="37">
        <f t="shared" si="12"/>
        <v>1.0427679179786382E-2</v>
      </c>
      <c r="P27" s="37">
        <f t="shared" si="13"/>
        <v>1.0484777693920616E-2</v>
      </c>
      <c r="AF27" s="40">
        <f>_xll.qlCalendarAdvance(Calendar,AF26,"1d","mf",,Trigger)</f>
        <v>42304</v>
      </c>
      <c r="AG27" s="41">
        <f>_xll.qlDayCounterYearFraction(DayCounter,SettlementDate,AF27,,,Trigger)</f>
        <v>9.3150684931506855E-2</v>
      </c>
      <c r="AH27" s="37">
        <f t="shared" si="0"/>
        <v>5.0251028642481063E-3</v>
      </c>
      <c r="AI27" s="37">
        <f t="shared" si="14"/>
        <v>5.9455498267835891E-3</v>
      </c>
      <c r="AJ27" s="37">
        <f t="shared" si="15"/>
        <v>6.9442459544372098E-3</v>
      </c>
    </row>
    <row r="28" spans="3:36" ht="12" customHeight="1" x14ac:dyDescent="0.2">
      <c r="C28" s="155" t="s">
        <v>49</v>
      </c>
      <c r="D28" s="33">
        <f t="shared" si="5"/>
        <v>42270</v>
      </c>
      <c r="E28" s="40">
        <f>_xll.qlCalendarAdvance(Calendar,SettlementDate,C28,"Following",,Trigger)</f>
        <v>42576</v>
      </c>
      <c r="F28" s="40"/>
      <c r="G28" s="40"/>
      <c r="H28" s="40"/>
      <c r="I28" s="40"/>
      <c r="J28" s="41">
        <f>_xll.qlDayCounterYearFraction(DayCounter,D28,E28,,,Trigger)</f>
        <v>0.83835616438356164</v>
      </c>
      <c r="K28" s="99">
        <f>_xll.qlYieldTSDiscount(Discounting,D28,,AllTriggers)</f>
        <v>1</v>
      </c>
      <c r="L28" s="125">
        <f>_xll.qlYieldTSDiscount(Discounting,E28,,AllTriggers)</f>
        <v>0.99568024806301769</v>
      </c>
      <c r="M28" s="103">
        <f t="shared" si="10"/>
        <v>5.175000000585306E-3</v>
      </c>
      <c r="N28" s="37">
        <f t="shared" si="11"/>
        <v>1.0232550048195281E-2</v>
      </c>
      <c r="O28" s="37">
        <f t="shared" si="12"/>
        <v>1.0419479274591616E-2</v>
      </c>
      <c r="P28" s="37">
        <f t="shared" si="13"/>
        <v>1.0430537722474476E-2</v>
      </c>
      <c r="AF28" s="40">
        <f>_xll.qlCalendarAdvance(Calendar,AF27,"1d","mf",,Trigger)</f>
        <v>42305</v>
      </c>
      <c r="AG28" s="41">
        <f>_xll.qlDayCounterYearFraction(DayCounter,SettlementDate,AF28,,,Trigger)</f>
        <v>9.5890410958904104E-2</v>
      </c>
      <c r="AH28" s="37">
        <f t="shared" si="0"/>
        <v>5.0251028642481063E-3</v>
      </c>
      <c r="AI28" s="37">
        <f t="shared" si="14"/>
        <v>5.9393723303907331E-3</v>
      </c>
      <c r="AJ28" s="37">
        <f t="shared" si="15"/>
        <v>6.9223147442772446E-3</v>
      </c>
    </row>
    <row r="29" spans="3:36" ht="12" customHeight="1" x14ac:dyDescent="0.2">
      <c r="C29" s="155" t="s">
        <v>50</v>
      </c>
      <c r="D29" s="33">
        <f t="shared" si="5"/>
        <v>42270</v>
      </c>
      <c r="E29" s="40">
        <f>_xll.qlCalendarAdvance(Calendar,SettlementDate,C29,"Following",,Trigger)</f>
        <v>42605</v>
      </c>
      <c r="F29" s="40"/>
      <c r="G29" s="40"/>
      <c r="H29" s="40"/>
      <c r="I29" s="40"/>
      <c r="J29" s="41">
        <f>_xll.qlDayCounterYearFraction(DayCounter,D29,E29,,,Trigger)</f>
        <v>0.9178082191780822</v>
      </c>
      <c r="K29" s="99">
        <f>_xll.qlYieldTSDiscount(Discounting,D29,,AllTriggers)</f>
        <v>1</v>
      </c>
      <c r="L29" s="125">
        <f>_xll.qlYieldTSDiscount(Discounting,E29,,AllTriggers)</f>
        <v>0.99518188823406639</v>
      </c>
      <c r="M29" s="103">
        <f t="shared" si="10"/>
        <v>5.2750000009601818E-3</v>
      </c>
      <c r="N29" s="37">
        <f t="shared" si="11"/>
        <v>1.033609370596116E-2</v>
      </c>
      <c r="O29" s="37">
        <f t="shared" si="12"/>
        <v>1.0432757496113268E-2</v>
      </c>
      <c r="P29" s="37">
        <f t="shared" si="13"/>
        <v>1.042619210247421E-2</v>
      </c>
      <c r="AF29" s="40">
        <f>_xll.qlCalendarAdvance(Calendar,AF28,"1d","mf",,Trigger)</f>
        <v>42306</v>
      </c>
      <c r="AG29" s="41">
        <f>_xll.qlDayCounterYearFraction(DayCounter,SettlementDate,AF29,,,Trigger)</f>
        <v>9.8630136986301367E-2</v>
      </c>
      <c r="AH29" s="37">
        <f t="shared" si="0"/>
        <v>5.0251028642481063E-3</v>
      </c>
      <c r="AI29" s="37">
        <f t="shared" si="14"/>
        <v>5.9331948339978778E-3</v>
      </c>
      <c r="AJ29" s="37">
        <f t="shared" si="15"/>
        <v>6.9004647388274188E-3</v>
      </c>
    </row>
    <row r="30" spans="3:36" ht="12" customHeight="1" x14ac:dyDescent="0.2">
      <c r="C30" s="310" t="s">
        <v>51</v>
      </c>
      <c r="D30" s="311">
        <f t="shared" si="5"/>
        <v>42270</v>
      </c>
      <c r="E30" s="312">
        <f>_xll.qlCalendarAdvance(Calendar,SettlementDate,C30,"Following",,Trigger)</f>
        <v>42636</v>
      </c>
      <c r="F30" s="312"/>
      <c r="G30" s="312"/>
      <c r="H30" s="312"/>
      <c r="I30" s="312"/>
      <c r="J30" s="313">
        <f>_xll.qlDayCounterYearFraction(DayCounter,D30,E30,,,Trigger)</f>
        <v>1.0027397260273974</v>
      </c>
      <c r="K30" s="314">
        <f>_xll.qlYieldTSDiscount(Discounting,D30,,AllTriggers)</f>
        <v>1</v>
      </c>
      <c r="L30" s="332">
        <f>_xll.qlYieldTSDiscount(Discounting,E30,,AllTriggers)</f>
        <v>0.99462676732743704</v>
      </c>
      <c r="M30" s="333">
        <f t="shared" si="10"/>
        <v>5.3875000000001222E-3</v>
      </c>
      <c r="N30" s="43">
        <f t="shared" si="11"/>
        <v>1.0452500000000005E-2</v>
      </c>
      <c r="O30" s="43">
        <f t="shared" si="12"/>
        <v>1.0452500000000005E-2</v>
      </c>
      <c r="P30" s="43">
        <f t="shared" si="13"/>
        <v>1.0452500000000005E-2</v>
      </c>
      <c r="AF30" s="40">
        <f>_xll.qlCalendarAdvance(Calendar,AF29,"1d","mf",,Trigger)</f>
        <v>42307</v>
      </c>
      <c r="AG30" s="41">
        <f>_xll.qlDayCounterYearFraction(DayCounter,SettlementDate,AF30,,,Trigger)</f>
        <v>0.10136986301369863</v>
      </c>
      <c r="AH30" s="37">
        <f t="shared" si="0"/>
        <v>5.0251028642481063E-3</v>
      </c>
      <c r="AI30" s="37">
        <f t="shared" si="14"/>
        <v>5.9270173376050218E-3</v>
      </c>
      <c r="AJ30" s="37">
        <f t="shared" si="15"/>
        <v>6.8786959380877331E-3</v>
      </c>
    </row>
    <row r="31" spans="3:36" ht="12" customHeight="1" x14ac:dyDescent="0.2">
      <c r="AF31" s="40">
        <f>_xll.qlCalendarAdvance(Calendar,AF30,"1d","mf",,Trigger)</f>
        <v>42310</v>
      </c>
      <c r="AG31" s="41">
        <f>_xll.qlDayCounterYearFraction(DayCounter,SettlementDate,AF31,,,Trigger)</f>
        <v>0.1095890410958904</v>
      </c>
      <c r="AH31" s="37">
        <f t="shared" si="0"/>
        <v>5.0251028642481063E-3</v>
      </c>
      <c r="AI31" s="37">
        <f t="shared" si="14"/>
        <v>5.9084848484264553E-3</v>
      </c>
      <c r="AJ31" s="37">
        <f t="shared" si="15"/>
        <v>6.8138767641295122E-3</v>
      </c>
    </row>
    <row r="32" spans="3:36" ht="12" customHeight="1" x14ac:dyDescent="0.2">
      <c r="C32" s="235" t="s">
        <v>114</v>
      </c>
      <c r="AF32" s="40">
        <f>_xll.qlCalendarAdvance(Calendar,AF31,"1d","mf",,Trigger)</f>
        <v>42311</v>
      </c>
      <c r="AG32" s="41">
        <f>_xll.qlDayCounterYearFraction(DayCounter,SettlementDate,AF32,,,Trigger)</f>
        <v>0.11232876712328767</v>
      </c>
      <c r="AH32" s="37">
        <f t="shared" si="0"/>
        <v>5.0251028642481063E-3</v>
      </c>
      <c r="AI32" s="37">
        <f t="shared" si="14"/>
        <v>5.9023073520336001E-3</v>
      </c>
      <c r="AJ32" s="37">
        <f t="shared" si="15"/>
        <v>6.7924327822303857E-3</v>
      </c>
    </row>
    <row r="33" spans="3:36" x14ac:dyDescent="0.2">
      <c r="C33" s="42" t="s">
        <v>100</v>
      </c>
      <c r="AF33" s="40">
        <f>_xll.qlCalendarAdvance(Calendar,AF32,"1d","mf",,Trigger)</f>
        <v>42312</v>
      </c>
      <c r="AG33" s="41">
        <f>_xll.qlDayCounterYearFraction(DayCounter,SettlementDate,AF33,,,Trigger)</f>
        <v>0.11506849315068493</v>
      </c>
      <c r="AH33" s="37">
        <f t="shared" si="0"/>
        <v>5.0251028642481063E-3</v>
      </c>
      <c r="AI33" s="37">
        <f t="shared" si="14"/>
        <v>5.896129855640744E-3</v>
      </c>
      <c r="AJ33" s="37">
        <f t="shared" si="15"/>
        <v>6.7710700050413975E-3</v>
      </c>
    </row>
    <row r="34" spans="3:36" x14ac:dyDescent="0.2">
      <c r="C34" s="37">
        <f t="shared" ref="C34:C49" si="16">IF($C$33="FLAT",N15,IF($C$33="linear",O15,P15))</f>
        <v>1.0965128930866541E-2</v>
      </c>
      <c r="AF34" s="40">
        <f>_xll.qlCalendarAdvance(Calendar,AF33,"1d","mf",,Trigger)</f>
        <v>42313</v>
      </c>
      <c r="AG34" s="41">
        <f>_xll.qlDayCounterYearFraction(DayCounter,SettlementDate,AF34,,,Trigger)</f>
        <v>0.11780821917808219</v>
      </c>
      <c r="AH34" s="37">
        <f t="shared" si="0"/>
        <v>5.0251028642481063E-3</v>
      </c>
      <c r="AI34" s="37">
        <f t="shared" si="14"/>
        <v>5.8899523592478888E-3</v>
      </c>
      <c r="AJ34" s="37">
        <f t="shared" si="15"/>
        <v>6.7497884325625505E-3</v>
      </c>
    </row>
    <row r="35" spans="3:36" x14ac:dyDescent="0.2">
      <c r="C35" s="37">
        <f t="shared" si="16"/>
        <v>1.0759868379445836E-2</v>
      </c>
      <c r="AF35" s="40">
        <f>_xll.qlCalendarAdvance(Calendar,AF34,"1d","mf",,Trigger)</f>
        <v>42314</v>
      </c>
      <c r="AG35" s="41">
        <f>_xll.qlDayCounterYearFraction(DayCounter,SettlementDate,AF35,,,Trigger)</f>
        <v>0.12054794520547946</v>
      </c>
      <c r="AH35" s="37">
        <f t="shared" si="0"/>
        <v>5.0251028642481063E-3</v>
      </c>
      <c r="AI35" s="37">
        <f t="shared" si="14"/>
        <v>5.8837748628550327E-3</v>
      </c>
      <c r="AJ35" s="37">
        <f t="shared" si="15"/>
        <v>6.7285880647938419E-3</v>
      </c>
    </row>
    <row r="36" spans="3:36" x14ac:dyDescent="0.2">
      <c r="C36" s="37">
        <f t="shared" si="16"/>
        <v>1.0714137370533679E-2</v>
      </c>
      <c r="AF36" s="40">
        <f>_xll.qlCalendarAdvance(Calendar,AF35,"1d","mf",,Trigger)</f>
        <v>42317</v>
      </c>
      <c r="AG36" s="41">
        <f>_xll.qlDayCounterYearFraction(DayCounter,SettlementDate,AF36,,,Trigger)</f>
        <v>0.12876712328767123</v>
      </c>
      <c r="AH36" s="37">
        <f t="shared" si="0"/>
        <v>5.0251028642481063E-3</v>
      </c>
      <c r="AI36" s="37">
        <f t="shared" si="14"/>
        <v>5.8652423736764662E-3</v>
      </c>
      <c r="AJ36" s="37">
        <f t="shared" si="15"/>
        <v>6.6654741897485565E-3</v>
      </c>
    </row>
    <row r="37" spans="3:36" x14ac:dyDescent="0.2">
      <c r="C37" s="37">
        <f t="shared" si="16"/>
        <v>1.0704751948216342E-2</v>
      </c>
      <c r="AF37" s="40">
        <f>_xll.qlCalendarAdvance(Calendar,AF36,"1d","mf",,Trigger)</f>
        <v>42318</v>
      </c>
      <c r="AG37" s="41">
        <f>_xll.qlDayCounterYearFraction(DayCounter,SettlementDate,AF37,,,Trigger)</f>
        <v>0.13150684931506848</v>
      </c>
      <c r="AH37" s="37">
        <f t="shared" si="0"/>
        <v>5.0251028642481063E-3</v>
      </c>
      <c r="AI37" s="37">
        <f t="shared" si="14"/>
        <v>5.859064877283611E-3</v>
      </c>
      <c r="AJ37" s="37">
        <f t="shared" si="15"/>
        <v>6.6445986408204078E-3</v>
      </c>
    </row>
    <row r="38" spans="3:36" x14ac:dyDescent="0.2">
      <c r="C38" s="37">
        <f t="shared" si="16"/>
        <v>1.0691738468909178E-2</v>
      </c>
      <c r="AF38" s="40">
        <f>_xll.qlCalendarAdvance(Calendar,AF37,"1d","mf",,Trigger)</f>
        <v>42319</v>
      </c>
      <c r="AG38" s="41">
        <f>_xll.qlDayCounterYearFraction(DayCounter,SettlementDate,AF38,,,Trigger)</f>
        <v>0.13424657534246576</v>
      </c>
      <c r="AH38" s="37">
        <f t="shared" si="0"/>
        <v>5.0251028642481063E-3</v>
      </c>
      <c r="AI38" s="37">
        <f t="shared" si="14"/>
        <v>5.8528873808907549E-3</v>
      </c>
      <c r="AJ38" s="37">
        <f t="shared" si="15"/>
        <v>6.6238042966023985E-3</v>
      </c>
    </row>
    <row r="39" spans="3:36" x14ac:dyDescent="0.2">
      <c r="C39" s="37">
        <f t="shared" si="16"/>
        <v>1.0624786984445031E-2</v>
      </c>
      <c r="AF39" s="40">
        <f>_xll.qlCalendarAdvance(Calendar,AF38,"1d","mf",,Trigger)</f>
        <v>42320</v>
      </c>
      <c r="AG39" s="41">
        <f>_xll.qlDayCounterYearFraction(DayCounter,SettlementDate,AF39,,,Trigger)</f>
        <v>0.13698630136986301</v>
      </c>
      <c r="AH39" s="37">
        <f t="shared" si="0"/>
        <v>5.0251028642481063E-3</v>
      </c>
      <c r="AI39" s="37">
        <f t="shared" si="14"/>
        <v>5.8467098844978997E-3</v>
      </c>
      <c r="AJ39" s="37">
        <f t="shared" si="15"/>
        <v>6.6030911570945285E-3</v>
      </c>
    </row>
    <row r="40" spans="3:36" x14ac:dyDescent="0.2">
      <c r="C40" s="37">
        <f t="shared" si="16"/>
        <v>1.0573182991170724E-2</v>
      </c>
      <c r="AF40" s="40">
        <f>_xll.qlCalendarAdvance(Calendar,AF39,"1d","mf",,Trigger)</f>
        <v>42321</v>
      </c>
      <c r="AG40" s="41">
        <f>_xll.qlDayCounterYearFraction(DayCounter,SettlementDate,AF40,,,Trigger)</f>
        <v>0.13972602739726028</v>
      </c>
      <c r="AH40" s="37">
        <f t="shared" si="0"/>
        <v>5.0251028642481063E-3</v>
      </c>
      <c r="AI40" s="37">
        <f t="shared" si="14"/>
        <v>5.8405323881050436E-3</v>
      </c>
      <c r="AJ40" s="37">
        <f t="shared" si="15"/>
        <v>6.5824592222967987E-3</v>
      </c>
    </row>
    <row r="41" spans="3:36" x14ac:dyDescent="0.2">
      <c r="C41" s="37">
        <f t="shared" si="16"/>
        <v>1.0462421038215822E-2</v>
      </c>
      <c r="AF41" s="40">
        <f>_xll.qlCalendarAdvance(Calendar,AF40,"1d","mf",,Trigger)</f>
        <v>42324</v>
      </c>
      <c r="AG41" s="41">
        <f>_xll.qlDayCounterYearFraction(DayCounter,SettlementDate,AF41,,,Trigger)</f>
        <v>0.14794520547945206</v>
      </c>
      <c r="AH41" s="37">
        <f t="shared" si="0"/>
        <v>5.0251028642481063E-3</v>
      </c>
      <c r="AI41" s="37">
        <f t="shared" si="14"/>
        <v>5.8219998989264771E-3</v>
      </c>
      <c r="AJ41" s="37">
        <f t="shared" si="15"/>
        <v>6.5210506461644471E-3</v>
      </c>
    </row>
    <row r="42" spans="3:36" x14ac:dyDescent="0.2">
      <c r="C42" s="37">
        <f t="shared" si="16"/>
        <v>1.0451109512112E-2</v>
      </c>
      <c r="AF42" s="40">
        <f>_xll.qlCalendarAdvance(Calendar,AF41,"1d","mf",,Trigger)</f>
        <v>42325</v>
      </c>
      <c r="AG42" s="41">
        <f>_xll.qlDayCounterYearFraction(DayCounter,SettlementDate,AF42,,,Trigger)</f>
        <v>0.15068493150684931</v>
      </c>
      <c r="AH42" s="37">
        <f t="shared" si="0"/>
        <v>5.0251028642481063E-3</v>
      </c>
      <c r="AI42" s="37">
        <f t="shared" si="14"/>
        <v>5.8158224025336219E-3</v>
      </c>
      <c r="AJ42" s="37">
        <f t="shared" si="15"/>
        <v>6.5007435302072772E-3</v>
      </c>
    </row>
    <row r="43" spans="3:36" ht="11.25" customHeight="1" x14ac:dyDescent="0.2">
      <c r="C43" s="37">
        <f t="shared" si="16"/>
        <v>1.0452250863348026E-2</v>
      </c>
      <c r="Q43" s="305"/>
      <c r="AF43" s="40">
        <f>_xll.qlCalendarAdvance(Calendar,AF42,"1d","mf",,Trigger)</f>
        <v>42326</v>
      </c>
      <c r="AG43" s="41">
        <f>_xll.qlDayCounterYearFraction(DayCounter,SettlementDate,AF43,,,Trigger)</f>
        <v>0.15342465753424658</v>
      </c>
      <c r="AH43" s="37">
        <f t="shared" si="0"/>
        <v>5.0251028642481063E-3</v>
      </c>
      <c r="AI43" s="37">
        <f t="shared" si="14"/>
        <v>5.8096449061407658E-3</v>
      </c>
      <c r="AJ43" s="37">
        <f t="shared" si="15"/>
        <v>6.4805176189602466E-3</v>
      </c>
    </row>
    <row r="44" spans="3:36" x14ac:dyDescent="0.2">
      <c r="C44" s="37">
        <f t="shared" si="16"/>
        <v>1.0416270967055028E-2</v>
      </c>
      <c r="Q44" s="305"/>
      <c r="AF44" s="40">
        <f>_xll.qlCalendarAdvance(Calendar,AF43,"1d","mf",,Trigger)</f>
        <v>42327</v>
      </c>
      <c r="AG44" s="41">
        <f>_xll.qlDayCounterYearFraction(DayCounter,SettlementDate,AF44,,,Trigger)</f>
        <v>0.15616438356164383</v>
      </c>
      <c r="AH44" s="37">
        <f t="shared" si="0"/>
        <v>5.0251028642481063E-3</v>
      </c>
      <c r="AI44" s="37">
        <f t="shared" si="14"/>
        <v>5.8034674097479106E-3</v>
      </c>
      <c r="AJ44" s="37">
        <f t="shared" si="15"/>
        <v>6.4603729124233546E-3</v>
      </c>
    </row>
    <row r="45" spans="3:36" x14ac:dyDescent="0.2">
      <c r="C45" s="37">
        <f t="shared" si="16"/>
        <v>1.0407689641233562E-2</v>
      </c>
      <c r="Q45" s="305"/>
      <c r="AF45" s="40">
        <f>_xll.qlCalendarAdvance(Calendar,AF44,"1d","mf",,Trigger)</f>
        <v>42328</v>
      </c>
      <c r="AG45" s="41">
        <f>_xll.qlDayCounterYearFraction(DayCounter,SettlementDate,AF45,,,Trigger)</f>
        <v>0.15890410958904111</v>
      </c>
      <c r="AH45" s="37">
        <f t="shared" si="0"/>
        <v>5.0251028642481063E-3</v>
      </c>
      <c r="AI45" s="37">
        <f t="shared" si="14"/>
        <v>5.7972899133550554E-3</v>
      </c>
      <c r="AJ45" s="37">
        <f t="shared" si="15"/>
        <v>6.4403094105966027E-3</v>
      </c>
    </row>
    <row r="46" spans="3:36" x14ac:dyDescent="0.2">
      <c r="C46" s="37">
        <f t="shared" si="16"/>
        <v>1.0427679179786382E-2</v>
      </c>
      <c r="Q46" s="305"/>
      <c r="AF46" s="40">
        <f>_xll.qlCalendarAdvance(Calendar,AF45,"1d","mf",,Trigger)</f>
        <v>42331</v>
      </c>
      <c r="AG46" s="41">
        <f>_xll.qlDayCounterYearFraction(DayCounter,SettlementDate,AF46,,,Trigger)</f>
        <v>0.16712328767123288</v>
      </c>
      <c r="AH46" s="37">
        <f t="shared" si="0"/>
        <v>5.0251028642481063E-3</v>
      </c>
      <c r="AI46" s="37">
        <f t="shared" si="14"/>
        <v>5.778757424176488E-3</v>
      </c>
      <c r="AJ46" s="37">
        <f t="shared" si="15"/>
        <v>6.3806061333771865E-3</v>
      </c>
    </row>
    <row r="47" spans="3:36" x14ac:dyDescent="0.2">
      <c r="C47" s="37">
        <f t="shared" si="16"/>
        <v>1.0419479274591616E-2</v>
      </c>
      <c r="Q47" s="305"/>
      <c r="AF47" s="40">
        <f>_xll.qlCalendarAdvance(Calendar,AF46,"1d","mf",,Trigger)</f>
        <v>42332</v>
      </c>
      <c r="AG47" s="41">
        <f>_xll.qlDayCounterYearFraction(DayCounter,SettlementDate,AF47,,,Trigger)</f>
        <v>0.16986301369863013</v>
      </c>
      <c r="AH47" s="37">
        <f t="shared" si="0"/>
        <v>5.0251028642481063E-3</v>
      </c>
      <c r="AI47" s="37">
        <f t="shared" si="14"/>
        <v>5.7725799277836328E-3</v>
      </c>
      <c r="AJ47" s="37">
        <f t="shared" si="15"/>
        <v>6.3608674503909945E-3</v>
      </c>
    </row>
    <row r="48" spans="3:36" x14ac:dyDescent="0.2">
      <c r="C48" s="37">
        <f t="shared" si="16"/>
        <v>1.0432757496113268E-2</v>
      </c>
      <c r="AF48" s="40">
        <f>_xll.qlCalendarAdvance(Calendar,AF47,"1d","mf",,Trigger)</f>
        <v>42333</v>
      </c>
      <c r="AG48" s="41">
        <f>_xll.qlDayCounterYearFraction(DayCounter,SettlementDate,AF48,,,Trigger)</f>
        <v>0.17260273972602741</v>
      </c>
      <c r="AH48" s="37">
        <f t="shared" si="0"/>
        <v>5.0251028642481063E-3</v>
      </c>
      <c r="AI48" s="37">
        <f t="shared" si="14"/>
        <v>5.7664024313907767E-3</v>
      </c>
      <c r="AJ48" s="37">
        <f t="shared" si="15"/>
        <v>6.3412099721149411E-3</v>
      </c>
    </row>
    <row r="49" spans="3:36" x14ac:dyDescent="0.2">
      <c r="C49" s="43">
        <f t="shared" si="16"/>
        <v>1.0452500000000005E-2</v>
      </c>
      <c r="AF49" s="40">
        <f>_xll.qlCalendarAdvance(Calendar,AF48,"1d","mf",,Trigger)</f>
        <v>42334</v>
      </c>
      <c r="AG49" s="41">
        <f>_xll.qlDayCounterYearFraction(DayCounter,SettlementDate,AF49,,,Trigger)</f>
        <v>0.17534246575342466</v>
      </c>
      <c r="AH49" s="37">
        <f t="shared" si="0"/>
        <v>5.0251028642481063E-3</v>
      </c>
      <c r="AI49" s="37">
        <f t="shared" si="14"/>
        <v>5.7602249349979215E-3</v>
      </c>
      <c r="AJ49" s="37">
        <f t="shared" si="15"/>
        <v>6.3216336985490286E-3</v>
      </c>
    </row>
    <row r="50" spans="3:36" x14ac:dyDescent="0.2">
      <c r="M50" s="304"/>
      <c r="N50" s="304"/>
      <c r="AF50" s="40">
        <f>_xll.qlCalendarAdvance(Calendar,AF49,"1d","mf",,Trigger)</f>
        <v>42335</v>
      </c>
      <c r="AG50" s="41">
        <f>_xll.qlDayCounterYearFraction(DayCounter,SettlementDate,AF50,,,Trigger)</f>
        <v>0.17808219178082191</v>
      </c>
      <c r="AH50" s="37">
        <f t="shared" si="0"/>
        <v>5.0251028642481063E-3</v>
      </c>
      <c r="AI50" s="37">
        <f t="shared" si="14"/>
        <v>5.7540474386050663E-3</v>
      </c>
      <c r="AJ50" s="37">
        <f t="shared" si="15"/>
        <v>6.3021386296932555E-3</v>
      </c>
    </row>
    <row r="51" spans="3:36" x14ac:dyDescent="0.2">
      <c r="AF51" s="40">
        <f>_xll.qlCalendarAdvance(Calendar,AF50,"1d","mf",,Trigger)</f>
        <v>42338</v>
      </c>
      <c r="AG51" s="41">
        <f>_xll.qlDayCounterYearFraction(DayCounter,SettlementDate,AF51,,,Trigger)</f>
        <v>0.18630136986301371</v>
      </c>
      <c r="AH51" s="37">
        <f t="shared" si="0"/>
        <v>5.0251028642481063E-3</v>
      </c>
      <c r="AI51" s="37">
        <f t="shared" si="14"/>
        <v>5.7355149494264989E-3</v>
      </c>
      <c r="AJ51" s="37">
        <f t="shared" si="15"/>
        <v>6.2441406513867731E-3</v>
      </c>
    </row>
    <row r="52" spans="3:36" x14ac:dyDescent="0.2">
      <c r="AF52" s="40">
        <f>_xll.qlCalendarAdvance(Calendar,AF51,"1d","mf",,Trigger)</f>
        <v>42339</v>
      </c>
      <c r="AG52" s="41">
        <f>_xll.qlDayCounterYearFraction(DayCounter,SettlementDate,AF52,,,Trigger)</f>
        <v>0.18904109589041096</v>
      </c>
      <c r="AH52" s="37">
        <f t="shared" si="0"/>
        <v>5.0251028642481063E-3</v>
      </c>
      <c r="AI52" s="37">
        <f t="shared" si="14"/>
        <v>5.7293374530336437E-3</v>
      </c>
      <c r="AJ52" s="37">
        <f t="shared" si="15"/>
        <v>6.2249704013715591E-3</v>
      </c>
    </row>
    <row r="53" spans="3:36" x14ac:dyDescent="0.2">
      <c r="AF53" s="40">
        <f>_xll.qlCalendarAdvance(Calendar,AF52,"1d","mf",,Trigger)</f>
        <v>42340</v>
      </c>
      <c r="AG53" s="41">
        <f>_xll.qlDayCounterYearFraction(DayCounter,SettlementDate,AF53,,,Trigger)</f>
        <v>0.19178082191780821</v>
      </c>
      <c r="AH53" s="37">
        <f t="shared" si="0"/>
        <v>5.0251028642481063E-3</v>
      </c>
      <c r="AI53" s="37">
        <f t="shared" si="14"/>
        <v>5.7231599566407877E-3</v>
      </c>
      <c r="AJ53" s="37">
        <f t="shared" si="15"/>
        <v>6.2058813560664835E-3</v>
      </c>
    </row>
    <row r="54" spans="3:36" x14ac:dyDescent="0.2">
      <c r="AF54" s="40">
        <f>_xll.qlCalendarAdvance(Calendar,AF53,"1d","mf",,Trigger)</f>
        <v>42341</v>
      </c>
      <c r="AG54" s="41">
        <f>_xll.qlDayCounterYearFraction(DayCounter,SettlementDate,AF54,,,Trigger)</f>
        <v>0.19452054794520549</v>
      </c>
      <c r="AH54" s="37">
        <f t="shared" si="0"/>
        <v>5.0251028642481063E-3</v>
      </c>
      <c r="AI54" s="37">
        <f t="shared" si="14"/>
        <v>5.7169824602479324E-3</v>
      </c>
      <c r="AJ54" s="37">
        <f t="shared" si="15"/>
        <v>6.1868735154715481E-3</v>
      </c>
    </row>
    <row r="55" spans="3:36" x14ac:dyDescent="0.2">
      <c r="AF55" s="40">
        <f>_xll.qlCalendarAdvance(Calendar,AF54,"1d","mf",,Trigger)</f>
        <v>42342</v>
      </c>
      <c r="AG55" s="41">
        <f>_xll.qlDayCounterYearFraction(DayCounter,SettlementDate,AF55,,,Trigger)</f>
        <v>0.19726027397260273</v>
      </c>
      <c r="AH55" s="37">
        <f t="shared" si="0"/>
        <v>5.0251028642481063E-3</v>
      </c>
      <c r="AI55" s="37">
        <f t="shared" si="14"/>
        <v>5.7108049638550772E-3</v>
      </c>
      <c r="AJ55" s="37">
        <f t="shared" si="15"/>
        <v>6.1679468795867538E-3</v>
      </c>
    </row>
    <row r="56" spans="3:36" x14ac:dyDescent="0.2">
      <c r="AF56" s="40">
        <f>_xll.qlCalendarAdvance(Calendar,AF55,"1d","mf",,Trigger)</f>
        <v>42345</v>
      </c>
      <c r="AG56" s="41">
        <f>_xll.qlDayCounterYearFraction(DayCounter,SettlementDate,AF56,,,Trigger)</f>
        <v>0.20547945205479451</v>
      </c>
      <c r="AH56" s="37">
        <f t="shared" si="0"/>
        <v>5.0251028642481063E-3</v>
      </c>
      <c r="AI56" s="37">
        <f t="shared" si="14"/>
        <v>5.6922724746765099E-3</v>
      </c>
      <c r="AJ56" s="37">
        <f t="shared" si="15"/>
        <v>6.1116542001932068E-3</v>
      </c>
    </row>
    <row r="57" spans="3:36" x14ac:dyDescent="0.2">
      <c r="AF57" s="40">
        <f>_xll.qlCalendarAdvance(Calendar,AF56,"1d","mf",,Trigger)</f>
        <v>42346</v>
      </c>
      <c r="AG57" s="41">
        <f>_xll.qlDayCounterYearFraction(DayCounter,SettlementDate,AF57,,,Trigger)</f>
        <v>0.20821917808219179</v>
      </c>
      <c r="AH57" s="37">
        <f t="shared" si="0"/>
        <v>5.0251028642481063E-3</v>
      </c>
      <c r="AI57" s="37">
        <f t="shared" si="14"/>
        <v>5.6860949782836546E-3</v>
      </c>
      <c r="AJ57" s="37">
        <f t="shared" si="15"/>
        <v>6.0930523831489707E-3</v>
      </c>
    </row>
    <row r="58" spans="3:36" x14ac:dyDescent="0.2">
      <c r="AF58" s="40">
        <f>_xll.qlCalendarAdvance(Calendar,AF57,"1d","mf",,Trigger)</f>
        <v>42347</v>
      </c>
      <c r="AG58" s="41">
        <f>_xll.qlDayCounterYearFraction(DayCounter,SettlementDate,AF58,,,Trigger)</f>
        <v>0.21095890410958903</v>
      </c>
      <c r="AH58" s="37">
        <f t="shared" si="0"/>
        <v>5.0251028642481063E-3</v>
      </c>
      <c r="AI58" s="37">
        <f t="shared" si="14"/>
        <v>5.6799174818907994E-3</v>
      </c>
      <c r="AJ58" s="37">
        <f t="shared" si="15"/>
        <v>6.0745317708148739E-3</v>
      </c>
    </row>
    <row r="59" spans="3:36" x14ac:dyDescent="0.2">
      <c r="AF59" s="40">
        <f>_xll.qlCalendarAdvance(Calendar,AF58,"1d","mf",,Trigger)</f>
        <v>42348</v>
      </c>
      <c r="AG59" s="41">
        <f>_xll.qlDayCounterYearFraction(DayCounter,SettlementDate,AF59,,,Trigger)</f>
        <v>0.21369863013698631</v>
      </c>
      <c r="AH59" s="37">
        <f t="shared" si="0"/>
        <v>5.0251028642481063E-3</v>
      </c>
      <c r="AI59" s="37">
        <f t="shared" si="14"/>
        <v>5.6737399854979434E-3</v>
      </c>
      <c r="AJ59" s="37">
        <f t="shared" si="15"/>
        <v>6.0560923631909173E-3</v>
      </c>
    </row>
    <row r="60" spans="3:36" x14ac:dyDescent="0.2">
      <c r="AF60" s="40">
        <f>_xll.qlCalendarAdvance(Calendar,AF59,"1d","mf",,Trigger)</f>
        <v>42349</v>
      </c>
      <c r="AG60" s="41">
        <f>_xll.qlDayCounterYearFraction(DayCounter,SettlementDate,AF60,,,Trigger)</f>
        <v>0.21643835616438356</v>
      </c>
      <c r="AH60" s="37">
        <f t="shared" si="0"/>
        <v>5.0251028642481063E-3</v>
      </c>
      <c r="AI60" s="37">
        <f t="shared" si="14"/>
        <v>5.6675624891050881E-3</v>
      </c>
      <c r="AJ60" s="37">
        <f t="shared" si="15"/>
        <v>6.0377341602771001E-3</v>
      </c>
    </row>
    <row r="61" spans="3:36" x14ac:dyDescent="0.2">
      <c r="AF61" s="40">
        <f>_xll.qlCalendarAdvance(Calendar,AF60,"1d","mf",,Trigger)</f>
        <v>42352</v>
      </c>
      <c r="AG61" s="41">
        <f>_xll.qlDayCounterYearFraction(DayCounter,SettlementDate,AF61,,,Trigger)</f>
        <v>0.22465753424657534</v>
      </c>
      <c r="AH61" s="37">
        <f t="shared" si="0"/>
        <v>5.0251028642481063E-3</v>
      </c>
      <c r="AI61" s="37">
        <f t="shared" si="14"/>
        <v>5.6490299999265208E-3</v>
      </c>
      <c r="AJ61" s="37">
        <f t="shared" si="15"/>
        <v>5.9831467797964886E-3</v>
      </c>
    </row>
    <row r="62" spans="3:36" x14ac:dyDescent="0.2">
      <c r="AF62" s="40">
        <f>_xll.qlCalendarAdvance(Calendar,AF61,"1d","mf",,Trigger)</f>
        <v>42353</v>
      </c>
      <c r="AG62" s="41">
        <f>_xll.qlDayCounterYearFraction(DayCounter,SettlementDate,AF62,,,Trigger)</f>
        <v>0.22739726027397261</v>
      </c>
      <c r="AH62" s="37">
        <f t="shared" si="0"/>
        <v>5.0251028642481063E-3</v>
      </c>
      <c r="AI62" s="37">
        <f t="shared" si="14"/>
        <v>5.6428525035336656E-3</v>
      </c>
      <c r="AJ62" s="37">
        <f t="shared" si="15"/>
        <v>5.9651133957232295E-3</v>
      </c>
    </row>
    <row r="63" spans="3:36" x14ac:dyDescent="0.2">
      <c r="AF63" s="40">
        <f>_xll.qlCalendarAdvance(Calendar,AF62,"1d","mf",,Trigger)</f>
        <v>42354</v>
      </c>
      <c r="AG63" s="41">
        <f>_xll.qlDayCounterYearFraction(DayCounter,SettlementDate,AF63,,,Trigger)</f>
        <v>0.23013698630136986</v>
      </c>
      <c r="AH63" s="37">
        <f t="shared" si="0"/>
        <v>5.0251028642481063E-3</v>
      </c>
      <c r="AI63" s="37">
        <f t="shared" si="14"/>
        <v>5.6366750071408104E-3</v>
      </c>
      <c r="AJ63" s="37">
        <f t="shared" si="15"/>
        <v>5.9471612163601115E-3</v>
      </c>
    </row>
    <row r="64" spans="3:36" x14ac:dyDescent="0.2">
      <c r="AF64" s="40">
        <f>_xll.qlCalendarAdvance(Calendar,AF63,"1d","mf",,Trigger)</f>
        <v>42355</v>
      </c>
      <c r="AG64" s="41">
        <f>_xll.qlDayCounterYearFraction(DayCounter,SettlementDate,AF64,,,Trigger)</f>
        <v>0.23287671232876711</v>
      </c>
      <c r="AH64" s="37">
        <f t="shared" si="0"/>
        <v>5.0251028642481063E-3</v>
      </c>
      <c r="AI64" s="37">
        <f t="shared" si="14"/>
        <v>5.6304975107479543E-3</v>
      </c>
      <c r="AJ64" s="37">
        <f t="shared" si="15"/>
        <v>5.9292902417071329E-3</v>
      </c>
    </row>
    <row r="65" spans="13:36" x14ac:dyDescent="0.2">
      <c r="AF65" s="40">
        <f>_xll.qlCalendarAdvance(Calendar,AF64,"1d","mf",,Trigger)</f>
        <v>42356</v>
      </c>
      <c r="AG65" s="41">
        <f>_xll.qlDayCounterYearFraction(DayCounter,SettlementDate,AF65,,,Trigger)</f>
        <v>0.23561643835616439</v>
      </c>
      <c r="AH65" s="37">
        <f t="shared" si="0"/>
        <v>5.0251028642481063E-3</v>
      </c>
      <c r="AI65" s="37">
        <f t="shared" si="14"/>
        <v>5.6243200143550991E-3</v>
      </c>
      <c r="AJ65" s="37">
        <f t="shared" si="15"/>
        <v>5.9115004717642944E-3</v>
      </c>
    </row>
    <row r="66" spans="13:36" x14ac:dyDescent="0.2">
      <c r="AF66" s="40">
        <f>_xll.qlCalendarAdvance(Calendar,AF65,"1d","mf",,Trigger)</f>
        <v>42359</v>
      </c>
      <c r="AG66" s="41">
        <f>_xll.qlDayCounterYearFraction(DayCounter,SettlementDate,AF66,,,Trigger)</f>
        <v>0.24383561643835616</v>
      </c>
      <c r="AH66" s="37">
        <f t="shared" si="0"/>
        <v>5.0251028642481063E-3</v>
      </c>
      <c r="AI66" s="37">
        <f t="shared" si="14"/>
        <v>5.6057875251765317E-3</v>
      </c>
      <c r="AJ66" s="37">
        <f t="shared" si="15"/>
        <v>5.8586183901966158E-3</v>
      </c>
    </row>
    <row r="67" spans="13:36" x14ac:dyDescent="0.2">
      <c r="AF67" s="40">
        <f>_xll.qlCalendarAdvance(Calendar,AF66,"1d","mf",,Trigger)</f>
        <v>42360</v>
      </c>
      <c r="AG67" s="41">
        <f>_xll.qlDayCounterYearFraction(DayCounter,SettlementDate,AF67,,,Trigger)</f>
        <v>0.24657534246575341</v>
      </c>
      <c r="AH67" s="37">
        <f t="shared" ref="AH67:AH130" si="17">$W$13</f>
        <v>5.0251028642481063E-3</v>
      </c>
      <c r="AI67" s="37">
        <f t="shared" si="14"/>
        <v>5.5996100287836765E-3</v>
      </c>
      <c r="AJ67" s="37">
        <f t="shared" si="15"/>
        <v>5.8411534390943364E-3</v>
      </c>
    </row>
    <row r="68" spans="13:36" x14ac:dyDescent="0.2">
      <c r="AF68" s="40">
        <f>_xll.qlCalendarAdvance(Calendar,AF67,"1d","mf",,Trigger)</f>
        <v>42361</v>
      </c>
      <c r="AG68" s="41">
        <f>_xll.qlDayCounterYearFraction(DayCounter,SettlementDate,AF68,,,Trigger)</f>
        <v>0.24931506849315069</v>
      </c>
      <c r="AH68" s="37">
        <f t="shared" si="17"/>
        <v>5.0251028642481063E-3</v>
      </c>
      <c r="AI68" s="37">
        <f t="shared" si="14"/>
        <v>5.5934325323908213E-3</v>
      </c>
      <c r="AJ68" s="37">
        <f t="shared" si="15"/>
        <v>5.8237696927021963E-3</v>
      </c>
    </row>
    <row r="69" spans="13:36" x14ac:dyDescent="0.2">
      <c r="M69" s="304"/>
      <c r="AF69" s="40">
        <f>_xll.qlCalendarAdvance(Calendar,AF68,"1d","mf",,Trigger)</f>
        <v>42362</v>
      </c>
      <c r="AG69" s="41">
        <f>_xll.qlDayCounterYearFraction(DayCounter,SettlementDate,AF69,,,Trigger)</f>
        <v>0.25205479452054796</v>
      </c>
      <c r="AH69" s="37">
        <f t="shared" si="17"/>
        <v>5.0251028642481063E-3</v>
      </c>
      <c r="AI69" s="37">
        <f t="shared" si="14"/>
        <v>5.5872550359979652E-3</v>
      </c>
      <c r="AJ69" s="37">
        <f t="shared" si="15"/>
        <v>5.8064671510201955E-3</v>
      </c>
    </row>
    <row r="70" spans="13:36" x14ac:dyDescent="0.2">
      <c r="M70" s="304"/>
      <c r="AF70" s="40">
        <f>_xll.qlCalendarAdvance(Calendar,AF69,"1d","mf",,Trigger)</f>
        <v>42367</v>
      </c>
      <c r="AG70" s="41">
        <f>_xll.qlDayCounterYearFraction(DayCounter,SettlementDate,AF70,,,Trigger)</f>
        <v>0.26575342465753427</v>
      </c>
      <c r="AH70" s="37">
        <f t="shared" si="17"/>
        <v>5.0251028642481063E-3</v>
      </c>
      <c r="AI70" s="37">
        <f t="shared" si="14"/>
        <v>5.5563675540336874E-3</v>
      </c>
      <c r="AJ70" s="37">
        <f t="shared" si="15"/>
        <v>5.7211725132622904E-3</v>
      </c>
    </row>
    <row r="71" spans="13:36" x14ac:dyDescent="0.2">
      <c r="M71" s="304"/>
      <c r="AF71" s="40">
        <f>_xll.qlCalendarAdvance(Calendar,AF70,"1d","mf",,Trigger)</f>
        <v>42368</v>
      </c>
      <c r="AG71" s="41">
        <f>_xll.qlDayCounterYearFraction(DayCounter,SettlementDate,AF71,,,Trigger)</f>
        <v>0.26849315068493151</v>
      </c>
      <c r="AH71" s="37">
        <f t="shared" si="17"/>
        <v>5.0251028642481063E-3</v>
      </c>
      <c r="AI71" s="37">
        <f t="shared" si="14"/>
        <v>5.5501900576408322E-3</v>
      </c>
      <c r="AJ71" s="37">
        <f t="shared" si="15"/>
        <v>5.7043571998411282E-3</v>
      </c>
    </row>
    <row r="72" spans="13:36" x14ac:dyDescent="0.2">
      <c r="M72" s="304"/>
      <c r="AF72" s="40">
        <f>_xll.qlCalendarAdvance(Calendar,AF71,"1d","mf",,Trigger)</f>
        <v>42369</v>
      </c>
      <c r="AG72" s="41">
        <f>_xll.qlDayCounterYearFraction(DayCounter,SettlementDate,AF72,,,Trigger)</f>
        <v>0.27123287671232876</v>
      </c>
      <c r="AH72" s="37">
        <f t="shared" si="17"/>
        <v>5.0251028642481063E-3</v>
      </c>
      <c r="AI72" s="37">
        <f t="shared" si="14"/>
        <v>5.5440125612479761E-3</v>
      </c>
      <c r="AJ72" s="37">
        <f t="shared" si="15"/>
        <v>5.6876230911301071E-3</v>
      </c>
    </row>
    <row r="73" spans="13:36" x14ac:dyDescent="0.2">
      <c r="M73" s="304"/>
      <c r="AF73" s="40">
        <f>_xll.qlCalendarAdvance(Calendar,AF72,"1d","mf",,Trigger)</f>
        <v>42373</v>
      </c>
      <c r="AG73" s="41">
        <f>_xll.qlDayCounterYearFraction(DayCounter,SettlementDate,AF73,,,Trigger)</f>
        <v>0.28219178082191781</v>
      </c>
      <c r="AH73" s="37">
        <f t="shared" si="17"/>
        <v>5.0251028642481063E-3</v>
      </c>
      <c r="AI73" s="37">
        <f t="shared" si="14"/>
        <v>5.5193025756765535E-3</v>
      </c>
      <c r="AJ73" s="37">
        <f t="shared" si="15"/>
        <v>5.621498703387416E-3</v>
      </c>
    </row>
    <row r="74" spans="13:36" x14ac:dyDescent="0.2">
      <c r="M74" s="304"/>
      <c r="AF74" s="40">
        <f>_xll.qlCalendarAdvance(Calendar,AF73,"1d","mf",,Trigger)</f>
        <v>42374</v>
      </c>
      <c r="AG74" s="41">
        <f>_xll.qlDayCounterYearFraction(DayCounter,SettlementDate,AF74,,,Trigger)</f>
        <v>0.28493150684931506</v>
      </c>
      <c r="AH74" s="37">
        <f t="shared" si="17"/>
        <v>5.0251028642481063E-3</v>
      </c>
      <c r="AI74" s="37">
        <f t="shared" si="14"/>
        <v>5.5131250792836983E-3</v>
      </c>
      <c r="AJ74" s="37">
        <f t="shared" si="15"/>
        <v>5.6051706182270915E-3</v>
      </c>
    </row>
    <row r="75" spans="13:36" x14ac:dyDescent="0.2">
      <c r="M75" s="304"/>
      <c r="N75" s="304"/>
      <c r="AF75" s="40">
        <f>_xll.qlCalendarAdvance(Calendar,AF74,"1d","mf",,Trigger)</f>
        <v>42375</v>
      </c>
      <c r="AG75" s="41">
        <f>_xll.qlDayCounterYearFraction(DayCounter,SettlementDate,AF75,,,Trigger)</f>
        <v>0.28767123287671231</v>
      </c>
      <c r="AH75" s="37">
        <f t="shared" si="17"/>
        <v>5.0251028642481063E-3</v>
      </c>
      <c r="AI75" s="37">
        <f t="shared" si="14"/>
        <v>5.5069475828908431E-3</v>
      </c>
      <c r="AJ75" s="37">
        <f t="shared" si="15"/>
        <v>5.5889237377769073E-3</v>
      </c>
    </row>
    <row r="76" spans="13:36" x14ac:dyDescent="0.2">
      <c r="M76" s="304"/>
      <c r="N76" s="304"/>
      <c r="AF76" s="40">
        <f>_xll.qlCalendarAdvance(Calendar,AF75,"1d","mf",,Trigger)</f>
        <v>42376</v>
      </c>
      <c r="AG76" s="41">
        <f>_xll.qlDayCounterYearFraction(DayCounter,SettlementDate,AF76,,,Trigger)</f>
        <v>0.29041095890410956</v>
      </c>
      <c r="AH76" s="37">
        <f t="shared" si="17"/>
        <v>5.0251028642481063E-3</v>
      </c>
      <c r="AI76" s="37">
        <f t="shared" si="14"/>
        <v>5.500770086497987E-3</v>
      </c>
      <c r="AJ76" s="37">
        <f t="shared" si="15"/>
        <v>5.5727580620368641E-3</v>
      </c>
    </row>
    <row r="77" spans="13:36" x14ac:dyDescent="0.2">
      <c r="M77" s="304"/>
      <c r="N77" s="304"/>
      <c r="AF77" s="40">
        <f>_xll.qlCalendarAdvance(Calendar,AF76,"1d","mf",,Trigger)</f>
        <v>42377</v>
      </c>
      <c r="AG77" s="41">
        <f>_xll.qlDayCounterYearFraction(DayCounter,SettlementDate,AF77,,,Trigger)</f>
        <v>0.29315068493150687</v>
      </c>
      <c r="AH77" s="37">
        <f t="shared" si="17"/>
        <v>5.0251028642481063E-3</v>
      </c>
      <c r="AI77" s="37">
        <f t="shared" si="14"/>
        <v>5.4945925901051318E-3</v>
      </c>
      <c r="AJ77" s="37">
        <f t="shared" si="15"/>
        <v>5.5566735910069602E-3</v>
      </c>
    </row>
    <row r="78" spans="13:36" x14ac:dyDescent="0.2">
      <c r="M78" s="304"/>
      <c r="N78" s="304"/>
      <c r="AF78" s="40">
        <f>_xll.qlCalendarAdvance(Calendar,AF77,"1d","mf",,Trigger)</f>
        <v>42380</v>
      </c>
      <c r="AG78" s="41">
        <f>_xll.qlDayCounterYearFraction(DayCounter,SettlementDate,AF78,,,Trigger)</f>
        <v>0.30136986301369861</v>
      </c>
      <c r="AH78" s="37">
        <f t="shared" si="17"/>
        <v>5.0251028642481063E-3</v>
      </c>
      <c r="AI78" s="37">
        <f t="shared" si="14"/>
        <v>5.4760601009265653E-3</v>
      </c>
      <c r="AJ78" s="37">
        <f t="shared" si="15"/>
        <v>5.5089074061780855E-3</v>
      </c>
    </row>
    <row r="79" spans="13:36" x14ac:dyDescent="0.2">
      <c r="M79" s="304"/>
      <c r="N79" s="304"/>
      <c r="AF79" s="40">
        <f>_xll.qlCalendarAdvance(Calendar,AF78,"1d","mf",,Trigger)</f>
        <v>42381</v>
      </c>
      <c r="AG79" s="41">
        <f>_xll.qlDayCounterYearFraction(DayCounter,SettlementDate,AF79,,,Trigger)</f>
        <v>0.30410958904109592</v>
      </c>
      <c r="AH79" s="37">
        <f t="shared" si="17"/>
        <v>5.0251028642481063E-3</v>
      </c>
      <c r="AI79" s="37">
        <f t="shared" si="14"/>
        <v>5.4698826045337092E-3</v>
      </c>
      <c r="AJ79" s="37">
        <f t="shared" si="15"/>
        <v>5.4931477539887407E-3</v>
      </c>
    </row>
    <row r="80" spans="13:36" x14ac:dyDescent="0.2">
      <c r="M80" s="304"/>
      <c r="N80" s="304"/>
      <c r="AF80" s="40">
        <f>_xll.qlCalendarAdvance(Calendar,AF79,"1d","mf",,Trigger)</f>
        <v>42382</v>
      </c>
      <c r="AG80" s="41">
        <f>_xll.qlDayCounterYearFraction(DayCounter,SettlementDate,AF80,,,Trigger)</f>
        <v>0.30684931506849317</v>
      </c>
      <c r="AH80" s="37">
        <f t="shared" si="17"/>
        <v>5.0251028642481063E-3</v>
      </c>
      <c r="AI80" s="37">
        <f t="shared" si="14"/>
        <v>5.463705108140854E-3</v>
      </c>
      <c r="AJ80" s="37">
        <f t="shared" si="15"/>
        <v>5.4774693065095352E-3</v>
      </c>
    </row>
    <row r="81" spans="13:36" x14ac:dyDescent="0.2">
      <c r="M81" s="304"/>
      <c r="N81" s="304"/>
      <c r="AF81" s="40">
        <f>_xll.qlCalendarAdvance(Calendar,AF80,"1d","mf",,Trigger)</f>
        <v>42383</v>
      </c>
      <c r="AG81" s="41">
        <f>_xll.qlDayCounterYearFraction(DayCounter,SettlementDate,AF81,,,Trigger)</f>
        <v>0.30958904109589042</v>
      </c>
      <c r="AH81" s="37">
        <f t="shared" si="17"/>
        <v>5.0251028642481063E-3</v>
      </c>
      <c r="AI81" s="37">
        <f t="shared" si="14"/>
        <v>5.457527611747998E-3</v>
      </c>
      <c r="AJ81" s="37">
        <f t="shared" si="15"/>
        <v>5.4618720637404691E-3</v>
      </c>
    </row>
    <row r="82" spans="13:36" x14ac:dyDescent="0.2">
      <c r="M82" s="304"/>
      <c r="N82" s="304"/>
      <c r="AF82" s="40">
        <f>_xll.qlCalendarAdvance(Calendar,AF81,"1d","mf",,Trigger)</f>
        <v>42384</v>
      </c>
      <c r="AG82" s="41">
        <f>_xll.qlDayCounterYearFraction(DayCounter,SettlementDate,AF82,,,Trigger)</f>
        <v>0.31232876712328766</v>
      </c>
      <c r="AH82" s="37">
        <f t="shared" si="17"/>
        <v>5.0251028642481063E-3</v>
      </c>
      <c r="AI82" s="37">
        <f t="shared" si="14"/>
        <v>5.4513501153551427E-3</v>
      </c>
      <c r="AJ82" s="37">
        <f t="shared" si="15"/>
        <v>5.4463560256815431E-3</v>
      </c>
    </row>
    <row r="83" spans="13:36" x14ac:dyDescent="0.2">
      <c r="M83" s="304"/>
      <c r="N83" s="304"/>
      <c r="AF83" s="40">
        <f>_xll.qlCalendarAdvance(Calendar,AF82,"1d","mf",,Trigger)</f>
        <v>42387</v>
      </c>
      <c r="AG83" s="41">
        <f>_xll.qlDayCounterYearFraction(DayCounter,SettlementDate,AF83,,,Trigger)</f>
        <v>0.32054794520547947</v>
      </c>
      <c r="AH83" s="37">
        <f t="shared" si="17"/>
        <v>5.0251028642481063E-3</v>
      </c>
      <c r="AI83" s="37">
        <f t="shared" si="14"/>
        <v>5.4328176261765762E-3</v>
      </c>
      <c r="AJ83" s="37">
        <f t="shared" si="15"/>
        <v>5.400295139765603E-3</v>
      </c>
    </row>
    <row r="84" spans="13:36" x14ac:dyDescent="0.2">
      <c r="M84" s="304"/>
      <c r="N84" s="304"/>
      <c r="AF84" s="40">
        <f>_xll.qlCalendarAdvance(Calendar,AF83,"1d","mf",,Trigger)</f>
        <v>42388</v>
      </c>
      <c r="AG84" s="41">
        <f>_xll.qlDayCounterYearFraction(DayCounter,SettlementDate,AF84,,,Trigger)</f>
        <v>0.32328767123287672</v>
      </c>
      <c r="AH84" s="37">
        <f t="shared" si="17"/>
        <v>5.0251028642481063E-3</v>
      </c>
      <c r="AI84" s="37">
        <f t="shared" si="14"/>
        <v>5.4266401297837202E-3</v>
      </c>
      <c r="AJ84" s="37">
        <f t="shared" si="15"/>
        <v>5.3851039205472361E-3</v>
      </c>
    </row>
    <row r="85" spans="13:36" x14ac:dyDescent="0.2">
      <c r="M85" s="304"/>
      <c r="N85" s="304"/>
      <c r="AF85" s="40">
        <f>_xll.qlCalendarAdvance(Calendar,AF84,"1d","mf",,Trigger)</f>
        <v>42389</v>
      </c>
      <c r="AG85" s="41">
        <f>_xll.qlDayCounterYearFraction(DayCounter,SettlementDate,AF85,,,Trigger)</f>
        <v>0.32602739726027397</v>
      </c>
      <c r="AH85" s="37">
        <f t="shared" si="17"/>
        <v>5.0251028642481063E-3</v>
      </c>
      <c r="AI85" s="37">
        <f t="shared" si="14"/>
        <v>5.420462633390865E-3</v>
      </c>
      <c r="AJ85" s="37">
        <f t="shared" si="15"/>
        <v>5.3699939060390094E-3</v>
      </c>
    </row>
    <row r="86" spans="13:36" x14ac:dyDescent="0.2">
      <c r="M86" s="304"/>
      <c r="N86" s="304"/>
      <c r="AF86" s="40">
        <f>_xll.qlCalendarAdvance(Calendar,AF85,"1d","mf",,Trigger)</f>
        <v>42390</v>
      </c>
      <c r="AG86" s="41">
        <f>_xll.qlDayCounterYearFraction(DayCounter,SettlementDate,AF86,,,Trigger)</f>
        <v>0.32876712328767121</v>
      </c>
      <c r="AH86" s="37">
        <f t="shared" si="17"/>
        <v>5.0251028642481063E-3</v>
      </c>
      <c r="AI86" s="37">
        <f t="shared" ref="AI86:AI145" si="18">$W$10+$W$9*AG86</f>
        <v>5.4142851369980089E-3</v>
      </c>
      <c r="AJ86" s="37">
        <f t="shared" ref="AJ86:AJ145" si="19">($W$5+$W$4*AG86+$W$3*AG86^2)</f>
        <v>5.3549650962409221E-3</v>
      </c>
    </row>
    <row r="87" spans="13:36" x14ac:dyDescent="0.2">
      <c r="M87" s="304"/>
      <c r="N87" s="304"/>
      <c r="AF87" s="40">
        <f>_xll.qlCalendarAdvance(Calendar,AF86,"1d","mf",,Trigger)</f>
        <v>42391</v>
      </c>
      <c r="AG87" s="41">
        <f>_xll.qlDayCounterYearFraction(DayCounter,SettlementDate,AF87,,,Trigger)</f>
        <v>0.33150684931506852</v>
      </c>
      <c r="AH87" s="37">
        <f t="shared" si="17"/>
        <v>5.0251028642481063E-3</v>
      </c>
      <c r="AI87" s="37">
        <f t="shared" si="18"/>
        <v>5.4081076406051537E-3</v>
      </c>
      <c r="AJ87" s="37">
        <f t="shared" si="19"/>
        <v>5.3400174911529732E-3</v>
      </c>
    </row>
    <row r="88" spans="13:36" x14ac:dyDescent="0.2">
      <c r="M88" s="304"/>
      <c r="N88" s="304"/>
      <c r="AF88" s="40">
        <f>_xll.qlCalendarAdvance(Calendar,AF87,"1d","mf",,Trigger)</f>
        <v>42394</v>
      </c>
      <c r="AG88" s="41">
        <f>_xll.qlDayCounterYearFraction(DayCounter,SettlementDate,AF88,,,Trigger)</f>
        <v>0.33972602739726027</v>
      </c>
      <c r="AH88" s="37">
        <f t="shared" si="17"/>
        <v>5.0251028642481063E-3</v>
      </c>
      <c r="AI88" s="37">
        <f t="shared" si="18"/>
        <v>5.3895751514265872E-3</v>
      </c>
      <c r="AJ88" s="37">
        <f t="shared" si="19"/>
        <v>5.2956619041499694E-3</v>
      </c>
    </row>
    <row r="89" spans="13:36" x14ac:dyDescent="0.2">
      <c r="M89" s="304"/>
      <c r="N89" s="304"/>
      <c r="AF89" s="40">
        <f>_xll.qlCalendarAdvance(Calendar,AF88,"1d","mf",,Trigger)</f>
        <v>42395</v>
      </c>
      <c r="AG89" s="41">
        <f>_xll.qlDayCounterYearFraction(DayCounter,SettlementDate,AF89,,,Trigger)</f>
        <v>0.34246575342465752</v>
      </c>
      <c r="AH89" s="37">
        <f t="shared" si="17"/>
        <v>5.0251028642481063E-3</v>
      </c>
      <c r="AI89" s="37">
        <f t="shared" si="18"/>
        <v>5.3833976550337311E-3</v>
      </c>
      <c r="AJ89" s="37">
        <f t="shared" si="19"/>
        <v>5.2810391179025813E-3</v>
      </c>
    </row>
    <row r="90" spans="13:36" x14ac:dyDescent="0.2">
      <c r="M90" s="304"/>
      <c r="N90" s="304"/>
      <c r="AF90" s="40">
        <f>_xll.qlCalendarAdvance(Calendar,AF89,"1d","mf",,Trigger)</f>
        <v>42396</v>
      </c>
      <c r="AG90" s="41">
        <f>_xll.qlDayCounterYearFraction(DayCounter,SettlementDate,AF90,,,Trigger)</f>
        <v>0.34520547945205482</v>
      </c>
      <c r="AH90" s="37">
        <f t="shared" si="17"/>
        <v>5.0251028642481063E-3</v>
      </c>
      <c r="AI90" s="37">
        <f t="shared" si="18"/>
        <v>5.3772201586408759E-3</v>
      </c>
      <c r="AJ90" s="37">
        <f t="shared" si="19"/>
        <v>5.2664975363653308E-3</v>
      </c>
    </row>
    <row r="91" spans="13:36" x14ac:dyDescent="0.2">
      <c r="M91" s="304"/>
      <c r="N91" s="304"/>
      <c r="AF91" s="40">
        <f>_xll.qlCalendarAdvance(Calendar,AF90,"1d","mf",,Trigger)</f>
        <v>42397</v>
      </c>
      <c r="AG91" s="41">
        <f>_xll.qlDayCounterYearFraction(DayCounter,SettlementDate,AF91,,,Trigger)</f>
        <v>0.34794520547945207</v>
      </c>
      <c r="AH91" s="37">
        <f t="shared" si="17"/>
        <v>5.0251028642481063E-3</v>
      </c>
      <c r="AI91" s="37">
        <f t="shared" si="18"/>
        <v>5.3710426622480198E-3</v>
      </c>
      <c r="AJ91" s="37">
        <f t="shared" si="19"/>
        <v>5.2520371595382222E-3</v>
      </c>
    </row>
    <row r="92" spans="13:36" x14ac:dyDescent="0.2">
      <c r="M92" s="304"/>
      <c r="N92" s="304"/>
      <c r="AF92" s="40">
        <f>_xll.qlCalendarAdvance(Calendar,AF91,"1d","mf",,Trigger)</f>
        <v>42398</v>
      </c>
      <c r="AG92" s="41">
        <f>_xll.qlDayCounterYearFraction(DayCounter,SettlementDate,AF92,,,Trigger)</f>
        <v>0.35068493150684932</v>
      </c>
      <c r="AH92" s="37">
        <f t="shared" si="17"/>
        <v>5.0251028642481063E-3</v>
      </c>
      <c r="AI92" s="37">
        <f t="shared" si="18"/>
        <v>5.3648651658551646E-3</v>
      </c>
      <c r="AJ92" s="37">
        <f t="shared" si="19"/>
        <v>5.2376579874212521E-3</v>
      </c>
    </row>
    <row r="93" spans="13:36" x14ac:dyDescent="0.2">
      <c r="M93" s="304"/>
      <c r="N93" s="304"/>
      <c r="AF93" s="40">
        <f>_xll.qlCalendarAdvance(Calendar,AF92,"1d","mf",,Trigger)</f>
        <v>42401</v>
      </c>
      <c r="AG93" s="41">
        <f>_xll.qlDayCounterYearFraction(DayCounter,SettlementDate,AF93,,,Trigger)</f>
        <v>0.35890410958904112</v>
      </c>
      <c r="AH93" s="37">
        <f t="shared" si="17"/>
        <v>5.0251028642481063E-3</v>
      </c>
      <c r="AI93" s="37">
        <f t="shared" si="18"/>
        <v>5.3463326766765981E-3</v>
      </c>
      <c r="AJ93" s="37">
        <f t="shared" si="19"/>
        <v>5.1950076993311813E-3</v>
      </c>
    </row>
    <row r="94" spans="13:36" x14ac:dyDescent="0.2">
      <c r="M94" s="304"/>
      <c r="N94" s="304"/>
      <c r="AF94" s="40">
        <f>_xll.qlCalendarAdvance(Calendar,AF93,"1d","mf",,Trigger)</f>
        <v>42402</v>
      </c>
      <c r="AG94" s="41">
        <f>_xll.qlDayCounterYearFraction(DayCounter,SettlementDate,AF94,,,Trigger)</f>
        <v>0.36164383561643837</v>
      </c>
      <c r="AH94" s="37">
        <f t="shared" si="17"/>
        <v>5.0251028642481063E-3</v>
      </c>
      <c r="AI94" s="37">
        <f t="shared" si="18"/>
        <v>5.340155180283742E-3</v>
      </c>
      <c r="AJ94" s="37">
        <f t="shared" si="19"/>
        <v>5.1809533460547719E-3</v>
      </c>
    </row>
    <row r="95" spans="13:36" x14ac:dyDescent="0.2">
      <c r="M95" s="304"/>
      <c r="N95" s="304"/>
      <c r="AF95" s="40">
        <f>_xll.qlCalendarAdvance(Calendar,AF94,"1d","mf",,Trigger)</f>
        <v>42403</v>
      </c>
      <c r="AG95" s="41">
        <f>_xll.qlDayCounterYearFraction(DayCounter,SettlementDate,AF95,,,Trigger)</f>
        <v>0.36438356164383562</v>
      </c>
      <c r="AH95" s="37">
        <f t="shared" si="17"/>
        <v>5.0251028642481063E-3</v>
      </c>
      <c r="AI95" s="37">
        <f t="shared" si="18"/>
        <v>5.3339776838908868E-3</v>
      </c>
      <c r="AJ95" s="37">
        <f t="shared" si="19"/>
        <v>5.1669801974885011E-3</v>
      </c>
    </row>
    <row r="96" spans="13:36" x14ac:dyDescent="0.2">
      <c r="M96" s="304"/>
      <c r="N96" s="304"/>
      <c r="AF96" s="40">
        <f>_xll.qlCalendarAdvance(Calendar,AF95,"1d","mf",,Trigger)</f>
        <v>42404</v>
      </c>
      <c r="AG96" s="41">
        <f>_xll.qlDayCounterYearFraction(DayCounter,SettlementDate,AF96,,,Trigger)</f>
        <v>0.36712328767123287</v>
      </c>
      <c r="AH96" s="37">
        <f t="shared" si="17"/>
        <v>5.0251028642481063E-3</v>
      </c>
      <c r="AI96" s="37">
        <f t="shared" si="18"/>
        <v>5.3278001874980316E-3</v>
      </c>
      <c r="AJ96" s="37">
        <f t="shared" si="19"/>
        <v>5.1530882536323696E-3</v>
      </c>
    </row>
    <row r="97" spans="13:36" x14ac:dyDescent="0.2">
      <c r="M97" s="304"/>
      <c r="N97" s="304"/>
      <c r="AF97" s="40">
        <f>_xll.qlCalendarAdvance(Calendar,AF96,"1d","mf",,Trigger)</f>
        <v>42405</v>
      </c>
      <c r="AG97" s="41">
        <f>_xll.qlDayCounterYearFraction(DayCounter,SettlementDate,AF97,,,Trigger)</f>
        <v>0.36986301369863012</v>
      </c>
      <c r="AH97" s="37">
        <f t="shared" si="17"/>
        <v>5.0251028642481063E-3</v>
      </c>
      <c r="AI97" s="37">
        <f t="shared" si="18"/>
        <v>5.3216226911051755E-3</v>
      </c>
      <c r="AJ97" s="37">
        <f t="shared" si="19"/>
        <v>5.1392775144863774E-3</v>
      </c>
    </row>
    <row r="98" spans="13:36" x14ac:dyDescent="0.2">
      <c r="M98" s="304"/>
      <c r="N98" s="304"/>
      <c r="AF98" s="40">
        <f>_xll.qlCalendarAdvance(Calendar,AF97,"1d","mf",,Trigger)</f>
        <v>42408</v>
      </c>
      <c r="AG98" s="41">
        <f>_xll.qlDayCounterYearFraction(DayCounter,SettlementDate,AF98,,,Trigger)</f>
        <v>0.37808219178082192</v>
      </c>
      <c r="AH98" s="37">
        <f t="shared" si="17"/>
        <v>5.0251028642481063E-3</v>
      </c>
      <c r="AI98" s="37">
        <f t="shared" si="18"/>
        <v>5.303090201926609E-3</v>
      </c>
      <c r="AJ98" s="37">
        <f t="shared" si="19"/>
        <v>5.098332525309242E-3</v>
      </c>
    </row>
    <row r="99" spans="13:36" x14ac:dyDescent="0.2">
      <c r="M99" s="304"/>
      <c r="N99" s="304"/>
      <c r="AF99" s="40">
        <f>_xll.qlCalendarAdvance(Calendar,AF98,"1d","mf",,Trigger)</f>
        <v>42409</v>
      </c>
      <c r="AG99" s="41">
        <f>_xll.qlDayCounterYearFraction(DayCounter,SettlementDate,AF99,,,Trigger)</f>
        <v>0.38082191780821917</v>
      </c>
      <c r="AH99" s="37">
        <f t="shared" si="17"/>
        <v>5.0251028642481063E-3</v>
      </c>
      <c r="AI99" s="37">
        <f t="shared" si="18"/>
        <v>5.2969127055337529E-3</v>
      </c>
      <c r="AJ99" s="37">
        <f t="shared" si="19"/>
        <v>5.0848466050038088E-3</v>
      </c>
    </row>
    <row r="100" spans="13:36" x14ac:dyDescent="0.2">
      <c r="M100" s="304"/>
      <c r="N100" s="304"/>
      <c r="AF100" s="40">
        <f>_xll.qlCalendarAdvance(Calendar,AF99,"1d","mf",,Trigger)</f>
        <v>42410</v>
      </c>
      <c r="AG100" s="41">
        <f>_xll.qlDayCounterYearFraction(DayCounter,SettlementDate,AF100,,,Trigger)</f>
        <v>0.38356164383561642</v>
      </c>
      <c r="AH100" s="37">
        <f t="shared" si="17"/>
        <v>5.0251028642481063E-3</v>
      </c>
      <c r="AI100" s="37">
        <f t="shared" si="18"/>
        <v>5.2907352091408977E-3</v>
      </c>
      <c r="AJ100" s="37">
        <f t="shared" si="19"/>
        <v>5.0714418894085168E-3</v>
      </c>
    </row>
    <row r="101" spans="13:36" x14ac:dyDescent="0.2">
      <c r="M101" s="304"/>
      <c r="N101" s="304"/>
      <c r="AF101" s="40">
        <f>_xll.qlCalendarAdvance(Calendar,AF100,"1d","mf",,Trigger)</f>
        <v>42411</v>
      </c>
      <c r="AG101" s="41">
        <f>_xll.qlDayCounterYearFraction(DayCounter,SettlementDate,AF101,,,Trigger)</f>
        <v>0.38630136986301372</v>
      </c>
      <c r="AH101" s="37">
        <f t="shared" si="17"/>
        <v>5.0251028642481063E-3</v>
      </c>
      <c r="AI101" s="37">
        <f t="shared" si="18"/>
        <v>5.2845577127480416E-3</v>
      </c>
      <c r="AJ101" s="37">
        <f t="shared" si="19"/>
        <v>5.058118378523364E-3</v>
      </c>
    </row>
    <row r="102" spans="13:36" x14ac:dyDescent="0.2">
      <c r="M102" s="304"/>
      <c r="N102" s="304"/>
      <c r="AF102" s="40">
        <f>_xll.qlCalendarAdvance(Calendar,AF101,"1d","mf",,Trigger)</f>
        <v>42412</v>
      </c>
      <c r="AG102" s="41">
        <f>_xll.qlDayCounterYearFraction(DayCounter,SettlementDate,AF102,,,Trigger)</f>
        <v>0.38904109589041097</v>
      </c>
      <c r="AH102" s="37">
        <f t="shared" si="17"/>
        <v>5.0251028642481063E-3</v>
      </c>
      <c r="AI102" s="37">
        <f t="shared" si="18"/>
        <v>5.2783802163551864E-3</v>
      </c>
      <c r="AJ102" s="37">
        <f t="shared" si="19"/>
        <v>5.0448760723483506E-3</v>
      </c>
    </row>
    <row r="103" spans="13:36" x14ac:dyDescent="0.2">
      <c r="M103" s="304"/>
      <c r="N103" s="304"/>
      <c r="AF103" s="40">
        <f>_xll.qlCalendarAdvance(Calendar,AF102,"1d","mf",,Trigger)</f>
        <v>42415</v>
      </c>
      <c r="AG103" s="41">
        <f>_xll.qlDayCounterYearFraction(DayCounter,SettlementDate,AF103,,,Trigger)</f>
        <v>0.39726027397260272</v>
      </c>
      <c r="AH103" s="37">
        <f t="shared" si="17"/>
        <v>5.0251028642481063E-3</v>
      </c>
      <c r="AI103" s="37">
        <f t="shared" si="18"/>
        <v>5.2598477271766199E-3</v>
      </c>
      <c r="AJ103" s="37">
        <f t="shared" si="19"/>
        <v>5.0056363820841498E-3</v>
      </c>
    </row>
    <row r="104" spans="13:36" x14ac:dyDescent="0.2">
      <c r="M104" s="304"/>
      <c r="N104" s="304"/>
      <c r="AF104" s="40">
        <f>_xll.qlCalendarAdvance(Calendar,AF103,"1d","mf",,Trigger)</f>
        <v>42416</v>
      </c>
      <c r="AG104" s="41">
        <f>_xll.qlDayCounterYearFraction(DayCounter,SettlementDate,AF104,,,Trigger)</f>
        <v>0.4</v>
      </c>
      <c r="AH104" s="37">
        <f t="shared" si="17"/>
        <v>5.0251028642481063E-3</v>
      </c>
      <c r="AI104" s="37">
        <f t="shared" si="18"/>
        <v>5.2536702307837638E-3</v>
      </c>
      <c r="AJ104" s="37">
        <f t="shared" si="19"/>
        <v>4.9927188947496955E-3</v>
      </c>
    </row>
    <row r="105" spans="13:36" x14ac:dyDescent="0.2">
      <c r="M105" s="304"/>
      <c r="N105" s="304"/>
      <c r="AF105" s="40">
        <f>_xll.qlCalendarAdvance(Calendar,AF104,"1d","mf",,Trigger)</f>
        <v>42417</v>
      </c>
      <c r="AG105" s="41">
        <f>_xll.qlDayCounterYearFraction(DayCounter,SettlementDate,AF105,,,Trigger)</f>
        <v>0.40273972602739727</v>
      </c>
      <c r="AH105" s="37">
        <f t="shared" si="17"/>
        <v>5.0251028642481063E-3</v>
      </c>
      <c r="AI105" s="37">
        <f t="shared" si="18"/>
        <v>5.2474927343909086E-3</v>
      </c>
      <c r="AJ105" s="37">
        <f t="shared" si="19"/>
        <v>4.9798826121253805E-3</v>
      </c>
    </row>
    <row r="106" spans="13:36" x14ac:dyDescent="0.2">
      <c r="M106" s="304"/>
      <c r="N106" s="304"/>
      <c r="AF106" s="40">
        <f>_xll.qlCalendarAdvance(Calendar,AF105,"1d","mf",,Trigger)</f>
        <v>42418</v>
      </c>
      <c r="AG106" s="41">
        <f>_xll.qlDayCounterYearFraction(DayCounter,SettlementDate,AF106,,,Trigger)</f>
        <v>0.40547945205479452</v>
      </c>
      <c r="AH106" s="37">
        <f t="shared" si="17"/>
        <v>5.0251028642481063E-3</v>
      </c>
      <c r="AI106" s="37">
        <f t="shared" si="18"/>
        <v>5.2413152379980534E-3</v>
      </c>
      <c r="AJ106" s="37">
        <f t="shared" si="19"/>
        <v>4.9671275342112057E-3</v>
      </c>
    </row>
    <row r="107" spans="13:36" x14ac:dyDescent="0.2">
      <c r="M107" s="304"/>
      <c r="N107" s="304"/>
      <c r="AF107" s="40">
        <f>_xll.qlCalendarAdvance(Calendar,AF106,"1d","mf",,Trigger)</f>
        <v>42419</v>
      </c>
      <c r="AG107" s="41">
        <f>_xll.qlDayCounterYearFraction(DayCounter,SettlementDate,AF107,,,Trigger)</f>
        <v>0.40821917808219177</v>
      </c>
      <c r="AH107" s="37">
        <f t="shared" si="17"/>
        <v>5.0251028642481063E-3</v>
      </c>
      <c r="AI107" s="37">
        <f t="shared" si="18"/>
        <v>5.2351377416051973E-3</v>
      </c>
      <c r="AJ107" s="37">
        <f t="shared" si="19"/>
        <v>4.954453661007171E-3</v>
      </c>
    </row>
    <row r="108" spans="13:36" x14ac:dyDescent="0.2">
      <c r="M108" s="304"/>
      <c r="N108" s="304"/>
      <c r="AF108" s="40">
        <f>_xll.qlCalendarAdvance(Calendar,AF107,"1d","mf",,Trigger)</f>
        <v>42422</v>
      </c>
      <c r="AG108" s="41">
        <f>_xll.qlDayCounterYearFraction(DayCounter,SettlementDate,AF108,,,Trigger)</f>
        <v>0.41643835616438357</v>
      </c>
      <c r="AH108" s="37">
        <f t="shared" si="17"/>
        <v>5.0251028642481063E-3</v>
      </c>
      <c r="AI108" s="37">
        <f t="shared" si="18"/>
        <v>5.2166052524266308E-3</v>
      </c>
      <c r="AJ108" s="37">
        <f t="shared" si="19"/>
        <v>4.916919269655904E-3</v>
      </c>
    </row>
    <row r="109" spans="13:36" x14ac:dyDescent="0.2">
      <c r="M109" s="304"/>
      <c r="N109" s="304"/>
      <c r="AF109" s="40">
        <f>_xll.qlCalendarAdvance(Calendar,AF108,"1d","mf",,Trigger)</f>
        <v>42423</v>
      </c>
      <c r="AG109" s="41">
        <f>_xll.qlDayCounterYearFraction(DayCounter,SettlementDate,AF109,,,Trigger)</f>
        <v>0.41917808219178082</v>
      </c>
      <c r="AH109" s="37">
        <f t="shared" si="17"/>
        <v>5.0251028642481063E-3</v>
      </c>
      <c r="AI109" s="37">
        <f t="shared" si="18"/>
        <v>5.2104277560337756E-3</v>
      </c>
      <c r="AJ109" s="37">
        <f t="shared" si="19"/>
        <v>4.9045702152924284E-3</v>
      </c>
    </row>
    <row r="110" spans="13:36" x14ac:dyDescent="0.2">
      <c r="M110" s="304"/>
      <c r="N110" s="304"/>
      <c r="AF110" s="40">
        <f>_xll.qlCalendarAdvance(Calendar,AF109,"1d","mf",,Trigger)</f>
        <v>42424</v>
      </c>
      <c r="AG110" s="41">
        <f>_xll.qlDayCounterYearFraction(DayCounter,SettlementDate,AF110,,,Trigger)</f>
        <v>0.42191780821917807</v>
      </c>
      <c r="AH110" s="37">
        <f t="shared" si="17"/>
        <v>5.0251028642481063E-3</v>
      </c>
      <c r="AI110" s="37">
        <f t="shared" si="18"/>
        <v>5.2042502596409196E-3</v>
      </c>
      <c r="AJ110" s="37">
        <f t="shared" si="19"/>
        <v>4.8923023656390922E-3</v>
      </c>
    </row>
    <row r="111" spans="13:36" x14ac:dyDescent="0.2">
      <c r="M111" s="304"/>
      <c r="N111" s="304"/>
      <c r="AF111" s="40">
        <f>_xll.qlCalendarAdvance(Calendar,AF110,"1d","mf",,Trigger)</f>
        <v>42425</v>
      </c>
      <c r="AG111" s="41">
        <f>_xll.qlDayCounterYearFraction(DayCounter,SettlementDate,AF111,,,Trigger)</f>
        <v>0.42465753424657532</v>
      </c>
      <c r="AH111" s="37">
        <f t="shared" si="17"/>
        <v>5.0251028642481063E-3</v>
      </c>
      <c r="AI111" s="37">
        <f t="shared" si="18"/>
        <v>5.1980727632480643E-3</v>
      </c>
      <c r="AJ111" s="37">
        <f t="shared" si="19"/>
        <v>4.8801157206958953E-3</v>
      </c>
    </row>
    <row r="112" spans="13:36" x14ac:dyDescent="0.2">
      <c r="M112" s="304"/>
      <c r="N112" s="304"/>
      <c r="AF112" s="40">
        <f>_xll.qlCalendarAdvance(Calendar,AF111,"1d","mf",,Trigger)</f>
        <v>42426</v>
      </c>
      <c r="AG112" s="41">
        <f>_xll.qlDayCounterYearFraction(DayCounter,SettlementDate,AF112,,,Trigger)</f>
        <v>0.42739726027397262</v>
      </c>
      <c r="AH112" s="37">
        <f t="shared" si="17"/>
        <v>5.0251028642481063E-3</v>
      </c>
      <c r="AI112" s="37">
        <f t="shared" si="18"/>
        <v>5.1918952668552083E-3</v>
      </c>
      <c r="AJ112" s="37">
        <f t="shared" si="19"/>
        <v>4.8680102804628386E-3</v>
      </c>
    </row>
    <row r="113" spans="13:36" x14ac:dyDescent="0.2">
      <c r="M113" s="304"/>
      <c r="N113" s="304"/>
      <c r="AF113" s="40">
        <f>_xll.qlCalendarAdvance(Calendar,AF112,"1d","mf",,Trigger)</f>
        <v>42429</v>
      </c>
      <c r="AG113" s="41">
        <f>_xll.qlDayCounterYearFraction(DayCounter,SettlementDate,AF113,,,Trigger)</f>
        <v>0.43561643835616437</v>
      </c>
      <c r="AH113" s="37">
        <f t="shared" si="17"/>
        <v>5.0251028642481063E-3</v>
      </c>
      <c r="AI113" s="37">
        <f t="shared" si="18"/>
        <v>5.1733627776766418E-3</v>
      </c>
      <c r="AJ113" s="37">
        <f t="shared" si="19"/>
        <v>4.8321811880245071E-3</v>
      </c>
    </row>
    <row r="114" spans="13:36" x14ac:dyDescent="0.2">
      <c r="M114" s="304"/>
      <c r="N114" s="304"/>
      <c r="AF114" s="40">
        <f>_xll.qlCalendarAdvance(Calendar,AF113,"1d","mf",,Trigger)</f>
        <v>42430</v>
      </c>
      <c r="AG114" s="41">
        <f>_xll.qlDayCounterYearFraction(DayCounter,SettlementDate,AF114,,,Trigger)</f>
        <v>0.43835616438356162</v>
      </c>
      <c r="AH114" s="37">
        <f t="shared" si="17"/>
        <v>5.0251028642481063E-3</v>
      </c>
      <c r="AI114" s="37">
        <f t="shared" si="18"/>
        <v>5.1671852812837857E-3</v>
      </c>
      <c r="AJ114" s="37">
        <f t="shared" si="19"/>
        <v>4.8204005666320094E-3</v>
      </c>
    </row>
    <row r="115" spans="13:36" x14ac:dyDescent="0.2">
      <c r="M115" s="304"/>
      <c r="N115" s="304"/>
      <c r="AF115" s="40">
        <f>_xll.qlCalendarAdvance(Calendar,AF114,"1d","mf",,Trigger)</f>
        <v>42431</v>
      </c>
      <c r="AG115" s="41">
        <f>_xll.qlDayCounterYearFraction(DayCounter,SettlementDate,AF115,,,Trigger)</f>
        <v>0.44109589041095892</v>
      </c>
      <c r="AH115" s="37">
        <f t="shared" si="17"/>
        <v>5.0251028642481063E-3</v>
      </c>
      <c r="AI115" s="37">
        <f t="shared" si="18"/>
        <v>5.1610077848909305E-3</v>
      </c>
      <c r="AJ115" s="37">
        <f t="shared" si="19"/>
        <v>4.8087011499496511E-3</v>
      </c>
    </row>
    <row r="116" spans="13:36" x14ac:dyDescent="0.2">
      <c r="M116" s="304"/>
      <c r="N116" s="304"/>
      <c r="AF116" s="40">
        <f>_xll.qlCalendarAdvance(Calendar,AF115,"1d","mf",,Trigger)</f>
        <v>42432</v>
      </c>
      <c r="AG116" s="41">
        <f>_xll.qlDayCounterYearFraction(DayCounter,SettlementDate,AF116,,,Trigger)</f>
        <v>0.44383561643835617</v>
      </c>
      <c r="AH116" s="37">
        <f t="shared" si="17"/>
        <v>5.0251028642481063E-3</v>
      </c>
      <c r="AI116" s="37">
        <f t="shared" si="18"/>
        <v>5.1548302884980753E-3</v>
      </c>
      <c r="AJ116" s="37">
        <f t="shared" si="19"/>
        <v>4.797082937977433E-3</v>
      </c>
    </row>
    <row r="117" spans="13:36" x14ac:dyDescent="0.2">
      <c r="M117" s="304"/>
      <c r="N117" s="304"/>
      <c r="AF117" s="40">
        <f>_xll.qlCalendarAdvance(Calendar,AF116,"1d","mf",,Trigger)</f>
        <v>42433</v>
      </c>
      <c r="AG117" s="41">
        <f>_xll.qlDayCounterYearFraction(DayCounter,SettlementDate,AF117,,,Trigger)</f>
        <v>0.44657534246575342</v>
      </c>
      <c r="AH117" s="37">
        <f t="shared" si="17"/>
        <v>5.0251028642481063E-3</v>
      </c>
      <c r="AI117" s="37">
        <f t="shared" si="18"/>
        <v>5.1486527921052192E-3</v>
      </c>
      <c r="AJ117" s="37">
        <f t="shared" si="19"/>
        <v>4.7855459307153533E-3</v>
      </c>
    </row>
    <row r="118" spans="13:36" x14ac:dyDescent="0.2">
      <c r="M118" s="304"/>
      <c r="N118" s="304"/>
      <c r="AF118" s="40">
        <f>_xll.qlCalendarAdvance(Calendar,AF117,"1d","mf",,Trigger)</f>
        <v>42436</v>
      </c>
      <c r="AG118" s="41">
        <f>_xll.qlDayCounterYearFraction(DayCounter,SettlementDate,AF118,,,Trigger)</f>
        <v>0.45479452054794522</v>
      </c>
      <c r="AH118" s="37">
        <f t="shared" si="17"/>
        <v>5.0251028642481063E-3</v>
      </c>
      <c r="AI118" s="37">
        <f t="shared" si="18"/>
        <v>5.1301203029266527E-3</v>
      </c>
      <c r="AJ118" s="37">
        <f t="shared" si="19"/>
        <v>4.7514221371899564E-3</v>
      </c>
    </row>
    <row r="119" spans="13:36" x14ac:dyDescent="0.2">
      <c r="M119" s="304"/>
      <c r="N119" s="304"/>
      <c r="AF119" s="40">
        <f>_xll.qlCalendarAdvance(Calendar,AF118,"1d","mf",,Trigger)</f>
        <v>42437</v>
      </c>
      <c r="AG119" s="41">
        <f>_xll.qlDayCounterYearFraction(DayCounter,SettlementDate,AF119,,,Trigger)</f>
        <v>0.45753424657534247</v>
      </c>
      <c r="AH119" s="37">
        <f t="shared" si="17"/>
        <v>5.0251028642481063E-3</v>
      </c>
      <c r="AI119" s="37">
        <f t="shared" si="18"/>
        <v>5.1239428065337975E-3</v>
      </c>
      <c r="AJ119" s="37">
        <f t="shared" si="19"/>
        <v>4.7402099487684366E-3</v>
      </c>
    </row>
    <row r="120" spans="13:36" x14ac:dyDescent="0.2">
      <c r="M120" s="304"/>
      <c r="N120" s="304"/>
      <c r="AF120" s="40">
        <f>_xll.qlCalendarAdvance(Calendar,AF119,"1d","mf",,Trigger)</f>
        <v>42438</v>
      </c>
      <c r="AG120" s="41">
        <f>_xll.qlDayCounterYearFraction(DayCounter,SettlementDate,AF120,,,Trigger)</f>
        <v>0.46027397260273972</v>
      </c>
      <c r="AH120" s="37">
        <f t="shared" si="17"/>
        <v>5.0251028642481063E-3</v>
      </c>
      <c r="AI120" s="37">
        <f t="shared" si="18"/>
        <v>5.1177653101409414E-3</v>
      </c>
      <c r="AJ120" s="37">
        <f t="shared" si="19"/>
        <v>4.7290789650570571E-3</v>
      </c>
    </row>
    <row r="121" spans="13:36" x14ac:dyDescent="0.2">
      <c r="M121" s="304"/>
      <c r="N121" s="304"/>
      <c r="AF121" s="40">
        <f>_xll.qlCalendarAdvance(Calendar,AF120,"1d","mf",,Trigger)</f>
        <v>42439</v>
      </c>
      <c r="AG121" s="41">
        <f>_xll.qlDayCounterYearFraction(DayCounter,SettlementDate,AF121,,,Trigger)</f>
        <v>0.46301369863013697</v>
      </c>
      <c r="AH121" s="37">
        <f t="shared" si="17"/>
        <v>5.0251028642481063E-3</v>
      </c>
      <c r="AI121" s="37">
        <f t="shared" si="18"/>
        <v>5.1115878137480862E-3</v>
      </c>
      <c r="AJ121" s="37">
        <f t="shared" si="19"/>
        <v>4.7180291860558169E-3</v>
      </c>
    </row>
    <row r="122" spans="13:36" x14ac:dyDescent="0.2">
      <c r="M122" s="238"/>
      <c r="N122" s="304"/>
      <c r="AF122" s="40">
        <f>_xll.qlCalendarAdvance(Calendar,AF121,"1d","mf",,Trigger)</f>
        <v>42440</v>
      </c>
      <c r="AG122" s="41">
        <f>_xll.qlDayCounterYearFraction(DayCounter,SettlementDate,AF122,,,Trigger)</f>
        <v>0.46575342465753422</v>
      </c>
      <c r="AH122" s="37">
        <f t="shared" si="17"/>
        <v>5.0251028642481063E-3</v>
      </c>
      <c r="AI122" s="37">
        <f t="shared" si="18"/>
        <v>5.1054103173552301E-3</v>
      </c>
      <c r="AJ122" s="37">
        <f t="shared" si="19"/>
        <v>4.707060611764716E-3</v>
      </c>
    </row>
    <row r="123" spans="13:36" x14ac:dyDescent="0.2">
      <c r="M123" s="238"/>
      <c r="N123" s="304"/>
      <c r="AF123" s="40">
        <f>_xll.qlCalendarAdvance(Calendar,AF122,"1d","mf",,Trigger)</f>
        <v>42443</v>
      </c>
      <c r="AG123" s="41">
        <f>_xll.qlDayCounterYearFraction(DayCounter,SettlementDate,AF123,,,Trigger)</f>
        <v>0.47397260273972602</v>
      </c>
      <c r="AH123" s="37">
        <f t="shared" si="17"/>
        <v>5.0251028642481063E-3</v>
      </c>
      <c r="AI123" s="37">
        <f t="shared" si="18"/>
        <v>5.0868778281766636E-3</v>
      </c>
      <c r="AJ123" s="37">
        <f t="shared" si="19"/>
        <v>4.6746421171522537E-3</v>
      </c>
    </row>
    <row r="124" spans="13:36" x14ac:dyDescent="0.2">
      <c r="M124" s="238"/>
      <c r="N124" s="304"/>
      <c r="AF124" s="40">
        <f>_xll.qlCalendarAdvance(Calendar,AF123,"1d","mf",,Trigger)</f>
        <v>42444</v>
      </c>
      <c r="AG124" s="41">
        <f>_xll.qlDayCounterYearFraction(DayCounter,SettlementDate,AF124,,,Trigger)</f>
        <v>0.47671232876712327</v>
      </c>
      <c r="AH124" s="37">
        <f t="shared" si="17"/>
        <v>5.0251028642481063E-3</v>
      </c>
      <c r="AI124" s="37">
        <f t="shared" si="18"/>
        <v>5.0807003317838084E-3</v>
      </c>
      <c r="AJ124" s="37">
        <f t="shared" si="19"/>
        <v>4.6639983617017119E-3</v>
      </c>
    </row>
    <row r="125" spans="13:36" x14ac:dyDescent="0.2">
      <c r="M125" s="238"/>
      <c r="N125" s="304"/>
      <c r="AF125" s="40">
        <f>_xll.qlCalendarAdvance(Calendar,AF124,"1d","mf",,Trigger)</f>
        <v>42445</v>
      </c>
      <c r="AG125" s="41">
        <f>_xll.qlDayCounterYearFraction(DayCounter,SettlementDate,AF125,,,Trigger)</f>
        <v>0.47945205479452052</v>
      </c>
      <c r="AH125" s="37">
        <f t="shared" si="17"/>
        <v>5.0251028642481063E-3</v>
      </c>
      <c r="AI125" s="37">
        <f t="shared" si="18"/>
        <v>5.0745228353909523E-3</v>
      </c>
      <c r="AJ125" s="37">
        <f t="shared" si="19"/>
        <v>4.6534358109613103E-3</v>
      </c>
    </row>
    <row r="126" spans="13:36" x14ac:dyDescent="0.2">
      <c r="M126" s="238"/>
      <c r="N126" s="304"/>
      <c r="AF126" s="40">
        <f>_xll.qlCalendarAdvance(Calendar,AF125,"1d","mf",,Trigger)</f>
        <v>42446</v>
      </c>
      <c r="AG126" s="41">
        <f>_xll.qlDayCounterYearFraction(DayCounter,SettlementDate,AF126,,,Trigger)</f>
        <v>0.48219178082191783</v>
      </c>
      <c r="AH126" s="37">
        <f t="shared" si="17"/>
        <v>5.0251028642481063E-3</v>
      </c>
      <c r="AI126" s="37">
        <f t="shared" si="18"/>
        <v>5.0683453389980971E-3</v>
      </c>
      <c r="AJ126" s="37">
        <f t="shared" si="19"/>
        <v>4.642954464931048E-3</v>
      </c>
    </row>
    <row r="127" spans="13:36" x14ac:dyDescent="0.2">
      <c r="M127" s="238"/>
      <c r="N127" s="304"/>
      <c r="AF127" s="40">
        <f>_xll.qlCalendarAdvance(Calendar,AF126,"1d","mf",,Trigger)</f>
        <v>42447</v>
      </c>
      <c r="AG127" s="41">
        <f>_xll.qlDayCounterYearFraction(DayCounter,SettlementDate,AF127,,,Trigger)</f>
        <v>0.48493150684931507</v>
      </c>
      <c r="AH127" s="37">
        <f t="shared" si="17"/>
        <v>5.0251028642481063E-3</v>
      </c>
      <c r="AI127" s="37">
        <f t="shared" si="18"/>
        <v>5.062167842605241E-3</v>
      </c>
      <c r="AJ127" s="37">
        <f t="shared" si="19"/>
        <v>4.6325543236109268E-3</v>
      </c>
    </row>
    <row r="128" spans="13:36" x14ac:dyDescent="0.2">
      <c r="M128" s="238"/>
      <c r="N128" s="238"/>
      <c r="AF128" s="40">
        <f>_xll.qlCalendarAdvance(Calendar,AF127,"1d","mf",,Trigger)</f>
        <v>42450</v>
      </c>
      <c r="AG128" s="41">
        <f>_xll.qlDayCounterYearFraction(DayCounter,SettlementDate,AF128,,,Trigger)</f>
        <v>0.49315068493150682</v>
      </c>
      <c r="AH128" s="37">
        <f t="shared" si="17"/>
        <v>5.0251028642481063E-3</v>
      </c>
      <c r="AI128" s="37">
        <f t="shared" si="18"/>
        <v>5.0436353534266745E-3</v>
      </c>
      <c r="AJ128" s="37">
        <f t="shared" si="19"/>
        <v>4.6018411279113974E-3</v>
      </c>
    </row>
    <row r="129" spans="13:36" x14ac:dyDescent="0.2">
      <c r="M129" s="238"/>
      <c r="N129" s="238"/>
      <c r="AF129" s="40">
        <f>_xll.qlCalendarAdvance(Calendar,AF128,"1d","mf",,Trigger)</f>
        <v>42451</v>
      </c>
      <c r="AG129" s="41">
        <f>_xll.qlDayCounterYearFraction(DayCounter,SettlementDate,AF129,,,Trigger)</f>
        <v>0.49589041095890413</v>
      </c>
      <c r="AH129" s="37">
        <f t="shared" si="17"/>
        <v>5.0251028642481063E-3</v>
      </c>
      <c r="AI129" s="37">
        <f t="shared" si="18"/>
        <v>5.0374578570338193E-3</v>
      </c>
      <c r="AJ129" s="37">
        <f t="shared" si="19"/>
        <v>4.5917658054318352E-3</v>
      </c>
    </row>
    <row r="130" spans="13:36" x14ac:dyDescent="0.2">
      <c r="M130" s="238"/>
      <c r="N130" s="238"/>
      <c r="AF130" s="40">
        <f>_xll.qlCalendarAdvance(Calendar,AF129,"1d","mf",,Trigger)</f>
        <v>42452</v>
      </c>
      <c r="AG130" s="41">
        <f>_xll.qlDayCounterYearFraction(DayCounter,SettlementDate,AF130,,,Trigger)</f>
        <v>0.49863013698630138</v>
      </c>
      <c r="AH130" s="37">
        <f t="shared" si="17"/>
        <v>5.0251028642481063E-3</v>
      </c>
      <c r="AI130" s="37">
        <f t="shared" si="18"/>
        <v>5.0312803606409632E-3</v>
      </c>
      <c r="AJ130" s="37">
        <f t="shared" si="19"/>
        <v>4.5817716876624106E-3</v>
      </c>
    </row>
    <row r="131" spans="13:36" x14ac:dyDescent="0.2">
      <c r="M131" s="238"/>
      <c r="N131" s="238"/>
      <c r="AF131" s="40">
        <f>_xll.qlCalendarAdvance(Calendar,AF130,"1d","mf",,Trigger)</f>
        <v>42453</v>
      </c>
      <c r="AG131" s="41">
        <f>_xll.qlDayCounterYearFraction(DayCounter,SettlementDate,AF131,,,Trigger)</f>
        <v>0.50136986301369868</v>
      </c>
      <c r="AH131" s="37">
        <f t="shared" ref="AH131:AH194" si="20">$W$13</f>
        <v>5.0251028642481063E-3</v>
      </c>
      <c r="AI131" s="37">
        <f t="shared" si="18"/>
        <v>5.025102864248108E-3</v>
      </c>
      <c r="AJ131" s="37">
        <f t="shared" si="19"/>
        <v>4.5718587746031271E-3</v>
      </c>
    </row>
    <row r="132" spans="13:36" x14ac:dyDescent="0.2">
      <c r="M132" s="238"/>
      <c r="N132" s="238"/>
      <c r="AF132" s="40">
        <f>_xll.qlCalendarAdvance(Calendar,AF131,"1d","mf",,Trigger)</f>
        <v>42458</v>
      </c>
      <c r="AG132" s="41">
        <f>_xll.qlDayCounterYearFraction(DayCounter,SettlementDate,AF132,,,Trigger)</f>
        <v>0.51506849315068493</v>
      </c>
      <c r="AH132" s="37">
        <f t="shared" si="20"/>
        <v>5.0251028642481063E-3</v>
      </c>
      <c r="AI132" s="37">
        <f t="shared" si="18"/>
        <v>4.9942153822838302E-3</v>
      </c>
      <c r="AJ132" s="37">
        <f t="shared" si="19"/>
        <v>4.5235122799588048E-3</v>
      </c>
    </row>
    <row r="133" spans="13:36" x14ac:dyDescent="0.2">
      <c r="M133" s="238"/>
      <c r="N133" s="238"/>
      <c r="AF133" s="40">
        <f>_xll.qlCalendarAdvance(Calendar,AF132,"1d","mf",,Trigger)</f>
        <v>42459</v>
      </c>
      <c r="AG133" s="41">
        <f>_xll.qlDayCounterYearFraction(DayCounter,SettlementDate,AF133,,,Trigger)</f>
        <v>0.51780821917808217</v>
      </c>
      <c r="AH133" s="37">
        <f t="shared" si="20"/>
        <v>5.0251028642481063E-3</v>
      </c>
      <c r="AI133" s="37">
        <f t="shared" si="18"/>
        <v>4.9880378858909741E-3</v>
      </c>
      <c r="AJ133" s="37">
        <f t="shared" si="19"/>
        <v>4.514086595160359E-3</v>
      </c>
    </row>
    <row r="134" spans="13:36" x14ac:dyDescent="0.2">
      <c r="M134" s="238"/>
      <c r="N134" s="238"/>
      <c r="AF134" s="40">
        <f>_xll.qlCalendarAdvance(Calendar,AF133,"1d","mf",,Trigger)</f>
        <v>42460</v>
      </c>
      <c r="AG134" s="41">
        <f>_xll.qlDayCounterYearFraction(DayCounter,SettlementDate,AF134,,,Trigger)</f>
        <v>0.52054794520547942</v>
      </c>
      <c r="AH134" s="37">
        <f t="shared" si="20"/>
        <v>5.0251028642481063E-3</v>
      </c>
      <c r="AI134" s="37">
        <f t="shared" si="18"/>
        <v>4.9818603894981189E-3</v>
      </c>
      <c r="AJ134" s="37">
        <f t="shared" si="19"/>
        <v>4.5047421150720543E-3</v>
      </c>
    </row>
    <row r="135" spans="13:36" x14ac:dyDescent="0.2">
      <c r="M135" s="238"/>
      <c r="N135" s="238"/>
      <c r="AF135" s="40">
        <f>_xll.qlCalendarAdvance(Calendar,AF134,"1d","mf",,Trigger)</f>
        <v>42461</v>
      </c>
      <c r="AG135" s="41">
        <f>_xll.qlDayCounterYearFraction(DayCounter,SettlementDate,AF135,,,Trigger)</f>
        <v>0.52328767123287667</v>
      </c>
      <c r="AH135" s="37">
        <f t="shared" si="20"/>
        <v>5.0251028642481063E-3</v>
      </c>
      <c r="AI135" s="37">
        <f t="shared" si="18"/>
        <v>4.9756828931052637E-3</v>
      </c>
      <c r="AJ135" s="37">
        <f t="shared" si="19"/>
        <v>4.495478839693888E-3</v>
      </c>
    </row>
    <row r="136" spans="13:36" x14ac:dyDescent="0.2">
      <c r="M136" s="238"/>
      <c r="N136" s="238"/>
      <c r="AF136" s="40">
        <f>_xll.qlCalendarAdvance(Calendar,AF135,"1d","mf",,Trigger)</f>
        <v>42464</v>
      </c>
      <c r="AG136" s="41">
        <f>_xll.qlDayCounterYearFraction(DayCounter,SettlementDate,AF136,,,Trigger)</f>
        <v>0.53150684931506853</v>
      </c>
      <c r="AH136" s="37">
        <f t="shared" si="20"/>
        <v>5.0251028642481063E-3</v>
      </c>
      <c r="AI136" s="37">
        <f t="shared" si="18"/>
        <v>4.9571504039266964E-3</v>
      </c>
      <c r="AJ136" s="37">
        <f t="shared" si="19"/>
        <v>4.4681762418202287E-3</v>
      </c>
    </row>
    <row r="137" spans="13:36" x14ac:dyDescent="0.2">
      <c r="M137" s="238"/>
      <c r="N137" s="238"/>
      <c r="AF137" s="40">
        <f>_xll.qlCalendarAdvance(Calendar,AF136,"1d","mf",,Trigger)</f>
        <v>42465</v>
      </c>
      <c r="AG137" s="41">
        <f>_xll.qlDayCounterYearFraction(DayCounter,SettlementDate,AF137,,,Trigger)</f>
        <v>0.53424657534246578</v>
      </c>
      <c r="AH137" s="37">
        <f t="shared" si="20"/>
        <v>5.0251028642481063E-3</v>
      </c>
      <c r="AI137" s="37">
        <f t="shared" si="18"/>
        <v>4.9509729075338411E-3</v>
      </c>
      <c r="AJ137" s="37">
        <f t="shared" si="19"/>
        <v>4.4592377852826224E-3</v>
      </c>
    </row>
    <row r="138" spans="13:36" x14ac:dyDescent="0.2">
      <c r="N138" s="238"/>
      <c r="AF138" s="40">
        <f>_xll.qlCalendarAdvance(Calendar,AF137,"1d","mf",,Trigger)</f>
        <v>42466</v>
      </c>
      <c r="AG138" s="41">
        <f>_xll.qlDayCounterYearFraction(DayCounter,SettlementDate,AF138,,,Trigger)</f>
        <v>0.53698630136986303</v>
      </c>
      <c r="AH138" s="37">
        <f t="shared" si="20"/>
        <v>5.0251028642481063E-3</v>
      </c>
      <c r="AI138" s="37">
        <f t="shared" si="18"/>
        <v>4.9447954111409851E-3</v>
      </c>
      <c r="AJ138" s="37">
        <f t="shared" si="19"/>
        <v>4.4503805334551545E-3</v>
      </c>
    </row>
    <row r="139" spans="13:36" x14ac:dyDescent="0.2">
      <c r="N139" s="238"/>
      <c r="AF139" s="40">
        <f>_xll.qlCalendarAdvance(Calendar,AF138,"1d","mf",,Trigger)</f>
        <v>42467</v>
      </c>
      <c r="AG139" s="41">
        <f>_xll.qlDayCounterYearFraction(DayCounter,SettlementDate,AF139,,,Trigger)</f>
        <v>0.53972602739726028</v>
      </c>
      <c r="AH139" s="37">
        <f t="shared" si="20"/>
        <v>5.0251028642481063E-3</v>
      </c>
      <c r="AI139" s="37">
        <f t="shared" si="18"/>
        <v>4.9386179147481299E-3</v>
      </c>
      <c r="AJ139" s="37">
        <f t="shared" si="19"/>
        <v>4.4416044863378277E-3</v>
      </c>
    </row>
    <row r="140" spans="13:36" x14ac:dyDescent="0.2">
      <c r="N140" s="238"/>
      <c r="AF140" s="40">
        <f>_xll.qlCalendarAdvance(Calendar,AF139,"1d","mf",,Trigger)</f>
        <v>42468</v>
      </c>
      <c r="AG140" s="41">
        <f>_xll.qlDayCounterYearFraction(DayCounter,SettlementDate,AF140,,,Trigger)</f>
        <v>0.54246575342465753</v>
      </c>
      <c r="AH140" s="37">
        <f t="shared" si="20"/>
        <v>5.0251028642481063E-3</v>
      </c>
      <c r="AI140" s="37">
        <f t="shared" si="18"/>
        <v>4.9324404183552738E-3</v>
      </c>
      <c r="AJ140" s="37">
        <f t="shared" si="19"/>
        <v>4.4329096439306402E-3</v>
      </c>
    </row>
    <row r="141" spans="13:36" x14ac:dyDescent="0.2">
      <c r="N141" s="238"/>
      <c r="AF141" s="40">
        <f>_xll.qlCalendarAdvance(Calendar,AF140,"1d","mf",,Trigger)</f>
        <v>42471</v>
      </c>
      <c r="AG141" s="41">
        <f>_xll.qlDayCounterYearFraction(DayCounter,SettlementDate,AF141,,,Trigger)</f>
        <v>0.55068493150684927</v>
      </c>
      <c r="AH141" s="37">
        <f t="shared" si="20"/>
        <v>5.0251028642481063E-3</v>
      </c>
      <c r="AI141" s="37">
        <f t="shared" si="18"/>
        <v>4.9139079291767073E-3</v>
      </c>
      <c r="AJ141" s="37">
        <f t="shared" si="19"/>
        <v>4.4073123449699155E-3</v>
      </c>
    </row>
    <row r="142" spans="13:36" x14ac:dyDescent="0.2">
      <c r="N142" s="238"/>
      <c r="AF142" s="40">
        <f>_xll.qlCalendarAdvance(Calendar,AF141,"1d","mf",,Trigger)</f>
        <v>42472</v>
      </c>
      <c r="AG142" s="41">
        <f>_xll.qlDayCounterYearFraction(DayCounter,SettlementDate,AF142,,,Trigger)</f>
        <v>0.55342465753424652</v>
      </c>
      <c r="AH142" s="37">
        <f t="shared" si="20"/>
        <v>5.0251028642481063E-3</v>
      </c>
      <c r="AI142" s="37">
        <f t="shared" si="18"/>
        <v>4.9077304327838521E-3</v>
      </c>
      <c r="AJ142" s="37">
        <f t="shared" si="19"/>
        <v>4.3989423214032871E-3</v>
      </c>
    </row>
    <row r="143" spans="13:36" x14ac:dyDescent="0.2">
      <c r="N143" s="238"/>
      <c r="AF143" s="40">
        <f>_xll.qlCalendarAdvance(Calendar,AF142,"1d","mf",,Trigger)</f>
        <v>42473</v>
      </c>
      <c r="AG143" s="41">
        <f>_xll.qlDayCounterYearFraction(DayCounter,SettlementDate,AF143,,,Trigger)</f>
        <v>0.55616438356164388</v>
      </c>
      <c r="AH143" s="37">
        <f t="shared" si="20"/>
        <v>5.0251028642481063E-3</v>
      </c>
      <c r="AI143" s="37">
        <f t="shared" si="18"/>
        <v>4.901552936390996E-3</v>
      </c>
      <c r="AJ143" s="37">
        <f t="shared" si="19"/>
        <v>4.390653502546798E-3</v>
      </c>
    </row>
    <row r="144" spans="13:36" x14ac:dyDescent="0.2">
      <c r="AF144" s="40">
        <f>_xll.qlCalendarAdvance(Calendar,AF143,"1d","mf",,Trigger)</f>
        <v>42474</v>
      </c>
      <c r="AG144" s="41">
        <f>_xll.qlDayCounterYearFraction(DayCounter,SettlementDate,AF144,,,Trigger)</f>
        <v>0.55890410958904113</v>
      </c>
      <c r="AH144" s="37">
        <f t="shared" si="20"/>
        <v>5.0251028642481063E-3</v>
      </c>
      <c r="AI144" s="37">
        <f t="shared" si="18"/>
        <v>4.8953754399981408E-3</v>
      </c>
      <c r="AJ144" s="37">
        <f t="shared" si="19"/>
        <v>4.3824458884004483E-3</v>
      </c>
    </row>
    <row r="145" spans="32:36" x14ac:dyDescent="0.2">
      <c r="AF145" s="40">
        <f>_xll.qlCalendarAdvance(Calendar,AF144,"1d","mf",,Trigger)</f>
        <v>42475</v>
      </c>
      <c r="AG145" s="41">
        <f>_xll.qlDayCounterYearFraction(DayCounter,SettlementDate,AF145,,,Trigger)</f>
        <v>0.56164383561643838</v>
      </c>
      <c r="AH145" s="37">
        <f t="shared" si="20"/>
        <v>5.0251028642481063E-3</v>
      </c>
      <c r="AI145" s="37">
        <f t="shared" si="18"/>
        <v>4.8891979436052856E-3</v>
      </c>
      <c r="AJ145" s="37">
        <f t="shared" si="19"/>
        <v>4.3743194789642396E-3</v>
      </c>
    </row>
    <row r="146" spans="32:36" x14ac:dyDescent="0.2">
      <c r="AF146" s="40">
        <f>_xll.qlCalendarAdvance(Calendar,AF145,"1d","mf",,Trigger)</f>
        <v>42478</v>
      </c>
      <c r="AG146" s="41">
        <f>_xll.qlDayCounterYearFraction(DayCounter,SettlementDate,AF146,,,Trigger)</f>
        <v>0.56986301369863013</v>
      </c>
      <c r="AH146" s="37">
        <f t="shared" si="20"/>
        <v>5.0251028642481063E-3</v>
      </c>
      <c r="AI146" s="37">
        <f t="shared" ref="AI146:AI187" si="21">$W$10+$W$9*AG146</f>
        <v>4.8706654544267182E-3</v>
      </c>
      <c r="AJ146" s="37">
        <f t="shared" ref="AJ146:AJ187" si="22">($W$5+$W$4*AG146+$W$3*AG146^2)</f>
        <v>4.3504274789164495E-3</v>
      </c>
    </row>
    <row r="147" spans="32:36" x14ac:dyDescent="0.2">
      <c r="AF147" s="40">
        <f>_xll.qlCalendarAdvance(Calendar,AF146,"1d","mf",,Trigger)</f>
        <v>42479</v>
      </c>
      <c r="AG147" s="41">
        <f>_xll.qlDayCounterYearFraction(DayCounter,SettlementDate,AF147,,,Trigger)</f>
        <v>0.57260273972602738</v>
      </c>
      <c r="AH147" s="37">
        <f t="shared" si="20"/>
        <v>5.0251028642481063E-3</v>
      </c>
      <c r="AI147" s="37">
        <f t="shared" si="21"/>
        <v>4.864487958033863E-3</v>
      </c>
      <c r="AJ147" s="37">
        <f t="shared" si="22"/>
        <v>4.3426258883207999E-3</v>
      </c>
    </row>
    <row r="148" spans="32:36" x14ac:dyDescent="0.2">
      <c r="AF148" s="40">
        <f>_xll.qlCalendarAdvance(Calendar,AF147,"1d","mf",,Trigger)</f>
        <v>42480</v>
      </c>
      <c r="AG148" s="41">
        <f>_xll.qlDayCounterYearFraction(DayCounter,SettlementDate,AF148,,,Trigger)</f>
        <v>0.57534246575342463</v>
      </c>
      <c r="AH148" s="37">
        <f t="shared" si="20"/>
        <v>5.0251028642481063E-3</v>
      </c>
      <c r="AI148" s="37">
        <f t="shared" si="21"/>
        <v>4.8583104616410078E-3</v>
      </c>
      <c r="AJ148" s="37">
        <f t="shared" si="22"/>
        <v>4.3349055024352878E-3</v>
      </c>
    </row>
    <row r="149" spans="32:36" x14ac:dyDescent="0.2">
      <c r="AF149" s="40">
        <f>_xll.qlCalendarAdvance(Calendar,AF148,"1d","mf",,Trigger)</f>
        <v>42481</v>
      </c>
      <c r="AG149" s="41">
        <f>_xll.qlDayCounterYearFraction(DayCounter,SettlementDate,AF149,,,Trigger)</f>
        <v>0.57808219178082187</v>
      </c>
      <c r="AH149" s="37">
        <f t="shared" si="20"/>
        <v>5.0251028642481063E-3</v>
      </c>
      <c r="AI149" s="37">
        <f t="shared" si="21"/>
        <v>4.8521329652481517E-3</v>
      </c>
      <c r="AJ149" s="37">
        <f t="shared" si="22"/>
        <v>4.3272663212599177E-3</v>
      </c>
    </row>
    <row r="150" spans="32:36" x14ac:dyDescent="0.2">
      <c r="AF150" s="40">
        <f>_xll.qlCalendarAdvance(Calendar,AF149,"1d","mf",,Trigger)</f>
        <v>42482</v>
      </c>
      <c r="AG150" s="41">
        <f>_xll.qlDayCounterYearFraction(DayCounter,SettlementDate,AF150,,,Trigger)</f>
        <v>0.58082191780821912</v>
      </c>
      <c r="AH150" s="37">
        <f t="shared" si="20"/>
        <v>5.0251028642481063E-3</v>
      </c>
      <c r="AI150" s="37">
        <f t="shared" si="21"/>
        <v>4.8459554688552965E-3</v>
      </c>
      <c r="AJ150" s="37">
        <f t="shared" si="22"/>
        <v>4.319708344794687E-3</v>
      </c>
    </row>
    <row r="151" spans="32:36" x14ac:dyDescent="0.2">
      <c r="AF151" s="40">
        <f>_xll.qlCalendarAdvance(Calendar,AF150,"1d","mf",,Trigger)</f>
        <v>42485</v>
      </c>
      <c r="AG151" s="41">
        <f>_xll.qlDayCounterYearFraction(DayCounter,SettlementDate,AF151,,,Trigger)</f>
        <v>0.58904109589041098</v>
      </c>
      <c r="AH151" s="37">
        <f t="shared" si="20"/>
        <v>5.0251028642481063E-3</v>
      </c>
      <c r="AI151" s="37">
        <f t="shared" si="21"/>
        <v>4.8274229796767291E-3</v>
      </c>
      <c r="AJ151" s="37">
        <f t="shared" si="22"/>
        <v>4.2975216436598306E-3</v>
      </c>
    </row>
    <row r="152" spans="32:36" x14ac:dyDescent="0.2">
      <c r="AF152" s="40">
        <f>_xll.qlCalendarAdvance(Calendar,AF151,"1d","mf",,Trigger)</f>
        <v>42486</v>
      </c>
      <c r="AG152" s="41">
        <f>_xll.qlDayCounterYearFraction(DayCounter,SettlementDate,AF152,,,Trigger)</f>
        <v>0.59178082191780823</v>
      </c>
      <c r="AH152" s="37">
        <f t="shared" si="20"/>
        <v>5.0251028642481063E-3</v>
      </c>
      <c r="AI152" s="37">
        <f t="shared" si="21"/>
        <v>4.8212454832838739E-3</v>
      </c>
      <c r="AJ152" s="37">
        <f t="shared" si="22"/>
        <v>4.2902884860351589E-3</v>
      </c>
    </row>
    <row r="153" spans="32:36" x14ac:dyDescent="0.2">
      <c r="AF153" s="40">
        <f>_xll.qlCalendarAdvance(Calendar,AF152,"1d","mf",,Trigger)</f>
        <v>42487</v>
      </c>
      <c r="AG153" s="41">
        <f>_xll.qlDayCounterYearFraction(DayCounter,SettlementDate,AF153,,,Trigger)</f>
        <v>0.59452054794520548</v>
      </c>
      <c r="AH153" s="37">
        <f t="shared" si="20"/>
        <v>5.0251028642481063E-3</v>
      </c>
      <c r="AI153" s="37">
        <f t="shared" si="21"/>
        <v>4.8150679868910178E-3</v>
      </c>
      <c r="AJ153" s="37">
        <f t="shared" si="22"/>
        <v>4.2831365331206265E-3</v>
      </c>
    </row>
    <row r="154" spans="32:36" x14ac:dyDescent="0.2">
      <c r="AF154" s="40">
        <f>_xll.qlCalendarAdvance(Calendar,AF153,"1d","mf",,Trigger)</f>
        <v>42488</v>
      </c>
      <c r="AG154" s="41">
        <f>_xll.qlDayCounterYearFraction(DayCounter,SettlementDate,AF154,,,Trigger)</f>
        <v>0.59726027397260273</v>
      </c>
      <c r="AH154" s="37">
        <f t="shared" si="20"/>
        <v>5.0251028642481063E-3</v>
      </c>
      <c r="AI154" s="37">
        <f t="shared" si="21"/>
        <v>4.8088904904981626E-3</v>
      </c>
      <c r="AJ154" s="37">
        <f t="shared" si="22"/>
        <v>4.2760657849162335E-3</v>
      </c>
    </row>
    <row r="155" spans="32:36" x14ac:dyDescent="0.2">
      <c r="AF155" s="40">
        <f>_xll.qlCalendarAdvance(Calendar,AF154,"1d","mf",,Trigger)</f>
        <v>42489</v>
      </c>
      <c r="AG155" s="41">
        <f>_xll.qlDayCounterYearFraction(DayCounter,SettlementDate,AF155,,,Trigger)</f>
        <v>0.6</v>
      </c>
      <c r="AH155" s="37">
        <f t="shared" si="20"/>
        <v>5.0251028642481063E-3</v>
      </c>
      <c r="AI155" s="37">
        <f t="shared" si="21"/>
        <v>4.8027129941053074E-3</v>
      </c>
      <c r="AJ155" s="37">
        <f t="shared" si="22"/>
        <v>4.2690762414219806E-3</v>
      </c>
    </row>
    <row r="156" spans="32:36" x14ac:dyDescent="0.2">
      <c r="AF156" s="40">
        <f>_xll.qlCalendarAdvance(Calendar,AF155,"1d","mf",,Trigger)</f>
        <v>42493</v>
      </c>
      <c r="AG156" s="41">
        <f>_xll.qlDayCounterYearFraction(DayCounter,SettlementDate,AF156,,,Trigger)</f>
        <v>0.61095890410958908</v>
      </c>
      <c r="AH156" s="37">
        <f t="shared" si="20"/>
        <v>5.0251028642481063E-3</v>
      </c>
      <c r="AI156" s="37">
        <f t="shared" si="21"/>
        <v>4.7780030085338848E-3</v>
      </c>
      <c r="AJ156" s="37">
        <f t="shared" si="22"/>
        <v>4.2419301145463651E-3</v>
      </c>
    </row>
    <row r="157" spans="32:36" x14ac:dyDescent="0.2">
      <c r="AF157" s="40">
        <f>_xll.qlCalendarAdvance(Calendar,AF156,"1d","mf",,Trigger)</f>
        <v>42494</v>
      </c>
      <c r="AG157" s="41">
        <f>_xll.qlDayCounterYearFraction(DayCounter,SettlementDate,AF157,,,Trigger)</f>
        <v>0.61369863013698633</v>
      </c>
      <c r="AH157" s="37">
        <f t="shared" si="20"/>
        <v>5.0251028642481063E-3</v>
      </c>
      <c r="AI157" s="37">
        <f t="shared" si="21"/>
        <v>4.7718255121410296E-3</v>
      </c>
      <c r="AJ157" s="37">
        <f t="shared" si="22"/>
        <v>4.2353465946028106E-3</v>
      </c>
    </row>
    <row r="158" spans="32:36" x14ac:dyDescent="0.2">
      <c r="AF158" s="40">
        <f>_xll.qlCalendarAdvance(Calendar,AF157,"1d","mf",,Trigger)</f>
        <v>42495</v>
      </c>
      <c r="AG158" s="41">
        <f>_xll.qlDayCounterYearFraction(DayCounter,SettlementDate,AF158,,,Trigger)</f>
        <v>0.61643835616438358</v>
      </c>
      <c r="AH158" s="37">
        <f t="shared" si="20"/>
        <v>5.0251028642481063E-3</v>
      </c>
      <c r="AI158" s="37">
        <f t="shared" si="21"/>
        <v>4.7656480157481735E-3</v>
      </c>
      <c r="AJ158" s="37">
        <f t="shared" si="22"/>
        <v>4.2288442793693964E-3</v>
      </c>
    </row>
    <row r="159" spans="32:36" x14ac:dyDescent="0.2">
      <c r="AF159" s="40">
        <f>_xll.qlCalendarAdvance(Calendar,AF158,"1d","mf",,Trigger)</f>
        <v>42496</v>
      </c>
      <c r="AG159" s="41">
        <f>_xll.qlDayCounterYearFraction(DayCounter,SettlementDate,AF159,,,Trigger)</f>
        <v>0.61917808219178083</v>
      </c>
      <c r="AH159" s="37">
        <f t="shared" si="20"/>
        <v>5.0251028642481063E-3</v>
      </c>
      <c r="AI159" s="37">
        <f t="shared" si="21"/>
        <v>4.7594705193553175E-3</v>
      </c>
      <c r="AJ159" s="37">
        <f t="shared" si="22"/>
        <v>4.2224231688461214E-3</v>
      </c>
    </row>
    <row r="160" spans="32:36" x14ac:dyDescent="0.2">
      <c r="AF160" s="40">
        <f>_xll.qlCalendarAdvance(Calendar,AF159,"1d","mf",,Trigger)</f>
        <v>42499</v>
      </c>
      <c r="AG160" s="41">
        <f>_xll.qlDayCounterYearFraction(DayCounter,SettlementDate,AF160,,,Trigger)</f>
        <v>0.62739726027397258</v>
      </c>
      <c r="AH160" s="37">
        <f t="shared" si="20"/>
        <v>5.0251028642481063E-3</v>
      </c>
      <c r="AI160" s="37">
        <f t="shared" si="21"/>
        <v>4.7409380301767518E-3</v>
      </c>
      <c r="AJ160" s="37">
        <f t="shared" si="22"/>
        <v>4.2036470655371361E-3</v>
      </c>
    </row>
    <row r="161" spans="32:36" x14ac:dyDescent="0.2">
      <c r="AF161" s="40">
        <f>_xll.qlCalendarAdvance(Calendar,AF160,"1d","mf",,Trigger)</f>
        <v>42500</v>
      </c>
      <c r="AG161" s="41">
        <f>_xll.qlDayCounterYearFraction(DayCounter,SettlementDate,AF161,,,Trigger)</f>
        <v>0.63013698630136983</v>
      </c>
      <c r="AH161" s="37">
        <f t="shared" si="20"/>
        <v>5.0251028642481063E-3</v>
      </c>
      <c r="AI161" s="37">
        <f t="shared" si="21"/>
        <v>4.7347605337838957E-3</v>
      </c>
      <c r="AJ161" s="37">
        <f t="shared" si="22"/>
        <v>4.1975507738544202E-3</v>
      </c>
    </row>
    <row r="162" spans="32:36" x14ac:dyDescent="0.2">
      <c r="AF162" s="40">
        <f>_xll.qlCalendarAdvance(Calendar,AF161,"1d","mf",,Trigger)</f>
        <v>42501</v>
      </c>
      <c r="AG162" s="41">
        <f>_xll.qlDayCounterYearFraction(DayCounter,SettlementDate,AF162,,,Trigger)</f>
        <v>0.63287671232876708</v>
      </c>
      <c r="AH162" s="37">
        <f t="shared" si="20"/>
        <v>5.0251028642481063E-3</v>
      </c>
      <c r="AI162" s="37">
        <f t="shared" si="21"/>
        <v>4.7285830373910405E-3</v>
      </c>
      <c r="AJ162" s="37">
        <f t="shared" si="22"/>
        <v>4.1915356868818445E-3</v>
      </c>
    </row>
    <row r="163" spans="32:36" x14ac:dyDescent="0.2">
      <c r="AF163" s="40">
        <f>_xll.qlCalendarAdvance(Calendar,AF162,"1d","mf",,Trigger)</f>
        <v>42502</v>
      </c>
      <c r="AG163" s="41">
        <f>_xll.qlDayCounterYearFraction(DayCounter,SettlementDate,AF163,,,Trigger)</f>
        <v>0.63561643835616444</v>
      </c>
      <c r="AH163" s="37">
        <f t="shared" si="20"/>
        <v>5.0251028642481063E-3</v>
      </c>
      <c r="AI163" s="37">
        <f t="shared" si="21"/>
        <v>4.7224055409981845E-3</v>
      </c>
      <c r="AJ163" s="37">
        <f t="shared" si="22"/>
        <v>4.1856018046194073E-3</v>
      </c>
    </row>
    <row r="164" spans="32:36" x14ac:dyDescent="0.2">
      <c r="AF164" s="40">
        <f>_xll.qlCalendarAdvance(Calendar,AF163,"1d","mf",,Trigger)</f>
        <v>42503</v>
      </c>
      <c r="AG164" s="41">
        <f>_xll.qlDayCounterYearFraction(DayCounter,SettlementDate,AF164,,,Trigger)</f>
        <v>0.63835616438356169</v>
      </c>
      <c r="AH164" s="37">
        <f t="shared" si="20"/>
        <v>5.0251028642481063E-3</v>
      </c>
      <c r="AI164" s="37">
        <f t="shared" si="21"/>
        <v>4.7162280446053292E-3</v>
      </c>
      <c r="AJ164" s="37">
        <f t="shared" si="22"/>
        <v>4.1797491270671111E-3</v>
      </c>
    </row>
    <row r="165" spans="32:36" x14ac:dyDescent="0.2">
      <c r="AF165" s="40">
        <f>_xll.qlCalendarAdvance(Calendar,AF164,"1d","mf",,Trigger)</f>
        <v>42506</v>
      </c>
      <c r="AG165" s="41">
        <f>_xll.qlDayCounterYearFraction(DayCounter,SettlementDate,AF165,,,Trigger)</f>
        <v>0.64657534246575343</v>
      </c>
      <c r="AH165" s="37">
        <f t="shared" si="20"/>
        <v>5.0251028642481063E-3</v>
      </c>
      <c r="AI165" s="37">
        <f t="shared" si="21"/>
        <v>4.6976955554267619E-3</v>
      </c>
      <c r="AJ165" s="37">
        <f t="shared" si="22"/>
        <v>4.1626783226710595E-3</v>
      </c>
    </row>
    <row r="166" spans="32:36" x14ac:dyDescent="0.2">
      <c r="AF166" s="40">
        <f>_xll.qlCalendarAdvance(Calendar,AF165,"1d","mf",,Trigger)</f>
        <v>42507</v>
      </c>
      <c r="AG166" s="41">
        <f>_xll.qlDayCounterYearFraction(DayCounter,SettlementDate,AF166,,,Trigger)</f>
        <v>0.64931506849315068</v>
      </c>
      <c r="AH166" s="37">
        <f t="shared" si="20"/>
        <v>5.0251028642481063E-3</v>
      </c>
      <c r="AI166" s="37">
        <f t="shared" si="21"/>
        <v>4.6915180590339067E-3</v>
      </c>
      <c r="AJ166" s="37">
        <f t="shared" si="22"/>
        <v>4.1571504639593207E-3</v>
      </c>
    </row>
    <row r="167" spans="32:36" x14ac:dyDescent="0.2">
      <c r="AF167" s="40">
        <f>_xll.qlCalendarAdvance(Calendar,AF166,"1d","mf",,Trigger)</f>
        <v>42508</v>
      </c>
      <c r="AG167" s="41">
        <f>_xll.qlDayCounterYearFraction(DayCounter,SettlementDate,AF167,,,Trigger)</f>
        <v>0.65205479452054793</v>
      </c>
      <c r="AH167" s="37">
        <f t="shared" si="20"/>
        <v>5.0251028642481063E-3</v>
      </c>
      <c r="AI167" s="37">
        <f t="shared" si="21"/>
        <v>4.6853405626410514E-3</v>
      </c>
      <c r="AJ167" s="37">
        <f t="shared" si="22"/>
        <v>4.1517038099577238E-3</v>
      </c>
    </row>
    <row r="168" spans="32:36" x14ac:dyDescent="0.2">
      <c r="AF168" s="40">
        <f>_xll.qlCalendarAdvance(Calendar,AF167,"1d","mf",,Trigger)</f>
        <v>42509</v>
      </c>
      <c r="AG168" s="41">
        <f>_xll.qlDayCounterYearFraction(DayCounter,SettlementDate,AF168,,,Trigger)</f>
        <v>0.65479452054794518</v>
      </c>
      <c r="AH168" s="37">
        <f t="shared" si="20"/>
        <v>5.0251028642481063E-3</v>
      </c>
      <c r="AI168" s="37">
        <f t="shared" si="21"/>
        <v>4.6791630662481954E-3</v>
      </c>
      <c r="AJ168" s="37">
        <f t="shared" si="22"/>
        <v>4.1463383606662662E-3</v>
      </c>
    </row>
    <row r="169" spans="32:36" x14ac:dyDescent="0.2">
      <c r="AF169" s="40">
        <f>_xll.qlCalendarAdvance(Calendar,AF168,"1d","mf",,Trigger)</f>
        <v>42510</v>
      </c>
      <c r="AG169" s="41">
        <f>_xll.qlDayCounterYearFraction(DayCounter,SettlementDate,AF169,,,Trigger)</f>
        <v>0.65753424657534243</v>
      </c>
      <c r="AH169" s="37">
        <f t="shared" si="20"/>
        <v>5.0251028642481063E-3</v>
      </c>
      <c r="AI169" s="37">
        <f t="shared" si="21"/>
        <v>4.6729855698553402E-3</v>
      </c>
      <c r="AJ169" s="37">
        <f t="shared" si="22"/>
        <v>4.1410541160849471E-3</v>
      </c>
    </row>
    <row r="170" spans="32:36" x14ac:dyDescent="0.2">
      <c r="AF170" s="40">
        <f>_xll.qlCalendarAdvance(Calendar,AF169,"1d","mf",,Trigger)</f>
        <v>42513</v>
      </c>
      <c r="AG170" s="41">
        <f>_xll.qlDayCounterYearFraction(DayCounter,SettlementDate,AF170,,,Trigger)</f>
        <v>0.66575342465753429</v>
      </c>
      <c r="AH170" s="37">
        <f t="shared" si="20"/>
        <v>5.0251028642481063E-3</v>
      </c>
      <c r="AI170" s="37">
        <f t="shared" si="21"/>
        <v>4.6544530806767728E-3</v>
      </c>
      <c r="AJ170" s="37">
        <f t="shared" si="22"/>
        <v>4.1256886106018301E-3</v>
      </c>
    </row>
    <row r="171" spans="32:36" x14ac:dyDescent="0.2">
      <c r="AF171" s="40">
        <f>_xll.qlCalendarAdvance(Calendar,AF170,"1d","mf",,Trigger)</f>
        <v>42514</v>
      </c>
      <c r="AG171" s="41">
        <f>_xll.qlDayCounterYearFraction(DayCounter,SettlementDate,AF171,,,Trigger)</f>
        <v>0.66849315068493154</v>
      </c>
      <c r="AH171" s="37">
        <f t="shared" si="20"/>
        <v>5.0251028642481063E-3</v>
      </c>
      <c r="AI171" s="37">
        <f t="shared" si="21"/>
        <v>4.6482755842839176E-3</v>
      </c>
      <c r="AJ171" s="37">
        <f t="shared" si="22"/>
        <v>4.120729184861071E-3</v>
      </c>
    </row>
    <row r="172" spans="32:36" x14ac:dyDescent="0.2">
      <c r="AF172" s="40">
        <f>_xll.qlCalendarAdvance(Calendar,AF171,"1d","mf",,Trigger)</f>
        <v>42515</v>
      </c>
      <c r="AG172" s="41">
        <f>_xll.qlDayCounterYearFraction(DayCounter,SettlementDate,AF172,,,Trigger)</f>
        <v>0.67123287671232879</v>
      </c>
      <c r="AH172" s="37">
        <f t="shared" si="20"/>
        <v>5.0251028642481063E-3</v>
      </c>
      <c r="AI172" s="37">
        <f t="shared" si="21"/>
        <v>4.6420980878910615E-3</v>
      </c>
      <c r="AJ172" s="37">
        <f t="shared" si="22"/>
        <v>4.1158509638304502E-3</v>
      </c>
    </row>
    <row r="173" spans="32:36" x14ac:dyDescent="0.2">
      <c r="AF173" s="40">
        <f>_xll.qlCalendarAdvance(Calendar,AF172,"1d","mf",,Trigger)</f>
        <v>42516</v>
      </c>
      <c r="AG173" s="41">
        <f>_xll.qlDayCounterYearFraction(DayCounter,SettlementDate,AF173,,,Trigger)</f>
        <v>0.67397260273972603</v>
      </c>
      <c r="AH173" s="37">
        <f t="shared" si="20"/>
        <v>5.0251028642481063E-3</v>
      </c>
      <c r="AI173" s="37">
        <f t="shared" si="21"/>
        <v>4.6359205914982063E-3</v>
      </c>
      <c r="AJ173" s="37">
        <f t="shared" si="22"/>
        <v>4.1110539475099715E-3</v>
      </c>
    </row>
    <row r="174" spans="32:36" x14ac:dyDescent="0.2">
      <c r="AF174" s="40">
        <f>_xll.qlCalendarAdvance(Calendar,AF173,"1d","mf",,Trigger)</f>
        <v>42517</v>
      </c>
      <c r="AG174" s="41">
        <f>_xll.qlDayCounterYearFraction(DayCounter,SettlementDate,AF174,,,Trigger)</f>
        <v>0.67671232876712328</v>
      </c>
      <c r="AH174" s="37">
        <f t="shared" si="20"/>
        <v>5.0251028642481063E-3</v>
      </c>
      <c r="AI174" s="37">
        <f t="shared" si="21"/>
        <v>4.6297430951053511E-3</v>
      </c>
      <c r="AJ174" s="37">
        <f t="shared" si="22"/>
        <v>4.1063381358996311E-3</v>
      </c>
    </row>
    <row r="175" spans="32:36" x14ac:dyDescent="0.2">
      <c r="AF175" s="40">
        <f>_xll.qlCalendarAdvance(Calendar,AF174,"1d","mf",,Trigger)</f>
        <v>42521</v>
      </c>
      <c r="AG175" s="41">
        <f>_xll.qlDayCounterYearFraction(DayCounter,SettlementDate,AF175,,,Trigger)</f>
        <v>0.68767123287671228</v>
      </c>
      <c r="AH175" s="37">
        <f t="shared" si="20"/>
        <v>5.0251028642481063E-3</v>
      </c>
      <c r="AI175" s="37">
        <f t="shared" si="21"/>
        <v>4.6050331095339285E-3</v>
      </c>
      <c r="AJ175" s="37">
        <f t="shared" si="22"/>
        <v>4.0882869365596675E-3</v>
      </c>
    </row>
    <row r="176" spans="32:36" x14ac:dyDescent="0.2">
      <c r="AF176" s="40">
        <f>_xll.qlCalendarAdvance(Calendar,AF175,"1d","mf",,Trigger)</f>
        <v>42522</v>
      </c>
      <c r="AG176" s="41">
        <f>_xll.qlDayCounterYearFraction(DayCounter,SettlementDate,AF176,,,Trigger)</f>
        <v>0.69041095890410964</v>
      </c>
      <c r="AH176" s="37">
        <f t="shared" si="20"/>
        <v>5.0251028642481063E-3</v>
      </c>
      <c r="AI176" s="37">
        <f t="shared" si="21"/>
        <v>4.5988556131410733E-3</v>
      </c>
      <c r="AJ176" s="37">
        <f t="shared" si="22"/>
        <v>4.0839771485000256E-3</v>
      </c>
    </row>
    <row r="177" spans="32:36" x14ac:dyDescent="0.2">
      <c r="AF177" s="40">
        <f>_xll.qlCalendarAdvance(Calendar,AF176,"1d","mf",,Trigger)</f>
        <v>42523</v>
      </c>
      <c r="AG177" s="41">
        <f>_xll.qlDayCounterYearFraction(DayCounter,SettlementDate,AF177,,,Trigger)</f>
        <v>0.69315068493150689</v>
      </c>
      <c r="AH177" s="37">
        <f t="shared" si="20"/>
        <v>5.0251028642481063E-3</v>
      </c>
      <c r="AI177" s="37">
        <f t="shared" si="21"/>
        <v>4.5926781167482172E-3</v>
      </c>
      <c r="AJ177" s="37">
        <f t="shared" si="22"/>
        <v>4.0797485651505238E-3</v>
      </c>
    </row>
    <row r="178" spans="32:36" x14ac:dyDescent="0.2">
      <c r="AF178" s="40">
        <f>_xll.qlCalendarAdvance(Calendar,AF177,"1d","mf",,Trigger)</f>
        <v>42524</v>
      </c>
      <c r="AG178" s="41">
        <f>_xll.qlDayCounterYearFraction(DayCounter,SettlementDate,AF178,,,Trigger)</f>
        <v>0.69589041095890414</v>
      </c>
      <c r="AH178" s="37">
        <f t="shared" si="20"/>
        <v>5.0251028642481063E-3</v>
      </c>
      <c r="AI178" s="37">
        <f t="shared" si="21"/>
        <v>4.586500620355362E-3</v>
      </c>
      <c r="AJ178" s="37">
        <f t="shared" si="22"/>
        <v>4.0756011865111623E-3</v>
      </c>
    </row>
    <row r="179" spans="32:36" x14ac:dyDescent="0.2">
      <c r="AF179" s="40">
        <f>_xll.qlCalendarAdvance(Calendar,AF178,"1d","mf",,Trigger)</f>
        <v>42527</v>
      </c>
      <c r="AG179" s="41">
        <f>_xll.qlDayCounterYearFraction(DayCounter,SettlementDate,AF179,,,Trigger)</f>
        <v>0.70410958904109588</v>
      </c>
      <c r="AH179" s="37">
        <f t="shared" si="20"/>
        <v>5.0251028642481063E-3</v>
      </c>
      <c r="AI179" s="37">
        <f t="shared" si="21"/>
        <v>4.5679681311767955E-3</v>
      </c>
      <c r="AJ179" s="37">
        <f t="shared" si="22"/>
        <v>4.0636462788539145E-3</v>
      </c>
    </row>
    <row r="180" spans="32:36" x14ac:dyDescent="0.2">
      <c r="AF180" s="40">
        <f>_xll.qlCalendarAdvance(Calendar,AF179,"1d","mf",,Trigger)</f>
        <v>42528</v>
      </c>
      <c r="AG180" s="41">
        <f>_xll.qlDayCounterYearFraction(DayCounter,SettlementDate,AF180,,,Trigger)</f>
        <v>0.70684931506849313</v>
      </c>
      <c r="AH180" s="37">
        <f t="shared" si="20"/>
        <v>5.0251028642481063E-3</v>
      </c>
      <c r="AI180" s="37">
        <f t="shared" si="21"/>
        <v>4.5617906347839394E-3</v>
      </c>
      <c r="AJ180" s="37">
        <f t="shared" si="22"/>
        <v>4.0598237190551112E-3</v>
      </c>
    </row>
    <row r="181" spans="32:36" x14ac:dyDescent="0.2">
      <c r="AF181" s="40">
        <f>_xll.qlCalendarAdvance(Calendar,AF180,"1d","mf",,Trigger)</f>
        <v>42529</v>
      </c>
      <c r="AG181" s="41">
        <f>_xll.qlDayCounterYearFraction(DayCounter,SettlementDate,AF181,,,Trigger)</f>
        <v>0.70958904109589038</v>
      </c>
      <c r="AH181" s="37">
        <f t="shared" si="20"/>
        <v>5.0251028642481063E-3</v>
      </c>
      <c r="AI181" s="37">
        <f t="shared" si="21"/>
        <v>4.5556131383910842E-3</v>
      </c>
      <c r="AJ181" s="37">
        <f t="shared" si="22"/>
        <v>4.056082363966448E-3</v>
      </c>
    </row>
    <row r="182" spans="32:36" x14ac:dyDescent="0.2">
      <c r="AF182" s="40">
        <f>_xll.qlCalendarAdvance(Calendar,AF181,"1d","mf",,Trigger)</f>
        <v>42530</v>
      </c>
      <c r="AG182" s="41">
        <f>_xll.qlDayCounterYearFraction(DayCounter,SettlementDate,AF182,,,Trigger)</f>
        <v>0.71232876712328763</v>
      </c>
      <c r="AH182" s="37">
        <f t="shared" si="20"/>
        <v>5.0251028642481063E-3</v>
      </c>
      <c r="AI182" s="37">
        <f t="shared" si="21"/>
        <v>4.5494356419982281E-3</v>
      </c>
      <c r="AJ182" s="37">
        <f t="shared" si="22"/>
        <v>4.0524222135879251E-3</v>
      </c>
    </row>
    <row r="183" spans="32:36" x14ac:dyDescent="0.2">
      <c r="AF183" s="40">
        <f>_xll.qlCalendarAdvance(Calendar,AF182,"1d","mf",,Trigger)</f>
        <v>42531</v>
      </c>
      <c r="AG183" s="41">
        <f>_xll.qlDayCounterYearFraction(DayCounter,SettlementDate,AF183,,,Trigger)</f>
        <v>0.71506849315068488</v>
      </c>
      <c r="AH183" s="37">
        <f t="shared" si="20"/>
        <v>5.0251028642481063E-3</v>
      </c>
      <c r="AI183" s="37">
        <f t="shared" si="21"/>
        <v>4.5432581456053729E-3</v>
      </c>
      <c r="AJ183" s="37">
        <f t="shared" si="22"/>
        <v>4.0488432679195406E-3</v>
      </c>
    </row>
    <row r="184" spans="32:36" x14ac:dyDescent="0.2">
      <c r="AF184" s="40">
        <f>_xll.qlCalendarAdvance(Calendar,AF183,"1d","mf",,Trigger)</f>
        <v>42534</v>
      </c>
      <c r="AG184" s="41">
        <f>_xll.qlDayCounterYearFraction(DayCounter,SettlementDate,AF184,,,Trigger)</f>
        <v>0.72328767123287674</v>
      </c>
      <c r="AH184" s="37">
        <f t="shared" si="20"/>
        <v>5.0251028642481063E-3</v>
      </c>
      <c r="AI184" s="37">
        <f t="shared" si="21"/>
        <v>4.5247256564268055E-3</v>
      </c>
      <c r="AJ184" s="37">
        <f t="shared" si="22"/>
        <v>4.0385936591752275E-3</v>
      </c>
    </row>
    <row r="185" spans="32:36" x14ac:dyDescent="0.2">
      <c r="AF185" s="40">
        <f>_xll.qlCalendarAdvance(Calendar,AF184,"1d","mf",,Trigger)</f>
        <v>42535</v>
      </c>
      <c r="AG185" s="41">
        <f>_xll.qlDayCounterYearFraction(DayCounter,SettlementDate,AF185,,,Trigger)</f>
        <v>0.72602739726027399</v>
      </c>
      <c r="AH185" s="37">
        <f t="shared" si="20"/>
        <v>5.0251028642481063E-3</v>
      </c>
      <c r="AI185" s="37">
        <f t="shared" si="21"/>
        <v>4.5185481600339503E-3</v>
      </c>
      <c r="AJ185" s="37">
        <f t="shared" si="22"/>
        <v>4.0353395323474029E-3</v>
      </c>
    </row>
    <row r="186" spans="32:36" x14ac:dyDescent="0.2">
      <c r="AF186" s="40">
        <f>_xll.qlCalendarAdvance(Calendar,AF185,"1d","mf",,Trigger)</f>
        <v>42536</v>
      </c>
      <c r="AG186" s="41">
        <f>_xll.qlDayCounterYearFraction(DayCounter,SettlementDate,AF186,,,Trigger)</f>
        <v>0.72876712328767124</v>
      </c>
      <c r="AH186" s="37">
        <f t="shared" si="20"/>
        <v>5.0251028642481063E-3</v>
      </c>
      <c r="AI186" s="37">
        <f t="shared" si="21"/>
        <v>4.5123706636410951E-3</v>
      </c>
      <c r="AJ186" s="37">
        <f t="shared" si="22"/>
        <v>4.0321666102297177E-3</v>
      </c>
    </row>
    <row r="187" spans="32:36" x14ac:dyDescent="0.2">
      <c r="AF187" s="40">
        <f>_xll.qlCalendarAdvance(Calendar,AF186,"1d","mf",,Trigger)</f>
        <v>42537</v>
      </c>
      <c r="AG187" s="41">
        <f>_xll.qlDayCounterYearFraction(DayCounter,SettlementDate,AF187,,,Trigger)</f>
        <v>0.73150684931506849</v>
      </c>
      <c r="AH187" s="37">
        <f t="shared" si="20"/>
        <v>5.0251028642481063E-3</v>
      </c>
      <c r="AI187" s="37">
        <f t="shared" si="21"/>
        <v>4.506193167248239E-3</v>
      </c>
      <c r="AJ187" s="37">
        <f t="shared" si="22"/>
        <v>4.0290748928221718E-3</v>
      </c>
    </row>
    <row r="188" spans="32:36" x14ac:dyDescent="0.2">
      <c r="AF188" s="40">
        <f>_xll.qlCalendarAdvance(Calendar,AF187,"1d","mf",,Trigger)</f>
        <v>42538</v>
      </c>
      <c r="AG188" s="41">
        <f>_xll.qlDayCounterYearFraction(DayCounter,SettlementDate,AF188,,,Trigger)</f>
        <v>0.73424657534246573</v>
      </c>
      <c r="AH188" s="37">
        <f t="shared" si="20"/>
        <v>5.0251028642481063E-3</v>
      </c>
      <c r="AI188" s="37">
        <f t="shared" ref="AI188:AI251" si="23">$W$10+$W$9*AG188</f>
        <v>4.5000156708553838E-3</v>
      </c>
      <c r="AJ188" s="37">
        <f t="shared" ref="AJ188:AJ251" si="24">($W$5+$W$4*AG188+$W$3*AG188^2)</f>
        <v>4.0260643801247669E-3</v>
      </c>
    </row>
    <row r="189" spans="32:36" x14ac:dyDescent="0.2">
      <c r="AF189" s="40">
        <f>_xll.qlCalendarAdvance(Calendar,AF188,"1d","mf",,Trigger)</f>
        <v>42541</v>
      </c>
      <c r="AG189" s="41">
        <f>_xll.qlDayCounterYearFraction(DayCounter,SettlementDate,AF189,,,Trigger)</f>
        <v>0.74246575342465748</v>
      </c>
      <c r="AH189" s="37">
        <f t="shared" si="20"/>
        <v>5.0251028642481063E-3</v>
      </c>
      <c r="AI189" s="37">
        <f t="shared" si="23"/>
        <v>4.4814831816768173E-3</v>
      </c>
      <c r="AJ189" s="37">
        <f t="shared" si="24"/>
        <v>4.0175200702933884E-3</v>
      </c>
    </row>
    <row r="190" spans="32:36" x14ac:dyDescent="0.2">
      <c r="AF190" s="40">
        <f>_xll.qlCalendarAdvance(Calendar,AF189,"1d","mf",,Trigger)</f>
        <v>42542</v>
      </c>
      <c r="AG190" s="41">
        <f>_xll.qlDayCounterYearFraction(DayCounter,SettlementDate,AF190,,,Trigger)</f>
        <v>0.74520547945205484</v>
      </c>
      <c r="AH190" s="37">
        <f t="shared" si="20"/>
        <v>5.0251028642481063E-3</v>
      </c>
      <c r="AI190" s="37">
        <f t="shared" si="23"/>
        <v>4.4753056852839613E-3</v>
      </c>
      <c r="AJ190" s="37">
        <f t="shared" si="24"/>
        <v>4.0148343764365409E-3</v>
      </c>
    </row>
    <row r="191" spans="32:36" x14ac:dyDescent="0.2">
      <c r="AF191" s="40">
        <f>_xll.qlCalendarAdvance(Calendar,AF190,"1d","mf",,Trigger)</f>
        <v>42543</v>
      </c>
      <c r="AG191" s="41">
        <f>_xll.qlDayCounterYearFraction(DayCounter,SettlementDate,AF191,,,Trigger)</f>
        <v>0.74794520547945209</v>
      </c>
      <c r="AH191" s="37">
        <f t="shared" si="20"/>
        <v>5.0251028642481063E-3</v>
      </c>
      <c r="AI191" s="37">
        <f t="shared" si="23"/>
        <v>4.469128188891106E-3</v>
      </c>
      <c r="AJ191" s="37">
        <f t="shared" si="24"/>
        <v>4.0122298872898345E-3</v>
      </c>
    </row>
    <row r="192" spans="32:36" x14ac:dyDescent="0.2">
      <c r="AF192" s="40">
        <f>_xll.qlCalendarAdvance(Calendar,AF191,"1d","mf",,Trigger)</f>
        <v>42544</v>
      </c>
      <c r="AG192" s="41">
        <f>_xll.qlDayCounterYearFraction(DayCounter,SettlementDate,AF192,,,Trigger)</f>
        <v>0.75068493150684934</v>
      </c>
      <c r="AH192" s="37">
        <f t="shared" si="20"/>
        <v>5.0251028642481063E-3</v>
      </c>
      <c r="AI192" s="37">
        <f t="shared" si="23"/>
        <v>4.46295069249825E-3</v>
      </c>
      <c r="AJ192" s="37">
        <f t="shared" si="24"/>
        <v>4.0097066028532673E-3</v>
      </c>
    </row>
    <row r="193" spans="32:36" x14ac:dyDescent="0.2">
      <c r="AF193" s="40">
        <f>_xll.qlCalendarAdvance(Calendar,AF192,"1d","mf",,Trigger)</f>
        <v>42545</v>
      </c>
      <c r="AG193" s="41">
        <f>_xll.qlDayCounterYearFraction(DayCounter,SettlementDate,AF193,,,Trigger)</f>
        <v>0.75342465753424659</v>
      </c>
      <c r="AH193" s="37">
        <f t="shared" si="20"/>
        <v>5.0251028642481063E-3</v>
      </c>
      <c r="AI193" s="37">
        <f t="shared" si="23"/>
        <v>4.4567731961053948E-3</v>
      </c>
      <c r="AJ193" s="37">
        <f t="shared" si="24"/>
        <v>4.0072645231268396E-3</v>
      </c>
    </row>
    <row r="194" spans="32:36" x14ac:dyDescent="0.2">
      <c r="AF194" s="40">
        <f>_xll.qlCalendarAdvance(Calendar,AF193,"1d","mf",,Trigger)</f>
        <v>42548</v>
      </c>
      <c r="AG194" s="41">
        <f>_xll.qlDayCounterYearFraction(DayCounter,SettlementDate,AF194,,,Trigger)</f>
        <v>0.76164383561643834</v>
      </c>
      <c r="AH194" s="37">
        <f t="shared" si="20"/>
        <v>5.0251028642481063E-3</v>
      </c>
      <c r="AI194" s="37">
        <f t="shared" si="23"/>
        <v>4.4382407069268283E-3</v>
      </c>
      <c r="AJ194" s="37">
        <f t="shared" si="24"/>
        <v>4.0004255122083957E-3</v>
      </c>
    </row>
    <row r="195" spans="32:36" x14ac:dyDescent="0.2">
      <c r="AF195" s="40">
        <f>_xll.qlCalendarAdvance(Calendar,AF194,"1d","mf",,Trigger)</f>
        <v>42549</v>
      </c>
      <c r="AG195" s="41">
        <f>_xll.qlDayCounterYearFraction(DayCounter,SettlementDate,AF195,,,Trigger)</f>
        <v>0.76438356164383559</v>
      </c>
      <c r="AH195" s="37">
        <f t="shared" ref="AH195:AH257" si="25">$W$13</f>
        <v>5.0251028642481063E-3</v>
      </c>
      <c r="AI195" s="37">
        <f t="shared" si="23"/>
        <v>4.4320632105339722E-3</v>
      </c>
      <c r="AJ195" s="37">
        <f t="shared" si="24"/>
        <v>3.9983082513225278E-3</v>
      </c>
    </row>
    <row r="196" spans="32:36" x14ac:dyDescent="0.2">
      <c r="AF196" s="40">
        <f>_xll.qlCalendarAdvance(Calendar,AF195,"1d","mf",,Trigger)</f>
        <v>42550</v>
      </c>
      <c r="AG196" s="41">
        <f>_xll.qlDayCounterYearFraction(DayCounter,SettlementDate,AF196,,,Trigger)</f>
        <v>0.76712328767123283</v>
      </c>
      <c r="AH196" s="37">
        <f t="shared" si="25"/>
        <v>5.0251028642481063E-3</v>
      </c>
      <c r="AI196" s="37">
        <f t="shared" si="23"/>
        <v>4.425885714141117E-3</v>
      </c>
      <c r="AJ196" s="37">
        <f t="shared" si="24"/>
        <v>3.9962721951467984E-3</v>
      </c>
    </row>
    <row r="197" spans="32:36" x14ac:dyDescent="0.2">
      <c r="AF197" s="40">
        <f>_xll.qlCalendarAdvance(Calendar,AF196,"1d","mf",,Trigger)</f>
        <v>42551</v>
      </c>
      <c r="AG197" s="41">
        <f>_xll.qlDayCounterYearFraction(DayCounter,SettlementDate,AF197,,,Trigger)</f>
        <v>0.76986301369863008</v>
      </c>
      <c r="AH197" s="37">
        <f t="shared" si="25"/>
        <v>5.0251028642481063E-3</v>
      </c>
      <c r="AI197" s="37">
        <f t="shared" si="23"/>
        <v>4.4197082177482618E-3</v>
      </c>
      <c r="AJ197" s="37">
        <f t="shared" si="24"/>
        <v>3.9943173436812092E-3</v>
      </c>
    </row>
    <row r="198" spans="32:36" x14ac:dyDescent="0.2">
      <c r="AF198" s="40">
        <f>_xll.qlCalendarAdvance(Calendar,AF197,"1d","mf",,Trigger)</f>
        <v>42552</v>
      </c>
      <c r="AG198" s="41">
        <f>_xll.qlDayCounterYearFraction(DayCounter,SettlementDate,AF198,,,Trigger)</f>
        <v>0.77260273972602744</v>
      </c>
      <c r="AH198" s="37">
        <f t="shared" si="25"/>
        <v>5.0251028642481063E-3</v>
      </c>
      <c r="AI198" s="37">
        <f t="shared" si="23"/>
        <v>4.4135307213554057E-3</v>
      </c>
      <c r="AJ198" s="37">
        <f t="shared" si="24"/>
        <v>3.9924436969257602E-3</v>
      </c>
    </row>
    <row r="199" spans="32:36" x14ac:dyDescent="0.2">
      <c r="AF199" s="40">
        <f>_xll.qlCalendarAdvance(Calendar,AF198,"1d","mf",,Trigger)</f>
        <v>42555</v>
      </c>
      <c r="AG199" s="41">
        <f>_xll.qlDayCounterYearFraction(DayCounter,SettlementDate,AF199,,,Trigger)</f>
        <v>0.78082191780821919</v>
      </c>
      <c r="AH199" s="37">
        <f t="shared" si="25"/>
        <v>5.0251028642481063E-3</v>
      </c>
      <c r="AI199" s="37">
        <f t="shared" si="23"/>
        <v>4.3949982321768392E-3</v>
      </c>
      <c r="AJ199" s="37">
        <f t="shared" si="24"/>
        <v>3.9873099849202518E-3</v>
      </c>
    </row>
    <row r="200" spans="32:36" x14ac:dyDescent="0.2">
      <c r="AF200" s="40">
        <f>_xll.qlCalendarAdvance(Calendar,AF199,"1d","mf",,Trigger)</f>
        <v>42556</v>
      </c>
      <c r="AG200" s="41">
        <f>_xll.qlDayCounterYearFraction(DayCounter,SettlementDate,AF200,,,Trigger)</f>
        <v>0.78356164383561644</v>
      </c>
      <c r="AH200" s="37">
        <f t="shared" si="25"/>
        <v>5.0251028642481063E-3</v>
      </c>
      <c r="AI200" s="37">
        <f t="shared" si="23"/>
        <v>4.3888207357839831E-3</v>
      </c>
      <c r="AJ200" s="37">
        <f t="shared" si="24"/>
        <v>3.985761157005361E-3</v>
      </c>
    </row>
    <row r="201" spans="32:36" x14ac:dyDescent="0.2">
      <c r="AF201" s="40">
        <f>_xll.qlCalendarAdvance(Calendar,AF200,"1d","mf",,Trigger)</f>
        <v>42557</v>
      </c>
      <c r="AG201" s="41">
        <f>_xll.qlDayCounterYearFraction(DayCounter,SettlementDate,AF201,,,Trigger)</f>
        <v>0.78630136986301369</v>
      </c>
      <c r="AH201" s="37">
        <f t="shared" si="25"/>
        <v>5.0251028642481063E-3</v>
      </c>
      <c r="AI201" s="37">
        <f t="shared" si="23"/>
        <v>4.3826432393911279E-3</v>
      </c>
      <c r="AJ201" s="37">
        <f t="shared" si="24"/>
        <v>3.9842935338006112E-3</v>
      </c>
    </row>
    <row r="202" spans="32:36" x14ac:dyDescent="0.2">
      <c r="AF202" s="40">
        <f>_xll.qlCalendarAdvance(Calendar,AF201,"1d","mf",,Trigger)</f>
        <v>42558</v>
      </c>
      <c r="AG202" s="41">
        <f>_xll.qlDayCounterYearFraction(DayCounter,SettlementDate,AF202,,,Trigger)</f>
        <v>0.78904109589041094</v>
      </c>
      <c r="AH202" s="37">
        <f t="shared" si="25"/>
        <v>5.0251028642481063E-3</v>
      </c>
      <c r="AI202" s="37">
        <f t="shared" si="23"/>
        <v>4.3764657429982718E-3</v>
      </c>
      <c r="AJ202" s="37">
        <f t="shared" si="24"/>
        <v>3.9829071153059999E-3</v>
      </c>
    </row>
    <row r="203" spans="32:36" x14ac:dyDescent="0.2">
      <c r="AF203" s="40">
        <f>_xll.qlCalendarAdvance(Calendar,AF202,"1d","mf",,Trigger)</f>
        <v>42559</v>
      </c>
      <c r="AG203" s="41">
        <f>_xll.qlDayCounterYearFraction(DayCounter,SettlementDate,AF203,,,Trigger)</f>
        <v>0.79178082191780819</v>
      </c>
      <c r="AH203" s="37">
        <f t="shared" si="25"/>
        <v>5.0251028642481063E-3</v>
      </c>
      <c r="AI203" s="37">
        <f t="shared" si="23"/>
        <v>4.3702882466054166E-3</v>
      </c>
      <c r="AJ203" s="37">
        <f t="shared" si="24"/>
        <v>3.9816019015215288E-3</v>
      </c>
    </row>
    <row r="204" spans="32:36" x14ac:dyDescent="0.2">
      <c r="AF204" s="40">
        <f>_xll.qlCalendarAdvance(Calendar,AF203,"1d","mf",,Trigger)</f>
        <v>42562</v>
      </c>
      <c r="AG204" s="41">
        <f>_xll.qlDayCounterYearFraction(DayCounter,SettlementDate,AF204,,,Trigger)</f>
        <v>0.8</v>
      </c>
      <c r="AH204" s="37">
        <f t="shared" si="25"/>
        <v>5.0251028642481063E-3</v>
      </c>
      <c r="AI204" s="37">
        <f t="shared" si="23"/>
        <v>4.3517557574268501E-3</v>
      </c>
      <c r="AJ204" s="37">
        <f t="shared" si="24"/>
        <v>3.9781734884289542E-3</v>
      </c>
    </row>
    <row r="205" spans="32:36" x14ac:dyDescent="0.2">
      <c r="AF205" s="40">
        <f>_xll.qlCalendarAdvance(Calendar,AF204,"1d","mf",,Trigger)</f>
        <v>42563</v>
      </c>
      <c r="AG205" s="41">
        <f>_xll.qlDayCounterYearFraction(DayCounter,SettlementDate,AF205,,,Trigger)</f>
        <v>0.80273972602739729</v>
      </c>
      <c r="AH205" s="37">
        <f t="shared" si="25"/>
        <v>5.0251028642481063E-3</v>
      </c>
      <c r="AI205" s="37">
        <f t="shared" si="23"/>
        <v>4.345578261033994E-3</v>
      </c>
      <c r="AJ205" s="37">
        <f t="shared" si="24"/>
        <v>3.9771930934850413E-3</v>
      </c>
    </row>
    <row r="206" spans="32:36" x14ac:dyDescent="0.2">
      <c r="AF206" s="40">
        <f>_xll.qlCalendarAdvance(Calendar,AF205,"1d","mf",,Trigger)</f>
        <v>42564</v>
      </c>
      <c r="AG206" s="41">
        <f>_xll.qlDayCounterYearFraction(DayCounter,SettlementDate,AF206,,,Trigger)</f>
        <v>0.80547945205479454</v>
      </c>
      <c r="AH206" s="37">
        <f t="shared" si="25"/>
        <v>5.0251028642481063E-3</v>
      </c>
      <c r="AI206" s="37">
        <f t="shared" si="23"/>
        <v>4.3394007646411388E-3</v>
      </c>
      <c r="AJ206" s="37">
        <f t="shared" si="24"/>
        <v>3.9762939032512695E-3</v>
      </c>
    </row>
    <row r="207" spans="32:36" x14ac:dyDescent="0.2">
      <c r="AF207" s="40">
        <f>_xll.qlCalendarAdvance(Calendar,AF206,"1d","mf",,Trigger)</f>
        <v>42565</v>
      </c>
      <c r="AG207" s="41">
        <f>_xll.qlDayCounterYearFraction(DayCounter,SettlementDate,AF207,,,Trigger)</f>
        <v>0.80821917808219179</v>
      </c>
      <c r="AH207" s="37">
        <f t="shared" si="25"/>
        <v>5.0251028642481063E-3</v>
      </c>
      <c r="AI207" s="37">
        <f t="shared" si="23"/>
        <v>4.3332232682482836E-3</v>
      </c>
      <c r="AJ207" s="37">
        <f t="shared" si="24"/>
        <v>3.9754759177276361E-3</v>
      </c>
    </row>
    <row r="208" spans="32:36" x14ac:dyDescent="0.2">
      <c r="AF208" s="40">
        <f>_xll.qlCalendarAdvance(Calendar,AF207,"1d","mf",,Trigger)</f>
        <v>42566</v>
      </c>
      <c r="AG208" s="41">
        <f>_xll.qlDayCounterYearFraction(DayCounter,SettlementDate,AF208,,,Trigger)</f>
        <v>0.81095890410958904</v>
      </c>
      <c r="AH208" s="37">
        <f t="shared" si="25"/>
        <v>5.0251028642481063E-3</v>
      </c>
      <c r="AI208" s="37">
        <f t="shared" si="23"/>
        <v>4.3270457718554275E-3</v>
      </c>
      <c r="AJ208" s="37">
        <f t="shared" si="24"/>
        <v>3.9747391369141447E-3</v>
      </c>
    </row>
    <row r="209" spans="32:36" x14ac:dyDescent="0.2">
      <c r="AF209" s="40">
        <f>_xll.qlCalendarAdvance(Calendar,AF208,"1d","mf",,Trigger)</f>
        <v>42569</v>
      </c>
      <c r="AG209" s="41">
        <f>_xll.qlDayCounterYearFraction(DayCounter,SettlementDate,AF209,,,Trigger)</f>
        <v>0.81917808219178079</v>
      </c>
      <c r="AH209" s="37">
        <f t="shared" si="25"/>
        <v>5.0251028642481063E-3</v>
      </c>
      <c r="AI209" s="37">
        <f t="shared" si="23"/>
        <v>4.308513282676861E-3</v>
      </c>
      <c r="AJ209" s="37">
        <f t="shared" si="24"/>
        <v>3.9730160227345029E-3</v>
      </c>
    </row>
    <row r="210" spans="32:36" x14ac:dyDescent="0.2">
      <c r="AF210" s="40">
        <f>_xll.qlCalendarAdvance(Calendar,AF209,"1d","mf",,Trigger)</f>
        <v>42570</v>
      </c>
      <c r="AG210" s="41">
        <f>_xll.qlDayCounterYearFraction(DayCounter,SettlementDate,AF210,,,Trigger)</f>
        <v>0.82191780821917804</v>
      </c>
      <c r="AH210" s="37">
        <f t="shared" si="25"/>
        <v>5.0251028642481063E-3</v>
      </c>
      <c r="AI210" s="37">
        <f t="shared" si="23"/>
        <v>4.3023357862840058E-3</v>
      </c>
      <c r="AJ210" s="37">
        <f t="shared" si="24"/>
        <v>3.9726040607615696E-3</v>
      </c>
    </row>
    <row r="211" spans="32:36" x14ac:dyDescent="0.2">
      <c r="AF211" s="40">
        <f>_xll.qlCalendarAdvance(Calendar,AF210,"1d","mf",,Trigger)</f>
        <v>42571</v>
      </c>
      <c r="AG211" s="41">
        <f>_xll.qlDayCounterYearFraction(DayCounter,SettlementDate,AF211,,,Trigger)</f>
        <v>0.8246575342465754</v>
      </c>
      <c r="AH211" s="37">
        <f t="shared" si="25"/>
        <v>5.0251028642481063E-3</v>
      </c>
      <c r="AI211" s="37">
        <f t="shared" si="23"/>
        <v>4.2961582898911497E-3</v>
      </c>
      <c r="AJ211" s="37">
        <f t="shared" si="24"/>
        <v>3.9722733034987766E-3</v>
      </c>
    </row>
    <row r="212" spans="32:36" x14ac:dyDescent="0.2">
      <c r="AF212" s="40">
        <f>_xll.qlCalendarAdvance(Calendar,AF211,"1d","mf",,Trigger)</f>
        <v>42572</v>
      </c>
      <c r="AG212" s="41">
        <f>_xll.qlDayCounterYearFraction(DayCounter,SettlementDate,AF212,,,Trigger)</f>
        <v>0.82739726027397265</v>
      </c>
      <c r="AH212" s="37">
        <f t="shared" si="25"/>
        <v>5.0251028642481063E-3</v>
      </c>
      <c r="AI212" s="37">
        <f t="shared" si="23"/>
        <v>4.2899807934982936E-3</v>
      </c>
      <c r="AJ212" s="37">
        <f t="shared" si="24"/>
        <v>3.9720237509461211E-3</v>
      </c>
    </row>
    <row r="213" spans="32:36" x14ac:dyDescent="0.2">
      <c r="AF213" s="40">
        <f>_xll.qlCalendarAdvance(Calendar,AF212,"1d","mf",,Trigger)</f>
        <v>42573</v>
      </c>
      <c r="AG213" s="41">
        <f>_xll.qlDayCounterYearFraction(DayCounter,SettlementDate,AF213,,,Trigger)</f>
        <v>0.83013698630136989</v>
      </c>
      <c r="AH213" s="37">
        <f t="shared" si="25"/>
        <v>5.0251028642481063E-3</v>
      </c>
      <c r="AI213" s="37">
        <f t="shared" si="23"/>
        <v>4.2838032971054384E-3</v>
      </c>
      <c r="AJ213" s="37">
        <f t="shared" si="24"/>
        <v>3.9718554031036067E-3</v>
      </c>
    </row>
    <row r="214" spans="32:36" x14ac:dyDescent="0.2">
      <c r="AF214" s="40">
        <f>_xll.qlCalendarAdvance(Calendar,AF213,"1d","mf",,Trigger)</f>
        <v>42576</v>
      </c>
      <c r="AG214" s="41">
        <f>_xll.qlDayCounterYearFraction(DayCounter,SettlementDate,AF214,,,Trigger)</f>
        <v>0.83835616438356164</v>
      </c>
      <c r="AH214" s="37">
        <f t="shared" si="25"/>
        <v>5.0251028642481063E-3</v>
      </c>
      <c r="AI214" s="37">
        <f t="shared" si="23"/>
        <v>4.2652708079268719E-3</v>
      </c>
      <c r="AJ214" s="37">
        <f t="shared" si="24"/>
        <v>3.9718375878369013E-3</v>
      </c>
    </row>
    <row r="215" spans="32:36" x14ac:dyDescent="0.2">
      <c r="AF215" s="40">
        <f>_xll.qlCalendarAdvance(Calendar,AF214,"1d","mf",,Trigger)</f>
        <v>42577</v>
      </c>
      <c r="AG215" s="41">
        <f>_xll.qlDayCounterYearFraction(DayCounter,SettlementDate,AF215,,,Trigger)</f>
        <v>0.84109589041095889</v>
      </c>
      <c r="AH215" s="37">
        <f t="shared" si="25"/>
        <v>5.0251028642481063E-3</v>
      </c>
      <c r="AI215" s="37">
        <f t="shared" si="23"/>
        <v>4.2590933115340159E-3</v>
      </c>
      <c r="AJ215" s="37">
        <f t="shared" si="24"/>
        <v>3.9719940588349451E-3</v>
      </c>
    </row>
    <row r="216" spans="32:36" x14ac:dyDescent="0.2">
      <c r="AF216" s="40">
        <f>_xll.qlCalendarAdvance(Calendar,AF215,"1d","mf",,Trigger)</f>
        <v>42578</v>
      </c>
      <c r="AG216" s="41">
        <f>_xll.qlDayCounterYearFraction(DayCounter,SettlementDate,AF216,,,Trigger)</f>
        <v>0.84383561643835614</v>
      </c>
      <c r="AH216" s="37">
        <f t="shared" si="25"/>
        <v>5.0251028642481063E-3</v>
      </c>
      <c r="AI216" s="37">
        <f t="shared" si="23"/>
        <v>4.2529158151411606E-3</v>
      </c>
      <c r="AJ216" s="37">
        <f t="shared" si="24"/>
        <v>3.9722317345431291E-3</v>
      </c>
    </row>
    <row r="217" spans="32:36" x14ac:dyDescent="0.2">
      <c r="AF217" s="40">
        <f>_xll.qlCalendarAdvance(Calendar,AF216,"1d","mf",,Trigger)</f>
        <v>42579</v>
      </c>
      <c r="AG217" s="41">
        <f>_xll.qlDayCounterYearFraction(DayCounter,SettlementDate,AF217,,,Trigger)</f>
        <v>0.84657534246575339</v>
      </c>
      <c r="AH217" s="37">
        <f t="shared" si="25"/>
        <v>5.0251028642481063E-3</v>
      </c>
      <c r="AI217" s="37">
        <f t="shared" si="23"/>
        <v>4.2467383187483054E-3</v>
      </c>
      <c r="AJ217" s="37">
        <f t="shared" si="24"/>
        <v>3.9725506149614533E-3</v>
      </c>
    </row>
    <row r="218" spans="32:36" x14ac:dyDescent="0.2">
      <c r="AF218" s="40">
        <f>_xll.qlCalendarAdvance(Calendar,AF217,"1d","mf",,Trigger)</f>
        <v>42580</v>
      </c>
      <c r="AG218" s="41">
        <f>_xll.qlDayCounterYearFraction(DayCounter,SettlementDate,AF218,,,Trigger)</f>
        <v>0.84931506849315064</v>
      </c>
      <c r="AH218" s="37">
        <f t="shared" si="25"/>
        <v>5.0251028642481063E-3</v>
      </c>
      <c r="AI218" s="37">
        <f t="shared" si="23"/>
        <v>4.2405608223554494E-3</v>
      </c>
      <c r="AJ218" s="37">
        <f t="shared" si="24"/>
        <v>3.972950700089916E-3</v>
      </c>
    </row>
    <row r="219" spans="32:36" x14ac:dyDescent="0.2">
      <c r="AF219" s="40">
        <f>_xll.qlCalendarAdvance(Calendar,AF218,"1d","mf",,Trigger)</f>
        <v>42583</v>
      </c>
      <c r="AG219" s="41">
        <f>_xll.qlDayCounterYearFraction(DayCounter,SettlementDate,AF219,,,Trigger)</f>
        <v>0.8575342465753425</v>
      </c>
      <c r="AH219" s="37">
        <f t="shared" si="25"/>
        <v>5.0251028642481063E-3</v>
      </c>
      <c r="AI219" s="37">
        <f t="shared" si="23"/>
        <v>4.2220283331768828E-3</v>
      </c>
      <c r="AJ219" s="37">
        <f t="shared" si="24"/>
        <v>3.974638183736146E-3</v>
      </c>
    </row>
    <row r="220" spans="32:36" x14ac:dyDescent="0.2">
      <c r="AF220" s="40">
        <f>_xll.qlCalendarAdvance(Calendar,AF219,"1d","mf",,Trigger)</f>
        <v>42584</v>
      </c>
      <c r="AG220" s="41">
        <f>_xll.qlDayCounterYearFraction(DayCounter,SettlementDate,AF220,,,Trigger)</f>
        <v>0.86027397260273974</v>
      </c>
      <c r="AH220" s="37">
        <f t="shared" si="25"/>
        <v>5.0251028642481063E-3</v>
      </c>
      <c r="AI220" s="37">
        <f t="shared" si="23"/>
        <v>4.2158508367840276E-3</v>
      </c>
      <c r="AJ220" s="37">
        <f t="shared" si="24"/>
        <v>3.9753630877051686E-3</v>
      </c>
    </row>
    <row r="221" spans="32:36" x14ac:dyDescent="0.2">
      <c r="AF221" s="40">
        <f>_xll.qlCalendarAdvance(Calendar,AF220,"1d","mf",,Trigger)</f>
        <v>42585</v>
      </c>
      <c r="AG221" s="41">
        <f>_xll.qlDayCounterYearFraction(DayCounter,SettlementDate,AF221,,,Trigger)</f>
        <v>0.86301369863013699</v>
      </c>
      <c r="AH221" s="37">
        <f t="shared" si="25"/>
        <v>5.0251028642481063E-3</v>
      </c>
      <c r="AI221" s="37">
        <f t="shared" si="23"/>
        <v>4.2096733403911716E-3</v>
      </c>
      <c r="AJ221" s="37">
        <f t="shared" si="24"/>
        <v>3.9761691963843306E-3</v>
      </c>
    </row>
    <row r="222" spans="32:36" x14ac:dyDescent="0.2">
      <c r="AF222" s="40">
        <f>_xll.qlCalendarAdvance(Calendar,AF221,"1d","mf",,Trigger)</f>
        <v>42586</v>
      </c>
      <c r="AG222" s="41">
        <f>_xll.qlDayCounterYearFraction(DayCounter,SettlementDate,AF222,,,Trigger)</f>
        <v>0.86575342465753424</v>
      </c>
      <c r="AH222" s="37">
        <f t="shared" si="25"/>
        <v>5.0251028642481063E-3</v>
      </c>
      <c r="AI222" s="37">
        <f t="shared" si="23"/>
        <v>4.2034958439983163E-3</v>
      </c>
      <c r="AJ222" s="37">
        <f t="shared" si="24"/>
        <v>3.9770565097736335E-3</v>
      </c>
    </row>
    <row r="223" spans="32:36" x14ac:dyDescent="0.2">
      <c r="AF223" s="40">
        <f>_xll.qlCalendarAdvance(Calendar,AF222,"1d","mf",,Trigger)</f>
        <v>42587</v>
      </c>
      <c r="AG223" s="41">
        <f>_xll.qlDayCounterYearFraction(DayCounter,SettlementDate,AF223,,,Trigger)</f>
        <v>0.86849315068493149</v>
      </c>
      <c r="AH223" s="37">
        <f t="shared" si="25"/>
        <v>5.0251028642481063E-3</v>
      </c>
      <c r="AI223" s="37">
        <f t="shared" si="23"/>
        <v>4.1973183476054603E-3</v>
      </c>
      <c r="AJ223" s="37">
        <f t="shared" si="24"/>
        <v>3.9780250278730733E-3</v>
      </c>
    </row>
    <row r="224" spans="32:36" x14ac:dyDescent="0.2">
      <c r="AF224" s="40">
        <f>_xll.qlCalendarAdvance(Calendar,AF223,"1d","mf",,Trigger)</f>
        <v>42590</v>
      </c>
      <c r="AG224" s="41">
        <f>_xll.qlDayCounterYearFraction(DayCounter,SettlementDate,AF224,,,Trigger)</f>
        <v>0.87671232876712324</v>
      </c>
      <c r="AH224" s="37">
        <f t="shared" si="25"/>
        <v>5.0251028642481063E-3</v>
      </c>
      <c r="AI224" s="37">
        <f t="shared" si="23"/>
        <v>4.1787858584268938E-3</v>
      </c>
      <c r="AJ224" s="37">
        <f t="shared" si="24"/>
        <v>3.9814178104322388E-3</v>
      </c>
    </row>
    <row r="225" spans="32:36" x14ac:dyDescent="0.2">
      <c r="AF225" s="40">
        <f>_xll.qlCalendarAdvance(Calendar,AF224,"1d","mf",,Trigger)</f>
        <v>42591</v>
      </c>
      <c r="AG225" s="41">
        <f>_xll.qlDayCounterYearFraction(DayCounter,SettlementDate,AF225,,,Trigger)</f>
        <v>0.8794520547945206</v>
      </c>
      <c r="AH225" s="37">
        <f t="shared" si="25"/>
        <v>5.0251028642481063E-3</v>
      </c>
      <c r="AI225" s="37">
        <f t="shared" si="23"/>
        <v>4.1726083620340377E-3</v>
      </c>
      <c r="AJ225" s="37">
        <f t="shared" si="24"/>
        <v>3.9827111473722393E-3</v>
      </c>
    </row>
    <row r="226" spans="32:36" x14ac:dyDescent="0.2">
      <c r="AF226" s="40">
        <f>_xll.qlCalendarAdvance(Calendar,AF225,"1d","mf",,Trigger)</f>
        <v>42592</v>
      </c>
      <c r="AG226" s="41">
        <f>_xll.qlDayCounterYearFraction(DayCounter,SettlementDate,AF226,,,Trigger)</f>
        <v>0.88219178082191785</v>
      </c>
      <c r="AH226" s="37">
        <f t="shared" si="25"/>
        <v>5.0251028642481063E-3</v>
      </c>
      <c r="AI226" s="37">
        <f t="shared" si="23"/>
        <v>4.1664308656411825E-3</v>
      </c>
      <c r="AJ226" s="37">
        <f t="shared" si="24"/>
        <v>3.98408568902238E-3</v>
      </c>
    </row>
    <row r="227" spans="32:36" x14ac:dyDescent="0.2">
      <c r="AF227" s="40">
        <f>_xll.qlCalendarAdvance(Calendar,AF226,"1d","mf",,Trigger)</f>
        <v>42593</v>
      </c>
      <c r="AG227" s="41">
        <f>_xll.qlDayCounterYearFraction(DayCounter,SettlementDate,AF227,,,Trigger)</f>
        <v>0.8849315068493151</v>
      </c>
      <c r="AH227" s="37">
        <f t="shared" si="25"/>
        <v>5.0251028642481063E-3</v>
      </c>
      <c r="AI227" s="37">
        <f t="shared" si="23"/>
        <v>4.1602533692483273E-3</v>
      </c>
      <c r="AJ227" s="37">
        <f t="shared" si="24"/>
        <v>3.98554143538266E-3</v>
      </c>
    </row>
    <row r="228" spans="32:36" x14ac:dyDescent="0.2">
      <c r="AF228" s="40">
        <f>_xll.qlCalendarAdvance(Calendar,AF227,"1d","mf",,Trigger)</f>
        <v>42594</v>
      </c>
      <c r="AG228" s="41">
        <f>_xll.qlDayCounterYearFraction(DayCounter,SettlementDate,AF228,,,Trigger)</f>
        <v>0.88767123287671235</v>
      </c>
      <c r="AH228" s="37">
        <f t="shared" si="25"/>
        <v>5.0251028642481063E-3</v>
      </c>
      <c r="AI228" s="37">
        <f t="shared" si="23"/>
        <v>4.1540758728554721E-3</v>
      </c>
      <c r="AJ228" s="37">
        <f t="shared" si="24"/>
        <v>3.9870783864530803E-3</v>
      </c>
    </row>
    <row r="229" spans="32:36" x14ac:dyDescent="0.2">
      <c r="AF229" s="40">
        <f>_xll.qlCalendarAdvance(Calendar,AF228,"1d","mf",,Trigger)</f>
        <v>42597</v>
      </c>
      <c r="AG229" s="41">
        <f>_xll.qlDayCounterYearFraction(DayCounter,SettlementDate,AF229,,,Trigger)</f>
        <v>0.89589041095890409</v>
      </c>
      <c r="AH229" s="37">
        <f t="shared" si="25"/>
        <v>5.0251028642481063E-3</v>
      </c>
      <c r="AI229" s="37">
        <f t="shared" si="23"/>
        <v>4.1355433836769047E-3</v>
      </c>
      <c r="AJ229" s="37">
        <f t="shared" si="24"/>
        <v>3.9921764679251778E-3</v>
      </c>
    </row>
    <row r="230" spans="32:36" x14ac:dyDescent="0.2">
      <c r="AF230" s="40">
        <f>_xll.qlCalendarAdvance(Calendar,AF229,"1d","mf",,Trigger)</f>
        <v>42598</v>
      </c>
      <c r="AG230" s="41">
        <f>_xll.qlDayCounterYearFraction(DayCounter,SettlementDate,AF230,,,Trigger)</f>
        <v>0.89863013698630134</v>
      </c>
      <c r="AH230" s="37">
        <f t="shared" si="25"/>
        <v>5.0251028642481063E-3</v>
      </c>
      <c r="AI230" s="37">
        <f t="shared" si="23"/>
        <v>4.1293658872840495E-3</v>
      </c>
      <c r="AJ230" s="37">
        <f t="shared" si="24"/>
        <v>3.9940382378361571E-3</v>
      </c>
    </row>
    <row r="231" spans="32:36" x14ac:dyDescent="0.2">
      <c r="AF231" s="40">
        <f>_xll.qlCalendarAdvance(Calendar,AF230,"1d","mf",,Trigger)</f>
        <v>42599</v>
      </c>
      <c r="AG231" s="41">
        <f>_xll.qlDayCounterYearFraction(DayCounter,SettlementDate,AF231,,,Trigger)</f>
        <v>0.90136986301369859</v>
      </c>
      <c r="AH231" s="37">
        <f t="shared" si="25"/>
        <v>5.0251028642481063E-3</v>
      </c>
      <c r="AI231" s="37">
        <f t="shared" si="23"/>
        <v>4.1231883908911943E-3</v>
      </c>
      <c r="AJ231" s="37">
        <f t="shared" si="24"/>
        <v>3.9959812124572757E-3</v>
      </c>
    </row>
    <row r="232" spans="32:36" x14ac:dyDescent="0.2">
      <c r="AF232" s="40">
        <f>_xll.qlCalendarAdvance(Calendar,AF231,"1d","mf",,Trigger)</f>
        <v>42600</v>
      </c>
      <c r="AG232" s="41">
        <f>_xll.qlDayCounterYearFraction(DayCounter,SettlementDate,AF232,,,Trigger)</f>
        <v>0.90410958904109584</v>
      </c>
      <c r="AH232" s="37">
        <f t="shared" si="25"/>
        <v>5.0251028642481063E-3</v>
      </c>
      <c r="AI232" s="37">
        <f t="shared" si="23"/>
        <v>4.1170108944983382E-3</v>
      </c>
      <c r="AJ232" s="37">
        <f t="shared" si="24"/>
        <v>3.9980053917885346E-3</v>
      </c>
    </row>
    <row r="233" spans="32:36" x14ac:dyDescent="0.2">
      <c r="AF233" s="40">
        <f>_xll.qlCalendarAdvance(Calendar,AF232,"1d","mf",,Trigger)</f>
        <v>42601</v>
      </c>
      <c r="AG233" s="41">
        <f>_xll.qlDayCounterYearFraction(DayCounter,SettlementDate,AF233,,,Trigger)</f>
        <v>0.9068493150684932</v>
      </c>
      <c r="AH233" s="37">
        <f t="shared" si="25"/>
        <v>5.0251028642481063E-3</v>
      </c>
      <c r="AI233" s="37">
        <f t="shared" si="23"/>
        <v>4.1108333981054821E-3</v>
      </c>
      <c r="AJ233" s="37">
        <f t="shared" si="24"/>
        <v>4.0001107758299327E-3</v>
      </c>
    </row>
    <row r="234" spans="32:36" x14ac:dyDescent="0.2">
      <c r="AF234" s="40">
        <f>_xll.qlCalendarAdvance(Calendar,AF233,"1d","mf",,Trigger)</f>
        <v>42604</v>
      </c>
      <c r="AG234" s="41">
        <f>_xll.qlDayCounterYearFraction(DayCounter,SettlementDate,AF234,,,Trigger)</f>
        <v>0.91506849315068495</v>
      </c>
      <c r="AH234" s="37">
        <f t="shared" si="25"/>
        <v>5.0251028642481063E-3</v>
      </c>
      <c r="AI234" s="37">
        <f t="shared" si="23"/>
        <v>4.0923009089269156E-3</v>
      </c>
      <c r="AJ234" s="37">
        <f t="shared" si="24"/>
        <v>4.006914156214964E-3</v>
      </c>
    </row>
    <row r="235" spans="32:36" x14ac:dyDescent="0.2">
      <c r="AF235" s="40">
        <f>_xll.qlCalendarAdvance(Calendar,AF234,"1d","mf",,Trigger)</f>
        <v>42605</v>
      </c>
      <c r="AG235" s="41">
        <f>_xll.qlDayCounterYearFraction(DayCounter,SettlementDate,AF235,,,Trigger)</f>
        <v>0.9178082191780822</v>
      </c>
      <c r="AH235" s="37">
        <f t="shared" si="25"/>
        <v>5.0251028642481063E-3</v>
      </c>
      <c r="AI235" s="37">
        <f t="shared" si="23"/>
        <v>4.0861234125340595E-3</v>
      </c>
      <c r="AJ235" s="37">
        <f t="shared" si="24"/>
        <v>4.0093443590969212E-3</v>
      </c>
    </row>
    <row r="236" spans="32:36" x14ac:dyDescent="0.2">
      <c r="AF236" s="40">
        <f>_xll.qlCalendarAdvance(Calendar,AF235,"1d","mf",,Trigger)</f>
        <v>42606</v>
      </c>
      <c r="AG236" s="41">
        <f>_xll.qlDayCounterYearFraction(DayCounter,SettlementDate,AF236,,,Trigger)</f>
        <v>0.92054794520547945</v>
      </c>
      <c r="AH236" s="37">
        <f t="shared" si="25"/>
        <v>5.0251028642481063E-3</v>
      </c>
      <c r="AI236" s="37">
        <f t="shared" si="23"/>
        <v>4.0799459161412043E-3</v>
      </c>
      <c r="AJ236" s="37">
        <f t="shared" si="24"/>
        <v>4.0118557666890195E-3</v>
      </c>
    </row>
    <row r="237" spans="32:36" x14ac:dyDescent="0.2">
      <c r="AF237" s="40">
        <f>_xll.qlCalendarAdvance(Calendar,AF236,"1d","mf",,Trigger)</f>
        <v>42607</v>
      </c>
      <c r="AG237" s="41">
        <f>_xll.qlDayCounterYearFraction(DayCounter,SettlementDate,AF237,,,Trigger)</f>
        <v>0.92328767123287669</v>
      </c>
      <c r="AH237" s="37">
        <f t="shared" si="25"/>
        <v>5.0251028642481063E-3</v>
      </c>
      <c r="AI237" s="37">
        <f t="shared" si="23"/>
        <v>4.0737684197483491E-3</v>
      </c>
      <c r="AJ237" s="37">
        <f t="shared" si="24"/>
        <v>4.0144483789912562E-3</v>
      </c>
    </row>
    <row r="238" spans="32:36" x14ac:dyDescent="0.2">
      <c r="AF238" s="40">
        <f>_xll.qlCalendarAdvance(Calendar,AF237,"1d","mf",,Trigger)</f>
        <v>42608</v>
      </c>
      <c r="AG238" s="41">
        <f>_xll.qlDayCounterYearFraction(DayCounter,SettlementDate,AF238,,,Trigger)</f>
        <v>0.92602739726027394</v>
      </c>
      <c r="AH238" s="37">
        <f t="shared" si="25"/>
        <v>5.0251028642481063E-3</v>
      </c>
      <c r="AI238" s="37">
        <f t="shared" si="23"/>
        <v>4.0675909233554939E-3</v>
      </c>
      <c r="AJ238" s="37">
        <f t="shared" si="24"/>
        <v>4.0171221960036323E-3</v>
      </c>
    </row>
    <row r="239" spans="32:36" x14ac:dyDescent="0.2">
      <c r="AF239" s="40">
        <f>_xll.qlCalendarAdvance(Calendar,AF238,"1d","mf",,Trigger)</f>
        <v>42612</v>
      </c>
      <c r="AG239" s="41">
        <f>_xll.qlDayCounterYearFraction(DayCounter,SettlementDate,AF239,,,Trigger)</f>
        <v>0.93698630136986305</v>
      </c>
      <c r="AH239" s="37">
        <f t="shared" si="25"/>
        <v>5.0251028642481063E-3</v>
      </c>
      <c r="AI239" s="37">
        <f t="shared" si="23"/>
        <v>4.0428809377840713E-3</v>
      </c>
      <c r="AJ239" s="37">
        <f t="shared" si="24"/>
        <v>4.0286295111545333E-3</v>
      </c>
    </row>
    <row r="240" spans="32:36" x14ac:dyDescent="0.2">
      <c r="AF240" s="40">
        <f>_xll.qlCalendarAdvance(Calendar,AF239,"1d","mf",,Trigger)</f>
        <v>42613</v>
      </c>
      <c r="AG240" s="41">
        <f>_xll.qlDayCounterYearFraction(DayCounter,SettlementDate,AF240,,,Trigger)</f>
        <v>0.9397260273972603</v>
      </c>
      <c r="AH240" s="37">
        <f t="shared" si="25"/>
        <v>5.0251028642481063E-3</v>
      </c>
      <c r="AI240" s="37">
        <f t="shared" si="23"/>
        <v>4.0367034413912152E-3</v>
      </c>
      <c r="AJ240" s="37">
        <f t="shared" si="24"/>
        <v>4.0317093517176095E-3</v>
      </c>
    </row>
    <row r="241" spans="32:36" x14ac:dyDescent="0.2">
      <c r="AF241" s="40">
        <f>_xll.qlCalendarAdvance(Calendar,AF240,"1d","mf",,Trigger)</f>
        <v>42614</v>
      </c>
      <c r="AG241" s="41">
        <f>_xll.qlDayCounterYearFraction(DayCounter,SettlementDate,AF241,,,Trigger)</f>
        <v>0.94246575342465755</v>
      </c>
      <c r="AH241" s="37">
        <f t="shared" si="25"/>
        <v>5.0251028642481063E-3</v>
      </c>
      <c r="AI241" s="37">
        <f t="shared" si="23"/>
        <v>4.03052594499836E-3</v>
      </c>
      <c r="AJ241" s="37">
        <f t="shared" si="24"/>
        <v>4.0348703969908242E-3</v>
      </c>
    </row>
    <row r="242" spans="32:36" x14ac:dyDescent="0.2">
      <c r="AF242" s="40">
        <f>_xll.qlCalendarAdvance(Calendar,AF241,"1d","mf",,Trigger)</f>
        <v>42615</v>
      </c>
      <c r="AG242" s="41">
        <f>_xll.qlDayCounterYearFraction(DayCounter,SettlementDate,AF242,,,Trigger)</f>
        <v>0.9452054794520548</v>
      </c>
      <c r="AH242" s="37">
        <f t="shared" si="25"/>
        <v>5.0251028642481063E-3</v>
      </c>
      <c r="AI242" s="37">
        <f t="shared" si="23"/>
        <v>4.0243484486055039E-3</v>
      </c>
      <c r="AJ242" s="37">
        <f t="shared" si="24"/>
        <v>4.038112646974179E-3</v>
      </c>
    </row>
    <row r="243" spans="32:36" x14ac:dyDescent="0.2">
      <c r="AF243" s="40">
        <f>_xll.qlCalendarAdvance(Calendar,AF242,"1d","mf",,Trigger)</f>
        <v>42618</v>
      </c>
      <c r="AG243" s="41">
        <f>_xll.qlDayCounterYearFraction(DayCounter,SettlementDate,AF243,,,Trigger)</f>
        <v>0.95342465753424654</v>
      </c>
      <c r="AH243" s="37">
        <f t="shared" si="25"/>
        <v>5.0251028642481063E-3</v>
      </c>
      <c r="AI243" s="37">
        <f t="shared" si="23"/>
        <v>4.0058159594269383E-3</v>
      </c>
      <c r="AJ243" s="37">
        <f t="shared" si="24"/>
        <v>4.0483266251850804E-3</v>
      </c>
    </row>
    <row r="244" spans="32:36" x14ac:dyDescent="0.2">
      <c r="AF244" s="40">
        <f>_xll.qlCalendarAdvance(Calendar,AF243,"1d","mf",,Trigger)</f>
        <v>42619</v>
      </c>
      <c r="AG244" s="41">
        <f>_xll.qlDayCounterYearFraction(DayCounter,SettlementDate,AF244,,,Trigger)</f>
        <v>0.95616438356164379</v>
      </c>
      <c r="AH244" s="37">
        <f t="shared" si="25"/>
        <v>5.0251028642481063E-3</v>
      </c>
      <c r="AI244" s="37">
        <f t="shared" si="23"/>
        <v>3.9996384630340822E-3</v>
      </c>
      <c r="AJ244" s="37">
        <f t="shared" si="24"/>
        <v>4.0518936940089944E-3</v>
      </c>
    </row>
    <row r="245" spans="32:36" x14ac:dyDescent="0.2">
      <c r="AF245" s="40">
        <f>_xll.qlCalendarAdvance(Calendar,AF244,"1d","mf",,Trigger)</f>
        <v>42620</v>
      </c>
      <c r="AG245" s="41">
        <f>_xll.qlDayCounterYearFraction(DayCounter,SettlementDate,AF245,,,Trigger)</f>
        <v>0.95890410958904104</v>
      </c>
      <c r="AH245" s="37">
        <f t="shared" si="25"/>
        <v>5.0251028642481063E-3</v>
      </c>
      <c r="AI245" s="37">
        <f t="shared" si="23"/>
        <v>3.9934609666412262E-3</v>
      </c>
      <c r="AJ245" s="37">
        <f t="shared" si="24"/>
        <v>4.0555419675430476E-3</v>
      </c>
    </row>
    <row r="246" spans="32:36" x14ac:dyDescent="0.2">
      <c r="AF246" s="40">
        <f>_xll.qlCalendarAdvance(Calendar,AF245,"1d","mf",,Trigger)</f>
        <v>42621</v>
      </c>
      <c r="AG246" s="41">
        <f>_xll.qlDayCounterYearFraction(DayCounter,SettlementDate,AF246,,,Trigger)</f>
        <v>0.9616438356164384</v>
      </c>
      <c r="AH246" s="37">
        <f t="shared" si="25"/>
        <v>5.0251028642481063E-3</v>
      </c>
      <c r="AI246" s="37">
        <f t="shared" si="23"/>
        <v>3.9872834702483709E-3</v>
      </c>
      <c r="AJ246" s="37">
        <f t="shared" si="24"/>
        <v>4.0592714457872402E-3</v>
      </c>
    </row>
    <row r="247" spans="32:36" x14ac:dyDescent="0.2">
      <c r="AF247" s="40">
        <f>_xll.qlCalendarAdvance(Calendar,AF246,"1d","mf",,Trigger)</f>
        <v>42622</v>
      </c>
      <c r="AG247" s="41">
        <f>_xll.qlDayCounterYearFraction(DayCounter,SettlementDate,AF247,,,Trigger)</f>
        <v>0.96438356164383565</v>
      </c>
      <c r="AH247" s="37">
        <f t="shared" si="25"/>
        <v>5.0251028642481063E-3</v>
      </c>
      <c r="AI247" s="37">
        <f t="shared" si="23"/>
        <v>3.9811059738555157E-3</v>
      </c>
      <c r="AJ247" s="37">
        <f t="shared" si="24"/>
        <v>4.0630821287415738E-3</v>
      </c>
    </row>
    <row r="248" spans="32:36" x14ac:dyDescent="0.2">
      <c r="AF248" s="40">
        <f>_xll.qlCalendarAdvance(Calendar,AF247,"1d","mf",,Trigger)</f>
        <v>42625</v>
      </c>
      <c r="AG248" s="41">
        <f>_xll.qlDayCounterYearFraction(DayCounter,SettlementDate,AF248,,,Trigger)</f>
        <v>0.9726027397260274</v>
      </c>
      <c r="AH248" s="37">
        <f t="shared" si="25"/>
        <v>5.0251028642481063E-3</v>
      </c>
      <c r="AI248" s="37">
        <f t="shared" si="23"/>
        <v>3.9625734846769484E-3</v>
      </c>
      <c r="AJ248" s="37">
        <f t="shared" si="24"/>
        <v>4.075001405865409E-3</v>
      </c>
    </row>
    <row r="249" spans="32:36" x14ac:dyDescent="0.2">
      <c r="AF249" s="40">
        <f>_xll.qlCalendarAdvance(Calendar,AF248,"1d","mf",,Trigger)</f>
        <v>42626</v>
      </c>
      <c r="AG249" s="41">
        <f>_xll.qlDayCounterYearFraction(DayCounter,SettlementDate,AF249,,,Trigger)</f>
        <v>0.97534246575342465</v>
      </c>
      <c r="AH249" s="37">
        <f t="shared" si="25"/>
        <v>5.0251028642481063E-3</v>
      </c>
      <c r="AI249" s="37">
        <f t="shared" si="23"/>
        <v>3.9563959882840932E-3</v>
      </c>
      <c r="AJ249" s="37">
        <f t="shared" si="24"/>
        <v>4.0791369076603008E-3</v>
      </c>
    </row>
    <row r="250" spans="32:36" x14ac:dyDescent="0.2">
      <c r="AF250" s="40">
        <f>_xll.qlCalendarAdvance(Calendar,AF249,"1d","mf",,Trigger)</f>
        <v>42627</v>
      </c>
      <c r="AG250" s="41">
        <f>_xll.qlDayCounterYearFraction(DayCounter,SettlementDate,AF250,,,Trigger)</f>
        <v>0.9780821917808219</v>
      </c>
      <c r="AH250" s="37">
        <f t="shared" si="25"/>
        <v>5.0251028642481063E-3</v>
      </c>
      <c r="AI250" s="37">
        <f t="shared" si="23"/>
        <v>3.9502184918912379E-3</v>
      </c>
      <c r="AJ250" s="37">
        <f t="shared" si="24"/>
        <v>4.0833536141653328E-3</v>
      </c>
    </row>
    <row r="251" spans="32:36" x14ac:dyDescent="0.2">
      <c r="AF251" s="40">
        <f>_xll.qlCalendarAdvance(Calendar,AF250,"1d","mf",,Trigger)</f>
        <v>42628</v>
      </c>
      <c r="AG251" s="41">
        <f>_xll.qlDayCounterYearFraction(DayCounter,SettlementDate,AF251,,,Trigger)</f>
        <v>0.98082191780821915</v>
      </c>
      <c r="AH251" s="37">
        <f t="shared" si="25"/>
        <v>5.0251028642481063E-3</v>
      </c>
      <c r="AI251" s="37">
        <f t="shared" si="23"/>
        <v>3.9440409954983819E-3</v>
      </c>
      <c r="AJ251" s="37">
        <f t="shared" si="24"/>
        <v>4.0876515253805042E-3</v>
      </c>
    </row>
    <row r="252" spans="32:36" x14ac:dyDescent="0.2">
      <c r="AF252" s="40">
        <f>_xll.qlCalendarAdvance(Calendar,AF251,"1d","mf",,Trigger)</f>
        <v>42629</v>
      </c>
      <c r="AG252" s="41">
        <f>_xll.qlDayCounterYearFraction(DayCounter,SettlementDate,AF252,,,Trigger)</f>
        <v>0.98356164383561639</v>
      </c>
      <c r="AH252" s="37">
        <f t="shared" si="25"/>
        <v>5.0251028642481063E-3</v>
      </c>
      <c r="AI252" s="37">
        <f t="shared" ref="AI252:AI257" si="26">$W$10+$W$9*AG252</f>
        <v>3.9378634991055258E-3</v>
      </c>
      <c r="AJ252" s="37">
        <f t="shared" ref="AJ252:AJ257" si="27">($W$5+$W$4*AG252+$W$3*AG252^2)</f>
        <v>4.0920306413058157E-3</v>
      </c>
    </row>
    <row r="253" spans="32:36" x14ac:dyDescent="0.2">
      <c r="AF253" s="40">
        <f>_xll.qlCalendarAdvance(Calendar,AF252,"1d","mf",,Trigger)</f>
        <v>42632</v>
      </c>
      <c r="AG253" s="41">
        <f>_xll.qlDayCounterYearFraction(DayCounter,SettlementDate,AF253,,,Trigger)</f>
        <v>0.99178082191780825</v>
      </c>
      <c r="AH253" s="37">
        <f t="shared" si="25"/>
        <v>5.0251028642481063E-3</v>
      </c>
      <c r="AI253" s="37">
        <f t="shared" si="26"/>
        <v>3.9193310099269593E-3</v>
      </c>
      <c r="AJ253" s="37">
        <f t="shared" si="27"/>
        <v>4.1056552173425872E-3</v>
      </c>
    </row>
    <row r="254" spans="32:36" x14ac:dyDescent="0.2">
      <c r="AF254" s="40">
        <f>_xll.qlCalendarAdvance(Calendar,AF253,"1d","mf",,Trigger)</f>
        <v>42633</v>
      </c>
      <c r="AG254" s="41">
        <f>_xll.qlDayCounterYearFraction(DayCounter,SettlementDate,AF254,,,Trigger)</f>
        <v>0.9945205479452055</v>
      </c>
      <c r="AH254" s="37">
        <f t="shared" si="25"/>
        <v>5.0251028642481063E-3</v>
      </c>
      <c r="AI254" s="37">
        <f t="shared" si="26"/>
        <v>3.9131535135341041E-3</v>
      </c>
      <c r="AJ254" s="37">
        <f t="shared" si="27"/>
        <v>4.1103591521084561E-3</v>
      </c>
    </row>
    <row r="255" spans="32:36" x14ac:dyDescent="0.2">
      <c r="AF255" s="40">
        <f>_xll.qlCalendarAdvance(Calendar,AF254,"1d","mf",,Trigger)</f>
        <v>42634</v>
      </c>
      <c r="AG255" s="41">
        <f>_xll.qlDayCounterYearFraction(DayCounter,SettlementDate,AF255,,,Trigger)</f>
        <v>0.99726027397260275</v>
      </c>
      <c r="AH255" s="37">
        <f t="shared" si="25"/>
        <v>5.0251028642481063E-3</v>
      </c>
      <c r="AI255" s="37">
        <f t="shared" si="26"/>
        <v>3.906976017141248E-3</v>
      </c>
      <c r="AJ255" s="37">
        <f t="shared" si="27"/>
        <v>4.1151442915844652E-3</v>
      </c>
    </row>
    <row r="256" spans="32:36" x14ac:dyDescent="0.2">
      <c r="AF256" s="40">
        <f>_xll.qlCalendarAdvance(Calendar,AF255,"1d","mf",,Trigger)</f>
        <v>42635</v>
      </c>
      <c r="AG256" s="41">
        <f>_xll.qlDayCounterYearFraction(DayCounter,SettlementDate,AF256,,,Trigger)</f>
        <v>1</v>
      </c>
      <c r="AH256" s="37">
        <f t="shared" si="25"/>
        <v>5.0251028642481063E-3</v>
      </c>
      <c r="AI256" s="37">
        <f t="shared" si="26"/>
        <v>3.9007985207483928E-3</v>
      </c>
      <c r="AJ256" s="37">
        <f t="shared" si="27"/>
        <v>4.1200106357706153E-3</v>
      </c>
    </row>
    <row r="257" spans="32:36" x14ac:dyDescent="0.2">
      <c r="AF257" s="312">
        <f>_xll.qlCalendarAdvance(Calendar,AF256,"1d","mf",,Trigger)</f>
        <v>42636</v>
      </c>
      <c r="AG257" s="313">
        <f>_xll.qlDayCounterYearFraction(DayCounter,SettlementDate,AF257,,,Trigger)</f>
        <v>1.0027397260273974</v>
      </c>
      <c r="AH257" s="43">
        <f t="shared" si="25"/>
        <v>5.0251028642481063E-3</v>
      </c>
      <c r="AI257" s="43">
        <f t="shared" si="26"/>
        <v>3.8946210243555371E-3</v>
      </c>
      <c r="AJ257" s="43">
        <f t="shared" si="27"/>
        <v>4.1249581846669048E-3</v>
      </c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33">
      <formula1>"flat,linear,quadratic"</formula1>
    </dataValidation>
    <dataValidation type="list" allowBlank="1" showInputMessage="1" showErrorMessage="1" sqref="D12">
      <formula1>"Delta(0M;1Y)extrap,fixing"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/>
  </sheetPr>
  <dimension ref="A1:AC26"/>
  <sheetViews>
    <sheetView showGridLines="0" workbookViewId="0"/>
  </sheetViews>
  <sheetFormatPr defaultRowHeight="11.25" outlineLevelCol="1" x14ac:dyDescent="0.2"/>
  <cols>
    <col min="1" max="1" width="3.5" style="341" bestFit="1" customWidth="1"/>
    <col min="2" max="2" width="20.1640625" style="341" customWidth="1"/>
    <col min="3" max="3" width="17.6640625" style="341" hidden="1" customWidth="1" outlineLevel="1"/>
    <col min="4" max="4" width="20.1640625" style="341" customWidth="1" collapsed="1"/>
    <col min="5" max="5" width="20.1640625" style="341" customWidth="1"/>
    <col min="6" max="8" width="10.5" style="341" bestFit="1" customWidth="1"/>
    <col min="9" max="9" width="17.6640625" style="341" bestFit="1" customWidth="1"/>
    <col min="10" max="10" width="9.33203125" style="341"/>
    <col min="11" max="15" width="9.33203125" style="342"/>
    <col min="16" max="16" width="2.83203125" style="341" customWidth="1"/>
    <col min="17" max="17" width="27.5" style="341" bestFit="1" customWidth="1"/>
    <col min="18" max="18" width="20.1640625" style="341" hidden="1" customWidth="1"/>
    <col min="19" max="19" width="20.1640625" style="341" bestFit="1" customWidth="1"/>
    <col min="20" max="20" width="20.1640625" style="341" customWidth="1"/>
    <col min="21" max="21" width="20.1640625" style="341" hidden="1" customWidth="1"/>
    <col min="22" max="22" width="10" style="341" bestFit="1" customWidth="1"/>
    <col min="23" max="23" width="9.33203125" style="341" customWidth="1"/>
    <col min="24" max="24" width="10" style="341" bestFit="1" customWidth="1"/>
    <col min="25" max="25" width="9.33203125" style="341"/>
    <col min="26" max="26" width="2.83203125" style="341" customWidth="1"/>
    <col min="27" max="16384" width="9.33203125" style="341"/>
  </cols>
  <sheetData>
    <row r="1" spans="1:29" ht="22.5" x14ac:dyDescent="0.2">
      <c r="A1" s="340"/>
      <c r="B1" s="340" t="s">
        <v>84</v>
      </c>
      <c r="C1" s="340"/>
      <c r="D1" s="340" t="s">
        <v>85</v>
      </c>
      <c r="E1" s="340" t="s">
        <v>86</v>
      </c>
      <c r="F1" s="340" t="s">
        <v>30</v>
      </c>
      <c r="G1" s="340" t="s">
        <v>87</v>
      </c>
      <c r="H1" s="340" t="s">
        <v>88</v>
      </c>
    </row>
    <row r="2" spans="1:29" x14ac:dyDescent="0.2">
      <c r="A2" s="112">
        <v>0</v>
      </c>
      <c r="B2" s="113">
        <f>_xll.qlInterestRateIndexFixingDate(IborIndex1Y,D2)</f>
        <v>42270</v>
      </c>
      <c r="C2" s="112" t="str">
        <f>_xll.qlMakeDatedOIS(,D2,E2,OvernightIndex,0,DayCounter,0)</f>
        <v>obj_00404#0000</v>
      </c>
      <c r="D2" s="113">
        <f>_xll.qlCalendarAdvance(Calendar,SettlementDate,A2&amp;"M","mf")</f>
        <v>42270</v>
      </c>
      <c r="E2" s="113">
        <f>_xll.qlInterestRateIndexMaturity(IborIndex1Y,D2)</f>
        <v>42636</v>
      </c>
      <c r="F2" s="114">
        <f>_xll.qlOvernightIndexedSwapFairRate(C2,_xll.ohTrigger(InterestRatesTrigger))</f>
        <v>5.3875000000001222E-3</v>
      </c>
      <c r="G2" s="115">
        <f>_xll.qlInterpolationInterpolate(B12Minterpolation,D2,TRUE,F2)</f>
        <v>5.0649999999998778E-3</v>
      </c>
      <c r="H2" s="114">
        <f t="shared" ref="H2:H20" si="0">F2+G2</f>
        <v>1.04525E-2</v>
      </c>
      <c r="AA2" s="343"/>
      <c r="AB2" s="343"/>
      <c r="AC2" s="344"/>
    </row>
    <row r="3" spans="1:29" x14ac:dyDescent="0.2">
      <c r="A3" s="116">
        <v>1</v>
      </c>
      <c r="B3" s="117">
        <f>_xll.qlInterestRateIndexFixingDate(IborIndex1Y,D3)</f>
        <v>42300</v>
      </c>
      <c r="C3" s="116" t="str">
        <f>_xll.qlMakeDatedOIS(,D3,E3,OvernightIndex,0,DayCounter,0)</f>
        <v>obj_00401#0000</v>
      </c>
      <c r="D3" s="117">
        <f>_xll.qlCalendarAdvance(Calendar,SettlementDate,A3&amp;"M","mf")</f>
        <v>42300</v>
      </c>
      <c r="E3" s="117">
        <f>_xll.qlInterestRateIndexMaturity(IborIndex1Y,D3)</f>
        <v>42667</v>
      </c>
      <c r="F3" s="118">
        <f>_xll.qlOvernightIndexedSwapFairRate(C3,_xll.ohTrigger(InterestRatesTrigger))</f>
        <v>5.5726105485054966E-3</v>
      </c>
      <c r="G3" s="119">
        <f>_xll.qlInterpolationInterpolate(B12Minterpolation,D3,TRUE,F3)</f>
        <v>4.5771359523351148E-3</v>
      </c>
      <c r="H3" s="118">
        <f t="shared" si="0"/>
        <v>1.0149746500840611E-2</v>
      </c>
      <c r="AA3" s="343"/>
      <c r="AB3" s="343"/>
      <c r="AC3" s="344"/>
    </row>
    <row r="4" spans="1:29" x14ac:dyDescent="0.2">
      <c r="A4" s="116">
        <v>2</v>
      </c>
      <c r="B4" s="117">
        <f>_xll.qlInterestRateIndexFixingDate(IborIndex1Y,D4)</f>
        <v>42331</v>
      </c>
      <c r="C4" s="116" t="str">
        <f>_xll.qlMakeDatedOIS(,D4,E4,OvernightIndex,0,DayCounter,0)</f>
        <v>obj_00409#0000</v>
      </c>
      <c r="D4" s="117">
        <f>_xll.qlCalendarAdvance(Calendar,SettlementDate,A4&amp;"M","mf")</f>
        <v>42331</v>
      </c>
      <c r="E4" s="117">
        <f>_xll.qlInterestRateIndexMaturity(IborIndex1Y,D4)</f>
        <v>42697</v>
      </c>
      <c r="F4" s="118">
        <f>_xll.qlOvernightIndexedSwapFairRate(C4,_xll.ohTrigger(InterestRatesTrigger))</f>
        <v>5.7778260157048582E-3</v>
      </c>
      <c r="G4" s="119">
        <f>_xll.qlInterpolationInterpolate(B12Minterpolation,D4,TRUE,F4)</f>
        <v>4.5221739842951419E-3</v>
      </c>
      <c r="H4" s="118">
        <f t="shared" si="0"/>
        <v>1.03E-2</v>
      </c>
      <c r="AA4" s="343"/>
      <c r="AB4" s="343"/>
      <c r="AC4" s="344"/>
    </row>
    <row r="5" spans="1:29" x14ac:dyDescent="0.2">
      <c r="A5" s="116">
        <v>3</v>
      </c>
      <c r="B5" s="117">
        <f>_xll.qlInterestRateIndexFixingDate(IborIndex1Y,D5)</f>
        <v>42361</v>
      </c>
      <c r="C5" s="116" t="str">
        <f>_xll.qlMakeDatedOIS(,D5,E5,OvernightIndex,0,DayCounter,0)</f>
        <v>obj_003fd#0000</v>
      </c>
      <c r="D5" s="117">
        <f>_xll.qlCalendarAdvance(Calendar,SettlementDate,A5&amp;"M","mf")</f>
        <v>42361</v>
      </c>
      <c r="E5" s="117">
        <f>_xll.qlInterestRateIndexMaturity(IborIndex1Y,D5)</f>
        <v>42727</v>
      </c>
      <c r="F5" s="118">
        <f>_xll.qlOvernightIndexedSwapFairRate(C5,_xll.ohTrigger(InterestRatesTrigger))</f>
        <v>6.0001362943814911E-3</v>
      </c>
      <c r="G5" s="119">
        <f>_xll.qlInterpolationInterpolate(B12Minterpolation,D5,TRUE,F5)</f>
        <v>4.4998637056185096E-3</v>
      </c>
      <c r="H5" s="118">
        <f t="shared" si="0"/>
        <v>1.0500000000000001E-2</v>
      </c>
      <c r="AA5" s="343"/>
      <c r="AB5" s="343"/>
      <c r="AC5" s="344"/>
    </row>
    <row r="6" spans="1:29" x14ac:dyDescent="0.2">
      <c r="A6" s="116">
        <v>4</v>
      </c>
      <c r="B6" s="117">
        <f>_xll.qlInterestRateIndexFixingDate(IborIndex1Y,D6)</f>
        <v>42394</v>
      </c>
      <c r="C6" s="116" t="str">
        <f>_xll.qlMakeDatedOIS(,D6,E6,OvernightIndex,0,DayCounter,0)</f>
        <v>obj_003fe#0000</v>
      </c>
      <c r="D6" s="117">
        <f>_xll.qlCalendarAdvance(Calendar,SettlementDate,A6&amp;"M","mf")</f>
        <v>42394</v>
      </c>
      <c r="E6" s="117">
        <f>_xll.qlInterestRateIndexMaturity(IborIndex1Y,D6)</f>
        <v>42760</v>
      </c>
      <c r="F6" s="118">
        <f>_xll.qlOvernightIndexedSwapFairRate(C6,_xll.ohTrigger(InterestRatesTrigger))</f>
        <v>6.2895756724568059E-3</v>
      </c>
      <c r="G6" s="119">
        <f>_xll.qlInterpolationInterpolate(B12Minterpolation,D6,TRUE,F6)</f>
        <v>4.5604243275431935E-3</v>
      </c>
      <c r="H6" s="118">
        <f t="shared" si="0"/>
        <v>1.0849999999999999E-2</v>
      </c>
      <c r="AA6" s="343"/>
      <c r="AB6" s="343"/>
      <c r="AC6" s="344"/>
    </row>
    <row r="7" spans="1:29" x14ac:dyDescent="0.2">
      <c r="A7" s="116">
        <v>5</v>
      </c>
      <c r="B7" s="117">
        <f>_xll.qlInterestRateIndexFixingDate(IborIndex1Y,D7)</f>
        <v>42423</v>
      </c>
      <c r="C7" s="116" t="str">
        <f>_xll.qlMakeDatedOIS(,D7,E7,OvernightIndex,0,DayCounter,0)</f>
        <v>obj_003f7#0000</v>
      </c>
      <c r="D7" s="117">
        <f>_xll.qlCalendarAdvance(Calendar,SettlementDate,A7&amp;"M","mf")</f>
        <v>42423</v>
      </c>
      <c r="E7" s="117">
        <f>_xll.qlInterestRateIndexMaturity(IborIndex1Y,D7)</f>
        <v>42789</v>
      </c>
      <c r="F7" s="118">
        <f>_xll.qlOvernightIndexedSwapFairRate(C7,_xll.ohTrigger(InterestRatesTrigger))</f>
        <v>6.5385151021255441E-3</v>
      </c>
      <c r="G7" s="119">
        <f>_xll.qlInterpolationInterpolate(B12Minterpolation,D7,TRUE,F7)</f>
        <v>4.611484897874457E-3</v>
      </c>
      <c r="H7" s="118">
        <f t="shared" si="0"/>
        <v>1.115E-2</v>
      </c>
      <c r="AA7" s="343"/>
      <c r="AB7" s="343"/>
      <c r="AC7" s="344"/>
    </row>
    <row r="8" spans="1:29" x14ac:dyDescent="0.2">
      <c r="A8" s="116">
        <v>6</v>
      </c>
      <c r="B8" s="117">
        <f>_xll.qlInterestRateIndexFixingDate(IborIndex1Y,D8)</f>
        <v>42452</v>
      </c>
      <c r="C8" s="116" t="str">
        <f>_xll.qlMakeDatedOIS(,D8,E8,OvernightIndex,0,DayCounter,0)</f>
        <v>obj_00402#0000</v>
      </c>
      <c r="D8" s="117">
        <f>_xll.qlCalendarAdvance(Calendar,SettlementDate,A8&amp;"M","mf")</f>
        <v>42452</v>
      </c>
      <c r="E8" s="117">
        <f>_xll.qlInterestRateIndexMaturity(IborIndex1Y,D8)</f>
        <v>42817</v>
      </c>
      <c r="F8" s="118">
        <f>_xll.qlOvernightIndexedSwapFairRate(C8,_xll.ohTrigger(InterestRatesTrigger))</f>
        <v>6.7901206645155643E-3</v>
      </c>
      <c r="G8" s="119">
        <f>_xll.qlInterpolationInterpolate(B12Minterpolation,D8,TRUE,F8)</f>
        <v>4.6098793354844361E-3</v>
      </c>
      <c r="H8" s="118">
        <f t="shared" si="0"/>
        <v>1.14E-2</v>
      </c>
      <c r="AA8" s="343"/>
      <c r="AB8" s="343"/>
      <c r="AC8" s="344"/>
    </row>
    <row r="9" spans="1:29" x14ac:dyDescent="0.2">
      <c r="A9" s="116">
        <v>7</v>
      </c>
      <c r="B9" s="117">
        <f>_xll.qlInterestRateIndexFixingDate(IborIndex1Y,D9)</f>
        <v>42485</v>
      </c>
      <c r="C9" s="116" t="str">
        <f>_xll.qlMakeDatedOIS(,D9,E9,OvernightIndex,0,DayCounter,0)</f>
        <v>obj_003fc#0000</v>
      </c>
      <c r="D9" s="117">
        <f>_xll.qlCalendarAdvance(Calendar,SettlementDate,A9&amp;"M","mf")</f>
        <v>42485</v>
      </c>
      <c r="E9" s="117">
        <f>_xll.qlInterestRateIndexMaturity(IborIndex1Y,D9)</f>
        <v>42850</v>
      </c>
      <c r="F9" s="118">
        <f>_xll.qlOvernightIndexedSwapFairRate(C9,_xll.ohTrigger(InterestRatesTrigger))</f>
        <v>7.1180543563662546E-3</v>
      </c>
      <c r="G9" s="119">
        <f>_xll.qlInterpolationInterpolate(B12Minterpolation,D9,TRUE,F9)</f>
        <v>4.7063928393363194E-3</v>
      </c>
      <c r="H9" s="118">
        <f t="shared" si="0"/>
        <v>1.1824447195702574E-2</v>
      </c>
      <c r="I9" s="344"/>
      <c r="AA9" s="343"/>
      <c r="AB9" s="343"/>
      <c r="AC9" s="344"/>
    </row>
    <row r="10" spans="1:29" x14ac:dyDescent="0.2">
      <c r="A10" s="116">
        <v>8</v>
      </c>
      <c r="B10" s="117">
        <f>_xll.qlInterestRateIndexFixingDate(IborIndex1Y,D10)</f>
        <v>42513</v>
      </c>
      <c r="C10" s="116" t="str">
        <f>_xll.qlMakeDatedOIS(,D10,E10,OvernightIndex,0,DayCounter,0)</f>
        <v>obj_00407#0000</v>
      </c>
      <c r="D10" s="117">
        <f>_xll.qlCalendarAdvance(Calendar,SettlementDate,A10&amp;"M","mf")</f>
        <v>42513</v>
      </c>
      <c r="E10" s="117">
        <f>_xll.qlInterestRateIndexMaturity(IborIndex1Y,D10)</f>
        <v>42878</v>
      </c>
      <c r="F10" s="118">
        <f>_xll.qlOvernightIndexedSwapFairRate(C10,_xll.ohTrigger(InterestRatesTrigger))</f>
        <v>7.3977444777217904E-3</v>
      </c>
      <c r="G10" s="119">
        <f>_xll.qlInterpolationInterpolate(B12Minterpolation,D10,TRUE,F10)</f>
        <v>4.8516918851564351E-3</v>
      </c>
      <c r="H10" s="118">
        <f t="shared" si="0"/>
        <v>1.2249436362878226E-2</v>
      </c>
      <c r="I10" s="344"/>
      <c r="AA10" s="343"/>
      <c r="AB10" s="343"/>
      <c r="AC10" s="344"/>
    </row>
    <row r="11" spans="1:29" x14ac:dyDescent="0.2">
      <c r="A11" s="116">
        <v>9</v>
      </c>
      <c r="B11" s="117">
        <f>_xll.qlInterestRateIndexFixingDate(IborIndex1Y,D11)</f>
        <v>42544</v>
      </c>
      <c r="C11" s="116" t="str">
        <f>_xll.qlMakeDatedOIS(,D11,E11,OvernightIndex,0,DayCounter,0)</f>
        <v>obj_003fb#0000</v>
      </c>
      <c r="D11" s="117">
        <f>_xll.qlCalendarAdvance(Calendar,SettlementDate,A11&amp;"M","mf")</f>
        <v>42544</v>
      </c>
      <c r="E11" s="117">
        <f>_xll.qlInterestRateIndexMaturity(IborIndex1Y,D11)</f>
        <v>42909</v>
      </c>
      <c r="F11" s="118">
        <f>_xll.qlOvernightIndexedSwapFairRate(C11,_xll.ohTrigger(InterestRatesTrigger))</f>
        <v>7.6977223276615278E-3</v>
      </c>
      <c r="G11" s="119">
        <f>_xll.qlInterpolationInterpolate(B12Minterpolation,D11,TRUE,F11)</f>
        <v>4.9522776723384745E-3</v>
      </c>
      <c r="H11" s="118">
        <f t="shared" si="0"/>
        <v>1.2650000000000002E-2</v>
      </c>
      <c r="I11" s="344"/>
      <c r="AA11" s="343"/>
      <c r="AB11" s="343"/>
      <c r="AC11" s="344"/>
    </row>
    <row r="12" spans="1:29" x14ac:dyDescent="0.2">
      <c r="A12" s="116">
        <v>10</v>
      </c>
      <c r="B12" s="117">
        <f>_xll.qlInterestRateIndexFixingDate(IborIndex1Y,D12)</f>
        <v>42576</v>
      </c>
      <c r="C12" s="116" t="str">
        <f>_xll.qlMakeDatedOIS(,D12,E12,OvernightIndex,0,DayCounter,0)</f>
        <v>obj_00405#0000</v>
      </c>
      <c r="D12" s="117">
        <f>_xll.qlCalendarAdvance(Calendar,SettlementDate,A12&amp;"M","mf")</f>
        <v>42576</v>
      </c>
      <c r="E12" s="117">
        <f>_xll.qlInterestRateIndexMaturity(IborIndex1Y,D12)</f>
        <v>42941</v>
      </c>
      <c r="F12" s="118">
        <f>_xll.qlOvernightIndexedSwapFairRate(C12,_xll.ohTrigger(InterestRatesTrigger))</f>
        <v>8.039136896399901E-3</v>
      </c>
      <c r="G12" s="119">
        <f>_xll.qlInterpolationInterpolate(B12Minterpolation,D12,TRUE,F12)</f>
        <v>4.9706640725865293E-3</v>
      </c>
      <c r="H12" s="118">
        <f t="shared" si="0"/>
        <v>1.3009800968986431E-2</v>
      </c>
      <c r="I12" s="344"/>
      <c r="AA12" s="343"/>
      <c r="AB12" s="343"/>
      <c r="AC12" s="344"/>
    </row>
    <row r="13" spans="1:29" x14ac:dyDescent="0.2">
      <c r="A13" s="120">
        <v>11</v>
      </c>
      <c r="B13" s="121">
        <f>_xll.qlInterestRateIndexFixingDate(IborIndex1Y,D13)</f>
        <v>42605</v>
      </c>
      <c r="C13" s="120" t="str">
        <f>_xll.qlMakeDatedOIS(,D13,E13,OvernightIndex,0,DayCounter,0)</f>
        <v>obj_003f6#0000</v>
      </c>
      <c r="D13" s="121">
        <f>_xll.qlCalendarAdvance(Calendar,SettlementDate,A13&amp;"M","mf")</f>
        <v>42605</v>
      </c>
      <c r="E13" s="121">
        <f>_xll.qlInterestRateIndexMaturity(IborIndex1Y,D13)</f>
        <v>42970</v>
      </c>
      <c r="F13" s="122">
        <f>_xll.qlOvernightIndexedSwapFairRate(C13,_xll.ohTrigger(InterestRatesTrigger))</f>
        <v>8.3397760193064663E-3</v>
      </c>
      <c r="G13" s="123">
        <f>_xll.qlInterpolationInterpolate(B12Minterpolation,D13,TRUE,F13)</f>
        <v>4.9767486402399891E-3</v>
      </c>
      <c r="H13" s="122">
        <f t="shared" si="0"/>
        <v>1.3316524659546455E-2</v>
      </c>
      <c r="I13" s="344"/>
      <c r="AA13" s="343"/>
      <c r="AB13" s="343"/>
      <c r="AC13" s="344"/>
    </row>
    <row r="14" spans="1:29" x14ac:dyDescent="0.2">
      <c r="A14" s="112">
        <v>12</v>
      </c>
      <c r="B14" s="113">
        <f>_xll.qlInterestRateIndexFixingDate(IborIndex1Y,D14)</f>
        <v>42636</v>
      </c>
      <c r="C14" s="112" t="str">
        <f>_xll.qlMakeDatedOIS(,D14,E14,OvernightIndex,0,DayCounter,0)</f>
        <v>obj_003ff#0000</v>
      </c>
      <c r="D14" s="113">
        <f>_xll.qlCalendarAdvance(Calendar,SettlementDate,A14&amp;"M","mf")</f>
        <v>42636</v>
      </c>
      <c r="E14" s="113">
        <f>_xll.qlInterestRateIndexMaturity(IborIndex1Y,D14)</f>
        <v>43003</v>
      </c>
      <c r="F14" s="114">
        <f>_xll.qlOvernightIndexedSwapFairRate(C14,_xll.ohTrigger(InterestRatesTrigger))</f>
        <v>8.6716637403974946E-3</v>
      </c>
      <c r="G14" s="115">
        <f>_xll.qlInterpolationInterpolate(B12Minterpolation,D14,TRUE,F14)</f>
        <v>4.9777220913350718E-3</v>
      </c>
      <c r="H14" s="114">
        <f t="shared" si="0"/>
        <v>1.3649385831732566E-2</v>
      </c>
      <c r="I14" s="344"/>
      <c r="AA14" s="343"/>
      <c r="AB14" s="343"/>
      <c r="AC14" s="344"/>
    </row>
    <row r="15" spans="1:29" x14ac:dyDescent="0.2">
      <c r="A15" s="116">
        <v>13</v>
      </c>
      <c r="B15" s="117">
        <f>_xll.qlInterestRateIndexFixingDate(IborIndex1Y,D15)</f>
        <v>42667</v>
      </c>
      <c r="C15" s="116" t="str">
        <f>_xll.qlMakeDatedOIS(,D15,E15,OvernightIndex,0,DayCounter,0)</f>
        <v>obj_00400#0000</v>
      </c>
      <c r="D15" s="117">
        <f>_xll.qlCalendarAdvance(Calendar,SettlementDate,A15&amp;"M","mf")</f>
        <v>42667</v>
      </c>
      <c r="E15" s="117">
        <f>_xll.qlInterestRateIndexMaturity(IborIndex1Y,D15)</f>
        <v>43032</v>
      </c>
      <c r="F15" s="118">
        <f>_xll.qlOvernightIndexedSwapFairRate(C15,_xll.ohTrigger(InterestRatesTrigger))</f>
        <v>8.9853678619615795E-3</v>
      </c>
      <c r="G15" s="119">
        <f>_xll.qlInterpolationInterpolate(B12Minterpolation,D15,TRUE,F15)</f>
        <v>4.9786955424301546E-3</v>
      </c>
      <c r="H15" s="118">
        <f t="shared" si="0"/>
        <v>1.3964063404391734E-2</v>
      </c>
      <c r="I15" s="344"/>
      <c r="AA15" s="343"/>
      <c r="AB15" s="343"/>
      <c r="AC15" s="344"/>
    </row>
    <row r="16" spans="1:29" x14ac:dyDescent="0.2">
      <c r="A16" s="116">
        <v>14</v>
      </c>
      <c r="B16" s="117">
        <f>_xll.qlInterestRateIndexFixingDate(IborIndex1Y,D16)</f>
        <v>42697</v>
      </c>
      <c r="C16" s="116" t="str">
        <f>_xll.qlMakeDatedOIS(,D16,E16,OvernightIndex,0,DayCounter,0)</f>
        <v>obj_003f8#0000</v>
      </c>
      <c r="D16" s="117">
        <f>_xll.qlCalendarAdvance(Calendar,SettlementDate,A16&amp;"M","mf")</f>
        <v>42697</v>
      </c>
      <c r="E16" s="117">
        <f>_xll.qlInterestRateIndexMaturity(IborIndex1Y,D16)</f>
        <v>43062</v>
      </c>
      <c r="F16" s="118">
        <f>_xll.qlOvernightIndexedSwapFairRate(C16,_xll.ohTrigger(InterestRatesTrigger))</f>
        <v>9.2957387764152077E-3</v>
      </c>
      <c r="G16" s="119">
        <f>_xll.qlInterpolationInterpolate(B12Minterpolation,D16,TRUE,F16)</f>
        <v>4.9851389253793444E-3</v>
      </c>
      <c r="H16" s="118">
        <f t="shared" si="0"/>
        <v>1.4280877701794552E-2</v>
      </c>
      <c r="I16" s="344"/>
      <c r="AA16" s="343"/>
      <c r="AB16" s="343"/>
      <c r="AC16" s="344"/>
    </row>
    <row r="17" spans="1:29" x14ac:dyDescent="0.2">
      <c r="A17" s="116">
        <v>15</v>
      </c>
      <c r="B17" s="117">
        <f>_xll.qlInterestRateIndexFixingDate(IborIndex1Y,D17)</f>
        <v>42727</v>
      </c>
      <c r="C17" s="116" t="str">
        <f>_xll.qlMakeDatedOIS(,D17,E17,OvernightIndex,0,DayCounter,0)</f>
        <v>obj_00403#0000</v>
      </c>
      <c r="D17" s="117">
        <f>_xll.qlCalendarAdvance(Calendar,SettlementDate,A17&amp;"M","mf")</f>
        <v>42727</v>
      </c>
      <c r="E17" s="117">
        <f>_xll.qlInterestRateIndexMaturity(IborIndex1Y,D17)</f>
        <v>43096</v>
      </c>
      <c r="F17" s="118">
        <f>_xll.qlOvernightIndexedSwapFairRate(C17,_xll.ohTrigger(InterestRatesTrigger))</f>
        <v>9.6183791930644063E-3</v>
      </c>
      <c r="G17" s="119">
        <f>_xll.qlInterpolationInterpolate(B12Minterpolation,D17,TRUE,F17)</f>
        <v>5.0023457869200622E-3</v>
      </c>
      <c r="H17" s="118">
        <f t="shared" si="0"/>
        <v>1.4620724979984468E-2</v>
      </c>
      <c r="I17" s="344"/>
      <c r="AA17" s="343"/>
      <c r="AB17" s="343"/>
      <c r="AC17" s="344"/>
    </row>
    <row r="18" spans="1:29" x14ac:dyDescent="0.2">
      <c r="A18" s="116">
        <v>16</v>
      </c>
      <c r="B18" s="117">
        <f>_xll.qlInterestRateIndexFixingDate(IborIndex1Y,D18)</f>
        <v>42758</v>
      </c>
      <c r="C18" s="116" t="str">
        <f>_xll.qlMakeDatedOIS(,D18,E18,OvernightIndex,0,DayCounter,0)</f>
        <v>obj_003fa#0000</v>
      </c>
      <c r="D18" s="117">
        <f>_xll.qlCalendarAdvance(Calendar,SettlementDate,A18&amp;"M","mf")</f>
        <v>42758</v>
      </c>
      <c r="E18" s="117">
        <f>_xll.qlInterestRateIndexMaturity(IborIndex1Y,D18)</f>
        <v>43123</v>
      </c>
      <c r="F18" s="118">
        <f>_xll.qlOvernightIndexedSwapFairRate(C18,_xll.ohTrigger(InterestRatesTrigger))</f>
        <v>9.9064565972797336E-3</v>
      </c>
      <c r="G18" s="119">
        <f>_xll.qlInterpolationInterpolate(B12Minterpolation,D18,TRUE,F18)</f>
        <v>5.037056763689254E-3</v>
      </c>
      <c r="H18" s="118">
        <f t="shared" si="0"/>
        <v>1.4943513360968988E-2</v>
      </c>
      <c r="I18" s="344"/>
      <c r="AA18" s="343"/>
      <c r="AB18" s="343"/>
      <c r="AC18" s="344"/>
    </row>
    <row r="19" spans="1:29" x14ac:dyDescent="0.2">
      <c r="A19" s="116">
        <v>17</v>
      </c>
      <c r="B19" s="117">
        <f>_xll.qlInterestRateIndexFixingDate(IborIndex1Y,D19)</f>
        <v>42789</v>
      </c>
      <c r="C19" s="116" t="str">
        <f>_xll.qlMakeDatedOIS(,D19,E19,OvernightIndex,0,DayCounter,0)</f>
        <v>obj_00408#0000</v>
      </c>
      <c r="D19" s="117">
        <f>_xll.qlCalendarAdvance(Calendar,SettlementDate,A19&amp;"M","mf")</f>
        <v>42789</v>
      </c>
      <c r="E19" s="117">
        <f>_xll.qlInterestRateIndexMaturity(IborIndex1Y,D19)</f>
        <v>43154</v>
      </c>
      <c r="F19" s="118">
        <f>_xll.qlOvernightIndexedSwapFairRate(C19,_xll.ohTrigger(InterestRatesTrigger))</f>
        <v>1.020369668937815E-2</v>
      </c>
      <c r="G19" s="119">
        <f>_xll.qlInterpolationInterpolate(B12Minterpolation,D19,TRUE,F19)</f>
        <v>5.0947537469616848E-3</v>
      </c>
      <c r="H19" s="118">
        <f t="shared" si="0"/>
        <v>1.5298450436339834E-2</v>
      </c>
      <c r="I19" s="344"/>
      <c r="AA19" s="343"/>
      <c r="AB19" s="343"/>
      <c r="AC19" s="344"/>
    </row>
    <row r="20" spans="1:29" x14ac:dyDescent="0.2">
      <c r="A20" s="120">
        <v>18</v>
      </c>
      <c r="B20" s="121">
        <f>_xll.qlInterestRateIndexFixingDate(IborIndex1Y,D20)</f>
        <v>42817</v>
      </c>
      <c r="C20" s="120" t="str">
        <f>_xll.qlMakeDatedOIS(,D20,E20,OvernightIndex,0,DayCounter,0)</f>
        <v>obj_00406#0000</v>
      </c>
      <c r="D20" s="121">
        <f>_xll.qlCalendarAdvance(Calendar,SettlementDate,A20&amp;"M","mf")</f>
        <v>42817</v>
      </c>
      <c r="E20" s="121">
        <f>_xll.qlInterestRateIndexMaturity(IborIndex1Y,D20)</f>
        <v>43182</v>
      </c>
      <c r="F20" s="122">
        <f>_xll.qlOvernightIndexedSwapFairRate(C20,_xll.ohTrigger(InterestRatesTrigger))</f>
        <v>1.0465039903600148E-2</v>
      </c>
      <c r="G20" s="123">
        <f>_xll.qlInterpolationInterpolate(B12Minterpolation,D20,TRUE,F20)</f>
        <v>5.1714823837054457E-3</v>
      </c>
      <c r="H20" s="122">
        <f t="shared" si="0"/>
        <v>1.5636522287305596E-2</v>
      </c>
      <c r="I20" s="344"/>
      <c r="AA20" s="343"/>
      <c r="AB20" s="343"/>
      <c r="AC20" s="344"/>
    </row>
    <row r="21" spans="1:29" x14ac:dyDescent="0.2">
      <c r="I21" s="344"/>
    </row>
    <row r="22" spans="1:29" x14ac:dyDescent="0.2">
      <c r="I22" s="344"/>
    </row>
    <row r="23" spans="1:29" x14ac:dyDescent="0.2">
      <c r="I23" s="344"/>
    </row>
    <row r="24" spans="1:29" x14ac:dyDescent="0.2">
      <c r="I24" s="344"/>
    </row>
    <row r="25" spans="1:29" x14ac:dyDescent="0.2">
      <c r="I25" s="344"/>
    </row>
    <row r="26" spans="1:29" x14ac:dyDescent="0.2">
      <c r="I26" s="344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C00000"/>
    <pageSetUpPr autoPageBreaks="0"/>
  </sheetPr>
  <dimension ref="A1:N58"/>
  <sheetViews>
    <sheetView showGridLines="0" workbookViewId="0">
      <selection activeCell="G2" sqref="G2"/>
    </sheetView>
  </sheetViews>
  <sheetFormatPr defaultRowHeight="11.25" x14ac:dyDescent="0.2"/>
  <cols>
    <col min="1" max="1" width="4.33203125" style="211" customWidth="1"/>
    <col min="2" max="2" width="7.83203125" style="211" customWidth="1"/>
    <col min="3" max="3" width="36.6640625" style="211" bestFit="1" customWidth="1"/>
    <col min="4" max="4" width="35.83203125" style="211" customWidth="1"/>
    <col min="5" max="5" width="25.6640625" style="211" customWidth="1"/>
    <col min="6" max="6" width="4.33203125" style="211" customWidth="1"/>
    <col min="7" max="7" width="7.83203125" style="211" customWidth="1"/>
    <col min="8" max="8" width="10.5" style="211" bestFit="1" customWidth="1"/>
    <col min="9" max="9" width="3.1640625" style="211" customWidth="1"/>
    <col min="10" max="10" width="10.5" style="211" bestFit="1" customWidth="1"/>
    <col min="11" max="11" width="3.1640625" style="211" customWidth="1"/>
    <col min="12" max="12" width="11.6640625" style="211" bestFit="1" customWidth="1"/>
    <col min="13" max="13" width="10.5" style="211" bestFit="1" customWidth="1"/>
    <col min="14" max="14" width="5.83203125" style="211" customWidth="1"/>
    <col min="15" max="16384" width="9.33203125" style="345"/>
  </cols>
  <sheetData>
    <row r="1" spans="1:14" x14ac:dyDescent="0.2">
      <c r="A1" s="346"/>
      <c r="B1" s="75"/>
      <c r="C1" s="75"/>
      <c r="D1" s="347"/>
      <c r="E1" s="347"/>
      <c r="F1" s="348"/>
      <c r="G1" s="349"/>
      <c r="H1" s="349"/>
      <c r="I1" s="348"/>
      <c r="J1" s="348"/>
      <c r="K1" s="348"/>
      <c r="L1" s="349"/>
      <c r="M1" s="75"/>
      <c r="N1" s="350"/>
    </row>
    <row r="2" spans="1:14" ht="12" x14ac:dyDescent="0.25">
      <c r="A2" s="376"/>
      <c r="B2" s="366"/>
      <c r="C2" s="367" t="str">
        <f>Currency&amp;"_015_SyntheticQuotes"&amp;".xml"</f>
        <v>GBP_015_SyntheticQuotes.xml</v>
      </c>
      <c r="D2" s="368" t="str">
        <f>IF(Serialize,_xll.ohObjectSave(D3:D57,SerializationPath&amp;C2,FileOverwrite,Serialize),"---")</f>
        <v>---</v>
      </c>
      <c r="E2" s="368" t="s">
        <v>94</v>
      </c>
      <c r="F2" s="12"/>
      <c r="G2" s="408"/>
      <c r="H2" s="410" t="s">
        <v>52</v>
      </c>
      <c r="I2" s="12"/>
      <c r="J2" s="411" t="s">
        <v>53</v>
      </c>
      <c r="K2" s="12"/>
      <c r="L2" s="408" t="s">
        <v>54</v>
      </c>
      <c r="M2" s="409" t="s">
        <v>55</v>
      </c>
      <c r="N2" s="396">
        <f>_xll.ohTrigger(M3:M7)</f>
        <v>38</v>
      </c>
    </row>
    <row r="3" spans="1:14" x14ac:dyDescent="0.2">
      <c r="A3" s="374">
        <v>1</v>
      </c>
      <c r="B3" s="372" t="s">
        <v>56</v>
      </c>
      <c r="C3" s="373" t="str">
        <f t="shared" ref="C3" si="0">Currency&amp;$B3&amp;"_SYNTH"&amp;Tenor1M&amp;QuoteSuffix</f>
        <v>GBPSND_SYNTH1M_Quote</v>
      </c>
      <c r="D3" s="373" t="str">
        <f>_xll.qlSimpleQuote(C3,,RateTickValue,Permanent,EvaluationDate,ObjectOverwrite)</f>
        <v>GBPSND_SYNTH1M_Quote#0000</v>
      </c>
      <c r="E3" s="424" t="str">
        <f>_xll.ohRangeRetrieveError(D3)</f>
        <v/>
      </c>
      <c r="F3" s="12"/>
      <c r="G3" s="377" t="s">
        <v>56</v>
      </c>
      <c r="H3" s="378">
        <f>'1MSynthDepo'!C23</f>
        <v>5.167357028090791E-3</v>
      </c>
      <c r="I3" s="13" t="s">
        <v>57</v>
      </c>
      <c r="J3" s="391">
        <v>5.3839377579967262E-3</v>
      </c>
      <c r="K3" s="12"/>
      <c r="L3" s="398">
        <f t="array" ref="L3:L57">QuoteLive</f>
        <v>5.167357028090791E-3</v>
      </c>
      <c r="M3" s="399">
        <f>_xll.qlSimpleQuoteSetValue(D3,ROUND($L3,6),EvaluationDate)</f>
        <v>0</v>
      </c>
      <c r="N3" s="351"/>
    </row>
    <row r="4" spans="1:14" x14ac:dyDescent="0.2">
      <c r="A4" s="369" t="str">
        <f>_xll.qlPeriodEquivalent(Months1M&amp;"M")</f>
        <v>1M</v>
      </c>
      <c r="B4" s="362" t="s">
        <v>58</v>
      </c>
      <c r="C4" s="14" t="str">
        <f t="shared" ref="C4:C7" si="1">Currency&amp;$B4&amp;"_SYNTH"&amp;Tenor1M&amp;QuoteSuffix</f>
        <v>GBPSWD_SYNTH1M_Quote</v>
      </c>
      <c r="D4" s="14" t="str">
        <f>_xll.qlSimpleQuote(C4,,RateTickValue,Permanent,EvaluationDate,ObjectOverwrite)</f>
        <v>GBPSWD_SYNTH1M_Quote#0000</v>
      </c>
      <c r="E4" s="425" t="str">
        <f>_xll.ohRangeRetrieveError(D4)</f>
        <v/>
      </c>
      <c r="F4" s="12"/>
      <c r="G4" s="377" t="s">
        <v>58</v>
      </c>
      <c r="H4" s="378">
        <f>'1MSynthDepo'!C24</f>
        <v>5.0075750022484022E-3</v>
      </c>
      <c r="I4" s="13" t="s">
        <v>57</v>
      </c>
      <c r="J4" s="391">
        <v>5.1448815562009954E-3</v>
      </c>
      <c r="K4" s="12"/>
      <c r="L4" s="398">
        <v>5.0075750022484022E-3</v>
      </c>
      <c r="M4" s="399">
        <f>_xll.qlSimpleQuoteSetValue(D4,ROUND($L4,6),EvaluationDate)</f>
        <v>0</v>
      </c>
      <c r="N4" s="351"/>
    </row>
    <row r="5" spans="1:14" x14ac:dyDescent="0.2">
      <c r="A5" s="358"/>
      <c r="B5" s="362" t="s">
        <v>59</v>
      </c>
      <c r="C5" s="14" t="str">
        <f t="shared" si="1"/>
        <v>GBP2WD_SYNTH1M_Quote</v>
      </c>
      <c r="D5" s="14" t="str">
        <f>_xll.qlSimpleQuote(C5,,RateTickValue,Permanent,EvaluationDate,ObjectOverwrite)</f>
        <v>GBP2WD_SYNTH1M_Quote#0000</v>
      </c>
      <c r="E5" s="425" t="str">
        <f>_xll.ohRangeRetrieveError(D5)</f>
        <v/>
      </c>
      <c r="F5" s="12"/>
      <c r="G5" s="377" t="s">
        <v>59</v>
      </c>
      <c r="H5" s="378">
        <f>'1MSynthDepo'!C25</f>
        <v>5.0122624268594818E-3</v>
      </c>
      <c r="I5" s="13" t="s">
        <v>57</v>
      </c>
      <c r="J5" s="391">
        <v>5.1241277858077305E-3</v>
      </c>
      <c r="K5" s="12"/>
      <c r="L5" s="398">
        <v>5.0122624268594818E-3</v>
      </c>
      <c r="M5" s="399">
        <f>_xll.qlSimpleQuoteSetValue(D5,ROUND($L5,6),EvaluationDate)</f>
        <v>0</v>
      </c>
      <c r="N5" s="351"/>
    </row>
    <row r="6" spans="1:14" x14ac:dyDescent="0.2">
      <c r="A6" s="358"/>
      <c r="B6" s="362" t="s">
        <v>60</v>
      </c>
      <c r="C6" s="14" t="str">
        <f t="shared" si="1"/>
        <v>GBP3WD_SYNTH1M_Quote</v>
      </c>
      <c r="D6" s="14" t="str">
        <f>_xll.qlSimpleQuote(C6,,RateTickValue,Permanent,EvaluationDate,ObjectOverwrite)</f>
        <v>GBP3WD_SYNTH1M_Quote#0000</v>
      </c>
      <c r="E6" s="425" t="str">
        <f>_xll.ohRangeRetrieveError(D6)</f>
        <v/>
      </c>
      <c r="F6" s="12"/>
      <c r="G6" s="379" t="s">
        <v>60</v>
      </c>
      <c r="H6" s="378">
        <f>'1MSynthDepo'!C26</f>
        <v>5.0504431188859115E-3</v>
      </c>
      <c r="I6" s="13" t="s">
        <v>57</v>
      </c>
      <c r="J6" s="392">
        <v>5.1143148850212638E-3</v>
      </c>
      <c r="K6" s="12"/>
      <c r="L6" s="400">
        <v>5.0504431188859115E-3</v>
      </c>
      <c r="M6" s="401">
        <f>_xll.qlSimpleQuoteSetValue(D6,ROUND($L6,6),EvaluationDate)</f>
        <v>0</v>
      </c>
      <c r="N6" s="351"/>
    </row>
    <row r="7" spans="1:14" x14ac:dyDescent="0.2">
      <c r="A7" s="358"/>
      <c r="B7" s="371" t="s">
        <v>61</v>
      </c>
      <c r="C7" s="365" t="str">
        <f t="shared" si="1"/>
        <v>GBP1MD_SYNTH1M_Quote</v>
      </c>
      <c r="D7" s="365" t="str">
        <f>_xll.qlSimpleQuote(C7,,RateTickValue,Permanent,EvaluationDate,ObjectOverwrite)</f>
        <v>GBP1MD_SYNTH1M_Quote#0000</v>
      </c>
      <c r="E7" s="426" t="str">
        <f>_xll.ohRangeRetrieveError(D7)</f>
        <v/>
      </c>
      <c r="F7" s="12"/>
      <c r="G7" s="412" t="s">
        <v>61</v>
      </c>
      <c r="H7" s="413">
        <f>'1MSynthDepo'!C27</f>
        <v>5.0944000000019418E-3</v>
      </c>
      <c r="I7" s="13" t="s">
        <v>57</v>
      </c>
      <c r="J7" s="418">
        <v>5.0974999999986101E-3</v>
      </c>
      <c r="K7" s="12"/>
      <c r="L7" s="419">
        <v>5.0944000000019418E-3</v>
      </c>
      <c r="M7" s="420">
        <f>_xll.qlSimpleQuoteSetValue(D7,ROUND($L7,6),EvaluationDate)</f>
        <v>0</v>
      </c>
      <c r="N7" s="397"/>
    </row>
    <row r="8" spans="1:14" x14ac:dyDescent="0.2">
      <c r="A8" s="423">
        <v>3</v>
      </c>
      <c r="B8" s="362" t="s">
        <v>56</v>
      </c>
      <c r="C8" s="14" t="str">
        <f t="shared" ref="C8:C14" si="2">Currency&amp;$B8&amp;"_SYNTH"&amp;Tenor3M&amp;QuoteSuffix</f>
        <v>GBPSND_SYNTH3M_Quote</v>
      </c>
      <c r="D8" s="14" t="str">
        <f>_xll.qlSimpleQuote(C8,,RateTickValue,Permanent,EvaluationDate,ObjectOverwrite)</f>
        <v>GBPSND_SYNTH3M_Quote#0000</v>
      </c>
      <c r="E8" s="425"/>
      <c r="F8" s="15"/>
      <c r="G8" s="383" t="s">
        <v>56</v>
      </c>
      <c r="H8" s="384">
        <f>'3MSynthDepo'!C25</f>
        <v>5.9642199771670068E-3</v>
      </c>
      <c r="I8" s="16"/>
      <c r="J8" s="393">
        <v>5.513748914157679E-3</v>
      </c>
      <c r="K8" s="15"/>
      <c r="L8" s="402">
        <v>5.9642199771670068E-3</v>
      </c>
      <c r="M8" s="403">
        <f>_xll.qlSimpleQuoteSetValue(D8,ROUND($L8,6),EvaluationDate)</f>
        <v>0</v>
      </c>
      <c r="N8" s="352">
        <f>_xll.ohTrigger(M8:M14)</f>
        <v>38</v>
      </c>
    </row>
    <row r="9" spans="1:14" x14ac:dyDescent="0.2">
      <c r="A9" s="369" t="str">
        <f>_xll.qlPeriodEquivalent(Months3M&amp;"M")</f>
        <v>3M</v>
      </c>
      <c r="B9" s="362" t="s">
        <v>58</v>
      </c>
      <c r="C9" s="14" t="str">
        <f t="shared" si="2"/>
        <v>GBPSWD_SYNTH3M_Quote</v>
      </c>
      <c r="D9" s="14" t="str">
        <f>_xll.qlSimpleQuote(C9,,RateTickValue,Permanent,EvaluationDate,ObjectOverwrite)</f>
        <v>GBPSWD_SYNTH3M_Quote#0000</v>
      </c>
      <c r="E9" s="425"/>
      <c r="F9" s="15"/>
      <c r="G9" s="380" t="s">
        <v>58</v>
      </c>
      <c r="H9" s="378">
        <f>'3MSynthDepo'!C26</f>
        <v>5.7790073697707089E-3</v>
      </c>
      <c r="I9" s="16"/>
      <c r="J9" s="391">
        <v>5.3279871242416033E-3</v>
      </c>
      <c r="K9" s="15"/>
      <c r="L9" s="398">
        <v>5.7790073697707089E-3</v>
      </c>
      <c r="M9" s="399">
        <f>_xll.qlSimpleQuoteSetValue(D9,ROUND($L9,6),EvaluationDate)</f>
        <v>0</v>
      </c>
      <c r="N9" s="351"/>
    </row>
    <row r="10" spans="1:14" x14ac:dyDescent="0.2">
      <c r="A10" s="353"/>
      <c r="B10" s="362" t="s">
        <v>59</v>
      </c>
      <c r="C10" s="14" t="str">
        <f t="shared" si="2"/>
        <v>GBP2WD_SYNTH3M_Quote</v>
      </c>
      <c r="D10" s="14" t="str">
        <f>_xll.qlSimpleQuote(C10,,RateTickValue,Permanent,EvaluationDate,ObjectOverwrite)</f>
        <v>GBP2WD_SYNTH3M_Quote#0000</v>
      </c>
      <c r="E10" s="425"/>
      <c r="F10" s="15"/>
      <c r="G10" s="380" t="s">
        <v>59</v>
      </c>
      <c r="H10" s="378">
        <f>'3MSynthDepo'!C27</f>
        <v>5.7566183789458415E-3</v>
      </c>
      <c r="I10" s="16"/>
      <c r="J10" s="391">
        <v>5.364962578321102E-3</v>
      </c>
      <c r="K10" s="15"/>
      <c r="L10" s="398">
        <v>5.7566183789458415E-3</v>
      </c>
      <c r="M10" s="399">
        <f>_xll.qlSimpleQuoteSetValue(D10,ROUND($L10,6),EvaluationDate)</f>
        <v>0</v>
      </c>
      <c r="N10" s="351"/>
    </row>
    <row r="11" spans="1:14" x14ac:dyDescent="0.2">
      <c r="A11" s="353"/>
      <c r="B11" s="362" t="s">
        <v>60</v>
      </c>
      <c r="C11" s="14" t="str">
        <f t="shared" si="2"/>
        <v>GBP3WD_SYNTH3M_Quote</v>
      </c>
      <c r="D11" s="14" t="str">
        <f>_xll.qlSimpleQuote(C11,,RateTickValue,Permanent,EvaluationDate,ObjectOverwrite)</f>
        <v>GBP3WD_SYNTH3M_Quote#0000</v>
      </c>
      <c r="E11" s="425"/>
      <c r="F11" s="15"/>
      <c r="G11" s="381" t="s">
        <v>60</v>
      </c>
      <c r="H11" s="382">
        <f>'3MSynthDepo'!C28</f>
        <v>5.7705165252187026E-3</v>
      </c>
      <c r="I11" s="16"/>
      <c r="J11" s="392">
        <v>5.4080879057818339E-3</v>
      </c>
      <c r="K11" s="15"/>
      <c r="L11" s="400">
        <v>5.7705165252187026E-3</v>
      </c>
      <c r="M11" s="401">
        <f>_xll.qlSimpleQuoteSetValue(D11,ROUND($L11,6),EvaluationDate)</f>
        <v>0</v>
      </c>
      <c r="N11" s="351"/>
    </row>
    <row r="12" spans="1:14" x14ac:dyDescent="0.2">
      <c r="A12" s="353"/>
      <c r="B12" s="362" t="s">
        <v>61</v>
      </c>
      <c r="C12" s="14" t="str">
        <f t="shared" si="2"/>
        <v>GBP1MD_SYNTH3M_Quote</v>
      </c>
      <c r="D12" s="14" t="str">
        <f>_xll.qlSimpleQuote(C12,,RateTickValue,Permanent,EvaluationDate,ObjectOverwrite)</f>
        <v>GBP1MD_SYNTH3M_Quote#0000</v>
      </c>
      <c r="E12" s="425"/>
      <c r="F12" s="15"/>
      <c r="G12" s="380" t="s">
        <v>61</v>
      </c>
      <c r="H12" s="378">
        <f>'3MSynthDepo'!C29</f>
        <v>5.787358633903561E-3</v>
      </c>
      <c r="I12" s="16"/>
      <c r="J12" s="391">
        <v>5.4647783555818175E-3</v>
      </c>
      <c r="K12" s="15"/>
      <c r="L12" s="398">
        <v>5.787358633903561E-3</v>
      </c>
      <c r="M12" s="399">
        <f>_xll.qlSimpleQuoteSetValue(D12,ROUND($L12,6),EvaluationDate)</f>
        <v>0</v>
      </c>
      <c r="N12" s="351"/>
    </row>
    <row r="13" spans="1:14" x14ac:dyDescent="0.2">
      <c r="A13" s="353"/>
      <c r="B13" s="362" t="s">
        <v>62</v>
      </c>
      <c r="C13" s="14" t="str">
        <f t="shared" si="2"/>
        <v>GBP2MD_SYNTH3M_Quote</v>
      </c>
      <c r="D13" s="14" t="str">
        <f>_xll.qlSimpleQuote(C13,,RateTickValue,Permanent,EvaluationDate,ObjectOverwrite)</f>
        <v>GBP2MD_SYNTH3M_Quote#0000</v>
      </c>
      <c r="E13" s="425"/>
      <c r="F13" s="15"/>
      <c r="G13" s="380" t="s">
        <v>62</v>
      </c>
      <c r="H13" s="378">
        <f>'3MSynthDepo'!C30</f>
        <v>5.8225661454501644E-3</v>
      </c>
      <c r="I13" s="16"/>
      <c r="J13" s="391">
        <v>5.6194232018640117E-3</v>
      </c>
      <c r="K13" s="15"/>
      <c r="L13" s="398">
        <v>5.8225661454501644E-3</v>
      </c>
      <c r="M13" s="399">
        <f>_xll.qlSimpleQuoteSetValue(D13,ROUND($L13,6),EvaluationDate)</f>
        <v>0</v>
      </c>
      <c r="N13" s="351"/>
    </row>
    <row r="14" spans="1:14" x14ac:dyDescent="0.2">
      <c r="A14" s="353"/>
      <c r="B14" s="362" t="s">
        <v>63</v>
      </c>
      <c r="C14" s="14" t="str">
        <f t="shared" si="2"/>
        <v>GBP3MD_SYNTH3M_Quote</v>
      </c>
      <c r="D14" s="14" t="str">
        <f>_xll.qlSimpleQuote(C14,,RateTickValue,Permanent,EvaluationDate,ObjectOverwrite)</f>
        <v>GBP3MD_SYNTH3M_Quote#0000</v>
      </c>
      <c r="E14" s="425"/>
      <c r="F14" s="15"/>
      <c r="G14" s="381" t="s">
        <v>63</v>
      </c>
      <c r="H14" s="382">
        <f>'3MSynthDepo'!C31</f>
        <v>5.8688000000001123E-3</v>
      </c>
      <c r="I14" s="16"/>
      <c r="J14" s="392">
        <v>5.7499999999998247E-3</v>
      </c>
      <c r="K14" s="15"/>
      <c r="L14" s="400">
        <v>5.8688000000001123E-3</v>
      </c>
      <c r="M14" s="401">
        <f>_xll.qlSimpleQuoteSetValue(D14,ROUND($L14,6),EvaluationDate)</f>
        <v>0</v>
      </c>
      <c r="N14" s="351"/>
    </row>
    <row r="15" spans="1:14" x14ac:dyDescent="0.2">
      <c r="A15" s="369">
        <v>6</v>
      </c>
      <c r="B15" s="375" t="s">
        <v>56</v>
      </c>
      <c r="C15" s="373" t="str">
        <f t="shared" ref="C15:C24" si="3">Currency&amp;$B15&amp;"_SYNTH"&amp;Tenor6M&amp;QuoteSuffix</f>
        <v>GBPSND_SYNTH6M_Quote</v>
      </c>
      <c r="D15" s="373" t="str">
        <f>_xll.qlSimpleQuote(C15,,RateTickValue,Permanent,EvaluationDate,ObjectOverwrite)</f>
        <v>GBPSND_SYNTH6M_Quote#0000</v>
      </c>
      <c r="E15" s="424" t="str">
        <f>_xll.ohRangeRetrieveError(D15)</f>
        <v/>
      </c>
      <c r="F15" s="15"/>
      <c r="G15" s="383" t="s">
        <v>56</v>
      </c>
      <c r="H15" s="384">
        <f>'6MSynthDepo'!C28</f>
        <v>7.5431019872118643E-3</v>
      </c>
      <c r="I15" s="16"/>
      <c r="J15" s="393">
        <v>6.2809416302156418E-3</v>
      </c>
      <c r="K15" s="15"/>
      <c r="L15" s="402">
        <v>7.5431019872118643E-3</v>
      </c>
      <c r="M15" s="403">
        <f>_xll.qlSimpleQuoteSetValue(D15,ROUND($L15,6),EvaluationDate)</f>
        <v>0</v>
      </c>
      <c r="N15" s="354">
        <f>_xll.ohTrigger(M15:M24)</f>
        <v>38</v>
      </c>
    </row>
    <row r="16" spans="1:14" x14ac:dyDescent="0.2">
      <c r="A16" s="369" t="str">
        <f>_xll.qlPeriodEquivalent(Months6M&amp;"M")</f>
        <v>6M</v>
      </c>
      <c r="B16" s="363" t="s">
        <v>58</v>
      </c>
      <c r="C16" s="14" t="str">
        <f t="shared" si="3"/>
        <v>GBPSWD_SYNTH6M_Quote</v>
      </c>
      <c r="D16" s="14" t="str">
        <f>_xll.qlSimpleQuote(C16,,RateTickValue,Permanent,EvaluationDate,ObjectOverwrite)</f>
        <v>GBPSWD_SYNTH6M_Quote#0000</v>
      </c>
      <c r="E16" s="425" t="str">
        <f>_xll.ohRangeRetrieveError(D16)</f>
        <v/>
      </c>
      <c r="F16" s="15"/>
      <c r="G16" s="380" t="s">
        <v>58</v>
      </c>
      <c r="H16" s="378">
        <f>'6MSynthDepo'!C29</f>
        <v>7.3506446491974509E-3</v>
      </c>
      <c r="I16" s="16"/>
      <c r="J16" s="391">
        <v>6.115555099153497E-3</v>
      </c>
      <c r="K16" s="15"/>
      <c r="L16" s="398">
        <v>7.3506446491974509E-3</v>
      </c>
      <c r="M16" s="399">
        <f>_xll.qlSimpleQuoteSetValue(D16,ROUND($L16,6),EvaluationDate)</f>
        <v>0</v>
      </c>
      <c r="N16" s="187"/>
    </row>
    <row r="17" spans="1:14" x14ac:dyDescent="0.2">
      <c r="A17" s="359"/>
      <c r="B17" s="363" t="s">
        <v>59</v>
      </c>
      <c r="C17" s="14" t="str">
        <f t="shared" si="3"/>
        <v>GBP2WD_SYNTH6M_Quote</v>
      </c>
      <c r="D17" s="14" t="str">
        <f>_xll.qlSimpleQuote(C17,,RateTickValue,Permanent,EvaluationDate,ObjectOverwrite)</f>
        <v>GBP2WD_SYNTH6M_Quote#0000</v>
      </c>
      <c r="E17" s="425" t="str">
        <f>_xll.ohRangeRetrieveError(D17)</f>
        <v/>
      </c>
      <c r="F17" s="9"/>
      <c r="G17" s="380" t="s">
        <v>59</v>
      </c>
      <c r="H17" s="378">
        <f>'6MSynthDepo'!C30</f>
        <v>7.3199134396993515E-3</v>
      </c>
      <c r="I17" s="16"/>
      <c r="J17" s="391">
        <v>6.175907453095375E-3</v>
      </c>
      <c r="K17" s="15"/>
      <c r="L17" s="398">
        <v>7.3199134396993515E-3</v>
      </c>
      <c r="M17" s="399">
        <f>_xll.qlSimpleQuoteSetValue(D17,ROUND($L17,6),EvaluationDate)</f>
        <v>0</v>
      </c>
      <c r="N17" s="187"/>
    </row>
    <row r="18" spans="1:14" x14ac:dyDescent="0.2">
      <c r="A18" s="353"/>
      <c r="B18" s="363" t="s">
        <v>60</v>
      </c>
      <c r="C18" s="14" t="str">
        <f t="shared" si="3"/>
        <v>GBP3WD_SYNTH6M_Quote</v>
      </c>
      <c r="D18" s="14" t="str">
        <f>_xll.qlSimpleQuote(C18,,RateTickValue,Permanent,EvaluationDate,ObjectOverwrite)</f>
        <v>GBP3WD_SYNTH6M_Quote#0000</v>
      </c>
      <c r="E18" s="425" t="str">
        <f>_xll.ohRangeRetrieveError(D18)</f>
        <v/>
      </c>
      <c r="F18" s="9"/>
      <c r="G18" s="380" t="s">
        <v>60</v>
      </c>
      <c r="H18" s="378">
        <f>'6MSynthDepo'!C31</f>
        <v>7.3255902097813493E-3</v>
      </c>
      <c r="I18" s="16"/>
      <c r="J18" s="391">
        <v>6.2419848164599204E-3</v>
      </c>
      <c r="K18" s="15"/>
      <c r="L18" s="398">
        <v>7.3255902097813493E-3</v>
      </c>
      <c r="M18" s="399">
        <f>_xll.qlSimpleQuoteSetValue(D18,ROUND($L18,6),EvaluationDate)</f>
        <v>0</v>
      </c>
      <c r="N18" s="187"/>
    </row>
    <row r="19" spans="1:14" x14ac:dyDescent="0.2">
      <c r="A19" s="353"/>
      <c r="B19" s="363" t="s">
        <v>61</v>
      </c>
      <c r="C19" s="14" t="str">
        <f t="shared" si="3"/>
        <v>GBP1MD_SYNTH6M_Quote</v>
      </c>
      <c r="D19" s="14" t="str">
        <f>_xll.qlSimpleQuote(C19,,RateTickValue,Permanent,EvaluationDate,ObjectOverwrite)</f>
        <v>GBP1MD_SYNTH6M_Quote#0000</v>
      </c>
      <c r="E19" s="425" t="str">
        <f>_xll.ohRangeRetrieveError(D19)</f>
        <v/>
      </c>
      <c r="F19" s="9"/>
      <c r="G19" s="383" t="s">
        <v>61</v>
      </c>
      <c r="H19" s="384">
        <f>'6MSynthDepo'!C32</f>
        <v>7.3320378718984376E-3</v>
      </c>
      <c r="I19" s="108"/>
      <c r="J19" s="393">
        <v>6.3338832839929249E-3</v>
      </c>
      <c r="K19" s="109"/>
      <c r="L19" s="402">
        <v>7.3320378718984376E-3</v>
      </c>
      <c r="M19" s="403">
        <f>_xll.qlSimpleQuoteSetValue(D19,ROUND($L19,6),EvaluationDate)</f>
        <v>0</v>
      </c>
      <c r="N19" s="187"/>
    </row>
    <row r="20" spans="1:14" x14ac:dyDescent="0.2">
      <c r="A20" s="353"/>
      <c r="B20" s="363" t="s">
        <v>62</v>
      </c>
      <c r="C20" s="14" t="str">
        <f t="shared" si="3"/>
        <v>GBP2MD_SYNTH6M_Quote</v>
      </c>
      <c r="D20" s="14" t="str">
        <f>_xll.qlSimpleQuote(C20,,RateTickValue,Permanent,EvaluationDate,ObjectOverwrite)</f>
        <v>GBP2MD_SYNTH6M_Quote#0000</v>
      </c>
      <c r="E20" s="425" t="str">
        <f>_xll.ohRangeRetrieveError(D20)</f>
        <v/>
      </c>
      <c r="F20" s="9"/>
      <c r="G20" s="380" t="s">
        <v>62</v>
      </c>
      <c r="H20" s="378">
        <f>'6MSynthDepo'!C33</f>
        <v>7.3329529234006279E-3</v>
      </c>
      <c r="I20" s="16"/>
      <c r="J20" s="391">
        <v>6.5763156684195594E-3</v>
      </c>
      <c r="K20" s="15"/>
      <c r="L20" s="398">
        <v>7.3329529234006279E-3</v>
      </c>
      <c r="M20" s="399">
        <f>_xll.qlSimpleQuoteSetValue(D20,ROUND($L20,6),EvaluationDate)</f>
        <v>0</v>
      </c>
      <c r="N20" s="187"/>
    </row>
    <row r="21" spans="1:14" x14ac:dyDescent="0.2">
      <c r="A21" s="353"/>
      <c r="B21" s="363" t="s">
        <v>63</v>
      </c>
      <c r="C21" s="14" t="str">
        <f t="shared" si="3"/>
        <v>GBP3MD_SYNTH6M_Quote</v>
      </c>
      <c r="D21" s="14" t="str">
        <f>_xll.qlSimpleQuote(C21,,RateTickValue,Permanent,EvaluationDate,ObjectOverwrite)</f>
        <v>GBP3MD_SYNTH6M_Quote#0000</v>
      </c>
      <c r="E21" s="425" t="str">
        <f>_xll.ohRangeRetrieveError(D21)</f>
        <v/>
      </c>
      <c r="F21" s="9"/>
      <c r="G21" s="380" t="s">
        <v>63</v>
      </c>
      <c r="H21" s="378">
        <f>'6MSynthDepo'!C34</f>
        <v>7.3482403687158233E-3</v>
      </c>
      <c r="I21" s="16"/>
      <c r="J21" s="391">
        <v>6.7926499866013106E-3</v>
      </c>
      <c r="K21" s="15"/>
      <c r="L21" s="398">
        <v>7.3482403687158233E-3</v>
      </c>
      <c r="M21" s="399">
        <f>_xll.qlSimpleQuoteSetValue(D21,ROUND($L21,6),EvaluationDate)</f>
        <v>0</v>
      </c>
      <c r="N21" s="187"/>
    </row>
    <row r="22" spans="1:14" x14ac:dyDescent="0.2">
      <c r="A22" s="353"/>
      <c r="B22" s="363" t="s">
        <v>64</v>
      </c>
      <c r="C22" s="14" t="str">
        <f t="shared" si="3"/>
        <v>GBP4MD_SYNTH6M_Quote</v>
      </c>
      <c r="D22" s="14" t="str">
        <f>_xll.qlSimpleQuote(C22,,RateTickValue,Permanent,EvaluationDate,ObjectOverwrite)</f>
        <v>GBP4MD_SYNTH6M_Quote#0000</v>
      </c>
      <c r="E22" s="425" t="str">
        <f>_xll.ohRangeRetrieveError(D22)</f>
        <v/>
      </c>
      <c r="F22" s="9"/>
      <c r="G22" s="380" t="s">
        <v>64</v>
      </c>
      <c r="H22" s="378">
        <f>'6MSynthDepo'!C35</f>
        <v>7.3125016378284982E-3</v>
      </c>
      <c r="I22" s="16"/>
      <c r="J22" s="391">
        <v>6.9798579738139929E-3</v>
      </c>
      <c r="K22" s="15"/>
      <c r="L22" s="398">
        <v>7.3125016378284982E-3</v>
      </c>
      <c r="M22" s="399">
        <f>_xll.qlSimpleQuoteSetValue(D22,ROUND($L22,6),EvaluationDate)</f>
        <v>0</v>
      </c>
      <c r="N22" s="187"/>
    </row>
    <row r="23" spans="1:14" x14ac:dyDescent="0.2">
      <c r="A23" s="353"/>
      <c r="B23" s="363" t="s">
        <v>65</v>
      </c>
      <c r="C23" s="14" t="str">
        <f t="shared" si="3"/>
        <v>GBP5MD_SYNTH6M_Quote</v>
      </c>
      <c r="D23" s="14" t="str">
        <f>_xll.qlSimpleQuote(C23,,RateTickValue,Permanent,EvaluationDate,ObjectOverwrite)</f>
        <v>GBP5MD_SYNTH6M_Quote#0000</v>
      </c>
      <c r="E23" s="425" t="str">
        <f>_xll.ohRangeRetrieveError(D23)</f>
        <v/>
      </c>
      <c r="F23" s="9"/>
      <c r="G23" s="380" t="s">
        <v>65</v>
      </c>
      <c r="H23" s="378">
        <f>'6MSynthDepo'!C36</f>
        <v>7.3682304929218664E-3</v>
      </c>
      <c r="I23" s="16"/>
      <c r="J23" s="391">
        <v>7.1854973991328864E-3</v>
      </c>
      <c r="K23" s="15"/>
      <c r="L23" s="398">
        <v>7.3682304929218664E-3</v>
      </c>
      <c r="M23" s="399">
        <f>_xll.qlSimpleQuoteSetValue(D23,ROUND($L23,6),EvaluationDate)</f>
        <v>0</v>
      </c>
      <c r="N23" s="187"/>
    </row>
    <row r="24" spans="1:14" x14ac:dyDescent="0.2">
      <c r="A24" s="355"/>
      <c r="B24" s="371" t="s">
        <v>66</v>
      </c>
      <c r="C24" s="365" t="str">
        <f t="shared" si="3"/>
        <v>GBP6MD_SYNTH6M_Quote</v>
      </c>
      <c r="D24" s="365" t="str">
        <f>_xll.qlSimpleQuote(C24,,RateTickValue,Permanent,EvaluationDate,ObjectOverwrite)</f>
        <v>GBP6MD_SYNTH6M_Quote#0000</v>
      </c>
      <c r="E24" s="426" t="str">
        <f>_xll.ohRangeRetrieveError(D24)</f>
        <v/>
      </c>
      <c r="F24" s="9"/>
      <c r="G24" s="381" t="s">
        <v>66</v>
      </c>
      <c r="H24" s="382">
        <f>'6MSynthDepo'!C37</f>
        <v>7.4375000000001801E-3</v>
      </c>
      <c r="I24" s="16"/>
      <c r="J24" s="392">
        <v>7.381299999999833E-3</v>
      </c>
      <c r="K24" s="15"/>
      <c r="L24" s="400">
        <v>7.4375000000001801E-3</v>
      </c>
      <c r="M24" s="401">
        <f>_xll.qlSimpleQuoteSetValue(D24,ROUND($L24,6),EvaluationDate)</f>
        <v>0</v>
      </c>
      <c r="N24" s="187"/>
    </row>
    <row r="25" spans="1:14" x14ac:dyDescent="0.2">
      <c r="A25" s="374">
        <v>12</v>
      </c>
      <c r="B25" s="362" t="s">
        <v>56</v>
      </c>
      <c r="C25" s="14" t="str">
        <f t="shared" ref="C25:C40" si="4">Currency&amp;$B25&amp;"_SYNTH"&amp;Tenor12M&amp;QuoteSuffix</f>
        <v>GBPSND_SYNTH1Y_Quote</v>
      </c>
      <c r="D25" s="14" t="str">
        <f>_xll.qlSimpleQuote(C25,,RateTickValue,Permanent,EvaluationDate,ObjectOverwrite)</f>
        <v>GBPSND_SYNTH1Y_Quote#0000</v>
      </c>
      <c r="E25" s="425" t="str">
        <f>_xll.ohRangeRetrieveError(D25)</f>
        <v/>
      </c>
      <c r="F25" s="15"/>
      <c r="G25" s="414" t="s">
        <v>56</v>
      </c>
      <c r="H25" s="384">
        <f>'1YSynthDepo'!C34</f>
        <v>1.0965128930866541E-2</v>
      </c>
      <c r="I25" s="16"/>
      <c r="J25" s="393">
        <v>8.7271262914967451E-3</v>
      </c>
      <c r="K25" s="15"/>
      <c r="L25" s="402">
        <v>1.0965128930866541E-2</v>
      </c>
      <c r="M25" s="403">
        <f>_xll.qlSimpleQuoteSetValue(D25,ROUND($L25,6),EvaluationDate)</f>
        <v>0</v>
      </c>
      <c r="N25" s="354">
        <f>_xll.ohTrigger(M25:M40)</f>
        <v>38</v>
      </c>
    </row>
    <row r="26" spans="1:14" x14ac:dyDescent="0.2">
      <c r="A26" s="369" t="str">
        <f>_xll.qlPeriodEquivalent(Months12M&amp;"M")</f>
        <v>1Y</v>
      </c>
      <c r="B26" s="362" t="s">
        <v>58</v>
      </c>
      <c r="C26" s="14" t="str">
        <f t="shared" si="4"/>
        <v>GBPSWD_SYNTH1Y_Quote</v>
      </c>
      <c r="D26" s="14" t="str">
        <f>_xll.qlSimpleQuote(C26,,RateTickValue,Permanent,EvaluationDate,ObjectOverwrite)</f>
        <v>GBPSWD_SYNTH1Y_Quote#0000</v>
      </c>
      <c r="E26" s="425" t="str">
        <f>_xll.ohRangeRetrieveError(D26)</f>
        <v/>
      </c>
      <c r="F26" s="15"/>
      <c r="G26" s="385" t="s">
        <v>58</v>
      </c>
      <c r="H26" s="378">
        <f>'1YSynthDepo'!C35</f>
        <v>1.0759868379445836E-2</v>
      </c>
      <c r="I26" s="16"/>
      <c r="J26" s="391">
        <v>8.5175465033753596E-3</v>
      </c>
      <c r="K26" s="15"/>
      <c r="L26" s="398">
        <v>1.0759868379445836E-2</v>
      </c>
      <c r="M26" s="399">
        <f>_xll.qlSimpleQuoteSetValue(D26,ROUND($L26,6),EvaluationDate)</f>
        <v>0</v>
      </c>
      <c r="N26" s="187"/>
    </row>
    <row r="27" spans="1:14" x14ac:dyDescent="0.2">
      <c r="A27" s="353"/>
      <c r="B27" s="362" t="s">
        <v>59</v>
      </c>
      <c r="C27" s="14" t="str">
        <f t="shared" si="4"/>
        <v>GBP2WD_SYNTH1Y_Quote</v>
      </c>
      <c r="D27" s="14" t="str">
        <f>_xll.qlSimpleQuote(C27,,RateTickValue,Permanent,EvaluationDate,ObjectOverwrite)</f>
        <v>GBP2WD_SYNTH1Y_Quote#0000</v>
      </c>
      <c r="E27" s="425" t="str">
        <f>_xll.ohRangeRetrieveError(D27)</f>
        <v/>
      </c>
      <c r="F27" s="9"/>
      <c r="G27" s="385" t="s">
        <v>59</v>
      </c>
      <c r="H27" s="378">
        <f>'1YSynthDepo'!C36</f>
        <v>1.0714137370533679E-2</v>
      </c>
      <c r="I27" s="16"/>
      <c r="J27" s="391">
        <v>8.5283092983313383E-3</v>
      </c>
      <c r="K27" s="15"/>
      <c r="L27" s="398">
        <v>1.0714137370533679E-2</v>
      </c>
      <c r="M27" s="399">
        <f>_xll.qlSimpleQuoteSetValue(D27,ROUND($L27,6),EvaluationDate)</f>
        <v>0</v>
      </c>
      <c r="N27" s="187"/>
    </row>
    <row r="28" spans="1:14" x14ac:dyDescent="0.2">
      <c r="A28" s="353"/>
      <c r="B28" s="362" t="s">
        <v>60</v>
      </c>
      <c r="C28" s="14" t="str">
        <f t="shared" si="4"/>
        <v>GBP3WD_SYNTH1Y_Quote</v>
      </c>
      <c r="D28" s="14" t="str">
        <f>_xll.qlSimpleQuote(C28,,RateTickValue,Permanent,EvaluationDate,ObjectOverwrite)</f>
        <v>GBP3WD_SYNTH1Y_Quote#0000</v>
      </c>
      <c r="E28" s="425" t="str">
        <f>_xll.ohRangeRetrieveError(D28)</f>
        <v/>
      </c>
      <c r="F28" s="9"/>
      <c r="G28" s="385" t="s">
        <v>60</v>
      </c>
      <c r="H28" s="378">
        <f>'1YSynthDepo'!C37</f>
        <v>1.0704751948216342E-2</v>
      </c>
      <c r="I28" s="16"/>
      <c r="J28" s="391">
        <v>8.5469175562015633E-3</v>
      </c>
      <c r="K28" s="15"/>
      <c r="L28" s="398">
        <v>1.0704751948216342E-2</v>
      </c>
      <c r="M28" s="399">
        <f>_xll.qlSimpleQuoteSetValue(D28,ROUND($L28,6),EvaluationDate)</f>
        <v>0</v>
      </c>
      <c r="N28" s="187"/>
    </row>
    <row r="29" spans="1:14" x14ac:dyDescent="0.2">
      <c r="A29" s="353"/>
      <c r="B29" s="362" t="s">
        <v>61</v>
      </c>
      <c r="C29" s="14" t="str">
        <f t="shared" si="4"/>
        <v>GBP1MD_SYNTH1Y_Quote</v>
      </c>
      <c r="D29" s="14" t="str">
        <f>_xll.qlSimpleQuote(C29,,RateTickValue,Permanent,EvaluationDate,ObjectOverwrite)</f>
        <v>GBP1MD_SYNTH1Y_Quote#0000</v>
      </c>
      <c r="E29" s="425" t="str">
        <f>_xll.ohRangeRetrieveError(D29)</f>
        <v/>
      </c>
      <c r="F29" s="9"/>
      <c r="G29" s="386" t="s">
        <v>61</v>
      </c>
      <c r="H29" s="382">
        <f>'1YSynthDepo'!C38</f>
        <v>1.0691738468909178E-2</v>
      </c>
      <c r="I29" s="16"/>
      <c r="J29" s="392">
        <v>8.5685049989316087E-3</v>
      </c>
      <c r="K29" s="15"/>
      <c r="L29" s="400">
        <v>1.0691738468909178E-2</v>
      </c>
      <c r="M29" s="401">
        <f>_xll.qlSimpleQuoteSetValue(D29,ROUND($L29,6),EvaluationDate)</f>
        <v>0</v>
      </c>
      <c r="N29" s="187"/>
    </row>
    <row r="30" spans="1:14" x14ac:dyDescent="0.2">
      <c r="A30" s="353"/>
      <c r="B30" s="362" t="s">
        <v>62</v>
      </c>
      <c r="C30" s="14" t="str">
        <f t="shared" si="4"/>
        <v>GBP2MD_SYNTH1Y_Quote</v>
      </c>
      <c r="D30" s="14" t="str">
        <f>_xll.qlSimpleQuote(C30,,RateTickValue,Permanent,EvaluationDate,ObjectOverwrite)</f>
        <v>GBP2MD_SYNTH1Y_Quote#0000</v>
      </c>
      <c r="E30" s="425" t="str">
        <f>_xll.ohRangeRetrieveError(D30)</f>
        <v/>
      </c>
      <c r="F30" s="9"/>
      <c r="G30" s="385" t="s">
        <v>62</v>
      </c>
      <c r="H30" s="378">
        <f>'1YSynthDepo'!C39</f>
        <v>1.0624786984445031E-2</v>
      </c>
      <c r="I30" s="16"/>
      <c r="J30" s="391">
        <v>8.650695469883932E-3</v>
      </c>
      <c r="K30" s="15"/>
      <c r="L30" s="398">
        <v>1.0624786984445031E-2</v>
      </c>
      <c r="M30" s="399">
        <f>_xll.qlSimpleQuoteSetValue(D30,ROUND($L30,6),EvaluationDate)</f>
        <v>0</v>
      </c>
      <c r="N30" s="354"/>
    </row>
    <row r="31" spans="1:14" x14ac:dyDescent="0.2">
      <c r="A31" s="353"/>
      <c r="B31" s="362" t="s">
        <v>63</v>
      </c>
      <c r="C31" s="14" t="str">
        <f t="shared" si="4"/>
        <v>GBP3MD_SYNTH1Y_Quote</v>
      </c>
      <c r="D31" s="14" t="str">
        <f>_xll.qlSimpleQuote(C31,,RateTickValue,Permanent,EvaluationDate,ObjectOverwrite)</f>
        <v>GBP3MD_SYNTH1Y_Quote#0000</v>
      </c>
      <c r="E31" s="425" t="str">
        <f>_xll.ohRangeRetrieveError(D31)</f>
        <v/>
      </c>
      <c r="F31" s="9"/>
      <c r="G31" s="385" t="s">
        <v>63</v>
      </c>
      <c r="H31" s="378">
        <f>'1YSynthDepo'!C40</f>
        <v>1.0573182991170724E-2</v>
      </c>
      <c r="I31" s="16"/>
      <c r="J31" s="391">
        <v>8.7360580667260133E-3</v>
      </c>
      <c r="K31" s="15"/>
      <c r="L31" s="398">
        <v>1.0573182991170724E-2</v>
      </c>
      <c r="M31" s="399">
        <f>_xll.qlSimpleQuoteSetValue(D31,ROUND($L31,6),EvaluationDate)</f>
        <v>0</v>
      </c>
      <c r="N31" s="187"/>
    </row>
    <row r="32" spans="1:14" x14ac:dyDescent="0.2">
      <c r="A32" s="353"/>
      <c r="B32" s="362" t="s">
        <v>64</v>
      </c>
      <c r="C32" s="14" t="str">
        <f t="shared" si="4"/>
        <v>GBP4MD_SYNTH1Y_Quote</v>
      </c>
      <c r="D32" s="14" t="str">
        <f>_xll.qlSimpleQuote(C32,,RateTickValue,Permanent,EvaluationDate,ObjectOverwrite)</f>
        <v>GBP4MD_SYNTH1Y_Quote#0000</v>
      </c>
      <c r="E32" s="425" t="str">
        <f>_xll.ohRangeRetrieveError(D32)</f>
        <v/>
      </c>
      <c r="F32" s="9"/>
      <c r="G32" s="385" t="s">
        <v>64</v>
      </c>
      <c r="H32" s="378">
        <f>'1YSynthDepo'!C41</f>
        <v>1.0462421038215822E-2</v>
      </c>
      <c r="I32" s="16"/>
      <c r="J32" s="391">
        <v>8.8340332806185438E-3</v>
      </c>
      <c r="K32" s="15"/>
      <c r="L32" s="398">
        <v>1.0462421038215822E-2</v>
      </c>
      <c r="M32" s="399">
        <f>_xll.qlSimpleQuoteSetValue(D32,ROUND($L32,6),EvaluationDate)</f>
        <v>0</v>
      </c>
      <c r="N32" s="187"/>
    </row>
    <row r="33" spans="1:14" x14ac:dyDescent="0.2">
      <c r="A33" s="353"/>
      <c r="B33" s="362" t="s">
        <v>65</v>
      </c>
      <c r="C33" s="14" t="str">
        <f t="shared" si="4"/>
        <v>GBP5MD_SYNTH1Y_Quote</v>
      </c>
      <c r="D33" s="14" t="str">
        <f>_xll.qlSimpleQuote(C33,,RateTickValue,Permanent,EvaluationDate,ObjectOverwrite)</f>
        <v>GBP5MD_SYNTH1Y_Quote#0000</v>
      </c>
      <c r="E33" s="425" t="str">
        <f>_xll.ohRangeRetrieveError(D33)</f>
        <v/>
      </c>
      <c r="F33" s="15"/>
      <c r="G33" s="385" t="s">
        <v>65</v>
      </c>
      <c r="H33" s="378">
        <f>'1YSynthDepo'!C42</f>
        <v>1.0451109512112E-2</v>
      </c>
      <c r="I33" s="16"/>
      <c r="J33" s="391">
        <v>8.9931729631611296E-3</v>
      </c>
      <c r="K33" s="15"/>
      <c r="L33" s="398">
        <v>1.0451109512112E-2</v>
      </c>
      <c r="M33" s="399">
        <f>_xll.qlSimpleQuoteSetValue(D33,ROUND($L33,6),EvaluationDate)</f>
        <v>0</v>
      </c>
      <c r="N33" s="187"/>
    </row>
    <row r="34" spans="1:14" x14ac:dyDescent="0.2">
      <c r="A34" s="353"/>
      <c r="B34" s="362" t="s">
        <v>66</v>
      </c>
      <c r="C34" s="14" t="str">
        <f t="shared" si="4"/>
        <v>GBP6MD_SYNTH1Y_Quote</v>
      </c>
      <c r="D34" s="14" t="str">
        <f>_xll.qlSimpleQuote(C34,,RateTickValue,Permanent,EvaluationDate,ObjectOverwrite)</f>
        <v>GBP6MD_SYNTH1Y_Quote#0000</v>
      </c>
      <c r="E34" s="425" t="str">
        <f>_xll.ohRangeRetrieveError(D34)</f>
        <v/>
      </c>
      <c r="F34" s="15"/>
      <c r="G34" s="385" t="s">
        <v>66</v>
      </c>
      <c r="H34" s="378">
        <f>'1YSynthDepo'!C43</f>
        <v>1.0452250863348026E-2</v>
      </c>
      <c r="I34" s="16"/>
      <c r="J34" s="391">
        <v>9.1837310128510836E-3</v>
      </c>
      <c r="K34" s="15"/>
      <c r="L34" s="398">
        <v>1.0452250863348026E-2</v>
      </c>
      <c r="M34" s="399">
        <f>_xll.qlSimpleQuoteSetValue(D34,ROUND($L34,6),EvaluationDate)</f>
        <v>0</v>
      </c>
      <c r="N34" s="187"/>
    </row>
    <row r="35" spans="1:14" x14ac:dyDescent="0.2">
      <c r="A35" s="353"/>
      <c r="B35" s="362" t="s">
        <v>67</v>
      </c>
      <c r="C35" s="14" t="str">
        <f t="shared" si="4"/>
        <v>GBP7MD_SYNTH1Y_Quote</v>
      </c>
      <c r="D35" s="14" t="str">
        <f>_xll.qlSimpleQuote(C35,,RateTickValue,Permanent,EvaluationDate,ObjectOverwrite)</f>
        <v>GBP7MD_SYNTH1Y_Quote#0000</v>
      </c>
      <c r="E35" s="425" t="str">
        <f>_xll.ohRangeRetrieveError(D35)</f>
        <v/>
      </c>
      <c r="F35" s="15"/>
      <c r="G35" s="385" t="s">
        <v>67</v>
      </c>
      <c r="H35" s="378">
        <f>'1YSynthDepo'!C44</f>
        <v>1.0416270967055028E-2</v>
      </c>
      <c r="I35" s="16"/>
      <c r="J35" s="391">
        <v>9.325986304163458E-3</v>
      </c>
      <c r="K35" s="15"/>
      <c r="L35" s="398">
        <v>1.0416270967055028E-2</v>
      </c>
      <c r="M35" s="399">
        <f>_xll.qlSimpleQuoteSetValue(D35,ROUND($L35,6),EvaluationDate)</f>
        <v>0</v>
      </c>
      <c r="N35" s="187"/>
    </row>
    <row r="36" spans="1:14" x14ac:dyDescent="0.2">
      <c r="A36" s="353"/>
      <c r="B36" s="362" t="s">
        <v>68</v>
      </c>
      <c r="C36" s="14" t="str">
        <f t="shared" si="4"/>
        <v>GBP8MD_SYNTH1Y_Quote</v>
      </c>
      <c r="D36" s="14" t="str">
        <f>_xll.qlSimpleQuote(C36,,RateTickValue,Permanent,EvaluationDate,ObjectOverwrite)</f>
        <v>GBP8MD_SYNTH1Y_Quote#0000</v>
      </c>
      <c r="E36" s="425" t="str">
        <f>_xll.ohRangeRetrieveError(D36)</f>
        <v/>
      </c>
      <c r="F36" s="15"/>
      <c r="G36" s="385" t="s">
        <v>68</v>
      </c>
      <c r="H36" s="378">
        <f>'1YSynthDepo'!C45</f>
        <v>1.0407689641233562E-2</v>
      </c>
      <c r="I36" s="16"/>
      <c r="J36" s="391">
        <v>9.562362574520188E-3</v>
      </c>
      <c r="K36" s="15"/>
      <c r="L36" s="398">
        <v>1.0407689641233562E-2</v>
      </c>
      <c r="M36" s="399">
        <f>_xll.qlSimpleQuoteSetValue(D36,ROUND($L36,6),EvaluationDate)</f>
        <v>0</v>
      </c>
      <c r="N36" s="187"/>
    </row>
    <row r="37" spans="1:14" x14ac:dyDescent="0.2">
      <c r="A37" s="360"/>
      <c r="B37" s="362" t="s">
        <v>69</v>
      </c>
      <c r="C37" s="14" t="str">
        <f t="shared" si="4"/>
        <v>GBP9MD_SYNTH1Y_Quote</v>
      </c>
      <c r="D37" s="14" t="str">
        <f>_xll.qlSimpleQuote(C37,,RateTickValue,Permanent,EvaluationDate,ObjectOverwrite)</f>
        <v>GBP9MD_SYNTH1Y_Quote#0000</v>
      </c>
      <c r="E37" s="425" t="str">
        <f>_xll.ohRangeRetrieveError(D37)</f>
        <v/>
      </c>
      <c r="F37" s="15"/>
      <c r="G37" s="385" t="s">
        <v>69</v>
      </c>
      <c r="H37" s="378">
        <f>'1YSynthDepo'!C46</f>
        <v>1.0427679179786382E-2</v>
      </c>
      <c r="I37" s="16"/>
      <c r="J37" s="391">
        <v>9.8146397802791139E-3</v>
      </c>
      <c r="K37" s="15"/>
      <c r="L37" s="398">
        <v>1.0427679179786382E-2</v>
      </c>
      <c r="M37" s="399">
        <f>_xll.qlSimpleQuoteSetValue(D37,ROUND($L37,6),EvaluationDate)</f>
        <v>0</v>
      </c>
      <c r="N37" s="187"/>
    </row>
    <row r="38" spans="1:14" x14ac:dyDescent="0.2">
      <c r="A38" s="361"/>
      <c r="B38" s="362" t="s">
        <v>70</v>
      </c>
      <c r="C38" s="14" t="str">
        <f t="shared" si="4"/>
        <v>GBP10MD_SYNTH1Y_Quote</v>
      </c>
      <c r="D38" s="14" t="str">
        <f>_xll.qlSimpleQuote(C38,,RateTickValue,Permanent,EvaluationDate,ObjectOverwrite)</f>
        <v>GBP10MD_SYNTH1Y_Quote#0000</v>
      </c>
      <c r="E38" s="425" t="str">
        <f>_xll.ohRangeRetrieveError(D38)</f>
        <v/>
      </c>
      <c r="F38" s="15"/>
      <c r="G38" s="385" t="s">
        <v>70</v>
      </c>
      <c r="H38" s="378">
        <f>'1YSynthDepo'!C47</f>
        <v>1.0419479274591616E-2</v>
      </c>
      <c r="I38" s="16"/>
      <c r="J38" s="391">
        <v>1.0020101241288368E-2</v>
      </c>
      <c r="K38" s="15"/>
      <c r="L38" s="398">
        <v>1.0419479274591616E-2</v>
      </c>
      <c r="M38" s="399">
        <f>_xll.qlSimpleQuoteSetValue(D38,ROUND($L38,6),EvaluationDate)</f>
        <v>0</v>
      </c>
      <c r="N38" s="187"/>
    </row>
    <row r="39" spans="1:14" x14ac:dyDescent="0.2">
      <c r="A39" s="353"/>
      <c r="B39" s="362" t="s">
        <v>71</v>
      </c>
      <c r="C39" s="14" t="str">
        <f t="shared" si="4"/>
        <v>GBP11MD_SYNTH1Y_Quote</v>
      </c>
      <c r="D39" s="14" t="str">
        <f>_xll.qlSimpleQuote(C39,,RateTickValue,Permanent,EvaluationDate,ObjectOverwrite)</f>
        <v>GBP11MD_SYNTH1Y_Quote#0000</v>
      </c>
      <c r="E39" s="425" t="str">
        <f>_xll.ohRangeRetrieveError(D39)</f>
        <v/>
      </c>
      <c r="F39" s="15"/>
      <c r="G39" s="385" t="s">
        <v>71</v>
      </c>
      <c r="H39" s="378">
        <f>'1YSynthDepo'!C48</f>
        <v>1.0432757496113268E-2</v>
      </c>
      <c r="I39" s="16"/>
      <c r="J39" s="391">
        <v>1.0255571771790473E-2</v>
      </c>
      <c r="K39" s="15"/>
      <c r="L39" s="398">
        <v>1.0432757496113268E-2</v>
      </c>
      <c r="M39" s="399">
        <f>_xll.qlSimpleQuoteSetValue(D39,ROUND($L39,6),EvaluationDate)</f>
        <v>0</v>
      </c>
      <c r="N39" s="187"/>
    </row>
    <row r="40" spans="1:14" x14ac:dyDescent="0.2">
      <c r="A40" s="355"/>
      <c r="B40" s="371" t="s">
        <v>72</v>
      </c>
      <c r="C40" s="365" t="str">
        <f t="shared" si="4"/>
        <v>GBP1YD_SYNTH1Y_Quote</v>
      </c>
      <c r="D40" s="365" t="str">
        <f>_xll.qlSimpleQuote(C40,,RateTickValue,Permanent,EvaluationDate,ObjectOverwrite)</f>
        <v>GBP1YD_SYNTH1Y_Quote#0000</v>
      </c>
      <c r="E40" s="426" t="str">
        <f>_xll.ohRangeRetrieveError(D40)</f>
        <v/>
      </c>
      <c r="F40" s="15"/>
      <c r="G40" s="386" t="s">
        <v>72</v>
      </c>
      <c r="H40" s="382">
        <f>'1YSynthDepo'!C49</f>
        <v>1.0452500000000005E-2</v>
      </c>
      <c r="I40" s="16"/>
      <c r="J40" s="392">
        <v>1.0558799999999932E-2</v>
      </c>
      <c r="K40" s="15"/>
      <c r="L40" s="400">
        <v>1.0452500000000005E-2</v>
      </c>
      <c r="M40" s="401">
        <f>_xll.qlSimpleQuoteSetValue(D40,ROUND($L40,6),EvaluationDate)</f>
        <v>0</v>
      </c>
      <c r="N40" s="354"/>
    </row>
    <row r="41" spans="1:14" x14ac:dyDescent="0.2">
      <c r="A41" s="370">
        <v>1</v>
      </c>
      <c r="B41" s="372" t="str">
        <f t="shared" ref="B41:B57" si="5">A41&amp;"x"&amp;A41+Months12M&amp;"F"</f>
        <v>1x13F</v>
      </c>
      <c r="C41" s="373" t="str">
        <f t="shared" ref="C41:C57" si="6">Currency&amp;$B41&amp;"_SYNTH"&amp;"1Y"&amp;"_Quote"</f>
        <v>GBP1x13F_SYNTH1Y_Quote</v>
      </c>
      <c r="D41" s="373" t="str">
        <f>_xll.qlSimpleQuote(C41,,RateTickValue,Permanent,Trigger,ObjectOverwrite)</f>
        <v>GBP1x13F_SYNTH1Y_Quote#0000</v>
      </c>
      <c r="E41" s="424" t="str">
        <f>_xll.ohRangeRetrieveError(D41)</f>
        <v/>
      </c>
      <c r="F41" s="9">
        <v>1</v>
      </c>
      <c r="G41" s="415" t="str">
        <f t="shared" ref="G41:G57" si="7">F41&amp;"x"&amp;(F41+Months12M)&amp;"F"</f>
        <v>1x13F</v>
      </c>
      <c r="H41" s="416">
        <f>SynthFRA!H3</f>
        <v>1.0149746500840611E-2</v>
      </c>
      <c r="I41" s="17"/>
      <c r="J41" s="417">
        <v>1.115E-2</v>
      </c>
      <c r="K41" s="18"/>
      <c r="L41" s="421">
        <v>1.0149746500840611E-2</v>
      </c>
      <c r="M41" s="422">
        <f>_xll.qlSimpleQuoteSetValue(D41,ROUND(L41,6),EvaluationDate)</f>
        <v>0</v>
      </c>
      <c r="N41" s="354">
        <f>_xll.ohTrigger(M41:M57)</f>
        <v>38</v>
      </c>
    </row>
    <row r="42" spans="1:14" x14ac:dyDescent="0.2">
      <c r="A42" s="370">
        <v>2</v>
      </c>
      <c r="B42" s="362" t="str">
        <f t="shared" si="5"/>
        <v>2x14F</v>
      </c>
      <c r="C42" s="14" t="str">
        <f t="shared" si="6"/>
        <v>GBP2x14F_SYNTH1Y_Quote</v>
      </c>
      <c r="D42" s="14" t="str">
        <f>_xll.qlSimpleQuote(C42,,RateTickValue,Permanent,Trigger,ObjectOverwrite)</f>
        <v>GBP2x14F_SYNTH1Y_Quote#0000</v>
      </c>
      <c r="E42" s="425" t="str">
        <f>_xll.ohRangeRetrieveError(D42)</f>
        <v/>
      </c>
      <c r="F42" s="9">
        <v>2</v>
      </c>
      <c r="G42" s="387" t="str">
        <f t="shared" si="7"/>
        <v>2x14F</v>
      </c>
      <c r="H42" s="388">
        <f>SynthFRA!H4</f>
        <v>1.03E-2</v>
      </c>
      <c r="I42" s="18"/>
      <c r="J42" s="394">
        <v>1.15E-2</v>
      </c>
      <c r="K42" s="18"/>
      <c r="L42" s="404">
        <v>1.03E-2</v>
      </c>
      <c r="M42" s="405">
        <f>_xll.qlSimpleQuoteSetValue(D42,ROUND(L42,6),EvaluationDate)</f>
        <v>0</v>
      </c>
      <c r="N42" s="187"/>
    </row>
    <row r="43" spans="1:14" x14ac:dyDescent="0.2">
      <c r="A43" s="370">
        <v>3</v>
      </c>
      <c r="B43" s="362" t="str">
        <f t="shared" si="5"/>
        <v>3x15F</v>
      </c>
      <c r="C43" s="14" t="str">
        <f t="shared" si="6"/>
        <v>GBP3x15F_SYNTH1Y_Quote</v>
      </c>
      <c r="D43" s="14" t="str">
        <f>_xll.qlSimpleQuote(C43,,RateTickValue,Permanent,Trigger,ObjectOverwrite)</f>
        <v>GBP3x15F_SYNTH1Y_Quote#0000</v>
      </c>
      <c r="E43" s="425" t="str">
        <f>_xll.ohRangeRetrieveError(D43)</f>
        <v/>
      </c>
      <c r="F43" s="9">
        <v>3</v>
      </c>
      <c r="G43" s="387" t="str">
        <f t="shared" si="7"/>
        <v>3x15F</v>
      </c>
      <c r="H43" s="388">
        <f>SynthFRA!H5</f>
        <v>1.0500000000000001E-2</v>
      </c>
      <c r="I43" s="18"/>
      <c r="J43" s="394">
        <v>1.1999571598860968E-2</v>
      </c>
      <c r="K43" s="18"/>
      <c r="L43" s="404">
        <v>1.0500000000000001E-2</v>
      </c>
      <c r="M43" s="405">
        <f>_xll.qlSimpleQuoteSetValue(D43,ROUND(L43,6),EvaluationDate)</f>
        <v>0</v>
      </c>
      <c r="N43" s="187"/>
    </row>
    <row r="44" spans="1:14" x14ac:dyDescent="0.2">
      <c r="A44" s="370">
        <v>4</v>
      </c>
      <c r="B44" s="362" t="str">
        <f t="shared" si="5"/>
        <v>4x16F</v>
      </c>
      <c r="C44" s="14" t="str">
        <f t="shared" si="6"/>
        <v>GBP4x16F_SYNTH1Y_Quote</v>
      </c>
      <c r="D44" s="14" t="str">
        <f>_xll.qlSimpleQuote(C44,,RateTickValue,Permanent,Trigger,ObjectOverwrite)</f>
        <v>GBP4x16F_SYNTH1Y_Quote#0000</v>
      </c>
      <c r="E44" s="425" t="str">
        <f>_xll.ohRangeRetrieveError(D44)</f>
        <v/>
      </c>
      <c r="F44" s="9">
        <v>4</v>
      </c>
      <c r="G44" s="387" t="str">
        <f t="shared" si="7"/>
        <v>4x16F</v>
      </c>
      <c r="H44" s="388">
        <f>SynthFRA!H6</f>
        <v>1.0849999999999999E-2</v>
      </c>
      <c r="I44" s="18"/>
      <c r="J44" s="394">
        <v>1.2499999999999999E-2</v>
      </c>
      <c r="K44" s="18"/>
      <c r="L44" s="404">
        <v>1.0849999999999999E-2</v>
      </c>
      <c r="M44" s="405">
        <f>_xll.qlSimpleQuoteSetValue(D44,ROUND(L44,6),EvaluationDate)</f>
        <v>0</v>
      </c>
      <c r="N44" s="187"/>
    </row>
    <row r="45" spans="1:14" x14ac:dyDescent="0.2">
      <c r="A45" s="370">
        <v>5</v>
      </c>
      <c r="B45" s="362" t="str">
        <f t="shared" si="5"/>
        <v>5x17F</v>
      </c>
      <c r="C45" s="14" t="str">
        <f t="shared" si="6"/>
        <v>GBP5x17F_SYNTH1Y_Quote</v>
      </c>
      <c r="D45" s="14" t="str">
        <f>_xll.qlSimpleQuote(C45,,RateTickValue,Permanent,Trigger,ObjectOverwrite)</f>
        <v>GBP5x17F_SYNTH1Y_Quote#0000</v>
      </c>
      <c r="E45" s="425" t="str">
        <f>_xll.ohRangeRetrieveError(D45)</f>
        <v/>
      </c>
      <c r="F45" s="9">
        <v>5</v>
      </c>
      <c r="G45" s="387" t="str">
        <f t="shared" si="7"/>
        <v>5x17F</v>
      </c>
      <c r="H45" s="388">
        <f>SynthFRA!H7</f>
        <v>1.115E-2</v>
      </c>
      <c r="I45" s="18"/>
      <c r="J45" s="394">
        <v>1.3000000000000001E-2</v>
      </c>
      <c r="K45" s="18"/>
      <c r="L45" s="404">
        <v>1.115E-2</v>
      </c>
      <c r="M45" s="405">
        <f>_xll.qlSimpleQuoteSetValue(D45,ROUND(L45,6),EvaluationDate)</f>
        <v>0</v>
      </c>
      <c r="N45" s="187"/>
    </row>
    <row r="46" spans="1:14" x14ac:dyDescent="0.2">
      <c r="A46" s="370">
        <v>6</v>
      </c>
      <c r="B46" s="362" t="str">
        <f t="shared" si="5"/>
        <v>6x18F</v>
      </c>
      <c r="C46" s="14" t="str">
        <f t="shared" si="6"/>
        <v>GBP6x18F_SYNTH1Y_Quote</v>
      </c>
      <c r="D46" s="14" t="str">
        <f>_xll.qlSimpleQuote(C46,,RateTickValue,Permanent,Trigger,ObjectOverwrite)</f>
        <v>GBP6x18F_SYNTH1Y_Quote#0000</v>
      </c>
      <c r="E46" s="425" t="str">
        <f>_xll.ohRangeRetrieveError(D46)</f>
        <v/>
      </c>
      <c r="F46" s="9">
        <v>6</v>
      </c>
      <c r="G46" s="387" t="str">
        <f t="shared" si="7"/>
        <v>6x18F</v>
      </c>
      <c r="H46" s="388">
        <f>SynthFRA!H8</f>
        <v>1.14E-2</v>
      </c>
      <c r="I46" s="18"/>
      <c r="J46" s="394">
        <v>1.3568330820732586E-2</v>
      </c>
      <c r="K46" s="18"/>
      <c r="L46" s="404">
        <v>1.14E-2</v>
      </c>
      <c r="M46" s="405">
        <f>_xll.qlSimpleQuoteSetValue(D46,ROUND(L46,6),EvaluationDate)</f>
        <v>0</v>
      </c>
      <c r="N46" s="187"/>
    </row>
    <row r="47" spans="1:14" x14ac:dyDescent="0.2">
      <c r="A47" s="370">
        <v>7</v>
      </c>
      <c r="B47" s="362" t="str">
        <f t="shared" si="5"/>
        <v>7x19F</v>
      </c>
      <c r="C47" s="14" t="str">
        <f t="shared" si="6"/>
        <v>GBP7x19F_SYNTH1Y_Quote</v>
      </c>
      <c r="D47" s="14" t="str">
        <f>_xll.qlSimpleQuote(C47,,RateTickValue,Permanent,Trigger,ObjectOverwrite)</f>
        <v>GBP7x19F_SYNTH1Y_Quote#0000</v>
      </c>
      <c r="E47" s="425" t="str">
        <f>_xll.ohRangeRetrieveError(D47)</f>
        <v/>
      </c>
      <c r="F47" s="9">
        <v>7</v>
      </c>
      <c r="G47" s="387" t="str">
        <f t="shared" si="7"/>
        <v>7x19F</v>
      </c>
      <c r="H47" s="388">
        <f>SynthFRA!H9</f>
        <v>1.1824447195702574E-2</v>
      </c>
      <c r="I47" s="18"/>
      <c r="J47" s="394">
        <v>1.4108405898565001E-2</v>
      </c>
      <c r="K47" s="18"/>
      <c r="L47" s="404">
        <v>1.1824447195702574E-2</v>
      </c>
      <c r="M47" s="405">
        <f>_xll.qlSimpleQuoteSetValue(D47,ROUND(L47,6),EvaluationDate)</f>
        <v>0</v>
      </c>
      <c r="N47" s="187"/>
    </row>
    <row r="48" spans="1:14" x14ac:dyDescent="0.2">
      <c r="A48" s="370">
        <v>8</v>
      </c>
      <c r="B48" s="362" t="str">
        <f t="shared" si="5"/>
        <v>8x20F</v>
      </c>
      <c r="C48" s="14" t="str">
        <f t="shared" si="6"/>
        <v>GBP8x20F_SYNTH1Y_Quote</v>
      </c>
      <c r="D48" s="14" t="str">
        <f>_xll.qlSimpleQuote(C48,,RateTickValue,Permanent,Trigger,ObjectOverwrite)</f>
        <v>GBP8x20F_SYNTH1Y_Quote#0000</v>
      </c>
      <c r="E48" s="425" t="str">
        <f>_xll.ohRangeRetrieveError(D48)</f>
        <v/>
      </c>
      <c r="F48" s="9">
        <v>8</v>
      </c>
      <c r="G48" s="387" t="str">
        <f t="shared" si="7"/>
        <v>8x20F</v>
      </c>
      <c r="H48" s="388">
        <f>SynthFRA!H10</f>
        <v>1.2249436362878226E-2</v>
      </c>
      <c r="I48" s="18"/>
      <c r="J48" s="394">
        <v>1.4764446446756185E-2</v>
      </c>
      <c r="K48" s="18"/>
      <c r="L48" s="404">
        <v>1.2249436362878226E-2</v>
      </c>
      <c r="M48" s="405">
        <f>_xll.qlSimpleQuoteSetValue(D48,ROUND(L48,6),EvaluationDate)</f>
        <v>0</v>
      </c>
      <c r="N48" s="187"/>
    </row>
    <row r="49" spans="1:14" x14ac:dyDescent="0.2">
      <c r="A49" s="370">
        <v>9</v>
      </c>
      <c r="B49" s="362" t="str">
        <f t="shared" si="5"/>
        <v>9x21F</v>
      </c>
      <c r="C49" s="14" t="str">
        <f t="shared" si="6"/>
        <v>GBP9x21F_SYNTH1Y_Quote</v>
      </c>
      <c r="D49" s="14" t="str">
        <f>_xll.qlSimpleQuote(C49,,RateTickValue,Permanent,Trigger,ObjectOverwrite)</f>
        <v>GBP9x21F_SYNTH1Y_Quote#0000</v>
      </c>
      <c r="E49" s="425" t="str">
        <f>_xll.ohRangeRetrieveError(D49)</f>
        <v/>
      </c>
      <c r="F49" s="9">
        <v>9</v>
      </c>
      <c r="G49" s="387" t="str">
        <f t="shared" si="7"/>
        <v>9x21F</v>
      </c>
      <c r="H49" s="388">
        <f>SynthFRA!H11</f>
        <v>1.2650000000000002E-2</v>
      </c>
      <c r="I49" s="18"/>
      <c r="J49" s="394">
        <v>1.54E-2</v>
      </c>
      <c r="K49" s="18"/>
      <c r="L49" s="404">
        <v>1.2650000000000002E-2</v>
      </c>
      <c r="M49" s="405">
        <f>_xll.qlSimpleQuoteSetValue(D49,ROUND(L49,6),EvaluationDate)</f>
        <v>0</v>
      </c>
      <c r="N49" s="187"/>
    </row>
    <row r="50" spans="1:14" x14ac:dyDescent="0.2">
      <c r="A50" s="370">
        <v>10</v>
      </c>
      <c r="B50" s="362" t="str">
        <f t="shared" si="5"/>
        <v>10x22F</v>
      </c>
      <c r="C50" s="14" t="str">
        <f t="shared" si="6"/>
        <v>GBP10x22F_SYNTH1Y_Quote</v>
      </c>
      <c r="D50" s="14" t="str">
        <f>_xll.qlSimpleQuote(C50,,RateTickValue,Permanent,Trigger,ObjectOverwrite)</f>
        <v>GBP10x22F_SYNTH1Y_Quote#0000</v>
      </c>
      <c r="E50" s="425" t="str">
        <f>_xll.ohRangeRetrieveError(D50)</f>
        <v/>
      </c>
      <c r="F50" s="9">
        <v>10</v>
      </c>
      <c r="G50" s="387" t="str">
        <f t="shared" si="7"/>
        <v>10x22F</v>
      </c>
      <c r="H50" s="388">
        <f>SynthFRA!H12</f>
        <v>1.3009800968986431E-2</v>
      </c>
      <c r="I50" s="18"/>
      <c r="J50" s="394">
        <v>1.5886016172962057E-2</v>
      </c>
      <c r="K50" s="18"/>
      <c r="L50" s="404">
        <v>1.3009800968986431E-2</v>
      </c>
      <c r="M50" s="405">
        <f>_xll.qlSimpleQuoteSetValue(D50,ROUND(L50,6),EvaluationDate)</f>
        <v>0</v>
      </c>
      <c r="N50" s="187"/>
    </row>
    <row r="51" spans="1:14" x14ac:dyDescent="0.2">
      <c r="A51" s="370">
        <v>11</v>
      </c>
      <c r="B51" s="362" t="str">
        <f t="shared" si="5"/>
        <v>11x23F</v>
      </c>
      <c r="C51" s="14" t="str">
        <f t="shared" si="6"/>
        <v>GBP11x23F_SYNTH1Y_Quote</v>
      </c>
      <c r="D51" s="14" t="str">
        <f>_xll.qlSimpleQuote(C51,,RateTickValue,Permanent,Trigger,ObjectOverwrite)</f>
        <v>GBP11x23F_SYNTH1Y_Quote#0000</v>
      </c>
      <c r="E51" s="425" t="str">
        <f>_xll.ohRangeRetrieveError(D51)</f>
        <v/>
      </c>
      <c r="F51" s="9">
        <v>11</v>
      </c>
      <c r="G51" s="387" t="str">
        <f t="shared" si="7"/>
        <v>11x23F</v>
      </c>
      <c r="H51" s="388">
        <f>SynthFRA!H13</f>
        <v>1.3316524659546455E-2</v>
      </c>
      <c r="I51" s="18"/>
      <c r="J51" s="394">
        <v>1.6379329828045661E-2</v>
      </c>
      <c r="K51" s="18"/>
      <c r="L51" s="404">
        <v>1.3316524659546455E-2</v>
      </c>
      <c r="M51" s="405">
        <f>_xll.qlSimpleQuoteSetValue(D51,ROUND(L51,6),EvaluationDate)</f>
        <v>0</v>
      </c>
      <c r="N51" s="187"/>
    </row>
    <row r="52" spans="1:14" x14ac:dyDescent="0.2">
      <c r="A52" s="370">
        <v>13</v>
      </c>
      <c r="B52" s="362" t="str">
        <f t="shared" si="5"/>
        <v>13x25F</v>
      </c>
      <c r="C52" s="14" t="str">
        <f t="shared" si="6"/>
        <v>GBP13x25F_SYNTH1Y_Quote</v>
      </c>
      <c r="D52" s="14" t="str">
        <f>_xll.qlSimpleQuote(C52,,RateTickValue,Permanent,Trigger,ObjectOverwrite)</f>
        <v>GBP13x25F_SYNTH1Y_Quote#0000</v>
      </c>
      <c r="E52" s="425" t="str">
        <f>_xll.ohRangeRetrieveError(D52)</f>
        <v/>
      </c>
      <c r="F52" s="9">
        <v>13</v>
      </c>
      <c r="G52" s="387" t="str">
        <f t="shared" si="7"/>
        <v>13x25F</v>
      </c>
      <c r="H52" s="388">
        <f>SynthFRA!H15</f>
        <v>1.3964063404391734E-2</v>
      </c>
      <c r="I52" s="18"/>
      <c r="J52" s="394">
        <v>1.7244759942701162E-2</v>
      </c>
      <c r="K52" s="18"/>
      <c r="L52" s="404">
        <v>1.3964063404391734E-2</v>
      </c>
      <c r="M52" s="405">
        <f>_xll.qlSimpleQuoteSetValue(D52,ROUND(L52,6),EvaluationDate)</f>
        <v>0</v>
      </c>
      <c r="N52" s="187"/>
    </row>
    <row r="53" spans="1:14" x14ac:dyDescent="0.2">
      <c r="A53" s="370">
        <v>14</v>
      </c>
      <c r="B53" s="362" t="str">
        <f t="shared" si="5"/>
        <v>14x26F</v>
      </c>
      <c r="C53" s="14" t="str">
        <f t="shared" si="6"/>
        <v>GBP14x26F_SYNTH1Y_Quote</v>
      </c>
      <c r="D53" s="14" t="str">
        <f>_xll.qlSimpleQuote(C53,,RateTickValue,Permanent,Trigger,ObjectOverwrite)</f>
        <v>GBP14x26F_SYNTH1Y_Quote#0000</v>
      </c>
      <c r="E53" s="425" t="str">
        <f>_xll.ohRangeRetrieveError(D53)</f>
        <v/>
      </c>
      <c r="F53" s="9">
        <v>14</v>
      </c>
      <c r="G53" s="387" t="str">
        <f t="shared" si="7"/>
        <v>14x26F</v>
      </c>
      <c r="H53" s="388">
        <f>SynthFRA!H16</f>
        <v>1.4280877701794552E-2</v>
      </c>
      <c r="I53" s="18"/>
      <c r="J53" s="394">
        <v>1.7704164822818398E-2</v>
      </c>
      <c r="K53" s="18"/>
      <c r="L53" s="404">
        <v>1.4280877701794552E-2</v>
      </c>
      <c r="M53" s="405">
        <f>_xll.qlSimpleQuoteSetValue(D53,ROUND(L53,6),EvaluationDate)</f>
        <v>0</v>
      </c>
      <c r="N53" s="187"/>
    </row>
    <row r="54" spans="1:14" x14ac:dyDescent="0.2">
      <c r="A54" s="370">
        <v>15</v>
      </c>
      <c r="B54" s="362" t="str">
        <f t="shared" si="5"/>
        <v>15x27F</v>
      </c>
      <c r="C54" s="14" t="str">
        <f t="shared" si="6"/>
        <v>GBP15x27F_SYNTH1Y_Quote</v>
      </c>
      <c r="D54" s="14" t="str">
        <f>_xll.qlSimpleQuote(C54,,RateTickValue,Permanent,Trigger,ObjectOverwrite)</f>
        <v>GBP15x27F_SYNTH1Y_Quote#0000</v>
      </c>
      <c r="E54" s="425" t="str">
        <f>_xll.ohRangeRetrieveError(D54)</f>
        <v/>
      </c>
      <c r="F54" s="9">
        <v>15</v>
      </c>
      <c r="G54" s="387" t="str">
        <f t="shared" si="7"/>
        <v>15x27F</v>
      </c>
      <c r="H54" s="388">
        <f>SynthFRA!H17</f>
        <v>1.4620724979984468E-2</v>
      </c>
      <c r="I54" s="18"/>
      <c r="J54" s="394">
        <v>1.8215092396635959E-2</v>
      </c>
      <c r="K54" s="18"/>
      <c r="L54" s="404">
        <v>1.4620724979984468E-2</v>
      </c>
      <c r="M54" s="405">
        <f>_xll.qlSimpleQuoteSetValue(D54,ROUND(L54,6),EvaluationDate)</f>
        <v>0</v>
      </c>
      <c r="N54" s="187"/>
    </row>
    <row r="55" spans="1:14" x14ac:dyDescent="0.2">
      <c r="A55" s="370">
        <v>16</v>
      </c>
      <c r="B55" s="362" t="str">
        <f t="shared" si="5"/>
        <v>16x28F</v>
      </c>
      <c r="C55" s="14" t="str">
        <f t="shared" si="6"/>
        <v>GBP16x28F_SYNTH1Y_Quote</v>
      </c>
      <c r="D55" s="14" t="str">
        <f>_xll.qlSimpleQuote(C55,,RateTickValue,Permanent,Trigger,ObjectOverwrite)</f>
        <v>GBP16x28F_SYNTH1Y_Quote#0000</v>
      </c>
      <c r="E55" s="425" t="str">
        <f>_xll.ohRangeRetrieveError(D55)</f>
        <v/>
      </c>
      <c r="F55" s="9">
        <v>16</v>
      </c>
      <c r="G55" s="387" t="str">
        <f t="shared" si="7"/>
        <v>16x28F</v>
      </c>
      <c r="H55" s="388">
        <f>SynthFRA!H18</f>
        <v>1.4943513360968988E-2</v>
      </c>
      <c r="I55" s="18"/>
      <c r="J55" s="394">
        <v>1.872283744027067E-2</v>
      </c>
      <c r="K55" s="18"/>
      <c r="L55" s="404">
        <v>1.4943513360968988E-2</v>
      </c>
      <c r="M55" s="405">
        <f>_xll.qlSimpleQuoteSetValue(D55,ROUND(L55,6),EvaluationDate)</f>
        <v>0</v>
      </c>
      <c r="N55" s="187"/>
    </row>
    <row r="56" spans="1:14" x14ac:dyDescent="0.2">
      <c r="A56" s="370">
        <v>17</v>
      </c>
      <c r="B56" s="362" t="str">
        <f t="shared" si="5"/>
        <v>17x29F</v>
      </c>
      <c r="C56" s="14" t="str">
        <f t="shared" si="6"/>
        <v>GBP17x29F_SYNTH1Y_Quote</v>
      </c>
      <c r="D56" s="14" t="str">
        <f>_xll.qlSimpleQuote(C56,,RateTickValue,Permanent,Trigger,ObjectOverwrite)</f>
        <v>GBP17x29F_SYNTH1Y_Quote#0000</v>
      </c>
      <c r="E56" s="425" t="str">
        <f>_xll.ohRangeRetrieveError(D56)</f>
        <v/>
      </c>
      <c r="F56" s="9">
        <v>17</v>
      </c>
      <c r="G56" s="387" t="str">
        <f t="shared" si="7"/>
        <v>17x29F</v>
      </c>
      <c r="H56" s="388">
        <f>SynthFRA!H19</f>
        <v>1.5298450436339834E-2</v>
      </c>
      <c r="I56" s="18"/>
      <c r="J56" s="394">
        <v>1.934464339412368E-2</v>
      </c>
      <c r="K56" s="18"/>
      <c r="L56" s="404">
        <v>1.5298450436339834E-2</v>
      </c>
      <c r="M56" s="405">
        <f>_xll.qlSimpleQuoteSetValue(D56,ROUND(L56,6),EvaluationDate)</f>
        <v>0</v>
      </c>
      <c r="N56" s="187"/>
    </row>
    <row r="57" spans="1:14" x14ac:dyDescent="0.2">
      <c r="A57" s="427">
        <v>18</v>
      </c>
      <c r="B57" s="364" t="str">
        <f t="shared" si="5"/>
        <v>18x30F</v>
      </c>
      <c r="C57" s="365" t="str">
        <f t="shared" si="6"/>
        <v>GBP18x30F_SYNTH1Y_Quote</v>
      </c>
      <c r="D57" s="365" t="str">
        <f>_xll.qlSimpleQuote(C57,,RateTickValue,Permanent,Trigger,ObjectOverwrite)</f>
        <v>GBP18x30F_SYNTH1Y_Quote#0000</v>
      </c>
      <c r="E57" s="426" t="str">
        <f>_xll.ohRangeRetrieveError(D57)</f>
        <v/>
      </c>
      <c r="F57" s="9">
        <v>18</v>
      </c>
      <c r="G57" s="389" t="str">
        <f t="shared" si="7"/>
        <v>18x30F</v>
      </c>
      <c r="H57" s="390">
        <f>SynthFRA!H20</f>
        <v>1.5636522287305596E-2</v>
      </c>
      <c r="I57" s="18"/>
      <c r="J57" s="395">
        <v>2.0090828238397876E-2</v>
      </c>
      <c r="K57" s="18"/>
      <c r="L57" s="406">
        <v>1.5636522287305596E-2</v>
      </c>
      <c r="M57" s="407">
        <f>_xll.qlSimpleQuoteSetValue(D57,ROUND(L57,6),EvaluationDate)</f>
        <v>0</v>
      </c>
      <c r="N57" s="187"/>
    </row>
    <row r="58" spans="1:14" x14ac:dyDescent="0.2">
      <c r="A58" s="355"/>
      <c r="B58" s="356"/>
      <c r="C58" s="357"/>
      <c r="D58" s="357"/>
      <c r="E58" s="357"/>
      <c r="F58" s="189"/>
      <c r="G58" s="189"/>
      <c r="H58" s="189"/>
      <c r="I58" s="189"/>
      <c r="J58" s="189"/>
      <c r="K58" s="189"/>
      <c r="L58" s="189"/>
      <c r="M58" s="189"/>
      <c r="N58" s="190"/>
    </row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opLeftCell="N1" workbookViewId="0">
      <selection activeCell="N1" sqref="N1"/>
    </sheetView>
  </sheetViews>
  <sheetFormatPr defaultRowHeight="11.25" outlineLevelCol="1" x14ac:dyDescent="0.2"/>
  <cols>
    <col min="1" max="1" width="3.1640625" style="211" hidden="1" customWidth="1" outlineLevel="1"/>
    <col min="2" max="2" width="7.1640625" style="211" hidden="1" customWidth="1" outlineLevel="1"/>
    <col min="3" max="3" width="7" style="211" hidden="1" customWidth="1" outlineLevel="1"/>
    <col min="4" max="4" width="3.5" style="211" hidden="1" customWidth="1" outlineLevel="1"/>
    <col min="5" max="5" width="2.33203125" style="215" hidden="1" customWidth="1" outlineLevel="1"/>
    <col min="6" max="6" width="4.6640625" style="215" hidden="1" customWidth="1" outlineLevel="1"/>
    <col min="7" max="7" width="8.1640625" style="211" hidden="1" customWidth="1" outlineLevel="1"/>
    <col min="8" max="8" width="22.5" style="211" hidden="1" customWidth="1" outlineLevel="1"/>
    <col min="9" max="9" width="22.6640625" style="211" hidden="1" customWidth="1" outlineLevel="1"/>
    <col min="10" max="10" width="9.33203125" style="211" hidden="1" customWidth="1" outlineLevel="1"/>
    <col min="11" max="11" width="31.1640625" style="211" hidden="1" customWidth="1" outlineLevel="1"/>
    <col min="12" max="12" width="17.83203125" style="217" hidden="1" customWidth="1" outlineLevel="1"/>
    <col min="13" max="13" width="21.83203125" style="211" hidden="1" customWidth="1" outlineLevel="1"/>
    <col min="14" max="14" width="3.5" style="211" customWidth="1" collapsed="1"/>
    <col min="15" max="15" width="3.5" style="211" customWidth="1"/>
    <col min="16" max="16" width="31.1640625" style="211" bestFit="1" customWidth="1"/>
    <col min="17" max="21" width="20.1640625" style="211" bestFit="1" customWidth="1"/>
    <col min="22" max="22" width="20.1640625" style="211" hidden="1" customWidth="1" outlineLevel="1"/>
    <col min="23" max="23" width="14.1640625" style="211" hidden="1" customWidth="1" outlineLevel="1"/>
    <col min="24" max="24" width="10.5" style="211" bestFit="1" customWidth="1" collapsed="1"/>
    <col min="25" max="25" width="9.33203125" style="211" customWidth="1"/>
    <col min="26" max="26" width="9.33203125" style="211" bestFit="1" customWidth="1"/>
    <col min="27" max="27" width="7" style="211" bestFit="1" customWidth="1"/>
    <col min="28" max="16384" width="9.33203125" style="211"/>
  </cols>
  <sheetData>
    <row r="1" spans="1:21" ht="11.25" customHeight="1" x14ac:dyDescent="0.2">
      <c r="E1" s="211"/>
      <c r="F1" s="211"/>
      <c r="K1" s="211" t="s">
        <v>36</v>
      </c>
      <c r="L1" s="211" t="str">
        <f>_xll.qlLibor(,Currency,K1,,,Trigger)</f>
        <v>obj_003ab#0000</v>
      </c>
      <c r="M1" s="211" t="str">
        <f>_xll.ohRangeRetrieveError(L1)</f>
        <v/>
      </c>
    </row>
    <row r="2" spans="1:21" ht="24" customHeight="1" x14ac:dyDescent="0.2">
      <c r="A2" s="212"/>
      <c r="B2" s="220" t="s">
        <v>189</v>
      </c>
      <c r="C2" s="220" t="s">
        <v>115</v>
      </c>
      <c r="D2" s="220"/>
      <c r="E2" s="221"/>
      <c r="F2" s="221"/>
      <c r="G2" s="220" t="s">
        <v>116</v>
      </c>
      <c r="H2" s="220" t="s">
        <v>117</v>
      </c>
      <c r="I2" s="220" t="s">
        <v>118</v>
      </c>
      <c r="J2" s="220" t="s">
        <v>119</v>
      </c>
      <c r="K2" s="220" t="s">
        <v>73</v>
      </c>
      <c r="L2" s="220" t="s">
        <v>74</v>
      </c>
      <c r="M2" s="222" t="s">
        <v>32</v>
      </c>
      <c r="N2" s="218"/>
      <c r="O2" s="218"/>
      <c r="P2" s="223" t="s">
        <v>120</v>
      </c>
      <c r="Q2" s="223" t="s">
        <v>75</v>
      </c>
      <c r="R2" s="223" t="s">
        <v>119</v>
      </c>
      <c r="S2" s="223" t="s">
        <v>76</v>
      </c>
      <c r="T2" s="220" t="s">
        <v>77</v>
      </c>
      <c r="U2" s="220" t="s">
        <v>78</v>
      </c>
    </row>
    <row r="3" spans="1:21" ht="11.25" customHeight="1" x14ac:dyDescent="0.2">
      <c r="A3" s="213"/>
      <c r="B3" s="45"/>
      <c r="C3" s="45" t="s">
        <v>123</v>
      </c>
      <c r="D3" s="77"/>
      <c r="E3" s="78"/>
      <c r="F3" s="78"/>
      <c r="G3" s="75"/>
      <c r="H3" s="75"/>
      <c r="I3" s="75"/>
      <c r="J3" s="79"/>
      <c r="K3" s="68" t="str">
        <f>PROPER((Currency))&amp;IborType&amp;K1&amp;"LastFixing"&amp;QuoteSuffix</f>
        <v>GbpLibor1MLastFixing_Quote</v>
      </c>
      <c r="L3" s="76" t="str">
        <f>_xll.qlDepositRateHelper(,K3,L1,,Trigger)</f>
        <v>obj_003f5#0000</v>
      </c>
      <c r="M3" s="87" t="str">
        <f>_xll.ohRangeRetrieveError(L3)</f>
        <v/>
      </c>
      <c r="N3" s="214"/>
      <c r="O3" s="214"/>
      <c r="P3" s="52" t="str">
        <f>_xll.qlRateHelperQuoteName(L3,Trigger)</f>
        <v>GbpLibor1MLastFixing_Quote</v>
      </c>
      <c r="Q3" s="53">
        <f>_xll.qlQuoteValue(K3,AllTriggers)</f>
        <v>5.0943999999999998E-3</v>
      </c>
      <c r="R3" s="90" t="str">
        <f>IF(ISBLANK(J3),"--",_xll.qlSwapRateHelperSpread(L3,AllTriggers))</f>
        <v>--</v>
      </c>
      <c r="S3" s="52" t="b">
        <v>1</v>
      </c>
      <c r="T3" s="54">
        <f>_xll.qlRateHelperEarliestDate(L3,Trigger)</f>
        <v>42270</v>
      </c>
      <c r="U3" s="54">
        <f>_xll.qlRateHelperPillarDate(L3,Trigger)</f>
        <v>42300</v>
      </c>
    </row>
    <row r="4" spans="1:21" ht="11.25" customHeight="1" x14ac:dyDescent="0.2">
      <c r="A4" s="213"/>
      <c r="B4" s="80">
        <v>0</v>
      </c>
      <c r="C4" s="80" t="s">
        <v>123</v>
      </c>
      <c r="D4" s="81" t="s">
        <v>43</v>
      </c>
      <c r="E4" s="82">
        <v>2</v>
      </c>
      <c r="F4" s="82" t="s">
        <v>124</v>
      </c>
      <c r="G4" s="80" t="s">
        <v>125</v>
      </c>
      <c r="H4" s="83" t="s">
        <v>121</v>
      </c>
      <c r="I4" s="83" t="s">
        <v>153</v>
      </c>
      <c r="J4" s="84">
        <v>0</v>
      </c>
      <c r="K4" s="85" t="str">
        <f t="shared" ref="K4:K9" si="0">Currency&amp;$E4&amp;$F4&amp;"_Quote"</f>
        <v>GBP2X1S_Quote</v>
      </c>
      <c r="L4" s="86" t="str">
        <f>_xll.qlSwapRateHelper2(,$K4,B4,D4,Calendar,$G4,$H4,$I4,$L$1,$J4,C4,Discounting,"MaturityDate",,Permanent,Trigger,ObjectOverwrite)</f>
        <v>obj_00489#0000</v>
      </c>
      <c r="M4" s="87" t="str">
        <f>_xll.ohRangeRetrieveError(L4)</f>
        <v/>
      </c>
      <c r="N4" s="214"/>
      <c r="O4" s="214"/>
      <c r="P4" s="52" t="str">
        <f>_xll.qlRateHelperQuoteName(L4,Trigger)</f>
        <v>GBP2X1S_Quote</v>
      </c>
      <c r="Q4" s="53">
        <f>_xll.qlQuoteValue(K4,AllTriggers)</f>
        <v>5.1875000000000003E-3</v>
      </c>
      <c r="R4" s="92">
        <f>IF(ISBLANK(J4),"--",_xll.qlSwapRateHelperSpread(L4,AllTriggers))</f>
        <v>0</v>
      </c>
      <c r="S4" s="52" t="b">
        <v>1</v>
      </c>
      <c r="T4" s="54">
        <f>_xll.qlRateHelperEarliestDate(L4,Trigger)</f>
        <v>42270</v>
      </c>
      <c r="U4" s="54">
        <f>_xll.qlRateHelperPillarDate(L4,Trigger)</f>
        <v>42331</v>
      </c>
    </row>
    <row r="5" spans="1:21" ht="11.25" customHeight="1" x14ac:dyDescent="0.2">
      <c r="A5" s="213"/>
      <c r="B5" s="45">
        <v>0</v>
      </c>
      <c r="C5" s="45" t="s">
        <v>123</v>
      </c>
      <c r="D5" s="46" t="s">
        <v>37</v>
      </c>
      <c r="E5" s="47">
        <v>3</v>
      </c>
      <c r="F5" s="47" t="s">
        <v>124</v>
      </c>
      <c r="G5" s="45" t="s">
        <v>125</v>
      </c>
      <c r="H5" s="48" t="s">
        <v>121</v>
      </c>
      <c r="I5" s="48" t="s">
        <v>153</v>
      </c>
      <c r="J5" s="49">
        <v>0</v>
      </c>
      <c r="K5" s="50" t="str">
        <f t="shared" si="0"/>
        <v>GBP3X1S_Quote</v>
      </c>
      <c r="L5" s="51" t="str">
        <f>_xll.qlSwapRateHelper2(,$K5,B5,D5,Calendar,$G5,$H5,$I5,$L$1,$J5,C5,Discounting,"MaturityDate",,Permanent,Trigger,ObjectOverwrite)</f>
        <v>obj_0048e#0000</v>
      </c>
      <c r="M5" s="52" t="str">
        <f>_xll.ohRangeRetrieveError(L5)</f>
        <v/>
      </c>
      <c r="N5" s="214"/>
      <c r="O5" s="214"/>
      <c r="P5" s="52" t="str">
        <f>_xll.qlRateHelperQuoteName(L5,Trigger)</f>
        <v>GBP3X1S_Quote</v>
      </c>
      <c r="Q5" s="53">
        <f>_xll.qlQuoteValue(K5,AllTriggers)</f>
        <v>5.2374999999999991E-3</v>
      </c>
      <c r="R5" s="92">
        <f>IF(ISBLANK(J5),"--",_xll.qlSwapRateHelperSpread(L5,AllTriggers))</f>
        <v>0</v>
      </c>
      <c r="S5" s="52" t="b">
        <v>1</v>
      </c>
      <c r="T5" s="54">
        <f>_xll.qlRateHelperEarliestDate(L5,Trigger)</f>
        <v>42270</v>
      </c>
      <c r="U5" s="54">
        <f>_xll.qlRateHelperPillarDate(L5,Trigger)</f>
        <v>42361</v>
      </c>
    </row>
    <row r="6" spans="1:21" ht="11.25" customHeight="1" x14ac:dyDescent="0.2">
      <c r="A6" s="212"/>
      <c r="B6" s="45">
        <v>0</v>
      </c>
      <c r="C6" s="45" t="s">
        <v>123</v>
      </c>
      <c r="D6" s="46" t="s">
        <v>44</v>
      </c>
      <c r="E6" s="47">
        <v>4</v>
      </c>
      <c r="F6" s="47" t="s">
        <v>124</v>
      </c>
      <c r="G6" s="45" t="s">
        <v>125</v>
      </c>
      <c r="H6" s="48" t="s">
        <v>121</v>
      </c>
      <c r="I6" s="48" t="s">
        <v>153</v>
      </c>
      <c r="J6" s="49">
        <v>0</v>
      </c>
      <c r="K6" s="50" t="str">
        <f t="shared" si="0"/>
        <v>GBP4X1S_Quote</v>
      </c>
      <c r="L6" s="51" t="str">
        <f>_xll.qlSwapRateHelper2(,$K6,B6,D6,Calendar,$G6,$H6,$I6,$L$1,$J6,C6,Discounting,"MaturityDate",,Permanent,Trigger,ObjectOverwrite)</f>
        <v>obj_0048d#0000</v>
      </c>
      <c r="M6" s="52" t="str">
        <f>_xll.ohRangeRetrieveError(L6)</f>
        <v/>
      </c>
      <c r="N6" s="214"/>
      <c r="O6" s="214"/>
      <c r="P6" s="52" t="str">
        <f>_xll.qlRateHelperQuoteName(L6,Trigger)</f>
        <v>GBP4X1S_Quote</v>
      </c>
      <c r="Q6" s="53">
        <f>_xll.qlQuoteValue(K6,AllTriggers)</f>
        <v>5.2624999999999998E-3</v>
      </c>
      <c r="R6" s="92">
        <f>IF(ISBLANK(J6),"--",_xll.qlSwapRateHelperSpread(L6,AllTriggers))</f>
        <v>0</v>
      </c>
      <c r="S6" s="52" t="b">
        <v>1</v>
      </c>
      <c r="T6" s="54">
        <f>_xll.qlRateHelperEarliestDate(L6,Trigger)</f>
        <v>42270</v>
      </c>
      <c r="U6" s="54">
        <f>_xll.qlRateHelperPillarDate(L6,Trigger)</f>
        <v>42394</v>
      </c>
    </row>
    <row r="7" spans="1:21" ht="11.25" customHeight="1" x14ac:dyDescent="0.2">
      <c r="A7" s="212"/>
      <c r="B7" s="45">
        <v>0</v>
      </c>
      <c r="C7" s="45" t="s">
        <v>123</v>
      </c>
      <c r="D7" s="46" t="s">
        <v>45</v>
      </c>
      <c r="E7" s="47">
        <v>5</v>
      </c>
      <c r="F7" s="47" t="s">
        <v>124</v>
      </c>
      <c r="G7" s="45" t="s">
        <v>125</v>
      </c>
      <c r="H7" s="48" t="s">
        <v>121</v>
      </c>
      <c r="I7" s="48" t="s">
        <v>153</v>
      </c>
      <c r="J7" s="49">
        <v>0</v>
      </c>
      <c r="K7" s="50" t="str">
        <f t="shared" si="0"/>
        <v>GBP5X1S_Quote</v>
      </c>
      <c r="L7" s="51" t="str">
        <f>_xll.qlSwapRateHelper2(,$K7,B7,D7,Calendar,$G7,$H7,$I7,$L$1,$J7,C7,Discounting,"MaturityDate",,Permanent,Trigger,ObjectOverwrite)</f>
        <v>obj_0048c#0000</v>
      </c>
      <c r="M7" s="52" t="str">
        <f>_xll.ohRangeRetrieveError(L7)</f>
        <v/>
      </c>
      <c r="N7" s="214"/>
      <c r="O7" s="214"/>
      <c r="P7" s="52" t="str">
        <f>_xll.qlRateHelperQuoteName(L7,Trigger)</f>
        <v>GBP5X1S_Quote</v>
      </c>
      <c r="Q7" s="53">
        <f>_xll.qlQuoteValue(K7,AllTriggers)</f>
        <v>5.2874999999999997E-3</v>
      </c>
      <c r="R7" s="92">
        <f>IF(ISBLANK(J7),"--",_xll.qlSwapRateHelperSpread(L7,AllTriggers))</f>
        <v>0</v>
      </c>
      <c r="S7" s="52" t="b">
        <v>1</v>
      </c>
      <c r="T7" s="54">
        <f>_xll.qlRateHelperEarliestDate(L7,Trigger)</f>
        <v>42270</v>
      </c>
      <c r="U7" s="54">
        <f>_xll.qlRateHelperPillarDate(L7,Trigger)</f>
        <v>42423</v>
      </c>
    </row>
    <row r="8" spans="1:21" ht="11.25" customHeight="1" x14ac:dyDescent="0.2">
      <c r="A8" s="212"/>
      <c r="B8" s="45">
        <v>0</v>
      </c>
      <c r="C8" s="45" t="s">
        <v>123</v>
      </c>
      <c r="D8" s="46" t="s">
        <v>38</v>
      </c>
      <c r="E8" s="47">
        <v>6</v>
      </c>
      <c r="F8" s="47" t="s">
        <v>124</v>
      </c>
      <c r="G8" s="45" t="s">
        <v>125</v>
      </c>
      <c r="H8" s="48" t="s">
        <v>121</v>
      </c>
      <c r="I8" s="48" t="s">
        <v>153</v>
      </c>
      <c r="J8" s="49">
        <v>0</v>
      </c>
      <c r="K8" s="50" t="str">
        <f t="shared" si="0"/>
        <v>GBP6X1S_Quote</v>
      </c>
      <c r="L8" s="51" t="str">
        <f>_xll.qlSwapRateHelper2(,$K8,B8,D8,Calendar,$G8,$H8,$I8,$L$1,$J8,C8,Discounting,"MaturityDate",,Permanent,Trigger,ObjectOverwrite)</f>
        <v>obj_0048b#0000</v>
      </c>
      <c r="M8" s="52" t="str">
        <f>_xll.ohRangeRetrieveError(L8)</f>
        <v/>
      </c>
      <c r="N8" s="214"/>
      <c r="O8" s="214"/>
      <c r="P8" s="52" t="str">
        <f>_xll.qlRateHelperQuoteName(L8,Trigger)</f>
        <v>GBP6X1S_Quote</v>
      </c>
      <c r="Q8" s="53">
        <f>_xll.qlQuoteValue(K8,AllTriggers)</f>
        <v>5.3249999999999999E-3</v>
      </c>
      <c r="R8" s="92">
        <f>IF(ISBLANK(J8),"--",_xll.qlSwapRateHelperSpread(L8,AllTriggers))</f>
        <v>0</v>
      </c>
      <c r="S8" s="52" t="b">
        <v>0</v>
      </c>
      <c r="T8" s="54">
        <f>_xll.qlRateHelperEarliestDate(L8,Trigger)</f>
        <v>42270</v>
      </c>
      <c r="U8" s="54">
        <f>_xll.qlRateHelperPillarDate(L8,Trigger)</f>
        <v>42452</v>
      </c>
    </row>
    <row r="9" spans="1:21" ht="11.25" customHeight="1" x14ac:dyDescent="0.2">
      <c r="B9" s="55">
        <v>0</v>
      </c>
      <c r="C9" s="55" t="s">
        <v>123</v>
      </c>
      <c r="D9" s="56" t="s">
        <v>46</v>
      </c>
      <c r="E9" s="57">
        <v>7</v>
      </c>
      <c r="F9" s="57" t="s">
        <v>124</v>
      </c>
      <c r="G9" s="55" t="s">
        <v>125</v>
      </c>
      <c r="H9" s="58" t="s">
        <v>121</v>
      </c>
      <c r="I9" s="58" t="s">
        <v>153</v>
      </c>
      <c r="J9" s="59">
        <v>0</v>
      </c>
      <c r="K9" s="73" t="str">
        <f t="shared" si="0"/>
        <v>GBP7X1S_Quote</v>
      </c>
      <c r="L9" s="74" t="str">
        <f>_xll.qlSwapRateHelper2(,$K9,B9,D9,Calendar,$G9,$H9,$I9,$L$1,$J9,C9,Discounting,"MaturityDate",,Permanent,Trigger,ObjectOverwrite)</f>
        <v>obj_0048a#0000</v>
      </c>
      <c r="M9" s="60" t="str">
        <f>_xll.ohRangeRetrieveError(L9)</f>
        <v/>
      </c>
      <c r="P9" s="60" t="str">
        <f>_xll.qlRateHelperQuoteName(L9,Trigger)</f>
        <v>GBP7X1S_Quote</v>
      </c>
      <c r="Q9" s="61">
        <f>_xll.qlQuoteValue(K9,AllTriggers)</f>
        <v>5.3875000000000008E-3</v>
      </c>
      <c r="R9" s="93">
        <f>IF(ISBLANK(J9),"--",_xll.qlSwapRateHelperSpread(L9,AllTriggers))</f>
        <v>0</v>
      </c>
      <c r="S9" s="60" t="b">
        <v>0</v>
      </c>
      <c r="T9" s="62">
        <f>_xll.qlRateHelperEarliestDate(L9,Trigger)</f>
        <v>42270</v>
      </c>
      <c r="U9" s="62">
        <f>_xll.qlRateHelperPillarDate(L9,Trigger)</f>
        <v>42485</v>
      </c>
    </row>
    <row r="10" spans="1:21" x14ac:dyDescent="0.2">
      <c r="E10" s="211"/>
      <c r="F10" s="211"/>
      <c r="L10" s="211"/>
      <c r="M10" s="214"/>
    </row>
    <row r="11" spans="1:21" x14ac:dyDescent="0.2">
      <c r="J11" s="216"/>
      <c r="K11" s="216"/>
      <c r="P11" s="224" t="str">
        <f>K1&amp;" "&amp;PROPER(Currency)&amp;IborType&amp;" Curve"</f>
        <v>1M GbpLibor Curve</v>
      </c>
      <c r="Q11" s="225"/>
      <c r="R11" s="225"/>
      <c r="S11" s="225"/>
      <c r="T11" s="225"/>
      <c r="U11" s="226" t="s">
        <v>147</v>
      </c>
    </row>
    <row r="12" spans="1:21" ht="11.25" customHeight="1" x14ac:dyDescent="0.2">
      <c r="M12" s="223" t="s">
        <v>122</v>
      </c>
      <c r="P12" s="223" t="s">
        <v>82</v>
      </c>
      <c r="Q12" s="223" t="s">
        <v>83</v>
      </c>
      <c r="R12" s="223" t="s">
        <v>119</v>
      </c>
      <c r="S12" s="223" t="s">
        <v>77</v>
      </c>
      <c r="T12" s="223" t="s">
        <v>78</v>
      </c>
      <c r="U12" s="63">
        <f t="array" ref="U12:U21">_xll.qlPiecewiseYieldCurveData('General Settings'!D35,InterestRatesTrigger)</f>
        <v>1</v>
      </c>
    </row>
    <row r="13" spans="1:21" x14ac:dyDescent="0.2">
      <c r="J13" s="216"/>
      <c r="K13" s="216"/>
      <c r="M13" s="68" t="str">
        <f t="array" ref="M13:M21">_xll.ohFilter(L3:L9,S3:S9)</f>
        <v>obj_003f5#0000</v>
      </c>
      <c r="P13" s="66" t="str">
        <f t="array" ref="P13:P21">_xll.ohFilter(P3:P8,S3:S8)</f>
        <v>GbpLibor1MLastFixing_Quote</v>
      </c>
      <c r="Q13" s="53">
        <f t="array" ref="Q13:Q21">_xll.ohFilter(Q3:Q8,S3:S8)</f>
        <v>5.0943999999999998E-3</v>
      </c>
      <c r="R13" s="90" t="str">
        <f t="array" ref="R13:R21">_xll.ohFilter(R3:R8,S3:S8)</f>
        <v>--</v>
      </c>
      <c r="S13" s="54">
        <f t="array" ref="S13:S21">_xll.ohFilter(T3:T8,S3:S8)</f>
        <v>42270</v>
      </c>
      <c r="T13" s="54">
        <f t="array" ref="T13:T21">_xll.ohFilter(U3:U8,S3:S8)</f>
        <v>42300</v>
      </c>
      <c r="U13" s="64">
        <v>0.99958145744300286</v>
      </c>
    </row>
    <row r="14" spans="1:21" x14ac:dyDescent="0.2">
      <c r="M14" s="69" t="str">
        <v>obj_00489#0000</v>
      </c>
      <c r="P14" s="66" t="str">
        <v>GBP2X1S_Quote</v>
      </c>
      <c r="Q14" s="53">
        <v>5.1875000000000003E-3</v>
      </c>
      <c r="R14" s="90">
        <v>0</v>
      </c>
      <c r="S14" s="54">
        <v>42270</v>
      </c>
      <c r="T14" s="54">
        <v>42331</v>
      </c>
      <c r="U14" s="64">
        <v>0.99913377748516008</v>
      </c>
    </row>
    <row r="15" spans="1:21" x14ac:dyDescent="0.2">
      <c r="J15" s="216"/>
      <c r="K15" s="216"/>
      <c r="M15" s="69" t="str">
        <v>obj_0048e#0000</v>
      </c>
      <c r="P15" s="66" t="str">
        <v>GBP3X1S_Quote</v>
      </c>
      <c r="Q15" s="53">
        <v>5.2374999999999991E-3</v>
      </c>
      <c r="R15" s="90">
        <v>0</v>
      </c>
      <c r="S15" s="54">
        <v>42270</v>
      </c>
      <c r="T15" s="54">
        <v>42361</v>
      </c>
      <c r="U15" s="64">
        <v>0.99869585291633567</v>
      </c>
    </row>
    <row r="16" spans="1:21" x14ac:dyDescent="0.2">
      <c r="M16" s="69" t="str">
        <v>obj_0048d#0000</v>
      </c>
      <c r="P16" s="66" t="str">
        <v>GBP4X1S_Quote</v>
      </c>
      <c r="Q16" s="53">
        <v>5.2624999999999998E-3</v>
      </c>
      <c r="R16" s="90">
        <v>0</v>
      </c>
      <c r="S16" s="54">
        <v>42270</v>
      </c>
      <c r="T16" s="54">
        <v>42394</v>
      </c>
      <c r="U16" s="64">
        <v>0.99821523889325137</v>
      </c>
    </row>
    <row r="17" spans="10:24" x14ac:dyDescent="0.2">
      <c r="J17" s="216"/>
      <c r="K17" s="216"/>
      <c r="M17" s="69" t="str">
        <v>obj_0048c#0000</v>
      </c>
      <c r="P17" s="66" t="str">
        <v>GBP5X1S_Quote</v>
      </c>
      <c r="Q17" s="53">
        <v>5.2874999999999997E-3</v>
      </c>
      <c r="R17" s="90">
        <v>0</v>
      </c>
      <c r="S17" s="54">
        <v>42270</v>
      </c>
      <c r="T17" s="54">
        <v>42423</v>
      </c>
      <c r="U17" s="64">
        <v>0.99778830845843602</v>
      </c>
    </row>
    <row r="18" spans="10:24" x14ac:dyDescent="0.2">
      <c r="M18" s="69" t="e">
        <v>#N/A</v>
      </c>
      <c r="P18" s="66" t="e">
        <v>#N/A</v>
      </c>
      <c r="Q18" s="53" t="e">
        <v>#N/A</v>
      </c>
      <c r="R18" s="90" t="e">
        <v>#N/A</v>
      </c>
      <c r="S18" s="54" t="e">
        <v>#N/A</v>
      </c>
      <c r="T18" s="54" t="e">
        <v>#N/A</v>
      </c>
      <c r="U18" s="64" t="e">
        <v>#N/A</v>
      </c>
    </row>
    <row r="19" spans="10:24" x14ac:dyDescent="0.2">
      <c r="J19" s="216"/>
      <c r="K19" s="216"/>
      <c r="M19" s="69" t="e">
        <v>#N/A</v>
      </c>
      <c r="P19" s="66" t="e">
        <v>#N/A</v>
      </c>
      <c r="Q19" s="53" t="e">
        <v>#N/A</v>
      </c>
      <c r="R19" s="90" t="e">
        <v>#N/A</v>
      </c>
      <c r="S19" s="54" t="e">
        <v>#N/A</v>
      </c>
      <c r="T19" s="54" t="e">
        <v>#N/A</v>
      </c>
      <c r="U19" s="64" t="e">
        <v>#N/A</v>
      </c>
    </row>
    <row r="20" spans="10:24" x14ac:dyDescent="0.2">
      <c r="M20" s="69" t="e">
        <v>#N/A</v>
      </c>
      <c r="P20" s="66" t="e">
        <v>#N/A</v>
      </c>
      <c r="Q20" s="53" t="e">
        <v>#N/A</v>
      </c>
      <c r="R20" s="90" t="e">
        <v>#N/A</v>
      </c>
      <c r="S20" s="54" t="e">
        <v>#N/A</v>
      </c>
      <c r="T20" s="54" t="e">
        <v>#N/A</v>
      </c>
      <c r="U20" s="64" t="e">
        <v>#N/A</v>
      </c>
    </row>
    <row r="21" spans="10:24" x14ac:dyDescent="0.2">
      <c r="J21" s="216"/>
      <c r="K21" s="216"/>
      <c r="M21" s="70" t="e">
        <v>#N/A</v>
      </c>
      <c r="P21" s="67" t="e">
        <v>#N/A</v>
      </c>
      <c r="Q21" s="61" t="e">
        <v>#N/A</v>
      </c>
      <c r="R21" s="91" t="e">
        <v>#N/A</v>
      </c>
      <c r="S21" s="62" t="e">
        <v>#N/A</v>
      </c>
      <c r="T21" s="62" t="e">
        <v>#N/A</v>
      </c>
      <c r="U21" s="65" t="e">
        <v>#N/A</v>
      </c>
    </row>
    <row r="22" spans="10:24" x14ac:dyDescent="0.2">
      <c r="M22" s="219"/>
    </row>
    <row r="23" spans="10:24" x14ac:dyDescent="0.2">
      <c r="J23" s="216"/>
      <c r="K23" s="216"/>
    </row>
    <row r="24" spans="10:24" x14ac:dyDescent="0.2">
      <c r="P24" s="230" t="str">
        <f>"Delta "&amp;K1</f>
        <v>Delta 1M</v>
      </c>
      <c r="Q24" s="231"/>
      <c r="R24" s="232"/>
      <c r="S24" s="232"/>
      <c r="T24" s="233"/>
      <c r="U24" s="233"/>
      <c r="V24" s="233"/>
      <c r="W24" s="233"/>
      <c r="X24" s="234"/>
    </row>
    <row r="25" spans="10:24" x14ac:dyDescent="0.2">
      <c r="J25" s="216"/>
      <c r="K25" s="216"/>
      <c r="P25" s="235" t="str">
        <f>K1&amp;" Instruments"</f>
        <v>1M Instruments</v>
      </c>
      <c r="Q25" s="235" t="s">
        <v>109</v>
      </c>
      <c r="R25" s="235" t="s">
        <v>110</v>
      </c>
      <c r="S25" s="235" t="s">
        <v>132</v>
      </c>
      <c r="T25" s="235" t="str">
        <f>"F "&amp;K1</f>
        <v>F 1M</v>
      </c>
      <c r="U25" s="235" t="s">
        <v>135</v>
      </c>
      <c r="V25" s="235" t="s">
        <v>133</v>
      </c>
      <c r="W25" s="235" t="s">
        <v>134</v>
      </c>
      <c r="X25" s="235" t="s">
        <v>136</v>
      </c>
    </row>
    <row r="26" spans="10:24" x14ac:dyDescent="0.2">
      <c r="N26" s="211">
        <v>0</v>
      </c>
      <c r="O26" s="211">
        <f>N26+SUBSTITUTE($K$1,"M","")</f>
        <v>1</v>
      </c>
      <c r="P26" s="227" t="str">
        <f>N26&amp;"x"&amp;O26</f>
        <v>0x1</v>
      </c>
      <c r="Q26" s="71">
        <f>SettlementDate</f>
        <v>42270</v>
      </c>
      <c r="R26" s="71">
        <f>_xll.qlInterestRateIndexMaturity(iborindex1M,Q26,Trigger)</f>
        <v>42300</v>
      </c>
      <c r="S26" s="96">
        <f>_xll.qlDayCounterYearFraction(DayCounter,Q26,R26,,,Trigger)</f>
        <v>8.2191780821917804E-2</v>
      </c>
      <c r="T26" s="11">
        <f>_xll.qlIndexFixing(iborindex1M,_xll.qlInterestRateIndexFixingDate(iborindex1M,Q26,Trigger),TRUE,AllTriggers)</f>
        <v>5.0944000000019418E-3</v>
      </c>
      <c r="U26" s="11">
        <f>(V26/W26-1)/S26</f>
        <v>4.6249999994418811E-3</v>
      </c>
      <c r="V26" s="97">
        <f>_xll.qlYieldTSDiscount(Discounting,Q26,,AllTriggers)</f>
        <v>1</v>
      </c>
      <c r="W26" s="97">
        <f>_xll.qlYieldTSDiscount(Discounting,R26,,AllTriggers)</f>
        <v>0.99962000746296242</v>
      </c>
      <c r="X26" s="129">
        <f>LN((1+T26*S26)/(1+U26*S26))</f>
        <v>3.8565417884122563E-5</v>
      </c>
    </row>
    <row r="27" spans="10:24" x14ac:dyDescent="0.2">
      <c r="J27" s="216"/>
      <c r="K27" s="216"/>
      <c r="N27" s="211">
        <v>1</v>
      </c>
      <c r="O27" s="211">
        <f t="shared" ref="O27:O29" si="1">N27+SUBSTITUTE($K$1,"M","")</f>
        <v>2</v>
      </c>
      <c r="P27" s="227" t="str">
        <f t="shared" ref="P27:P29" si="2">N27&amp;"x"&amp;O27</f>
        <v>1x2</v>
      </c>
      <c r="Q27" s="71">
        <f>R26</f>
        <v>42300</v>
      </c>
      <c r="R27" s="71">
        <f>_xll.qlInterestRateIndexMaturity(iborindex1M,Q27,Trigger)</f>
        <v>42331</v>
      </c>
      <c r="S27" s="96">
        <f>_xll.qlDayCounterYearFraction(DayCounter,Q27,R27,,,Trigger)</f>
        <v>8.4931506849315067E-2</v>
      </c>
      <c r="T27" s="11">
        <f>_xll.qlIndexFixing(iborindex1M,_xll.qlInterestRateIndexFixingDate(iborindex1M,Q27,Trigger),TRUE,AllTriggers)</f>
        <v>5.2756403498265304E-3</v>
      </c>
      <c r="U27" s="11">
        <f>(V27/W27-1)/S27</f>
        <v>4.6724173902608582E-3</v>
      </c>
      <c r="V27" s="97">
        <f>_xll.qlYieldTSDiscount(Discounting,Q27,,AllTriggers)</f>
        <v>0.99962000746296242</v>
      </c>
      <c r="W27" s="97">
        <f>_xll.qlYieldTSDiscount(Discounting,R27,,AllTriggers)</f>
        <v>0.99922348016397677</v>
      </c>
      <c r="X27" s="129">
        <f>LN((1+T27*S27)/(1+U27*S27))</f>
        <v>5.1211000755382845E-5</v>
      </c>
    </row>
    <row r="28" spans="10:24" x14ac:dyDescent="0.2">
      <c r="N28" s="211">
        <v>2</v>
      </c>
      <c r="O28" s="211">
        <f t="shared" si="1"/>
        <v>3</v>
      </c>
      <c r="P28" s="227" t="str">
        <f t="shared" si="2"/>
        <v>2x3</v>
      </c>
      <c r="Q28" s="71">
        <f>R27</f>
        <v>42331</v>
      </c>
      <c r="R28" s="71">
        <f>_xll.qlInterestRateIndexMaturity(iborindex1M,Q28,Trigger)</f>
        <v>42361</v>
      </c>
      <c r="S28" s="96">
        <f>_xll.qlDayCounterYearFraction(DayCounter,Q28,R28,,,Trigger)</f>
        <v>8.2191780821917804E-2</v>
      </c>
      <c r="T28" s="11">
        <f>_xll.qlIndexFixing(iborindex1M,_xll.qlInterestRateIndexFixingDate(iborindex1M,Q28,Trigger),TRUE,AllTriggers)</f>
        <v>5.3350399307969809E-3</v>
      </c>
      <c r="U28" s="11">
        <f>(V28/W28-1)/S28</f>
        <v>4.7600508536323662E-3</v>
      </c>
      <c r="V28" s="97">
        <f>_xll.qlYieldTSDiscount(Discounting,Q28,,AllTriggers)</f>
        <v>0.99922348016397677</v>
      </c>
      <c r="W28" s="97">
        <f>_xll.qlYieldTSDiscount(Discounting,R28,,AllTriggers)</f>
        <v>0.99883269979860867</v>
      </c>
      <c r="X28" s="129">
        <f>LN((1+T28*S28)/(1+U28*S28))</f>
        <v>4.7239778001141314E-5</v>
      </c>
    </row>
    <row r="29" spans="10:24" x14ac:dyDescent="0.2">
      <c r="J29" s="216"/>
      <c r="K29" s="216"/>
      <c r="N29" s="211">
        <v>3</v>
      </c>
      <c r="O29" s="211">
        <f t="shared" si="1"/>
        <v>4</v>
      </c>
      <c r="P29" s="228" t="str">
        <f t="shared" si="2"/>
        <v>3x4</v>
      </c>
      <c r="Q29" s="229">
        <f>R28</f>
        <v>42361</v>
      </c>
      <c r="R29" s="229">
        <f>_xll.qlInterestRateIndexMaturity(iborindex1M,Q29,Trigger)</f>
        <v>42394</v>
      </c>
      <c r="S29" s="132">
        <f>_xll.qlDayCounterYearFraction(DayCounter,Q29,R29,,,Trigger)</f>
        <v>9.0410958904109592E-2</v>
      </c>
      <c r="T29" s="106">
        <f>_xll.qlIndexFixing(iborindex1M,_xll.qlInterestRateIndexFixingDate(iborindex1M,Q29,Trigger),TRUE,AllTriggers)</f>
        <v>5.3253869199920362E-3</v>
      </c>
      <c r="U29" s="106">
        <f>(V29/W29-1)/S29</f>
        <v>4.63511341107525E-3</v>
      </c>
      <c r="V29" s="107">
        <f>_xll.qlYieldTSDiscount(Discounting,Q29,,AllTriggers)</f>
        <v>0.99883269979860867</v>
      </c>
      <c r="W29" s="107">
        <f>_xll.qlYieldTSDiscount(Discounting,R29,,AllTriggers)</f>
        <v>0.99841429926224012</v>
      </c>
      <c r="X29" s="130">
        <f>LN((1+T29*S29)/(1+U29*S29))</f>
        <v>6.2380201984258213E-5</v>
      </c>
    </row>
    <row r="31" spans="10:24" x14ac:dyDescent="0.2">
      <c r="J31" s="216"/>
      <c r="K31" s="216"/>
    </row>
    <row r="33" spans="10:11" x14ac:dyDescent="0.2">
      <c r="J33" s="216"/>
      <c r="K33" s="216"/>
    </row>
    <row r="35" spans="10:11" x14ac:dyDescent="0.2">
      <c r="J35" s="216"/>
      <c r="K35" s="216"/>
    </row>
    <row r="37" spans="10:11" x14ac:dyDescent="0.2">
      <c r="J37" s="216"/>
      <c r="K37" s="216"/>
    </row>
  </sheetData>
  <dataValidations count="4">
    <dataValidation type="list" allowBlank="1" showInputMessage="1" showErrorMessage="1" sqref="S3:S9">
      <formula1>"TRUE,FALSE"</formula1>
    </dataValidation>
    <dataValidation type="list" allowBlank="1" showInputMessage="1" showErrorMessage="1" sqref="H4:H9">
      <formula1>"Following,Modified Following,Preceding,Modified Preceding,Month End Reference,Unadjusted Month End,Unadjusted"</formula1>
    </dataValidation>
    <dataValidation type="list" allowBlank="1" showInputMessage="1" showErrorMessage="1" sqref="I4:I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4:G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36"/>
  <sheetViews>
    <sheetView showGridLines="0" topLeftCell="B1" workbookViewId="0">
      <selection activeCell="G1" sqref="G1"/>
    </sheetView>
  </sheetViews>
  <sheetFormatPr defaultRowHeight="11.25" outlineLevelCol="1" x14ac:dyDescent="0.2"/>
  <cols>
    <col min="1" max="1" width="0" style="10" hidden="1" customWidth="1"/>
    <col min="2" max="2" width="3.1640625" style="236" customWidth="1"/>
    <col min="3" max="3" width="2.33203125" style="236" customWidth="1"/>
    <col min="4" max="4" width="3.1640625" style="236" customWidth="1"/>
    <col min="5" max="5" width="30.83203125" style="236" customWidth="1"/>
    <col min="6" max="7" width="20.1640625" style="236" bestFit="1" customWidth="1"/>
    <col min="8" max="8" width="8.1640625" style="236" bestFit="1" customWidth="1"/>
    <col min="9" max="9" width="11.6640625" style="236" bestFit="1" customWidth="1"/>
    <col min="10" max="11" width="14.1640625" style="236" hidden="1" customWidth="1" outlineLevel="1"/>
    <col min="12" max="12" width="10.5" style="236" bestFit="1" customWidth="1" collapsed="1"/>
    <col min="13" max="13" width="9.33203125" style="236" bestFit="1" customWidth="1"/>
    <col min="14" max="14" width="10.33203125" style="236" customWidth="1"/>
    <col min="15" max="15" width="9.33203125" style="236" customWidth="1"/>
    <col min="16" max="16" width="7" style="236" bestFit="1" customWidth="1"/>
    <col min="17" max="17" width="9.33203125" style="236" customWidth="1"/>
    <col min="18" max="18" width="11.33203125" style="236" customWidth="1"/>
    <col min="19" max="19" width="20.1640625" style="236" bestFit="1" customWidth="1"/>
    <col min="20" max="20" width="20.1640625" style="236" customWidth="1"/>
    <col min="21" max="21" width="8.1640625" style="236" bestFit="1" customWidth="1"/>
    <col min="22" max="22" width="9.33203125" style="236" bestFit="1" customWidth="1"/>
    <col min="23" max="23" width="17.83203125" style="236" bestFit="1" customWidth="1"/>
    <col min="24" max="25" width="15.33203125" style="236" bestFit="1" customWidth="1"/>
    <col min="26" max="26" width="9.33203125" style="236"/>
    <col min="27" max="27" width="14.1640625" style="236" bestFit="1" customWidth="1"/>
    <col min="28" max="28" width="15.33203125" style="236" bestFit="1" customWidth="1"/>
    <col min="29" max="16384" width="9.33203125" style="236"/>
  </cols>
  <sheetData>
    <row r="1" spans="1:28" x14ac:dyDescent="0.2">
      <c r="F1" s="247" t="s">
        <v>108</v>
      </c>
      <c r="G1" s="248" t="s">
        <v>37</v>
      </c>
      <c r="M1" s="236" t="s">
        <v>187</v>
      </c>
      <c r="N1" s="236">
        <v>7</v>
      </c>
      <c r="O1" s="241" t="str">
        <f>_xll.qlInterpolation(,interpolator3M,_xll.ohFilter(F4:F16,N4:N16),_xll.ohFilter(M4:M16,N4:N16))</f>
        <v>obj_0040d#0035</v>
      </c>
    </row>
    <row r="2" spans="1:28" ht="26.25" customHeight="1" x14ac:dyDescent="0.2">
      <c r="E2" s="235" t="str">
        <f>G1&amp;" Instruments"</f>
        <v>3M Instruments</v>
      </c>
      <c r="F2" s="235" t="s">
        <v>109</v>
      </c>
      <c r="G2" s="235" t="s">
        <v>110</v>
      </c>
      <c r="H2" s="235" t="s">
        <v>132</v>
      </c>
      <c r="I2" s="235" t="str">
        <f>G1&amp;" Market quote"</f>
        <v>3M Market quote</v>
      </c>
      <c r="J2" s="235" t="s">
        <v>133</v>
      </c>
      <c r="K2" s="235" t="s">
        <v>134</v>
      </c>
      <c r="L2" s="235" t="s">
        <v>135</v>
      </c>
      <c r="M2" s="235" t="s">
        <v>146</v>
      </c>
      <c r="N2" s="235" t="s">
        <v>82</v>
      </c>
      <c r="O2" s="235" t="s">
        <v>139</v>
      </c>
      <c r="P2" s="235" t="s">
        <v>149</v>
      </c>
      <c r="Q2" s="235" t="s">
        <v>136</v>
      </c>
      <c r="S2" s="235" t="s">
        <v>109</v>
      </c>
      <c r="T2" s="249" t="s">
        <v>110</v>
      </c>
      <c r="U2" s="249" t="s">
        <v>132</v>
      </c>
      <c r="V2" s="249" t="s">
        <v>139</v>
      </c>
    </row>
    <row r="3" spans="1:28" ht="11.25" customHeight="1" x14ac:dyDescent="0.2">
      <c r="E3" s="242" t="s">
        <v>186</v>
      </c>
      <c r="F3" s="156">
        <f>_xll.qlCalendarAdvance(Calendar,_xll.qlLastFixingQuoteReferenceDate(E4),_xll.qlInterestRateIndexFixingDays(PROPER(Currency)&amp;IborType&amp;$G$1)&amp;"D","f",,LastFixingsTrigger)</f>
        <v>42270</v>
      </c>
      <c r="G3" s="156"/>
      <c r="H3" s="157"/>
      <c r="I3" s="158"/>
      <c r="J3" s="159"/>
      <c r="K3" s="159"/>
      <c r="L3" s="158"/>
      <c r="M3" s="158"/>
      <c r="N3" s="160"/>
      <c r="O3" s="161"/>
      <c r="P3" s="162"/>
      <c r="Q3" s="243"/>
      <c r="S3" s="44">
        <f>F4</f>
        <v>42270</v>
      </c>
      <c r="T3" s="44">
        <f>_xll.qlCalendarAdvance(Calendar,S3,$G$1,"mf",,Trigger)</f>
        <v>42361</v>
      </c>
      <c r="U3" s="96">
        <f>_xll.qlDayCounterYearFraction(DayCounter,S3,T3,,,Trigger)</f>
        <v>0.24931506849315069</v>
      </c>
      <c r="V3" s="11">
        <f>_xll.qlInterpolationInterpolate(B3Minterpolation,S3,TRUE)</f>
        <v>1.1813000000003475E-3</v>
      </c>
      <c r="AA3" s="238"/>
      <c r="AB3" s="238"/>
    </row>
    <row r="4" spans="1:28" ht="11.25" customHeight="1" x14ac:dyDescent="0.2">
      <c r="E4" s="242" t="str">
        <f>PROPER(Currency&amp;IborType)&amp;G1&amp;"LastFixing"&amp;QuoteSuffix</f>
        <v>Gbplibor3MLastFixing_Quote</v>
      </c>
      <c r="F4" s="156">
        <f>SettlementDate</f>
        <v>42270</v>
      </c>
      <c r="G4" s="156">
        <f>_xll.qlCalendarAdvance(Calendar,F4,G1,"mf",,Trigger)</f>
        <v>42361</v>
      </c>
      <c r="H4" s="157">
        <f>_xll.qlDayCounterYearFraction(DayCounter,F4,G4,,,Trigger)</f>
        <v>0.24931506849315069</v>
      </c>
      <c r="I4" s="158">
        <f>_xll.qlQuoteValue(E4,LastFixingsTrigger)</f>
        <v>5.8688000000000004E-3</v>
      </c>
      <c r="J4" s="159">
        <f>_xll.qlYieldTSDiscount(Discounting,F4,,AllTriggers)</f>
        <v>1</v>
      </c>
      <c r="K4" s="159">
        <f>_xll.qlYieldTSDiscount(Discounting,G4,,AllTriggers)</f>
        <v>0.99883269979860867</v>
      </c>
      <c r="L4" s="158">
        <f>(J4/K4-1)/H4</f>
        <v>4.6874999999996529E-3</v>
      </c>
      <c r="M4" s="158">
        <f>I4-L4</f>
        <v>1.1813000000003475E-3</v>
      </c>
      <c r="N4" s="160" t="b">
        <v>1</v>
      </c>
      <c r="O4" s="161">
        <f>_xll.qlInterpolationInterpolate(B3Minterpolation,F4,TRUE,Trigger)</f>
        <v>1.1813000000003475E-3</v>
      </c>
      <c r="P4" s="162">
        <f>(M4-O4)*10000</f>
        <v>0</v>
      </c>
      <c r="Q4" s="243">
        <f>LN((1+I4*H4)/(1+L4*H4))</f>
        <v>2.9412884182388464E-4</v>
      </c>
      <c r="S4" s="44">
        <f>_xll.qlCalendarAdvance(Calendar,S3,"1D","f")</f>
        <v>42271</v>
      </c>
      <c r="T4" s="44">
        <f>_xll.qlCalendarAdvance(Calendar,S4,$G$1,"mf",,Trigger)</f>
        <v>42362</v>
      </c>
      <c r="U4" s="96">
        <f>_xll.qlDayCounterYearFraction(DayCounter,S4,T4,,,Trigger)</f>
        <v>0.24931506849315069</v>
      </c>
      <c r="V4" s="11">
        <f>_xll.qlInterpolationInterpolate(B3Minterpolation,S4,TRUE)</f>
        <v>1.1818615858937003E-3</v>
      </c>
      <c r="AA4" s="238"/>
      <c r="AB4" s="238"/>
    </row>
    <row r="5" spans="1:28" ht="11.25" customHeight="1" x14ac:dyDescent="0.2">
      <c r="A5" s="10" t="b">
        <v>0</v>
      </c>
      <c r="B5" s="236">
        <v>1</v>
      </c>
      <c r="C5" s="236" t="s">
        <v>33</v>
      </c>
      <c r="D5" s="236">
        <f>B5+SUBSTITUTE($G$1,"M","")</f>
        <v>4</v>
      </c>
      <c r="E5" s="244" t="str">
        <f>Currency&amp;B5&amp;C5&amp;D5&amp;"F"&amp;QuoteSuffix</f>
        <v>GBP1x4F_Quote</v>
      </c>
      <c r="F5" s="44">
        <f>_xll.qlCalendarAdvance("target",SettlementDate,B5&amp;"M","mf",,Trigger)</f>
        <v>42300</v>
      </c>
      <c r="G5" s="44">
        <f>_xll.qlCalendarAdvance(Calendar,F5,$G$1,"mf",,Trigger)</f>
        <v>42394</v>
      </c>
      <c r="H5" s="96">
        <f>_xll.qlDayCounterYearFraction(DayCounter,F5,G5,,,Trigger)</f>
        <v>0.25753424657534246</v>
      </c>
      <c r="I5" s="11">
        <f>_xll.qlQuoteValue(E5,AllTriggers)</f>
        <v>5.9000000000000007E-3</v>
      </c>
      <c r="J5" s="97">
        <f>_xll.qlYieldTSDiscount(Discounting,F5,,AllTriggers)</f>
        <v>0.99962000746296242</v>
      </c>
      <c r="K5" s="97">
        <f>_xll.qlYieldTSDiscount(Discounting,G5,,AllTriggers)</f>
        <v>0.99841429926224012</v>
      </c>
      <c r="L5" s="11">
        <f t="shared" ref="L5:L7" si="0">(J5/K5-1)/H5</f>
        <v>4.6891749181659824E-3</v>
      </c>
      <c r="M5" s="11">
        <f t="shared" ref="M5:M16" si="1">I5-L5</f>
        <v>1.2108250818340183E-3</v>
      </c>
      <c r="N5" s="95" t="b">
        <f>IF(OR(ABS(_xll.qlIMMNextDate(F5,A5)-F5&lt;$N$1),ABS(_xll.qlIMMNextDate(F5-$N$1,A5)-F5&lt;$N$1)),FALSE,TRUE)</f>
        <v>0</v>
      </c>
      <c r="O5" s="11">
        <f>_xll.qlInterpolationInterpolate(B3Minterpolation,F5,TRUE,Trigger)</f>
        <v>1.1972530804791924E-3</v>
      </c>
      <c r="P5" s="136">
        <f t="shared" ref="P5:P16" si="2">(M5-O5)*10000</f>
        <v>0.13572001354825863</v>
      </c>
      <c r="Q5" s="126">
        <f t="shared" ref="Q5:Q16" si="3">LN((1+I5*H5)/(1+L5*H5))</f>
        <v>3.1140431621308018E-4</v>
      </c>
      <c r="S5" s="44">
        <f>_xll.qlCalendarAdvance(Calendar,S4,"1D","f")</f>
        <v>42272</v>
      </c>
      <c r="T5" s="44">
        <f>_xll.qlCalendarAdvance(Calendar,S5,$G$1,"mf",,Trigger)</f>
        <v>42367</v>
      </c>
      <c r="U5" s="96">
        <f>_xll.qlDayCounterYearFraction(DayCounter,S5,T5,,,Trigger)</f>
        <v>0.26027397260273971</v>
      </c>
      <c r="V5" s="11">
        <f>_xll.qlInterpolationInterpolate(B3Minterpolation,S5,TRUE)</f>
        <v>1.1824224809201141E-3</v>
      </c>
      <c r="AA5" s="238"/>
      <c r="AB5" s="238"/>
    </row>
    <row r="6" spans="1:28" ht="11.25" customHeight="1" x14ac:dyDescent="0.2">
      <c r="A6" s="10" t="b">
        <v>1</v>
      </c>
      <c r="B6" s="236">
        <v>2</v>
      </c>
      <c r="C6" s="236" t="s">
        <v>33</v>
      </c>
      <c r="D6" s="236">
        <f t="shared" ref="D6:D7" si="4">B6+SUBSTITUTE($G$1,"M","")</f>
        <v>5</v>
      </c>
      <c r="E6" s="244" t="str">
        <f>Currency&amp;B6&amp;C6&amp;D6&amp;"F"&amp;QuoteSuffix</f>
        <v>GBP2x5F_Quote</v>
      </c>
      <c r="F6" s="44">
        <f>_xll.qlCalendarAdvance("target",SettlementDate,B6&amp;"M","mf",,Trigger)</f>
        <v>42331</v>
      </c>
      <c r="G6" s="44">
        <f>_xll.qlCalendarAdvance(Calendar,F6,$G$1,"mf",,Trigger)</f>
        <v>42423</v>
      </c>
      <c r="H6" s="96">
        <f>_xll.qlDayCounterYearFraction(DayCounter,F6,G6,,,Trigger)</f>
        <v>0.25205479452054796</v>
      </c>
      <c r="I6" s="11">
        <f>_xll.qlQuoteValue(E6,AllTriggers)</f>
        <v>6.0000000000000001E-3</v>
      </c>
      <c r="J6" s="97">
        <f>_xll.qlYieldTSDiscount(Discounting,F6,,AllTriggers)</f>
        <v>0.99922348016397677</v>
      </c>
      <c r="K6" s="97">
        <f>_xll.qlYieldTSDiscount(Discounting,G6,,AllTriggers)</f>
        <v>0.99801286069449313</v>
      </c>
      <c r="L6" s="11">
        <f t="shared" si="0"/>
        <v>4.8125643919669225E-3</v>
      </c>
      <c r="M6" s="11">
        <f t="shared" si="1"/>
        <v>1.1874356080330776E-3</v>
      </c>
      <c r="N6" s="95" t="b">
        <v>0</v>
      </c>
      <c r="O6" s="11">
        <f>_xll.qlInterpolationInterpolate(B3Minterpolation,F6,TRUE,Trigger)</f>
        <v>1.20902719397499E-3</v>
      </c>
      <c r="P6" s="136">
        <f t="shared" si="2"/>
        <v>-0.21591585941912453</v>
      </c>
      <c r="Q6" s="126">
        <f t="shared" si="3"/>
        <v>2.9889154707887647E-4</v>
      </c>
      <c r="S6" s="44">
        <f>_xll.qlCalendarAdvance(Calendar,S5,"1D","f")</f>
        <v>42275</v>
      </c>
      <c r="T6" s="44">
        <f>_xll.qlCalendarAdvance(Calendar,S6,$G$1,"mf",,Trigger)</f>
        <v>42367</v>
      </c>
      <c r="U6" s="96">
        <f>_xll.qlDayCounterYearFraction(DayCounter,S6,T6,,,Trigger)</f>
        <v>0.25205479452054796</v>
      </c>
      <c r="V6" s="11">
        <f>_xll.qlInterpolationInterpolate(B3Minterpolation,S6,TRUE)</f>
        <v>1.1840995578193895E-3</v>
      </c>
      <c r="AA6" s="238"/>
      <c r="AB6" s="238"/>
    </row>
    <row r="7" spans="1:28" ht="11.25" customHeight="1" x14ac:dyDescent="0.2">
      <c r="A7" s="10" t="b">
        <v>1</v>
      </c>
      <c r="B7" s="236">
        <v>3</v>
      </c>
      <c r="C7" s="236" t="s">
        <v>33</v>
      </c>
      <c r="D7" s="236">
        <f t="shared" si="4"/>
        <v>6</v>
      </c>
      <c r="E7" s="245" t="str">
        <f>Currency&amp;B7&amp;C7&amp;D7&amp;"F"&amp;QuoteSuffix</f>
        <v>GBP3x6F_Quote</v>
      </c>
      <c r="F7" s="131">
        <f>_xll.qlCalendarAdvance("target",SettlementDate,B7&amp;"M","mf",,Trigger)</f>
        <v>42361</v>
      </c>
      <c r="G7" s="131">
        <f>_xll.qlCalendarAdvance(Calendar,F7,$G$1,"mf",,Trigger)</f>
        <v>42452</v>
      </c>
      <c r="H7" s="132">
        <f>_xll.qlDayCounterYearFraction(DayCounter,F7,G7,,,Trigger)</f>
        <v>0.24931506849315069</v>
      </c>
      <c r="I7" s="106">
        <f>_xll.qlQuoteValue(E7,AllTriggers)</f>
        <v>6.1500000000000001E-3</v>
      </c>
      <c r="J7" s="107">
        <f>_xll.qlYieldTSDiscount(Discounting,F7,,AllTriggers)</f>
        <v>0.99883269979860867</v>
      </c>
      <c r="K7" s="107">
        <f>_xll.qlYieldTSDiscount(Discounting,G7,,AllTriggers)</f>
        <v>0.99759368105030211</v>
      </c>
      <c r="L7" s="106">
        <f t="shared" si="0"/>
        <v>4.9816780902566015E-3</v>
      </c>
      <c r="M7" s="106">
        <f t="shared" si="1"/>
        <v>1.1683219097433986E-3</v>
      </c>
      <c r="N7" s="133" t="b">
        <v>0</v>
      </c>
      <c r="O7" s="106">
        <f>_xll.qlInterpolationInterpolate(B3Minterpolation,F7,TRUE,Trigger)</f>
        <v>1.2121348546555704E-3</v>
      </c>
      <c r="P7" s="144">
        <f t="shared" si="2"/>
        <v>-0.43812944912171792</v>
      </c>
      <c r="Q7" s="246">
        <f t="shared" si="3"/>
        <v>2.9087662476991134E-4</v>
      </c>
      <c r="S7" s="44">
        <f>_xll.qlCalendarAdvance(Calendar,S6,"1D","f")</f>
        <v>42276</v>
      </c>
      <c r="T7" s="44">
        <f>_xll.qlCalendarAdvance(Calendar,S7,$G$1,"mf",,Trigger)</f>
        <v>42367</v>
      </c>
      <c r="U7" s="96">
        <f>_xll.qlDayCounterYearFraction(DayCounter,S7,T7,,,Trigger)</f>
        <v>0.24931506849315069</v>
      </c>
      <c r="V7" s="11">
        <f>_xll.qlInterpolationInterpolate(B3Minterpolation,S7,TRUE)</f>
        <v>1.1846562263997148E-3</v>
      </c>
      <c r="AA7" s="238"/>
      <c r="AB7" s="238"/>
    </row>
    <row r="8" spans="1:28" ht="11.25" customHeight="1" x14ac:dyDescent="0.2">
      <c r="D8" s="236" t="str">
        <f>_xll.qlIMMNextCode(SettlementDate,TRUE)</f>
        <v>Z5</v>
      </c>
      <c r="E8" s="244" t="str">
        <f t="shared" ref="E8:E16" si="5">Currency&amp;"FUT"&amp;"3M"&amp;D8&amp;QuoteSuffix</f>
        <v>GBPFUT3MZ5_Quote</v>
      </c>
      <c r="F8" s="44">
        <f>_xll.qlIMMdate(D8,$F$4,Trigger)</f>
        <v>42354</v>
      </c>
      <c r="G8" s="44">
        <f>_xll.qlCalendarAdvance(Calendar,F8,$G$1,"mf",,Trigger)</f>
        <v>42445</v>
      </c>
      <c r="H8" s="96">
        <f>_xll.qlDayCounterYearFraction(DayCounter,F8,G8,,,Trigger)</f>
        <v>0.24931506849315069</v>
      </c>
      <c r="I8" s="11">
        <f>1-_xll.qlQuoteValue(E8,AllTriggers)/100</f>
        <v>6.1500000000000998E-3</v>
      </c>
      <c r="J8" s="97">
        <f>_xll.qlYieldTSDiscount(Discounting,F8,,AllTriggers)</f>
        <v>0.99892282794617182</v>
      </c>
      <c r="K8" s="97">
        <f>_xll.qlYieldTSDiscount(Discounting,G8,,AllTriggers)</f>
        <v>0.9976945794772728</v>
      </c>
      <c r="L8" s="11">
        <f t="shared" ref="L8:L16" si="6">(J8/K8-1)/H8</f>
        <v>4.937874989858637E-3</v>
      </c>
      <c r="M8" s="11">
        <f t="shared" si="1"/>
        <v>1.2121250101414629E-3</v>
      </c>
      <c r="N8" s="95" t="b">
        <v>1</v>
      </c>
      <c r="O8" s="11">
        <f>_xll.qlInterpolationInterpolate(B3Minterpolation,F8,TRUE,Trigger)</f>
        <v>1.2121250101414629E-3</v>
      </c>
      <c r="P8" s="136">
        <f t="shared" si="2"/>
        <v>0</v>
      </c>
      <c r="Q8" s="126">
        <f t="shared" si="3"/>
        <v>3.0178391037425712E-4</v>
      </c>
      <c r="S8" s="44">
        <f>_xll.qlCalendarAdvance(Calendar,S7,"1D","f")</f>
        <v>42277</v>
      </c>
      <c r="T8" s="44">
        <f>_xll.qlCalendarAdvance(Calendar,S8,$G$1,"mf",,Trigger)</f>
        <v>42368</v>
      </c>
      <c r="U8" s="96">
        <f>_xll.qlDayCounterYearFraction(DayCounter,S8,T8,,,Trigger)</f>
        <v>0.24931506849315069</v>
      </c>
      <c r="V8" s="11">
        <f>_xll.qlInterpolationInterpolate(B3Minterpolation,S8,TRUE)</f>
        <v>1.1852114726239346E-3</v>
      </c>
      <c r="AA8" s="238"/>
      <c r="AB8" s="238"/>
    </row>
    <row r="9" spans="1:28" ht="11.25" customHeight="1" x14ac:dyDescent="0.2">
      <c r="D9" s="236" t="str">
        <f>_xll.qlIMMNextCode($F$8,TRUE)</f>
        <v>H6</v>
      </c>
      <c r="E9" s="244" t="str">
        <f t="shared" si="5"/>
        <v>GBPFUT3MH6_Quote</v>
      </c>
      <c r="F9" s="44">
        <f>_xll.qlIMMdate(D9,$F$4,Trigger)</f>
        <v>42445</v>
      </c>
      <c r="G9" s="44">
        <f>_xll.qlCalendarAdvance(Calendar,F9,$G$1,"mf",,Trigger)</f>
        <v>42537</v>
      </c>
      <c r="H9" s="96">
        <f>_xll.qlDayCounterYearFraction(DayCounter,F9,G9,,,Trigger)</f>
        <v>0.25205479452054796</v>
      </c>
      <c r="I9" s="11">
        <f>1-_xll.qlQuoteValue(E9,AllTriggers)/100</f>
        <v>6.7500000000001448E-3</v>
      </c>
      <c r="J9" s="97">
        <f>_xll.qlYieldTSDiscount(Discounting,F9,,AllTriggers)</f>
        <v>0.9976945794772728</v>
      </c>
      <c r="K9" s="97">
        <f>_xll.qlYieldTSDiscount(Discounting,G9,,AllTriggers)</f>
        <v>0.99630931459162009</v>
      </c>
      <c r="L9" s="11">
        <f t="shared" si="6"/>
        <v>5.5162465923643527E-3</v>
      </c>
      <c r="M9" s="11">
        <f t="shared" si="1"/>
        <v>1.2337534076357921E-3</v>
      </c>
      <c r="N9" s="95" t="b">
        <v>1</v>
      </c>
      <c r="O9" s="11">
        <f>_xll.qlInterpolationInterpolate(B3Minterpolation,F9,TRUE,Trigger)</f>
        <v>1.2337534076357921E-3</v>
      </c>
      <c r="P9" s="136">
        <f t="shared" si="2"/>
        <v>0</v>
      </c>
      <c r="Q9" s="126">
        <f t="shared" si="3"/>
        <v>3.1049347751930655E-4</v>
      </c>
      <c r="S9" s="44">
        <f>_xll.qlCalendarAdvance(Calendar,S8,"1D","f")</f>
        <v>42278</v>
      </c>
      <c r="T9" s="44">
        <f>_xll.qlCalendarAdvance(Calendar,S9,$G$1,"mf",,Trigger)</f>
        <v>42373</v>
      </c>
      <c r="U9" s="96">
        <f>_xll.qlDayCounterYearFraction(DayCounter,S9,T9,,,Trigger)</f>
        <v>0.26027397260273971</v>
      </c>
      <c r="V9" s="11">
        <f>_xll.qlInterpolationInterpolate(B3Minterpolation,S9,TRUE)</f>
        <v>1.1857651501942157E-3</v>
      </c>
      <c r="AA9" s="238"/>
      <c r="AB9" s="238"/>
    </row>
    <row r="10" spans="1:28" ht="11.25" customHeight="1" x14ac:dyDescent="0.2">
      <c r="D10" s="236" t="str">
        <f>_xll.qlIMMNextCode($F9,TRUE)</f>
        <v>M6</v>
      </c>
      <c r="E10" s="244" t="str">
        <f t="shared" si="5"/>
        <v>GBPFUT3MM6_Quote</v>
      </c>
      <c r="F10" s="44">
        <f>_xll.qlIMMdate(D10,$F$4,Trigger)</f>
        <v>42536</v>
      </c>
      <c r="G10" s="44">
        <f>_xll.qlCalendarAdvance(Calendar,F10,$G$1,"mf",,Trigger)</f>
        <v>42628</v>
      </c>
      <c r="H10" s="96">
        <f>_xll.qlDayCounterYearFraction(DayCounter,F10,G10,,,Trigger)</f>
        <v>0.25205479452054796</v>
      </c>
      <c r="I10" s="11">
        <f>1-_xll.qlQuoteValue(E10,AllTriggers)/100</f>
        <v>7.6500000000000457E-3</v>
      </c>
      <c r="J10" s="97">
        <f>_xll.qlYieldTSDiscount(Discounting,F10,,AllTriggers)</f>
        <v>0.99632566845324044</v>
      </c>
      <c r="K10" s="97">
        <f>_xll.qlYieldTSDiscount(Discounting,G10,,AllTriggers)</f>
        <v>0.99477188074590495</v>
      </c>
      <c r="L10" s="11">
        <f t="shared" si="6"/>
        <v>6.1968818763380564E-3</v>
      </c>
      <c r="M10" s="11">
        <f t="shared" si="1"/>
        <v>1.4531181236619893E-3</v>
      </c>
      <c r="N10" s="95" t="b">
        <v>1</v>
      </c>
      <c r="O10" s="11">
        <f>_xll.qlInterpolationInterpolate(B3Minterpolation,F10,TRUE,Trigger)</f>
        <v>1.4531181236619893E-3</v>
      </c>
      <c r="P10" s="136">
        <f t="shared" si="2"/>
        <v>0</v>
      </c>
      <c r="Q10" s="126">
        <f t="shared" si="3"/>
        <v>3.6562734282039272E-4</v>
      </c>
      <c r="S10" s="44">
        <f>_xll.qlCalendarAdvance(Calendar,S9,"1D","f")</f>
        <v>42279</v>
      </c>
      <c r="T10" s="44">
        <f>_xll.qlCalendarAdvance(Calendar,S10,$G$1,"mf",,Trigger)</f>
        <v>42373</v>
      </c>
      <c r="U10" s="96">
        <f>_xll.qlDayCounterYearFraction(DayCounter,S10,T10,,,Trigger)</f>
        <v>0.25753424657534246</v>
      </c>
      <c r="V10" s="11">
        <f>_xll.qlInterpolationInterpolate(B3Minterpolation,S10,TRUE)</f>
        <v>1.1863171128127243E-3</v>
      </c>
      <c r="AA10" s="238"/>
      <c r="AB10" s="238"/>
    </row>
    <row r="11" spans="1:28" ht="11.25" customHeight="1" x14ac:dyDescent="0.2">
      <c r="D11" s="236" t="str">
        <f>_xll.qlIMMNextCode($F10,TRUE)</f>
        <v>U6</v>
      </c>
      <c r="E11" s="244" t="str">
        <f t="shared" si="5"/>
        <v>GBPFUT3MU6_Quote</v>
      </c>
      <c r="F11" s="44">
        <f>_xll.qlIMMdate(D11,$F$4,Trigger)</f>
        <v>42634</v>
      </c>
      <c r="G11" s="44">
        <f>_xll.qlCalendarAdvance(Calendar,F11,$G$1,"mf",,Trigger)</f>
        <v>42725</v>
      </c>
      <c r="H11" s="96">
        <f>_xll.qlDayCounterYearFraction(DayCounter,F11,G11,,,Trigger)</f>
        <v>0.24931506849315069</v>
      </c>
      <c r="I11" s="11">
        <f>1-_xll.qlQuoteValue(E11,AllTriggers)/100</f>
        <v>8.7500000000000355E-3</v>
      </c>
      <c r="J11" s="97">
        <f>_xll.qlYieldTSDiscount(Discounting,F11,,AllTriggers)</f>
        <v>0.9946631808255858</v>
      </c>
      <c r="K11" s="97">
        <f>_xll.qlYieldTSDiscount(Discounting,G11,,AllTriggers)</f>
        <v>0.99290053122627153</v>
      </c>
      <c r="L11" s="11">
        <f t="shared" si="6"/>
        <v>7.1205200830558478E-3</v>
      </c>
      <c r="M11" s="11">
        <f t="shared" si="1"/>
        <v>1.6294799169441878E-3</v>
      </c>
      <c r="N11" s="95" t="b">
        <v>1</v>
      </c>
      <c r="O11" s="11">
        <f>_xll.qlInterpolationInterpolate(B3Minterpolation,F11,TRUE,Trigger)</f>
        <v>1.6294799169441878E-3</v>
      </c>
      <c r="P11" s="136">
        <f t="shared" si="2"/>
        <v>0</v>
      </c>
      <c r="Q11" s="126">
        <f t="shared" si="3"/>
        <v>4.0545176504403439E-4</v>
      </c>
      <c r="S11" s="44">
        <f>_xll.qlCalendarAdvance(Calendar,S10,"1D","f")</f>
        <v>42282</v>
      </c>
      <c r="T11" s="44">
        <f>_xll.qlCalendarAdvance(Calendar,S11,$G$1,"mf",,Trigger)</f>
        <v>42374</v>
      </c>
      <c r="U11" s="96">
        <f>_xll.qlDayCounterYearFraction(DayCounter,S11,T11,,,Trigger)</f>
        <v>0.25205479452054796</v>
      </c>
      <c r="V11" s="11">
        <f>_xll.qlInterpolationInterpolate(B3Minterpolation,S11,TRUE)</f>
        <v>1.1879612479792842E-3</v>
      </c>
      <c r="AA11" s="238"/>
      <c r="AB11" s="238"/>
    </row>
    <row r="12" spans="1:28" ht="11.25" customHeight="1" x14ac:dyDescent="0.2">
      <c r="D12" s="236" t="str">
        <f>_xll.qlIMMNextCode($F11,TRUE)</f>
        <v>Z6</v>
      </c>
      <c r="E12" s="244" t="str">
        <f t="shared" si="5"/>
        <v>GBPFUT3MZ6_Quote</v>
      </c>
      <c r="F12" s="44">
        <f>_xll.qlIMMdate(D12,$F$4,Trigger)</f>
        <v>42725</v>
      </c>
      <c r="G12" s="44">
        <f>_xll.qlCalendarAdvance(Calendar,F12,$G$1,"mf",,Trigger)</f>
        <v>42815</v>
      </c>
      <c r="H12" s="96">
        <f>_xll.qlDayCounterYearFraction(DayCounter,F12,G12,,,Trigger)</f>
        <v>0.24657534246575341</v>
      </c>
      <c r="I12" s="11">
        <f>1-_xll.qlQuoteValue(E12,AllTriggers)/100</f>
        <v>9.9500000000000144E-3</v>
      </c>
      <c r="J12" s="97">
        <f>_xll.qlYieldTSDiscount(Discounting,F12,,AllTriggers)</f>
        <v>0.99290053122627153</v>
      </c>
      <c r="K12" s="97">
        <f>_xll.qlYieldTSDiscount(Discounting,G12,,AllTriggers)</f>
        <v>0.99091252292958465</v>
      </c>
      <c r="L12" s="11">
        <f t="shared" si="6"/>
        <v>8.13641760049914E-3</v>
      </c>
      <c r="M12" s="11">
        <f t="shared" si="1"/>
        <v>1.8135823995008744E-3</v>
      </c>
      <c r="N12" s="95" t="b">
        <v>1</v>
      </c>
      <c r="O12" s="11">
        <f>_xll.qlInterpolationInterpolate(B3Minterpolation,F12,TRUE,Trigger)</f>
        <v>1.8135823995008744E-3</v>
      </c>
      <c r="P12" s="136">
        <f t="shared" si="2"/>
        <v>0</v>
      </c>
      <c r="Q12" s="126">
        <f t="shared" si="3"/>
        <v>4.4618978027885004E-4</v>
      </c>
      <c r="S12" s="44">
        <f>_xll.qlCalendarAdvance(Calendar,S11,"1D","f")</f>
        <v>42283</v>
      </c>
      <c r="T12" s="44">
        <f>_xll.qlCalendarAdvance(Calendar,S12,$G$1,"mf",,Trigger)</f>
        <v>42375</v>
      </c>
      <c r="U12" s="96">
        <f>_xll.qlDayCounterYearFraction(DayCounter,S12,T12,,,Trigger)</f>
        <v>0.25205479452054796</v>
      </c>
      <c r="V12" s="11">
        <f>_xll.qlInterpolationInterpolate(B3Minterpolation,S12,TRUE)</f>
        <v>1.1885048878123709E-3</v>
      </c>
      <c r="AA12" s="238"/>
      <c r="AB12" s="238"/>
    </row>
    <row r="13" spans="1:28" ht="11.25" customHeight="1" x14ac:dyDescent="0.2">
      <c r="D13" s="236" t="str">
        <f>_xll.qlIMMNextCode($F12,TRUE)</f>
        <v>H7</v>
      </c>
      <c r="E13" s="244" t="str">
        <f t="shared" si="5"/>
        <v>GBPFUT3MH7_Quote</v>
      </c>
      <c r="F13" s="44">
        <f>_xll.qlIMMdate(D13,$F$4,Trigger)</f>
        <v>42809</v>
      </c>
      <c r="G13" s="44">
        <f>_xll.qlCalendarAdvance(Calendar,F13,$G$1,"mf",,Trigger)</f>
        <v>42901</v>
      </c>
      <c r="H13" s="96">
        <f>_xll.qlDayCounterYearFraction(DayCounter,F13,G13,,,Trigger)</f>
        <v>0.25205479452054796</v>
      </c>
      <c r="I13" s="11">
        <f>1-_xll.qlQuoteValue(E13,AllTriggers)/100</f>
        <v>1.1049999999999893E-2</v>
      </c>
      <c r="J13" s="97">
        <f>_xll.qlYieldTSDiscount(Discounting,F13,,AllTriggers)</f>
        <v>0.99105264310875796</v>
      </c>
      <c r="K13" s="97">
        <f>_xll.qlYieldTSDiscount(Discounting,G13,,AllTriggers)</f>
        <v>0.98879291458295204</v>
      </c>
      <c r="L13" s="11">
        <f t="shared" si="6"/>
        <v>9.066840155555006E-3</v>
      </c>
      <c r="M13" s="11">
        <f t="shared" si="1"/>
        <v>1.9831598444448872E-3</v>
      </c>
      <c r="N13" s="95" t="b">
        <v>1</v>
      </c>
      <c r="O13" s="11">
        <f>_xll.qlInterpolationInterpolate(B3Minterpolation,F13,TRUE,Trigger)</f>
        <v>1.9831598444448872E-3</v>
      </c>
      <c r="P13" s="136">
        <f t="shared" si="2"/>
        <v>0</v>
      </c>
      <c r="Q13" s="126">
        <f t="shared" si="3"/>
        <v>4.9860086812675568E-4</v>
      </c>
      <c r="S13" s="44">
        <f>_xll.qlCalendarAdvance(Calendar,S12,"1D","f")</f>
        <v>42284</v>
      </c>
      <c r="T13" s="44">
        <f>_xll.qlCalendarAdvance(Calendar,S13,$G$1,"mf",,Trigger)</f>
        <v>42376</v>
      </c>
      <c r="U13" s="96">
        <f>_xll.qlDayCounterYearFraction(DayCounter,S13,T13,,,Trigger)</f>
        <v>0.25205479452054796</v>
      </c>
      <c r="V13" s="11">
        <f>_xll.qlInterpolationInterpolate(B3Minterpolation,S13,TRUE)</f>
        <v>1.1890460812045186E-3</v>
      </c>
      <c r="AA13" s="238"/>
      <c r="AB13" s="238"/>
    </row>
    <row r="14" spans="1:28" ht="11.25" customHeight="1" x14ac:dyDescent="0.2">
      <c r="D14" s="236" t="str">
        <f>_xll.qlIMMNextCode($F13,TRUE)</f>
        <v>M7</v>
      </c>
      <c r="E14" s="244" t="str">
        <f t="shared" si="5"/>
        <v>GBPFUT3MM7_Quote</v>
      </c>
      <c r="F14" s="44">
        <f>_xll.qlIMMdate(D14,$F$4,Trigger)</f>
        <v>42907</v>
      </c>
      <c r="G14" s="44">
        <f>_xll.qlCalendarAdvance(Calendar,F14,$G$1,"mf",,Trigger)</f>
        <v>42999</v>
      </c>
      <c r="H14" s="96">
        <f>_xll.qlDayCounterYearFraction(DayCounter,F14,G14,,,Trigger)</f>
        <v>0.25205479452054796</v>
      </c>
      <c r="I14" s="11">
        <f>1-_xll.qlQuoteValue(E14,AllTriggers)/100</f>
        <v>1.2149999999999994E-2</v>
      </c>
      <c r="J14" s="97">
        <f>_xll.qlYieldTSDiscount(Discounting,F14,,AllTriggers)</f>
        <v>0.98863755782936047</v>
      </c>
      <c r="K14" s="97">
        <f>_xll.qlYieldTSDiscount(Discounting,G14,,AllTriggers)</f>
        <v>0.98614193168672737</v>
      </c>
      <c r="L14" s="11">
        <f t="shared" si="6"/>
        <v>1.004026412328987E-2</v>
      </c>
      <c r="M14" s="11">
        <f t="shared" si="1"/>
        <v>2.1097358767101244E-3</v>
      </c>
      <c r="N14" s="95" t="b">
        <v>1</v>
      </c>
      <c r="O14" s="11">
        <f>_xll.qlInterpolationInterpolate(B3Minterpolation,F14,TRUE,Trigger)</f>
        <v>2.1097358767101244E-3</v>
      </c>
      <c r="P14" s="136">
        <f t="shared" si="2"/>
        <v>0</v>
      </c>
      <c r="Q14" s="126">
        <f t="shared" si="3"/>
        <v>5.3028606729462802E-4</v>
      </c>
      <c r="S14" s="44">
        <f>_xll.qlCalendarAdvance(Calendar,S13,"1D","f")</f>
        <v>42285</v>
      </c>
      <c r="T14" s="44">
        <f>_xll.qlCalendarAdvance(Calendar,S14,$G$1,"mf",,Trigger)</f>
        <v>42377</v>
      </c>
      <c r="U14" s="96">
        <f>_xll.qlDayCounterYearFraction(DayCounter,S14,T14,,,Trigger)</f>
        <v>0.25205479452054796</v>
      </c>
      <c r="V14" s="11">
        <f>_xll.qlInterpolationInterpolate(B3Minterpolation,S14,TRUE)</f>
        <v>1.1895846818578942E-3</v>
      </c>
      <c r="AA14" s="238"/>
      <c r="AB14" s="238"/>
    </row>
    <row r="15" spans="1:28" ht="11.25" customHeight="1" x14ac:dyDescent="0.2">
      <c r="D15" s="236" t="str">
        <f>_xll.qlIMMNextCode($F14,TRUE)</f>
        <v>U7</v>
      </c>
      <c r="E15" s="244" t="str">
        <f t="shared" si="5"/>
        <v>GBPFUT3MU7_Quote</v>
      </c>
      <c r="F15" s="44">
        <f>_xll.qlIMMdate(D15,$F$4,Trigger)</f>
        <v>42998</v>
      </c>
      <c r="G15" s="44">
        <f>_xll.qlCalendarAdvance(Calendar,F15,$G$1,"mf",,Trigger)</f>
        <v>43089</v>
      </c>
      <c r="H15" s="96">
        <f>_xll.qlDayCounterYearFraction(DayCounter,F15,G15,,,Trigger)</f>
        <v>0.24931506849315069</v>
      </c>
      <c r="I15" s="11">
        <f>1-_xll.qlQuoteValue(E15,AllTriggers)/100</f>
        <v>1.3149999999999995E-2</v>
      </c>
      <c r="J15" s="97">
        <f>_xll.qlYieldTSDiscount(Discounting,F15,,AllTriggers)</f>
        <v>0.98617015764530569</v>
      </c>
      <c r="K15" s="97">
        <f>_xll.qlYieldTSDiscount(Discounting,G15,,AllTriggers)</f>
        <v>0.98350879048444817</v>
      </c>
      <c r="L15" s="11">
        <f t="shared" si="6"/>
        <v>1.0853705162257568E-2</v>
      </c>
      <c r="M15" s="11">
        <f t="shared" si="1"/>
        <v>2.2962948377424266E-3</v>
      </c>
      <c r="N15" s="95" t="b">
        <v>1</v>
      </c>
      <c r="O15" s="11">
        <f>_xll.qlInterpolationInterpolate(B3Minterpolation,F15,TRUE,Trigger)</f>
        <v>2.2962948377424266E-3</v>
      </c>
      <c r="P15" s="136">
        <f t="shared" si="2"/>
        <v>0</v>
      </c>
      <c r="Q15" s="126">
        <f t="shared" si="3"/>
        <v>5.707929692013434E-4</v>
      </c>
      <c r="S15" s="44">
        <f>_xll.qlCalendarAdvance(Calendar,S14,"1D","f")</f>
        <v>42286</v>
      </c>
      <c r="T15" s="44">
        <f>_xll.qlCalendarAdvance(Calendar,S15,$G$1,"mf",,Trigger)</f>
        <v>42380</v>
      </c>
      <c r="U15" s="96">
        <f>_xll.qlDayCounterYearFraction(DayCounter,S15,T15,,,Trigger)</f>
        <v>0.25753424657534246</v>
      </c>
      <c r="V15" s="11">
        <f>_xll.qlInterpolationInterpolate(B3Minterpolation,S15,TRUE)</f>
        <v>1.1901205434746642E-3</v>
      </c>
      <c r="AA15" s="238"/>
      <c r="AB15" s="238"/>
    </row>
    <row r="16" spans="1:28" ht="11.25" customHeight="1" x14ac:dyDescent="0.2">
      <c r="D16" s="236" t="str">
        <f>_xll.qlIMMNextCode($F15,TRUE)</f>
        <v>Z7</v>
      </c>
      <c r="E16" s="245" t="str">
        <f t="shared" si="5"/>
        <v>GBPFUT3MZ7_Quote</v>
      </c>
      <c r="F16" s="131">
        <f>_xll.qlIMMdate(D16,$F$4,Trigger)</f>
        <v>43089</v>
      </c>
      <c r="G16" s="131">
        <f>_xll.qlCalendarAdvance(Calendar,F16,$G$1,"mf",,Trigger)</f>
        <v>43179</v>
      </c>
      <c r="H16" s="132">
        <f>_xll.qlDayCounterYearFraction(DayCounter,F16,G16,,,Trigger)</f>
        <v>0.24657534246575341</v>
      </c>
      <c r="I16" s="106">
        <f>1-_xll.qlQuoteValue(E16,AllTriggers)/100</f>
        <v>1.4149999999999885E-2</v>
      </c>
      <c r="J16" s="107">
        <f>_xll.qlYieldTSDiscount(Discounting,F16,,AllTriggers)</f>
        <v>0.98350879048444817</v>
      </c>
      <c r="K16" s="107">
        <f>_xll.qlYieldTSDiscount(Discounting,G16,,AllTriggers)</f>
        <v>0.98070004043829928</v>
      </c>
      <c r="L16" s="106">
        <f t="shared" si="6"/>
        <v>1.1615215034288579E-2</v>
      </c>
      <c r="M16" s="106">
        <f t="shared" si="1"/>
        <v>2.5347849657113061E-3</v>
      </c>
      <c r="N16" s="133" t="b">
        <v>1</v>
      </c>
      <c r="O16" s="106">
        <f>_xll.qlInterpolationInterpolate(B3Minterpolation,F16,TRUE,Trigger)</f>
        <v>2.5347849657113061E-3</v>
      </c>
      <c r="P16" s="144">
        <f t="shared" si="2"/>
        <v>0</v>
      </c>
      <c r="Q16" s="246">
        <f t="shared" si="3"/>
        <v>6.2303639532075258E-4</v>
      </c>
      <c r="S16" s="44">
        <f>_xll.qlCalendarAdvance(Calendar,S15,"1D","f")</f>
        <v>42289</v>
      </c>
      <c r="T16" s="44">
        <f>_xll.qlCalendarAdvance(Calendar,S16,$G$1,"mf",,Trigger)</f>
        <v>42381</v>
      </c>
      <c r="U16" s="96">
        <f>_xll.qlDayCounterYearFraction(DayCounter,S16,T16,,,Trigger)</f>
        <v>0.25205479452054796</v>
      </c>
      <c r="V16" s="11">
        <f>_xll.qlInterpolationInterpolate(B3Minterpolation,S16,TRUE)</f>
        <v>1.1917102311270076E-3</v>
      </c>
      <c r="AA16" s="238"/>
      <c r="AB16" s="238"/>
    </row>
    <row r="17" spans="6:28" ht="11.25" customHeight="1" x14ac:dyDescent="0.2">
      <c r="F17" s="237"/>
      <c r="G17" s="237"/>
      <c r="H17" s="238"/>
      <c r="L17" s="238"/>
      <c r="M17" s="238"/>
      <c r="S17" s="44">
        <f>_xll.qlCalendarAdvance(Calendar,S16,"1D","f")</f>
        <v>42290</v>
      </c>
      <c r="T17" s="44">
        <f>_xll.qlCalendarAdvance(Calendar,S17,$G$1,"mf",,Trigger)</f>
        <v>42382</v>
      </c>
      <c r="U17" s="96">
        <f>_xll.qlDayCounterYearFraction(DayCounter,S17,T17,,,Trigger)</f>
        <v>0.25205479452054796</v>
      </c>
      <c r="V17" s="11">
        <f>_xll.qlInterpolationInterpolate(B3Minterpolation,S17,TRUE)</f>
        <v>1.1922336736190221E-3</v>
      </c>
      <c r="AA17" s="238"/>
      <c r="AB17" s="238"/>
    </row>
    <row r="18" spans="6:28" ht="11.25" customHeight="1" x14ac:dyDescent="0.2">
      <c r="F18" s="237"/>
      <c r="G18" s="237"/>
      <c r="H18" s="238"/>
      <c r="L18" s="238"/>
      <c r="M18" s="238"/>
      <c r="S18" s="44">
        <f>_xll.qlCalendarAdvance(Calendar,S17,"1D","f")</f>
        <v>42291</v>
      </c>
      <c r="T18" s="44">
        <f>_xll.qlCalendarAdvance(Calendar,S18,$G$1,"mf",,Trigger)</f>
        <v>42383</v>
      </c>
      <c r="U18" s="96">
        <f>_xll.qlDayCounterYearFraction(DayCounter,S18,T18,,,Trigger)</f>
        <v>0.25205479452054796</v>
      </c>
      <c r="V18" s="11">
        <f>_xll.qlInterpolationInterpolate(B3Minterpolation,S18,TRUE)</f>
        <v>1.1927536455852642E-3</v>
      </c>
      <c r="AA18" s="238"/>
      <c r="AB18" s="238"/>
    </row>
    <row r="19" spans="6:28" ht="11.25" customHeight="1" x14ac:dyDescent="0.2">
      <c r="F19" s="237"/>
      <c r="G19" s="237"/>
      <c r="H19" s="238"/>
      <c r="L19" s="238"/>
      <c r="M19" s="238"/>
      <c r="S19" s="44">
        <f>_xll.qlCalendarAdvance(Calendar,S18,"1D","f")</f>
        <v>42292</v>
      </c>
      <c r="T19" s="44">
        <f>_xll.qlCalendarAdvance(Calendar,S19,$G$1,"mf",,Trigger)</f>
        <v>42384</v>
      </c>
      <c r="U19" s="96">
        <f>_xll.qlDayCounterYearFraction(DayCounter,S19,T19,,,Trigger)</f>
        <v>0.25205479452054796</v>
      </c>
      <c r="V19" s="11">
        <f>_xll.qlInterpolationInterpolate(B3Minterpolation,S19,TRUE)</f>
        <v>1.1932700007279008E-3</v>
      </c>
      <c r="AA19" s="238"/>
      <c r="AB19" s="238"/>
    </row>
    <row r="20" spans="6:28" ht="11.25" customHeight="1" x14ac:dyDescent="0.2">
      <c r="F20" s="237"/>
      <c r="G20" s="237"/>
      <c r="H20" s="238"/>
      <c r="L20" s="238"/>
      <c r="M20" s="238"/>
      <c r="S20" s="44">
        <f>_xll.qlCalendarAdvance(Calendar,S19,"1D","f")</f>
        <v>42293</v>
      </c>
      <c r="T20" s="44">
        <f>_xll.qlCalendarAdvance(Calendar,S20,$G$1,"mf",,Trigger)</f>
        <v>42387</v>
      </c>
      <c r="U20" s="96">
        <f>_xll.qlDayCounterYearFraction(DayCounter,S20,T20,,,Trigger)</f>
        <v>0.25753424657534246</v>
      </c>
      <c r="V20" s="11">
        <f>_xll.qlInterpolationInterpolate(B3Minterpolation,S20,TRUE)</f>
        <v>1.1937825927490985E-3</v>
      </c>
      <c r="AA20" s="238"/>
      <c r="AB20" s="238"/>
    </row>
    <row r="21" spans="6:28" ht="11.25" customHeight="1" x14ac:dyDescent="0.2">
      <c r="F21" s="237"/>
      <c r="G21" s="237"/>
      <c r="H21" s="238"/>
      <c r="L21" s="238"/>
      <c r="M21" s="238"/>
      <c r="S21" s="44">
        <f>_xll.qlCalendarAdvance(Calendar,S20,"1D","f")</f>
        <v>42296</v>
      </c>
      <c r="T21" s="44">
        <f>_xll.qlCalendarAdvance(Calendar,S21,$G$1,"mf",,Trigger)</f>
        <v>42388</v>
      </c>
      <c r="U21" s="96">
        <f>_xll.qlDayCounterYearFraction(DayCounter,S21,T21,,,Trigger)</f>
        <v>0.25205479452054796</v>
      </c>
      <c r="V21" s="11">
        <f>_xll.qlInterpolationInterpolate(B3Minterpolation,S21,TRUE)</f>
        <v>1.1952963271057249E-3</v>
      </c>
      <c r="AA21" s="238"/>
      <c r="AB21" s="238"/>
    </row>
    <row r="22" spans="6:28" ht="11.25" customHeight="1" x14ac:dyDescent="0.2">
      <c r="F22" s="237"/>
      <c r="G22" s="237"/>
      <c r="H22" s="238"/>
      <c r="L22" s="238"/>
      <c r="M22" s="238"/>
      <c r="S22" s="44">
        <f>_xll.qlCalendarAdvance(Calendar,S21,"1D","f")</f>
        <v>42297</v>
      </c>
      <c r="T22" s="44">
        <f>_xll.qlCalendarAdvance(Calendar,S22,$G$1,"mf",,Trigger)</f>
        <v>42389</v>
      </c>
      <c r="U22" s="96">
        <f>_xll.qlDayCounterYearFraction(DayCounter,S22,T22,,,Trigger)</f>
        <v>0.25205479452054796</v>
      </c>
      <c r="V22" s="11">
        <f>_xll.qlInterpolationInterpolate(B3Minterpolation,S22,TRUE)</f>
        <v>1.1957924036628334E-3</v>
      </c>
      <c r="AA22" s="238"/>
      <c r="AB22" s="238"/>
    </row>
    <row r="23" spans="6:28" ht="11.25" customHeight="1" x14ac:dyDescent="0.2">
      <c r="F23" s="237"/>
      <c r="G23" s="237"/>
      <c r="H23" s="238"/>
      <c r="L23" s="238"/>
      <c r="M23" s="238"/>
      <c r="S23" s="44">
        <f>_xll.qlCalendarAdvance(Calendar,S22,"1D","f")</f>
        <v>42298</v>
      </c>
      <c r="T23" s="44">
        <f>_xll.qlCalendarAdvance(Calendar,S23,$G$1,"mf",,Trigger)</f>
        <v>42390</v>
      </c>
      <c r="U23" s="96">
        <f>_xll.qlDayCounterYearFraction(DayCounter,S23,T23,,,Trigger)</f>
        <v>0.25205479452054796</v>
      </c>
      <c r="V23" s="11">
        <f>_xll.qlInterpolationInterpolate(B3Minterpolation,S23,TRUE)</f>
        <v>1.1962839856093366E-3</v>
      </c>
      <c r="AA23" s="238"/>
      <c r="AB23" s="238"/>
    </row>
    <row r="24" spans="6:28" ht="11.25" customHeight="1" x14ac:dyDescent="0.2">
      <c r="F24" s="237"/>
      <c r="G24" s="237"/>
      <c r="H24" s="238"/>
      <c r="L24" s="238"/>
      <c r="M24" s="238"/>
      <c r="S24" s="44">
        <f>_xll.qlCalendarAdvance(Calendar,S23,"1D","f")</f>
        <v>42299</v>
      </c>
      <c r="T24" s="44">
        <f>_xll.qlCalendarAdvance(Calendar,S24,$G$1,"mf",,Trigger)</f>
        <v>42391</v>
      </c>
      <c r="U24" s="96">
        <f>_xll.qlDayCounterYearFraction(DayCounter,S24,T24,,,Trigger)</f>
        <v>0.25205479452054796</v>
      </c>
      <c r="V24" s="11">
        <f>_xll.qlInterpolationInterpolate(B3Minterpolation,S24,TRUE)</f>
        <v>1.1967709266474007E-3</v>
      </c>
      <c r="AA24" s="238"/>
      <c r="AB24" s="238"/>
    </row>
    <row r="25" spans="6:28" ht="11.25" customHeight="1" x14ac:dyDescent="0.2">
      <c r="F25" s="237"/>
      <c r="G25" s="237"/>
      <c r="H25" s="238"/>
      <c r="L25" s="238"/>
      <c r="M25" s="238"/>
      <c r="S25" s="44">
        <f>_xll.qlCalendarAdvance(Calendar,S24,"1D","f")</f>
        <v>42300</v>
      </c>
      <c r="T25" s="44">
        <f>_xll.qlCalendarAdvance(Calendar,S25,$G$1,"mf",,Trigger)</f>
        <v>42394</v>
      </c>
      <c r="U25" s="96">
        <f>_xll.qlDayCounterYearFraction(DayCounter,S25,T25,,,Trigger)</f>
        <v>0.25753424657534246</v>
      </c>
      <c r="V25" s="11">
        <f>_xll.qlInterpolationInterpolate(B3Minterpolation,S25,TRUE)</f>
        <v>1.1972530804791924E-3</v>
      </c>
      <c r="AA25" s="238"/>
      <c r="AB25" s="238"/>
    </row>
    <row r="26" spans="6:28" ht="11.25" customHeight="1" x14ac:dyDescent="0.2">
      <c r="F26" s="237"/>
      <c r="G26" s="237"/>
      <c r="H26" s="238"/>
      <c r="L26" s="238"/>
      <c r="M26" s="238"/>
      <c r="S26" s="44">
        <f>_xll.qlCalendarAdvance(Calendar,S25,"1D","f")</f>
        <v>42303</v>
      </c>
      <c r="T26" s="44">
        <f>_xll.qlCalendarAdvance(Calendar,S26,$G$1,"mf",,Trigger)</f>
        <v>42395</v>
      </c>
      <c r="U26" s="96">
        <f>_xll.qlDayCounterYearFraction(DayCounter,S26,T26,,,Trigger)</f>
        <v>0.25205479452054796</v>
      </c>
      <c r="V26" s="11">
        <f>_xll.qlInterpolationInterpolate(B3Minterpolation,S26,TRUE)</f>
        <v>1.1986693557586008E-3</v>
      </c>
      <c r="X26" s="239"/>
      <c r="Y26" s="239"/>
      <c r="AA26" s="238"/>
      <c r="AB26" s="238"/>
    </row>
    <row r="27" spans="6:28" ht="11.25" customHeight="1" x14ac:dyDescent="0.2">
      <c r="F27" s="237"/>
      <c r="G27" s="237"/>
      <c r="H27" s="238"/>
      <c r="L27" s="238"/>
      <c r="M27" s="238"/>
      <c r="S27" s="44">
        <f>_xll.qlCalendarAdvance(Calendar,S26,"1D","f")</f>
        <v>42304</v>
      </c>
      <c r="T27" s="44">
        <f>_xll.qlCalendarAdvance(Calendar,S27,$G$1,"mf",,Trigger)</f>
        <v>42396</v>
      </c>
      <c r="U27" s="96">
        <f>_xll.qlDayCounterYearFraction(DayCounter,S27,T27,,,Trigger)</f>
        <v>0.25205479452054796</v>
      </c>
      <c r="V27" s="11">
        <f>_xll.qlInterpolationInterpolate(B3Minterpolation,S27,TRUE)</f>
        <v>1.1991308977869701E-3</v>
      </c>
      <c r="AA27" s="238"/>
      <c r="AB27" s="238"/>
    </row>
    <row r="28" spans="6:28" ht="11.25" customHeight="1" x14ac:dyDescent="0.2">
      <c r="F28" s="237"/>
      <c r="G28" s="237"/>
      <c r="H28" s="238"/>
      <c r="L28" s="238"/>
      <c r="M28" s="238"/>
      <c r="S28" s="44">
        <f>_xll.qlCalendarAdvance(Calendar,S27,"1D","f")</f>
        <v>42305</v>
      </c>
      <c r="T28" s="44">
        <f>_xll.qlCalendarAdvance(Calendar,S28,$G$1,"mf",,Trigger)</f>
        <v>42397</v>
      </c>
      <c r="U28" s="96">
        <f>_xll.qlDayCounterYearFraction(DayCounter,S28,T28,,,Trigger)</f>
        <v>0.25205479452054796</v>
      </c>
      <c r="V28" s="11">
        <f>_xll.qlInterpolationInterpolate(B3Minterpolation,S28,TRUE)</f>
        <v>1.1995869211199003E-3</v>
      </c>
      <c r="AA28" s="238"/>
      <c r="AB28" s="238"/>
    </row>
    <row r="29" spans="6:28" ht="11.25" customHeight="1" x14ac:dyDescent="0.2">
      <c r="F29" s="237"/>
      <c r="G29" s="237"/>
      <c r="H29" s="238"/>
      <c r="L29" s="238"/>
      <c r="M29" s="238"/>
      <c r="S29" s="44">
        <f>_xll.qlCalendarAdvance(Calendar,S28,"1D","f")</f>
        <v>42306</v>
      </c>
      <c r="T29" s="44">
        <f>_xll.qlCalendarAdvance(Calendar,S29,$G$1,"mf",,Trigger)</f>
        <v>42398</v>
      </c>
      <c r="U29" s="96">
        <f>_xll.qlDayCounterYearFraction(DayCounter,S29,T29,,,Trigger)</f>
        <v>0.25205479452054796</v>
      </c>
      <c r="V29" s="11">
        <f>_xll.qlInterpolationInterpolate(B3Minterpolation,S29,TRUE)</f>
        <v>1.2000372794595583E-3</v>
      </c>
      <c r="AA29" s="238"/>
      <c r="AB29" s="238"/>
    </row>
    <row r="30" spans="6:28" ht="11.25" customHeight="1" x14ac:dyDescent="0.2">
      <c r="F30" s="237"/>
      <c r="G30" s="237"/>
      <c r="H30" s="238"/>
      <c r="L30" s="238"/>
      <c r="M30" s="238"/>
      <c r="S30" s="44">
        <f>_xll.qlCalendarAdvance(Calendar,S29,"1D","f")</f>
        <v>42307</v>
      </c>
      <c r="T30" s="44">
        <f>_xll.qlCalendarAdvance(Calendar,S30,$G$1,"mf",,Trigger)</f>
        <v>42398</v>
      </c>
      <c r="U30" s="96">
        <f>_xll.qlDayCounterYearFraction(DayCounter,S30,T30,,,Trigger)</f>
        <v>0.24931506849315069</v>
      </c>
      <c r="V30" s="11">
        <f>_xll.qlInterpolationInterpolate(B3Minterpolation,S30,TRUE)</f>
        <v>1.2004818265081106E-3</v>
      </c>
      <c r="AA30" s="238"/>
      <c r="AB30" s="238"/>
    </row>
    <row r="31" spans="6:28" ht="11.25" customHeight="1" x14ac:dyDescent="0.2">
      <c r="F31" s="237"/>
      <c r="G31" s="237"/>
      <c r="H31" s="238"/>
      <c r="L31" s="238"/>
      <c r="M31" s="238"/>
      <c r="S31" s="44">
        <f>_xll.qlCalendarAdvance(Calendar,S30,"1D","f")</f>
        <v>42310</v>
      </c>
      <c r="T31" s="44">
        <f>_xll.qlCalendarAdvance(Calendar,S31,$G$1,"mf",,Trigger)</f>
        <v>42402</v>
      </c>
      <c r="U31" s="96">
        <f>_xll.qlDayCounterYearFraction(DayCounter,S31,T31,,,Trigger)</f>
        <v>0.25205479452054796</v>
      </c>
      <c r="V31" s="11">
        <f>_xll.qlInterpolationInterpolate(B3Minterpolation,S31,TRUE)</f>
        <v>1.2017791369288004E-3</v>
      </c>
      <c r="AA31" s="238"/>
      <c r="AB31" s="238"/>
    </row>
    <row r="32" spans="6:28" ht="11.25" customHeight="1" x14ac:dyDescent="0.2">
      <c r="F32" s="237"/>
      <c r="G32" s="237"/>
      <c r="H32" s="238"/>
      <c r="L32" s="238"/>
      <c r="M32" s="238"/>
      <c r="S32" s="44">
        <f>_xll.qlCalendarAdvance(Calendar,S31,"1D","f")</f>
        <v>42311</v>
      </c>
      <c r="T32" s="44">
        <f>_xll.qlCalendarAdvance(Calendar,S32,$G$1,"mf",,Trigger)</f>
        <v>42403</v>
      </c>
      <c r="U32" s="96">
        <f>_xll.qlDayCounterYearFraction(DayCounter,S32,T32,,,Trigger)</f>
        <v>0.25205479452054796</v>
      </c>
      <c r="V32" s="11">
        <f>_xll.qlInterpolationInterpolate(B3Minterpolation,S32,TRUE)</f>
        <v>1.2021989758345967E-3</v>
      </c>
      <c r="AA32" s="238"/>
      <c r="AB32" s="238"/>
    </row>
    <row r="33" spans="6:28" ht="11.25" customHeight="1" x14ac:dyDescent="0.2">
      <c r="F33" s="237"/>
      <c r="G33" s="237"/>
      <c r="H33" s="238"/>
      <c r="L33" s="238"/>
      <c r="M33" s="238"/>
      <c r="S33" s="44">
        <f>_xll.qlCalendarAdvance(Calendar,S32,"1D","f")</f>
        <v>42312</v>
      </c>
      <c r="T33" s="44">
        <f>_xll.qlCalendarAdvance(Calendar,S33,$G$1,"mf",,Trigger)</f>
        <v>42404</v>
      </c>
      <c r="U33" s="96">
        <f>_xll.qlDayCounterYearFraction(DayCounter,S33,T33,,,Trigger)</f>
        <v>0.25205479452054796</v>
      </c>
      <c r="V33" s="11">
        <f>_xll.qlInterpolationInterpolate(B3Minterpolation,S33,TRUE)</f>
        <v>1.2026122719601207E-3</v>
      </c>
      <c r="AA33" s="238"/>
      <c r="AB33" s="238"/>
    </row>
    <row r="34" spans="6:28" ht="11.25" customHeight="1" x14ac:dyDescent="0.2">
      <c r="F34" s="237"/>
      <c r="G34" s="237"/>
      <c r="H34" s="238"/>
      <c r="L34" s="238"/>
      <c r="M34" s="238"/>
      <c r="S34" s="44">
        <f>_xll.qlCalendarAdvance(Calendar,S33,"1D","f")</f>
        <v>42313</v>
      </c>
      <c r="T34" s="44">
        <f>_xll.qlCalendarAdvance(Calendar,S34,$G$1,"mf",,Trigger)</f>
        <v>42405</v>
      </c>
      <c r="U34" s="96">
        <f>_xll.qlDayCounterYearFraction(DayCounter,S34,T34,,,Trigger)</f>
        <v>0.25205479452054796</v>
      </c>
      <c r="V34" s="11">
        <f>_xll.qlInterpolationInterpolate(B3Minterpolation,S34,TRUE)</f>
        <v>1.203018879007539E-3</v>
      </c>
      <c r="AA34" s="238"/>
      <c r="AB34" s="238"/>
    </row>
    <row r="35" spans="6:28" ht="11.25" customHeight="1" x14ac:dyDescent="0.2">
      <c r="F35" s="237"/>
      <c r="G35" s="237"/>
      <c r="H35" s="238"/>
      <c r="L35" s="238"/>
      <c r="M35" s="238"/>
      <c r="S35" s="44">
        <f>_xll.qlCalendarAdvance(Calendar,S34,"1D","f")</f>
        <v>42314</v>
      </c>
      <c r="T35" s="44">
        <f>_xll.qlCalendarAdvance(Calendar,S35,$G$1,"mf",,Trigger)</f>
        <v>42408</v>
      </c>
      <c r="U35" s="96">
        <f>_xll.qlDayCounterYearFraction(DayCounter,S35,T35,,,Trigger)</f>
        <v>0.25753424657534246</v>
      </c>
      <c r="V35" s="11">
        <f>_xll.qlInterpolationInterpolate(B3Minterpolation,S35,TRUE)</f>
        <v>1.2034186506790182E-3</v>
      </c>
      <c r="AA35" s="238"/>
      <c r="AB35" s="238"/>
    </row>
    <row r="36" spans="6:28" ht="11.25" customHeight="1" x14ac:dyDescent="0.2">
      <c r="F36" s="237"/>
      <c r="G36" s="237"/>
      <c r="H36" s="238"/>
      <c r="L36" s="238"/>
      <c r="M36" s="238"/>
      <c r="S36" s="44">
        <f>_xll.qlCalendarAdvance(Calendar,S35,"1D","f")</f>
        <v>42317</v>
      </c>
      <c r="T36" s="44">
        <f>_xll.qlCalendarAdvance(Calendar,S36,$G$1,"mf",,Trigger)</f>
        <v>42409</v>
      </c>
      <c r="U36" s="96">
        <f>_xll.qlDayCounterYearFraction(DayCounter,S36,T36,,,Trigger)</f>
        <v>0.25205479452054796</v>
      </c>
      <c r="V36" s="11">
        <f>_xll.qlInterpolationInterpolate(B3Minterpolation,S36,TRUE)</f>
        <v>1.2045754904594886E-3</v>
      </c>
      <c r="AA36" s="238"/>
      <c r="AB36" s="238"/>
    </row>
    <row r="37" spans="6:28" ht="11.25" customHeight="1" x14ac:dyDescent="0.2">
      <c r="F37" s="237"/>
      <c r="G37" s="237"/>
      <c r="H37" s="238"/>
      <c r="L37" s="238"/>
      <c r="M37" s="238"/>
      <c r="S37" s="44">
        <f>_xll.qlCalendarAdvance(Calendar,S36,"1D","f")</f>
        <v>42318</v>
      </c>
      <c r="T37" s="44">
        <f>_xll.qlCalendarAdvance(Calendar,S37,$G$1,"mf",,Trigger)</f>
        <v>42410</v>
      </c>
      <c r="U37" s="96">
        <f>_xll.qlDayCounterYearFraction(DayCounter,S37,T37,,,Trigger)</f>
        <v>0.25205479452054796</v>
      </c>
      <c r="V37" s="11">
        <f>_xll.qlInterpolationInterpolate(B3Minterpolation,S37,TRUE)</f>
        <v>1.2049464576488784E-3</v>
      </c>
      <c r="AA37" s="238"/>
      <c r="AB37" s="238"/>
    </row>
    <row r="38" spans="6:28" ht="11.25" customHeight="1" x14ac:dyDescent="0.2">
      <c r="F38" s="237"/>
      <c r="G38" s="237"/>
      <c r="H38" s="238"/>
      <c r="L38" s="238"/>
      <c r="M38" s="238"/>
      <c r="S38" s="44">
        <f>_xll.qlCalendarAdvance(Calendar,S37,"1D","f")</f>
        <v>42319</v>
      </c>
      <c r="T38" s="44">
        <f>_xll.qlCalendarAdvance(Calendar,S38,$G$1,"mf",,Trigger)</f>
        <v>42411</v>
      </c>
      <c r="U38" s="96">
        <f>_xll.qlDayCounterYearFraction(DayCounter,S38,T38,,,Trigger)</f>
        <v>0.25205479452054796</v>
      </c>
      <c r="V38" s="11">
        <f>_xll.qlInterpolationInterpolate(B3Minterpolation,S38,TRUE)</f>
        <v>1.2053098579731625E-3</v>
      </c>
      <c r="AA38" s="238"/>
      <c r="AB38" s="238"/>
    </row>
    <row r="39" spans="6:28" ht="11.25" customHeight="1" x14ac:dyDescent="0.2">
      <c r="F39" s="237"/>
      <c r="G39" s="237"/>
      <c r="H39" s="238"/>
      <c r="L39" s="238"/>
      <c r="M39" s="238"/>
      <c r="S39" s="44">
        <f>_xll.qlCalendarAdvance(Calendar,S38,"1D","f")</f>
        <v>42320</v>
      </c>
      <c r="T39" s="44">
        <f>_xll.qlCalendarAdvance(Calendar,S39,$G$1,"mf",,Trigger)</f>
        <v>42412</v>
      </c>
      <c r="U39" s="96">
        <f>_xll.qlDayCounterYearFraction(DayCounter,S39,T39,,,Trigger)</f>
        <v>0.25205479452054796</v>
      </c>
      <c r="V39" s="11">
        <f>_xll.qlInterpolationInterpolate(B3Minterpolation,S39,TRUE)</f>
        <v>1.2056655451345073E-3</v>
      </c>
      <c r="AA39" s="238"/>
      <c r="AB39" s="238"/>
    </row>
    <row r="40" spans="6:28" ht="11.25" customHeight="1" x14ac:dyDescent="0.2">
      <c r="F40" s="237"/>
      <c r="G40" s="237"/>
      <c r="H40" s="238"/>
      <c r="L40" s="238"/>
      <c r="M40" s="238"/>
      <c r="S40" s="44">
        <f>_xll.qlCalendarAdvance(Calendar,S39,"1D","f")</f>
        <v>42321</v>
      </c>
      <c r="T40" s="44">
        <f>_xll.qlCalendarAdvance(Calendar,S40,$G$1,"mf",,Trigger)</f>
        <v>42415</v>
      </c>
      <c r="U40" s="96">
        <f>_xll.qlDayCounterYearFraction(DayCounter,S40,T40,,,Trigger)</f>
        <v>0.25753424657534246</v>
      </c>
      <c r="V40" s="11">
        <f>_xll.qlInterpolationInterpolate(B3Minterpolation,S40,TRUE)</f>
        <v>1.20601337283508E-3</v>
      </c>
      <c r="AA40" s="238"/>
      <c r="AB40" s="238"/>
    </row>
    <row r="41" spans="6:28" ht="11.25" customHeight="1" x14ac:dyDescent="0.2">
      <c r="F41" s="237"/>
      <c r="G41" s="237"/>
      <c r="H41" s="238"/>
      <c r="L41" s="238"/>
      <c r="M41" s="238"/>
      <c r="S41" s="44">
        <f>_xll.qlCalendarAdvance(Calendar,S40,"1D","f")</f>
        <v>42324</v>
      </c>
      <c r="T41" s="44">
        <f>_xll.qlCalendarAdvance(Calendar,S41,$G$1,"mf",,Trigger)</f>
        <v>42416</v>
      </c>
      <c r="U41" s="96">
        <f>_xll.qlDayCounterYearFraction(DayCounter,S41,T41,,,Trigger)</f>
        <v>0.25205479452054796</v>
      </c>
      <c r="V41" s="11">
        <f>_xll.qlInterpolationInterpolate(B3Minterpolation,S41,TRUE)</f>
        <v>1.20700823619383E-3</v>
      </c>
      <c r="AA41" s="238"/>
      <c r="AB41" s="238"/>
    </row>
    <row r="42" spans="6:28" ht="11.25" customHeight="1" x14ac:dyDescent="0.2">
      <c r="F42" s="237"/>
      <c r="G42" s="237"/>
      <c r="H42" s="238"/>
      <c r="L42" s="238"/>
      <c r="M42" s="238"/>
      <c r="S42" s="44">
        <f>_xll.qlCalendarAdvance(Calendar,S41,"1D","f")</f>
        <v>42325</v>
      </c>
      <c r="T42" s="44">
        <f>_xll.qlCalendarAdvance(Calendar,S42,$G$1,"mf",,Trigger)</f>
        <v>42417</v>
      </c>
      <c r="U42" s="96">
        <f>_xll.qlDayCounterYearFraction(DayCounter,S42,T42,,,Trigger)</f>
        <v>0.25205479452054796</v>
      </c>
      <c r="V42" s="11">
        <f>_xll.qlInterpolationInterpolate(B3Minterpolation,S42,TRUE)</f>
        <v>1.2073231630729798E-3</v>
      </c>
      <c r="AA42" s="238"/>
      <c r="AB42" s="238"/>
    </row>
    <row r="43" spans="6:28" ht="11.25" customHeight="1" x14ac:dyDescent="0.2">
      <c r="F43" s="237"/>
      <c r="G43" s="237"/>
      <c r="H43" s="238"/>
      <c r="L43" s="238"/>
      <c r="M43" s="238"/>
      <c r="S43" s="44">
        <f>_xll.qlCalendarAdvance(Calendar,S42,"1D","f")</f>
        <v>42326</v>
      </c>
      <c r="T43" s="44">
        <f>_xll.qlCalendarAdvance(Calendar,S43,$G$1,"mf",,Trigger)</f>
        <v>42418</v>
      </c>
      <c r="U43" s="96">
        <f>_xll.qlDayCounterYearFraction(DayCounter,S43,T43,,,Trigger)</f>
        <v>0.25205479452054796</v>
      </c>
      <c r="V43" s="11">
        <f>_xll.qlInterpolationInterpolate(B3Minterpolation,S43,TRUE)</f>
        <v>1.2076294990021903E-3</v>
      </c>
      <c r="AA43" s="238"/>
      <c r="AB43" s="238"/>
    </row>
    <row r="44" spans="6:28" ht="11.25" customHeight="1" x14ac:dyDescent="0.2">
      <c r="F44" s="237"/>
      <c r="G44" s="237"/>
      <c r="H44" s="238"/>
      <c r="L44" s="238"/>
      <c r="M44" s="238"/>
      <c r="S44" s="44">
        <f>_xll.qlCalendarAdvance(Calendar,S43,"1D","f")</f>
        <v>42327</v>
      </c>
      <c r="T44" s="44">
        <f>_xll.qlCalendarAdvance(Calendar,S44,$G$1,"mf",,Trigger)</f>
        <v>42419</v>
      </c>
      <c r="U44" s="96">
        <f>_xll.qlDayCounterYearFraction(DayCounter,S44,T44,,,Trigger)</f>
        <v>0.25205479452054796</v>
      </c>
      <c r="V44" s="11">
        <f>_xll.qlInterpolationInterpolate(B3Minterpolation,S44,TRUE)</f>
        <v>1.2079270976836285E-3</v>
      </c>
      <c r="AA44" s="238"/>
      <c r="AB44" s="238"/>
    </row>
    <row r="45" spans="6:28" ht="11.25" customHeight="1" x14ac:dyDescent="0.2">
      <c r="F45" s="237"/>
      <c r="G45" s="237"/>
      <c r="H45" s="238"/>
      <c r="L45" s="238"/>
      <c r="M45" s="238"/>
      <c r="S45" s="44">
        <f>_xll.qlCalendarAdvance(Calendar,S44,"1D","f")</f>
        <v>42328</v>
      </c>
      <c r="T45" s="44">
        <f>_xll.qlCalendarAdvance(Calendar,S45,$G$1,"mf",,Trigger)</f>
        <v>42422</v>
      </c>
      <c r="U45" s="96">
        <f>_xll.qlDayCounterYearFraction(DayCounter,S45,T45,,,Trigger)</f>
        <v>0.25753424657534246</v>
      </c>
      <c r="V45" s="11">
        <f>_xll.qlInterpolationInterpolate(B3Minterpolation,S45,TRUE)</f>
        <v>1.2082158128194607E-3</v>
      </c>
      <c r="AA45" s="238"/>
      <c r="AB45" s="238"/>
    </row>
    <row r="46" spans="6:28" ht="11.25" customHeight="1" x14ac:dyDescent="0.2">
      <c r="F46" s="237"/>
      <c r="G46" s="237"/>
      <c r="H46" s="238"/>
      <c r="L46" s="238"/>
      <c r="M46" s="238"/>
      <c r="S46" s="44">
        <f>_xll.qlCalendarAdvance(Calendar,S45,"1D","f")</f>
        <v>42331</v>
      </c>
      <c r="T46" s="44">
        <f>_xll.qlCalendarAdvance(Calendar,S46,$G$1,"mf",,Trigger)</f>
        <v>42423</v>
      </c>
      <c r="U46" s="96">
        <f>_xll.qlDayCounterYearFraction(DayCounter,S46,T46,,,Trigger)</f>
        <v>0.25205479452054796</v>
      </c>
      <c r="V46" s="11">
        <f>_xll.qlInterpolationInterpolate(B3Minterpolation,S46,TRUE)</f>
        <v>1.20902719397499E-3</v>
      </c>
      <c r="AA46" s="238"/>
      <c r="AB46" s="238"/>
    </row>
    <row r="47" spans="6:28" ht="11.25" customHeight="1" x14ac:dyDescent="0.2">
      <c r="F47" s="237"/>
      <c r="G47" s="237"/>
      <c r="H47" s="238"/>
      <c r="L47" s="238"/>
      <c r="M47" s="238"/>
      <c r="S47" s="44">
        <f>_xll.qlCalendarAdvance(Calendar,S46,"1D","f")</f>
        <v>42332</v>
      </c>
      <c r="T47" s="44">
        <f>_xll.qlCalendarAdvance(Calendar,S47,$G$1,"mf",,Trigger)</f>
        <v>42424</v>
      </c>
      <c r="U47" s="96">
        <f>_xll.qlDayCounterYearFraction(DayCounter,S47,T47,,,Trigger)</f>
        <v>0.25205479452054796</v>
      </c>
      <c r="V47" s="11">
        <f>_xll.qlInterpolationInterpolate(B3Minterpolation,S47,TRUE)</f>
        <v>1.2092789119500659E-3</v>
      </c>
      <c r="AA47" s="238"/>
      <c r="AB47" s="238"/>
    </row>
    <row r="48" spans="6:28" ht="11.25" customHeight="1" x14ac:dyDescent="0.2">
      <c r="F48" s="237"/>
      <c r="G48" s="237"/>
      <c r="H48" s="238"/>
      <c r="L48" s="238"/>
      <c r="M48" s="238"/>
      <c r="S48" s="44">
        <f>_xll.qlCalendarAdvance(Calendar,S47,"1D","f")</f>
        <v>42333</v>
      </c>
      <c r="T48" s="44">
        <f>_xll.qlCalendarAdvance(Calendar,S48,$G$1,"mf",,Trigger)</f>
        <v>42425</v>
      </c>
      <c r="U48" s="96">
        <f>_xll.qlDayCounterYearFraction(DayCounter,S48,T48,,,Trigger)</f>
        <v>0.25205479452054796</v>
      </c>
      <c r="V48" s="11">
        <f>_xll.qlInterpolationInterpolate(B3Minterpolation,S48,TRUE)</f>
        <v>1.2095210148903694E-3</v>
      </c>
      <c r="AA48" s="238"/>
      <c r="AB48" s="238"/>
    </row>
    <row r="49" spans="6:28" ht="11.25" customHeight="1" x14ac:dyDescent="0.2">
      <c r="F49" s="237"/>
      <c r="G49" s="237"/>
      <c r="H49" s="238"/>
      <c r="L49" s="238"/>
      <c r="M49" s="238"/>
      <c r="S49" s="44">
        <f>_xll.qlCalendarAdvance(Calendar,S48,"1D","f")</f>
        <v>42334</v>
      </c>
      <c r="T49" s="44">
        <f>_xll.qlCalendarAdvance(Calendar,S49,$G$1,"mf",,Trigger)</f>
        <v>42426</v>
      </c>
      <c r="U49" s="96">
        <f>_xll.qlDayCounterYearFraction(DayCounter,S49,T49,,,Trigger)</f>
        <v>0.25205479452054796</v>
      </c>
      <c r="V49" s="11">
        <f>_xll.qlInterpolationInterpolate(B3Minterpolation,S49,TRUE)</f>
        <v>1.209753356498067E-3</v>
      </c>
      <c r="AA49" s="238"/>
      <c r="AB49" s="238"/>
    </row>
    <row r="50" spans="6:28" ht="11.25" customHeight="1" x14ac:dyDescent="0.2">
      <c r="F50" s="237"/>
      <c r="G50" s="237"/>
      <c r="H50" s="238"/>
      <c r="L50" s="238"/>
      <c r="M50" s="238"/>
      <c r="S50" s="44">
        <f>_xll.qlCalendarAdvance(Calendar,S49,"1D","f")</f>
        <v>42335</v>
      </c>
      <c r="T50" s="44">
        <f>_xll.qlCalendarAdvance(Calendar,S50,$G$1,"mf",,Trigger)</f>
        <v>42429</v>
      </c>
      <c r="U50" s="96">
        <f>_xll.qlDayCounterYearFraction(DayCounter,S50,T50,,,Trigger)</f>
        <v>0.25753424657534246</v>
      </c>
      <c r="V50" s="11">
        <f>_xll.qlInterpolationInterpolate(B3Minterpolation,S50,TRUE)</f>
        <v>1.2099757904753257E-3</v>
      </c>
      <c r="AA50" s="238"/>
      <c r="AB50" s="238"/>
    </row>
    <row r="51" spans="6:28" ht="11.25" customHeight="1" x14ac:dyDescent="0.2">
      <c r="F51" s="237"/>
      <c r="G51" s="237"/>
      <c r="H51" s="238"/>
      <c r="L51" s="238"/>
      <c r="M51" s="238"/>
      <c r="S51" s="44">
        <f>_xll.qlCalendarAdvance(Calendar,S50,"1D","f")</f>
        <v>42338</v>
      </c>
      <c r="T51" s="44">
        <f>_xll.qlCalendarAdvance(Calendar,S51,$G$1,"mf",,Trigger)</f>
        <v>42429</v>
      </c>
      <c r="U51" s="96">
        <f>_xll.qlDayCounterYearFraction(DayCounter,S51,T51,,,Trigger)</f>
        <v>0.24931506849315069</v>
      </c>
      <c r="V51" s="11">
        <f>_xll.qlInterpolationInterpolate(B3Minterpolation,S51,TRUE)</f>
        <v>1.2105821836461332E-3</v>
      </c>
      <c r="AA51" s="238"/>
      <c r="AB51" s="238"/>
    </row>
    <row r="52" spans="6:28" ht="11.25" customHeight="1" x14ac:dyDescent="0.2">
      <c r="F52" s="237"/>
      <c r="G52" s="237"/>
      <c r="H52" s="238"/>
      <c r="L52" s="238"/>
      <c r="M52" s="238"/>
      <c r="S52" s="44">
        <f>_xll.qlCalendarAdvance(Calendar,S51,"1D","f")</f>
        <v>42339</v>
      </c>
      <c r="T52" s="44">
        <f>_xll.qlCalendarAdvance(Calendar,S52,$G$1,"mf",,Trigger)</f>
        <v>42430</v>
      </c>
      <c r="U52" s="96">
        <f>_xll.qlDayCounterYearFraction(DayCounter,S52,T52,,,Trigger)</f>
        <v>0.24931506849315069</v>
      </c>
      <c r="V52" s="11">
        <f>_xll.qlInterpolationInterpolate(B3Minterpolation,S52,TRUE)</f>
        <v>1.2107635241233017E-3</v>
      </c>
      <c r="AA52" s="238"/>
      <c r="AB52" s="238"/>
    </row>
    <row r="53" spans="6:28" ht="11.25" customHeight="1" x14ac:dyDescent="0.2">
      <c r="F53" s="237"/>
      <c r="G53" s="237"/>
      <c r="H53" s="238"/>
      <c r="L53" s="238"/>
      <c r="M53" s="238"/>
      <c r="S53" s="44">
        <f>_xll.qlCalendarAdvance(Calendar,S52,"1D","f")</f>
        <v>42340</v>
      </c>
      <c r="T53" s="44">
        <f>_xll.qlCalendarAdvance(Calendar,S53,$G$1,"mf",,Trigger)</f>
        <v>42431</v>
      </c>
      <c r="U53" s="96">
        <f>_xll.qlDayCounterYearFraction(DayCounter,S53,T53,,,Trigger)</f>
        <v>0.24931506849315069</v>
      </c>
      <c r="V53" s="11">
        <f>_xll.qlInterpolationInterpolate(B3Minterpolation,S53,TRUE)</f>
        <v>1.2109342254808645E-3</v>
      </c>
      <c r="AA53" s="238"/>
      <c r="AB53" s="238"/>
    </row>
    <row r="54" spans="6:28" ht="11.25" customHeight="1" x14ac:dyDescent="0.2">
      <c r="F54" s="237"/>
      <c r="G54" s="237"/>
      <c r="H54" s="238"/>
      <c r="L54" s="238"/>
      <c r="M54" s="238"/>
      <c r="S54" s="44">
        <f>_xll.qlCalendarAdvance(Calendar,S53,"1D","f")</f>
        <v>42341</v>
      </c>
      <c r="T54" s="44">
        <f>_xll.qlCalendarAdvance(Calendar,S54,$G$1,"mf",,Trigger)</f>
        <v>42432</v>
      </c>
      <c r="U54" s="96">
        <f>_xll.qlDayCounterYearFraction(DayCounter,S54,T54,,,Trigger)</f>
        <v>0.24931506849315069</v>
      </c>
      <c r="V54" s="11">
        <f>_xll.qlInterpolationInterpolate(B3Minterpolation,S54,TRUE)</f>
        <v>1.2110941414209882E-3</v>
      </c>
      <c r="AA54" s="238"/>
      <c r="AB54" s="238"/>
    </row>
    <row r="55" spans="6:28" ht="11.25" customHeight="1" x14ac:dyDescent="0.2">
      <c r="F55" s="237"/>
      <c r="G55" s="237"/>
      <c r="H55" s="238"/>
      <c r="L55" s="238"/>
      <c r="M55" s="238"/>
      <c r="S55" s="44">
        <f>_xll.qlCalendarAdvance(Calendar,S54,"1D","f")</f>
        <v>42342</v>
      </c>
      <c r="T55" s="44">
        <f>_xll.qlCalendarAdvance(Calendar,S55,$G$1,"mf",,Trigger)</f>
        <v>42433</v>
      </c>
      <c r="U55" s="96">
        <f>_xll.qlDayCounterYearFraction(DayCounter,S55,T55,,,Trigger)</f>
        <v>0.24931506849315069</v>
      </c>
      <c r="V55" s="11">
        <f>_xll.qlInterpolationInterpolate(B3Minterpolation,S55,TRUE)</f>
        <v>1.2112431256458393E-3</v>
      </c>
      <c r="AA55" s="238"/>
      <c r="AB55" s="238"/>
    </row>
    <row r="56" spans="6:28" ht="11.25" customHeight="1" x14ac:dyDescent="0.2">
      <c r="F56" s="237"/>
      <c r="G56" s="237"/>
      <c r="H56" s="238"/>
      <c r="L56" s="238"/>
      <c r="M56" s="238"/>
      <c r="S56" s="44">
        <f>_xll.qlCalendarAdvance(Calendar,S55,"1D","f")</f>
        <v>42345</v>
      </c>
      <c r="T56" s="44">
        <f>_xll.qlCalendarAdvance(Calendar,S56,$G$1,"mf",,Trigger)</f>
        <v>42436</v>
      </c>
      <c r="U56" s="96">
        <f>_xll.qlDayCounterYearFraction(DayCounter,S56,T56,,,Trigger)</f>
        <v>0.24931506849315069</v>
      </c>
      <c r="V56" s="11">
        <f>_xll.qlInterpolationInterpolate(B3Minterpolation,S56,TRUE)</f>
        <v>1.2116230250504244E-3</v>
      </c>
      <c r="AA56" s="238"/>
      <c r="AB56" s="238"/>
    </row>
    <row r="57" spans="6:28" ht="11.25" customHeight="1" x14ac:dyDescent="0.2">
      <c r="F57" s="237"/>
      <c r="G57" s="237"/>
      <c r="H57" s="238"/>
      <c r="L57" s="238"/>
      <c r="M57" s="238"/>
      <c r="S57" s="44">
        <f>_xll.qlCalendarAdvance(Calendar,S56,"1D","f")</f>
        <v>42346</v>
      </c>
      <c r="T57" s="44">
        <f>_xll.qlCalendarAdvance(Calendar,S57,$G$1,"mf",,Trigger)</f>
        <v>42437</v>
      </c>
      <c r="U57" s="96">
        <f>_xll.qlDayCounterYearFraction(DayCounter,S57,T57,,,Trigger)</f>
        <v>0.24931506849315069</v>
      </c>
      <c r="V57" s="11">
        <f>_xll.qlInterpolationInterpolate(B3Minterpolation,S57,TRUE)</f>
        <v>1.2117268194358523E-3</v>
      </c>
      <c r="AA57" s="238"/>
      <c r="AB57" s="238"/>
    </row>
    <row r="58" spans="6:28" ht="11.25" customHeight="1" x14ac:dyDescent="0.2">
      <c r="F58" s="237"/>
      <c r="G58" s="237"/>
      <c r="H58" s="238"/>
      <c r="L58" s="238"/>
      <c r="M58" s="238"/>
      <c r="S58" s="44">
        <f>_xll.qlCalendarAdvance(Calendar,S57,"1D","f")</f>
        <v>42347</v>
      </c>
      <c r="T58" s="44">
        <f>_xll.qlCalendarAdvance(Calendar,S58,$G$1,"mf",,Trigger)</f>
        <v>42438</v>
      </c>
      <c r="U58" s="96">
        <f>_xll.qlDayCounterYearFraction(DayCounter,S58,T58,,,Trigger)</f>
        <v>0.24931506849315069</v>
      </c>
      <c r="V58" s="11">
        <f>_xll.qlInterpolationInterpolate(B3Minterpolation,S58,TRUE)</f>
        <v>1.2118189506168408E-3</v>
      </c>
      <c r="AA58" s="238"/>
      <c r="AB58" s="238"/>
    </row>
    <row r="59" spans="6:28" ht="11.25" customHeight="1" x14ac:dyDescent="0.2">
      <c r="F59" s="237"/>
      <c r="G59" s="237"/>
      <c r="H59" s="238"/>
      <c r="L59" s="238"/>
      <c r="M59" s="238"/>
      <c r="S59" s="44">
        <f>_xll.qlCalendarAdvance(Calendar,S58,"1D","f")</f>
        <v>42348</v>
      </c>
      <c r="T59" s="44">
        <f>_xll.qlCalendarAdvance(Calendar,S59,$G$1,"mf",,Trigger)</f>
        <v>42439</v>
      </c>
      <c r="U59" s="96">
        <f>_xll.qlDayCounterYearFraction(DayCounter,S59,T59,,,Trigger)</f>
        <v>0.24931506849315069</v>
      </c>
      <c r="V59" s="11">
        <f>_xll.qlInterpolationInterpolate(B3Minterpolation,S59,TRUE)</f>
        <v>1.2118992722955568E-3</v>
      </c>
      <c r="AA59" s="238"/>
      <c r="AB59" s="238"/>
    </row>
    <row r="60" spans="6:28" ht="11.25" customHeight="1" x14ac:dyDescent="0.2">
      <c r="F60" s="237"/>
      <c r="G60" s="237"/>
      <c r="H60" s="238"/>
      <c r="L60" s="238"/>
      <c r="M60" s="238"/>
      <c r="S60" s="44">
        <f>_xll.qlCalendarAdvance(Calendar,S59,"1D","f")</f>
        <v>42349</v>
      </c>
      <c r="T60" s="44">
        <f>_xll.qlCalendarAdvance(Calendar,S60,$G$1,"mf",,Trigger)</f>
        <v>42440</v>
      </c>
      <c r="U60" s="96">
        <f>_xll.qlDayCounterYearFraction(DayCounter,S60,T60,,,Trigger)</f>
        <v>0.24931506849315069</v>
      </c>
      <c r="V60" s="11">
        <f>_xll.qlInterpolationInterpolate(B3Minterpolation,S60,TRUE)</f>
        <v>1.2119676381741669E-3</v>
      </c>
      <c r="AA60" s="238"/>
      <c r="AB60" s="238"/>
    </row>
    <row r="61" spans="6:28" ht="11.25" customHeight="1" x14ac:dyDescent="0.2">
      <c r="F61" s="237"/>
      <c r="G61" s="237"/>
      <c r="H61" s="238"/>
      <c r="L61" s="238"/>
      <c r="M61" s="238"/>
      <c r="S61" s="44">
        <f>_xll.qlCalendarAdvance(Calendar,S60,"1D","f")</f>
        <v>42352</v>
      </c>
      <c r="T61" s="44">
        <f>_xll.qlCalendarAdvance(Calendar,S61,$G$1,"mf",,Trigger)</f>
        <v>42443</v>
      </c>
      <c r="U61" s="96">
        <f>_xll.qlDayCounterYearFraction(DayCounter,S61,T61,,,Trigger)</f>
        <v>0.24931506849315069</v>
      </c>
      <c r="V61" s="11">
        <f>_xll.qlInterpolationInterpolate(B3Minterpolation,S61,TRUE)</f>
        <v>1.2120995380310289E-3</v>
      </c>
      <c r="AA61" s="238"/>
      <c r="AB61" s="238"/>
    </row>
    <row r="62" spans="6:28" ht="11.25" customHeight="1" x14ac:dyDescent="0.2">
      <c r="F62" s="237"/>
      <c r="G62" s="237"/>
      <c r="H62" s="238"/>
      <c r="L62" s="238"/>
      <c r="M62" s="238"/>
      <c r="S62" s="44">
        <f>_xll.qlCalendarAdvance(Calendar,S61,"1D","f")</f>
        <v>42353</v>
      </c>
      <c r="T62" s="44">
        <f>_xll.qlCalendarAdvance(Calendar,S62,$G$1,"mf",,Trigger)</f>
        <v>42444</v>
      </c>
      <c r="U62" s="96">
        <f>_xll.qlDayCounterYearFraction(DayCounter,S62,T62,,,Trigger)</f>
        <v>0.24931506849315069</v>
      </c>
      <c r="V62" s="11">
        <f>_xll.qlInterpolationInterpolate(B3Minterpolation,S62,TRUE)</f>
        <v>1.2121186177308822E-3</v>
      </c>
      <c r="AA62" s="238"/>
      <c r="AB62" s="238"/>
    </row>
    <row r="63" spans="6:28" ht="11.25" customHeight="1" x14ac:dyDescent="0.2">
      <c r="F63" s="237"/>
      <c r="G63" s="237"/>
      <c r="H63" s="238"/>
      <c r="L63" s="238"/>
      <c r="M63" s="238"/>
      <c r="S63" s="44">
        <f>_xll.qlCalendarAdvance(Calendar,S62,"1D","f")</f>
        <v>42354</v>
      </c>
      <c r="T63" s="44">
        <f>_xll.qlCalendarAdvance(Calendar,S63,$G$1,"mf",,Trigger)</f>
        <v>42445</v>
      </c>
      <c r="U63" s="96">
        <f>_xll.qlDayCounterYearFraction(DayCounter,S63,T63,,,Trigger)</f>
        <v>0.24931506849315069</v>
      </c>
      <c r="V63" s="11">
        <f>_xll.qlInterpolationInterpolate(B3Minterpolation,S63,TRUE)</f>
        <v>1.2121250101414629E-3</v>
      </c>
      <c r="AA63" s="238"/>
      <c r="AB63" s="238"/>
    </row>
    <row r="64" spans="6:28" ht="11.25" customHeight="1" x14ac:dyDescent="0.2">
      <c r="F64" s="237"/>
      <c r="G64" s="237"/>
      <c r="H64" s="238"/>
      <c r="L64" s="238"/>
      <c r="M64" s="238"/>
      <c r="S64" s="44">
        <f>_xll.qlCalendarAdvance(Calendar,S63,"1D","f")</f>
        <v>42355</v>
      </c>
      <c r="T64" s="44">
        <f>_xll.qlCalendarAdvance(Calendar,S64,$G$1,"mf",,Trigger)</f>
        <v>42446</v>
      </c>
      <c r="U64" s="96">
        <f>_xll.qlDayCounterYearFraction(DayCounter,S64,T64,,,Trigger)</f>
        <v>0.24931506849315069</v>
      </c>
      <c r="V64" s="11">
        <f>_xll.qlInterpolationInterpolate(B3Minterpolation,S64,TRUE)</f>
        <v>1.2121250388426701E-3</v>
      </c>
      <c r="AA64" s="238"/>
      <c r="AB64" s="238"/>
    </row>
    <row r="65" spans="6:28" ht="11.25" customHeight="1" x14ac:dyDescent="0.2">
      <c r="F65" s="237"/>
      <c r="G65" s="237"/>
      <c r="H65" s="238"/>
      <c r="L65" s="238"/>
      <c r="M65" s="238"/>
      <c r="S65" s="44">
        <f>_xll.qlCalendarAdvance(Calendar,S64,"1D","f")</f>
        <v>42356</v>
      </c>
      <c r="T65" s="44">
        <f>_xll.qlCalendarAdvance(Calendar,S65,$G$1,"mf",,Trigger)</f>
        <v>42447</v>
      </c>
      <c r="U65" s="96">
        <f>_xll.qlDayCounterYearFraction(DayCounter,S65,T65,,,Trigger)</f>
        <v>0.24931506849315069</v>
      </c>
      <c r="V65" s="11">
        <f>_xll.qlInterpolationInterpolate(B3Minterpolation,S65,TRUE)</f>
        <v>1.2121252397511214E-3</v>
      </c>
      <c r="AA65" s="238"/>
      <c r="AB65" s="238"/>
    </row>
    <row r="66" spans="6:28" ht="11.25" customHeight="1" x14ac:dyDescent="0.2">
      <c r="F66" s="237"/>
      <c r="G66" s="237"/>
      <c r="H66" s="238"/>
      <c r="L66" s="238"/>
      <c r="M66" s="238"/>
      <c r="S66" s="44">
        <f>_xll.qlCalendarAdvance(Calendar,S65,"1D","f")</f>
        <v>42359</v>
      </c>
      <c r="T66" s="44">
        <f>_xll.qlCalendarAdvance(Calendar,S66,$G$1,"mf",,Trigger)</f>
        <v>42450</v>
      </c>
      <c r="U66" s="96">
        <f>_xll.qlDayCounterYearFraction(DayCounter,S66,T66,,,Trigger)</f>
        <v>0.24931506849315069</v>
      </c>
      <c r="V66" s="11">
        <f>_xll.qlInterpolationInterpolate(B3Minterpolation,S66,TRUE)</f>
        <v>1.2121285977923766E-3</v>
      </c>
      <c r="AA66" s="238"/>
      <c r="AB66" s="238"/>
    </row>
    <row r="67" spans="6:28" ht="11.25" customHeight="1" x14ac:dyDescent="0.2">
      <c r="F67" s="237"/>
      <c r="G67" s="237"/>
      <c r="H67" s="238"/>
      <c r="L67" s="238"/>
      <c r="M67" s="238"/>
      <c r="S67" s="44">
        <f>_xll.qlCalendarAdvance(Calendar,S66,"1D","f")</f>
        <v>42360</v>
      </c>
      <c r="T67" s="44">
        <f>_xll.qlCalendarAdvance(Calendar,S67,$G$1,"mf",,Trigger)</f>
        <v>42451</v>
      </c>
      <c r="U67" s="96">
        <f>_xll.qlDayCounterYearFraction(DayCounter,S67,T67,,,Trigger)</f>
        <v>0.24931506849315069</v>
      </c>
      <c r="V67" s="11">
        <f>_xll.qlInterpolationInterpolate(B3Minterpolation,S67,TRUE)</f>
        <v>1.212131209602242E-3</v>
      </c>
      <c r="AA67" s="238"/>
      <c r="AB67" s="238"/>
    </row>
    <row r="68" spans="6:28" ht="11.25" customHeight="1" x14ac:dyDescent="0.2">
      <c r="F68" s="237"/>
      <c r="G68" s="237"/>
      <c r="H68" s="238"/>
      <c r="L68" s="238"/>
      <c r="M68" s="238"/>
      <c r="S68" s="44">
        <f>_xll.qlCalendarAdvance(Calendar,S67,"1D","f")</f>
        <v>42361</v>
      </c>
      <c r="T68" s="44">
        <f>_xll.qlCalendarAdvance(Calendar,S68,$G$1,"mf",,Trigger)</f>
        <v>42452</v>
      </c>
      <c r="U68" s="96">
        <f>_xll.qlDayCounterYearFraction(DayCounter,S68,T68,,,Trigger)</f>
        <v>0.24931506849315069</v>
      </c>
      <c r="V68" s="11">
        <f>_xll.qlInterpolationInterpolate(B3Minterpolation,S68,TRUE)</f>
        <v>1.2121348546555704E-3</v>
      </c>
      <c r="AA68" s="238"/>
      <c r="AB68" s="238"/>
    </row>
    <row r="69" spans="6:28" ht="11.25" customHeight="1" x14ac:dyDescent="0.2">
      <c r="F69" s="237"/>
      <c r="G69" s="237"/>
      <c r="H69" s="238"/>
      <c r="L69" s="238"/>
      <c r="M69" s="238"/>
      <c r="S69" s="44">
        <f>_xll.qlCalendarAdvance(Calendar,S68,"1D","f")</f>
        <v>42362</v>
      </c>
      <c r="T69" s="44">
        <f>_xll.qlCalendarAdvance(Calendar,S69,$G$1,"mf",,Trigger)</f>
        <v>42453</v>
      </c>
      <c r="U69" s="96">
        <f>_xll.qlDayCounterYearFraction(DayCounter,S69,T69,,,Trigger)</f>
        <v>0.24931506849315069</v>
      </c>
      <c r="V69" s="11">
        <f>_xll.qlInterpolationInterpolate(B3Minterpolation,S69,TRUE)</f>
        <v>1.2121397051596059E-3</v>
      </c>
      <c r="AA69" s="238"/>
      <c r="AB69" s="238"/>
    </row>
    <row r="70" spans="6:28" ht="11.25" customHeight="1" x14ac:dyDescent="0.2">
      <c r="F70" s="237"/>
      <c r="G70" s="237"/>
      <c r="H70" s="238"/>
      <c r="L70" s="238"/>
      <c r="M70" s="238"/>
      <c r="S70" s="44">
        <f>_xll.qlCalendarAdvance(Calendar,S69,"1D","f")</f>
        <v>42367</v>
      </c>
      <c r="T70" s="44">
        <f>_xll.qlCalendarAdvance(Calendar,S70,$G$1,"mf",,Trigger)</f>
        <v>42458</v>
      </c>
      <c r="U70" s="96">
        <f>_xll.qlDayCounterYearFraction(DayCounter,S70,T70,,,Trigger)</f>
        <v>0.24931506849315069</v>
      </c>
      <c r="V70" s="11">
        <f>_xll.qlInterpolationInterpolate(B3Minterpolation,S70,TRUE)</f>
        <v>1.2121880666939244E-3</v>
      </c>
      <c r="AA70" s="238"/>
      <c r="AB70" s="238"/>
    </row>
    <row r="71" spans="6:28" ht="11.25" customHeight="1" x14ac:dyDescent="0.2">
      <c r="F71" s="237"/>
      <c r="G71" s="237"/>
      <c r="H71" s="238"/>
      <c r="L71" s="238"/>
      <c r="M71" s="238"/>
      <c r="S71" s="44">
        <f>_xll.qlCalendarAdvance(Calendar,S70,"1D","f")</f>
        <v>42368</v>
      </c>
      <c r="T71" s="44">
        <f>_xll.qlCalendarAdvance(Calendar,S71,$G$1,"mf",,Trigger)</f>
        <v>42459</v>
      </c>
      <c r="U71" s="96">
        <f>_xll.qlDayCounterYearFraction(DayCounter,S71,T71,,,Trigger)</f>
        <v>0.24931506849315069</v>
      </c>
      <c r="V71" s="11">
        <f>_xll.qlInterpolationInterpolate(B3Minterpolation,S71,TRUE)</f>
        <v>1.2122037662543235E-3</v>
      </c>
      <c r="AA71" s="238"/>
      <c r="AB71" s="238"/>
    </row>
    <row r="72" spans="6:28" ht="11.25" customHeight="1" x14ac:dyDescent="0.2">
      <c r="F72" s="237"/>
      <c r="G72" s="237"/>
      <c r="H72" s="238"/>
      <c r="L72" s="238"/>
      <c r="M72" s="238"/>
      <c r="S72" s="44">
        <f>_xll.qlCalendarAdvance(Calendar,S71,"1D","f")</f>
        <v>42369</v>
      </c>
      <c r="T72" s="44">
        <f>_xll.qlCalendarAdvance(Calendar,S72,$G$1,"mf",,Trigger)</f>
        <v>42460</v>
      </c>
      <c r="U72" s="96">
        <f>_xll.qlDayCounterYearFraction(DayCounter,S72,T72,,,Trigger)</f>
        <v>0.24931506849315069</v>
      </c>
      <c r="V72" s="11">
        <f>_xll.qlInterpolationInterpolate(B3Minterpolation,S72,TRUE)</f>
        <v>1.2122218767161364E-3</v>
      </c>
      <c r="AA72" s="238"/>
      <c r="AB72" s="238"/>
    </row>
    <row r="73" spans="6:28" ht="11.25" customHeight="1" x14ac:dyDescent="0.2">
      <c r="F73" s="237"/>
      <c r="G73" s="237"/>
      <c r="H73" s="238"/>
      <c r="L73" s="238"/>
      <c r="M73" s="238"/>
      <c r="S73" s="44">
        <f>_xll.qlCalendarAdvance(Calendar,S72,"1D","f")</f>
        <v>42373</v>
      </c>
      <c r="T73" s="44">
        <f>_xll.qlCalendarAdvance(Calendar,S73,$G$1,"mf",,Trigger)</f>
        <v>42464</v>
      </c>
      <c r="U73" s="96">
        <f>_xll.qlDayCounterYearFraction(DayCounter,S73,T73,,,Trigger)</f>
        <v>0.24931506849315069</v>
      </c>
      <c r="V73" s="11">
        <f>_xll.qlInterpolationInterpolate(B3Minterpolation,S73,TRUE)</f>
        <v>1.2123218717224069E-3</v>
      </c>
      <c r="AA73" s="238"/>
      <c r="AB73" s="238"/>
    </row>
    <row r="74" spans="6:28" ht="11.25" customHeight="1" x14ac:dyDescent="0.2">
      <c r="F74" s="237"/>
      <c r="G74" s="237"/>
      <c r="H74" s="238"/>
      <c r="L74" s="238"/>
      <c r="M74" s="238"/>
      <c r="S74" s="44">
        <f>_xll.qlCalendarAdvance(Calendar,S73,"1D","f")</f>
        <v>42374</v>
      </c>
      <c r="T74" s="44">
        <f>_xll.qlCalendarAdvance(Calendar,S74,$G$1,"mf",,Trigger)</f>
        <v>42465</v>
      </c>
      <c r="U74" s="96">
        <f>_xll.qlDayCounterYearFraction(DayCounter,S74,T74,,,Trigger)</f>
        <v>0.24931506849315069</v>
      </c>
      <c r="V74" s="11">
        <f>_xll.qlInterpolationInterpolate(B3Minterpolation,S74,TRUE)</f>
        <v>1.2123546197999485E-3</v>
      </c>
      <c r="AA74" s="238"/>
      <c r="AB74" s="238"/>
    </row>
    <row r="75" spans="6:28" ht="11.25" customHeight="1" x14ac:dyDescent="0.2">
      <c r="F75" s="237"/>
      <c r="G75" s="237"/>
      <c r="H75" s="238"/>
      <c r="L75" s="238"/>
      <c r="M75" s="238"/>
      <c r="S75" s="44">
        <f>_xll.qlCalendarAdvance(Calendar,S74,"1D","f")</f>
        <v>42375</v>
      </c>
      <c r="T75" s="44">
        <f>_xll.qlCalendarAdvance(Calendar,S75,$G$1,"mf",,Trigger)</f>
        <v>42466</v>
      </c>
      <c r="U75" s="96">
        <f>_xll.qlDayCounterYearFraction(DayCounter,S75,T75,,,Trigger)</f>
        <v>0.24931506849315069</v>
      </c>
      <c r="V75" s="11">
        <f>_xll.qlInterpolationInterpolate(B3Minterpolation,S75,TRUE)</f>
        <v>1.2123908120223671E-3</v>
      </c>
      <c r="AA75" s="238"/>
      <c r="AB75" s="238"/>
    </row>
    <row r="76" spans="6:28" ht="11.25" customHeight="1" x14ac:dyDescent="0.2">
      <c r="F76" s="237"/>
      <c r="G76" s="237"/>
      <c r="H76" s="238"/>
      <c r="L76" s="238"/>
      <c r="M76" s="238"/>
      <c r="S76" s="44">
        <f>_xll.qlCalendarAdvance(Calendar,S75,"1D","f")</f>
        <v>42376</v>
      </c>
      <c r="T76" s="44">
        <f>_xll.qlCalendarAdvance(Calendar,S76,$G$1,"mf",,Trigger)</f>
        <v>42467</v>
      </c>
      <c r="U76" s="96">
        <f>_xll.qlDayCounterYearFraction(DayCounter,S76,T76,,,Trigger)</f>
        <v>0.24931506849315069</v>
      </c>
      <c r="V76" s="11">
        <f>_xll.qlInterpolationInterpolate(B3Minterpolation,S76,TRUE)</f>
        <v>1.2124306205969072E-3</v>
      </c>
      <c r="AA76" s="238"/>
      <c r="AB76" s="238"/>
    </row>
    <row r="77" spans="6:28" ht="11.25" customHeight="1" x14ac:dyDescent="0.2">
      <c r="F77" s="237"/>
      <c r="G77" s="237"/>
      <c r="H77" s="238"/>
      <c r="L77" s="238"/>
      <c r="M77" s="238"/>
      <c r="S77" s="44">
        <f>_xll.qlCalendarAdvance(Calendar,S76,"1D","f")</f>
        <v>42377</v>
      </c>
      <c r="T77" s="44">
        <f>_xll.qlCalendarAdvance(Calendar,S77,$G$1,"mf",,Trigger)</f>
        <v>42468</v>
      </c>
      <c r="U77" s="96">
        <f>_xll.qlDayCounterYearFraction(DayCounter,S77,T77,,,Trigger)</f>
        <v>0.24931506849315069</v>
      </c>
      <c r="V77" s="11">
        <f>_xll.qlInterpolationInterpolate(B3Minterpolation,S77,TRUE)</f>
        <v>1.2124742177308122E-3</v>
      </c>
      <c r="AA77" s="238"/>
      <c r="AB77" s="238"/>
    </row>
    <row r="78" spans="6:28" ht="11.25" customHeight="1" x14ac:dyDescent="0.2">
      <c r="F78" s="237"/>
      <c r="G78" s="237"/>
      <c r="H78" s="238"/>
      <c r="L78" s="238"/>
      <c r="M78" s="238"/>
      <c r="S78" s="44">
        <f>_xll.qlCalendarAdvance(Calendar,S77,"1D","f")</f>
        <v>42380</v>
      </c>
      <c r="T78" s="44">
        <f>_xll.qlCalendarAdvance(Calendar,S78,$G$1,"mf",,Trigger)</f>
        <v>42471</v>
      </c>
      <c r="U78" s="96">
        <f>_xll.qlDayCounterYearFraction(DayCounter,S78,T78,,,Trigger)</f>
        <v>0.24931506849315069</v>
      </c>
      <c r="V78" s="11">
        <f>_xll.qlInterpolationInterpolate(B3Minterpolation,S78,TRUE)</f>
        <v>1.2126294625611556E-3</v>
      </c>
      <c r="AA78" s="238"/>
      <c r="AB78" s="238"/>
    </row>
    <row r="79" spans="6:28" ht="11.25" customHeight="1" x14ac:dyDescent="0.2">
      <c r="F79" s="237"/>
      <c r="G79" s="237"/>
      <c r="H79" s="238"/>
      <c r="L79" s="238"/>
      <c r="M79" s="238"/>
      <c r="S79" s="44">
        <f>_xll.qlCalendarAdvance(Calendar,S78,"1D","f")</f>
        <v>42381</v>
      </c>
      <c r="T79" s="44">
        <f>_xll.qlCalendarAdvance(Calendar,S79,$G$1,"mf",,Trigger)</f>
        <v>42472</v>
      </c>
      <c r="U79" s="96">
        <f>_xll.qlDayCounterYearFraction(DayCounter,S79,T79,,,Trigger)</f>
        <v>0.24931506849315069</v>
      </c>
      <c r="V79" s="11">
        <f>_xll.qlInterpolationInterpolate(B3Minterpolation,S79,TRUE)</f>
        <v>1.2126899360049594E-3</v>
      </c>
      <c r="AA79" s="238"/>
      <c r="AB79" s="238"/>
    </row>
    <row r="80" spans="6:28" ht="11.25" customHeight="1" x14ac:dyDescent="0.2">
      <c r="F80" s="237"/>
      <c r="G80" s="237"/>
      <c r="H80" s="238"/>
      <c r="L80" s="238"/>
      <c r="M80" s="238"/>
      <c r="S80" s="44">
        <f>_xll.qlCalendarAdvance(Calendar,S79,"1D","f")</f>
        <v>42382</v>
      </c>
      <c r="T80" s="44">
        <f>_xll.qlCalendarAdvance(Calendar,S80,$G$1,"mf",,Trigger)</f>
        <v>42473</v>
      </c>
      <c r="U80" s="96">
        <f>_xll.qlDayCounterYearFraction(DayCounter,S80,T80,,,Trigger)</f>
        <v>0.24931506849315069</v>
      </c>
      <c r="V80" s="11">
        <f>_xll.qlInterpolationInterpolate(B3Minterpolation,S80,TRUE)</f>
        <v>1.2127550590443474E-3</v>
      </c>
      <c r="AA80" s="238"/>
      <c r="AB80" s="238"/>
    </row>
    <row r="81" spans="6:28" ht="11.25" customHeight="1" x14ac:dyDescent="0.2">
      <c r="F81" s="237"/>
      <c r="G81" s="237"/>
      <c r="H81" s="238"/>
      <c r="L81" s="238"/>
      <c r="M81" s="238"/>
      <c r="S81" s="44">
        <f>_xll.qlCalendarAdvance(Calendar,S80,"1D","f")</f>
        <v>42383</v>
      </c>
      <c r="T81" s="44">
        <f>_xll.qlCalendarAdvance(Calendar,S81,$G$1,"mf",,Trigger)</f>
        <v>42474</v>
      </c>
      <c r="U81" s="96">
        <f>_xll.qlDayCounterYearFraction(DayCounter,S81,T81,,,Trigger)</f>
        <v>0.24931506849315069</v>
      </c>
      <c r="V81" s="11">
        <f>_xll.qlInterpolationInterpolate(B3Minterpolation,S81,TRUE)</f>
        <v>1.2128250038865634E-3</v>
      </c>
      <c r="AA81" s="238"/>
      <c r="AB81" s="238"/>
    </row>
    <row r="82" spans="6:28" ht="11.25" customHeight="1" x14ac:dyDescent="0.2">
      <c r="F82" s="237"/>
      <c r="G82" s="237"/>
      <c r="H82" s="238"/>
      <c r="L82" s="238"/>
      <c r="M82" s="238"/>
      <c r="S82" s="44">
        <f>_xll.qlCalendarAdvance(Calendar,S81,"1D","f")</f>
        <v>42384</v>
      </c>
      <c r="T82" s="44">
        <f>_xll.qlCalendarAdvance(Calendar,S82,$G$1,"mf",,Trigger)</f>
        <v>42475</v>
      </c>
      <c r="U82" s="96">
        <f>_xll.qlDayCounterYearFraction(DayCounter,S82,T82,,,Trigger)</f>
        <v>0.24931506849315069</v>
      </c>
      <c r="V82" s="11">
        <f>_xll.qlInterpolationInterpolate(B3Minterpolation,S82,TRUE)</f>
        <v>1.2128999427388517E-3</v>
      </c>
      <c r="AA82" s="238"/>
      <c r="AB82" s="238"/>
    </row>
    <row r="83" spans="6:28" ht="11.25" customHeight="1" x14ac:dyDescent="0.2">
      <c r="F83" s="237"/>
      <c r="G83" s="237"/>
      <c r="H83" s="238"/>
      <c r="L83" s="238"/>
      <c r="M83" s="238"/>
      <c r="S83" s="44">
        <f>_xll.qlCalendarAdvance(Calendar,S82,"1D","f")</f>
        <v>42387</v>
      </c>
      <c r="T83" s="44">
        <f>_xll.qlCalendarAdvance(Calendar,S83,$G$1,"mf",,Trigger)</f>
        <v>42478</v>
      </c>
      <c r="U83" s="96">
        <f>_xll.qlDayCounterYearFraction(DayCounter,S83,T83,,,Trigger)</f>
        <v>0.24931506849315069</v>
      </c>
      <c r="V83" s="11">
        <f>_xll.qlInterpolationInterpolate(B3Minterpolation,S83,TRUE)</f>
        <v>1.2131564454285874E-3</v>
      </c>
      <c r="AA83" s="238"/>
      <c r="AB83" s="238"/>
    </row>
    <row r="84" spans="6:28" ht="11.25" customHeight="1" x14ac:dyDescent="0.2">
      <c r="F84" s="237"/>
      <c r="G84" s="237"/>
      <c r="H84" s="238"/>
      <c r="L84" s="238"/>
      <c r="M84" s="238"/>
      <c r="S84" s="44">
        <f>_xll.qlCalendarAdvance(Calendar,S83,"1D","f")</f>
        <v>42388</v>
      </c>
      <c r="T84" s="44">
        <f>_xll.qlCalendarAdvance(Calendar,S84,$G$1,"mf",,Trigger)</f>
        <v>42479</v>
      </c>
      <c r="U84" s="96">
        <f>_xll.qlDayCounterYearFraction(DayCounter,S84,T84,,,Trigger)</f>
        <v>0.24931506849315069</v>
      </c>
      <c r="V84" s="11">
        <f>_xll.qlInterpolationInterpolate(B3Minterpolation,S84,TRUE)</f>
        <v>1.2132530823936024E-3</v>
      </c>
      <c r="AA84" s="238"/>
      <c r="AB84" s="238"/>
    </row>
    <row r="85" spans="6:28" ht="11.25" customHeight="1" x14ac:dyDescent="0.2">
      <c r="F85" s="237"/>
      <c r="G85" s="237"/>
      <c r="H85" s="238"/>
      <c r="L85" s="238"/>
      <c r="M85" s="238"/>
      <c r="S85" s="44">
        <f>_xll.qlCalendarAdvance(Calendar,S84,"1D","f")</f>
        <v>42389</v>
      </c>
      <c r="T85" s="44">
        <f>_xll.qlCalendarAdvance(Calendar,S85,$G$1,"mf",,Trigger)</f>
        <v>42480</v>
      </c>
      <c r="U85" s="96">
        <f>_xll.qlDayCounterYearFraction(DayCounter,S85,T85,,,Trigger)</f>
        <v>0.24931506849315069</v>
      </c>
      <c r="V85" s="11">
        <f>_xll.qlInterpolationInterpolate(B3Minterpolation,S85,TRUE)</f>
        <v>1.213355574404909E-3</v>
      </c>
      <c r="AA85" s="238"/>
      <c r="AB85" s="238"/>
    </row>
    <row r="86" spans="6:28" ht="11.25" customHeight="1" x14ac:dyDescent="0.2">
      <c r="F86" s="237"/>
      <c r="G86" s="237"/>
      <c r="H86" s="238"/>
      <c r="L86" s="238"/>
      <c r="M86" s="238"/>
      <c r="S86" s="44">
        <f>_xll.qlCalendarAdvance(Calendar,S85,"1D","f")</f>
        <v>42390</v>
      </c>
      <c r="T86" s="44">
        <f>_xll.qlCalendarAdvance(Calendar,S86,$G$1,"mf",,Trigger)</f>
        <v>42481</v>
      </c>
      <c r="U86" s="96">
        <f>_xll.qlDayCounterYearFraction(DayCounter,S86,T86,,,Trigger)</f>
        <v>0.24931506849315069</v>
      </c>
      <c r="V86" s="11">
        <f>_xll.qlInterpolationInterpolate(B3Minterpolation,S86,TRUE)</f>
        <v>1.2134640936697508E-3</v>
      </c>
      <c r="AA86" s="238"/>
      <c r="AB86" s="238"/>
    </row>
    <row r="87" spans="6:28" ht="11.25" customHeight="1" x14ac:dyDescent="0.2">
      <c r="F87" s="237"/>
      <c r="G87" s="237"/>
      <c r="H87" s="238"/>
      <c r="L87" s="238"/>
      <c r="M87" s="238"/>
      <c r="S87" s="44">
        <f>_xll.qlCalendarAdvance(Calendar,S86,"1D","f")</f>
        <v>42391</v>
      </c>
      <c r="T87" s="44">
        <f>_xll.qlCalendarAdvance(Calendar,S87,$G$1,"mf",,Trigger)</f>
        <v>42482</v>
      </c>
      <c r="U87" s="96">
        <f>_xll.qlDayCounterYearFraction(DayCounter,S87,T87,,,Trigger)</f>
        <v>0.24931506849315069</v>
      </c>
      <c r="V87" s="11">
        <f>_xll.qlInterpolationInterpolate(B3Minterpolation,S87,TRUE)</f>
        <v>1.2135788123953716E-3</v>
      </c>
      <c r="AA87" s="238"/>
      <c r="AB87" s="238"/>
    </row>
    <row r="88" spans="6:28" ht="11.25" customHeight="1" x14ac:dyDescent="0.2">
      <c r="F88" s="237"/>
      <c r="G88" s="237"/>
      <c r="H88" s="238"/>
      <c r="L88" s="238"/>
      <c r="M88" s="238"/>
      <c r="S88" s="44">
        <f>_xll.qlCalendarAdvance(Calendar,S87,"1D","f")</f>
        <v>42394</v>
      </c>
      <c r="T88" s="44">
        <f>_xll.qlCalendarAdvance(Calendar,S88,$G$1,"mf",,Trigger)</f>
        <v>42485</v>
      </c>
      <c r="U88" s="96">
        <f>_xll.qlDayCounterYearFraction(DayCounter,S88,T88,,,Trigger)</f>
        <v>0.24931506849315069</v>
      </c>
      <c r="V88" s="11">
        <f>_xll.qlInterpolationInterpolate(B3Minterpolation,S88,TRUE)</f>
        <v>1.2139618874093476E-3</v>
      </c>
      <c r="AA88" s="238"/>
      <c r="AB88" s="238"/>
    </row>
    <row r="89" spans="6:28" ht="11.25" customHeight="1" x14ac:dyDescent="0.2">
      <c r="F89" s="237"/>
      <c r="G89" s="237"/>
      <c r="H89" s="238"/>
      <c r="L89" s="238"/>
      <c r="M89" s="238"/>
      <c r="S89" s="44">
        <f>_xll.qlCalendarAdvance(Calendar,S88,"1D","f")</f>
        <v>42395</v>
      </c>
      <c r="T89" s="44">
        <f>_xll.qlCalendarAdvance(Calendar,S89,$G$1,"mf",,Trigger)</f>
        <v>42486</v>
      </c>
      <c r="U89" s="96">
        <f>_xll.qlDayCounterYearFraction(DayCounter,S89,T89,,,Trigger)</f>
        <v>0.24931506849315069</v>
      </c>
      <c r="V89" s="11">
        <f>_xll.qlInterpolationInterpolate(B3Minterpolation,S89,TRUE)</f>
        <v>1.2141031260505233E-3</v>
      </c>
      <c r="AA89" s="238"/>
      <c r="AB89" s="238"/>
    </row>
    <row r="90" spans="6:28" ht="11.25" customHeight="1" x14ac:dyDescent="0.2">
      <c r="F90" s="237"/>
      <c r="G90" s="237"/>
      <c r="H90" s="238"/>
      <c r="L90" s="238"/>
      <c r="M90" s="238"/>
      <c r="S90" s="44">
        <f>_xll.qlCalendarAdvance(Calendar,S89,"1D","f")</f>
        <v>42396</v>
      </c>
      <c r="T90" s="44">
        <f>_xll.qlCalendarAdvance(Calendar,S90,$G$1,"mf",,Trigger)</f>
        <v>42487</v>
      </c>
      <c r="U90" s="96">
        <f>_xll.qlDayCounterYearFraction(DayCounter,S90,T90,,,Trigger)</f>
        <v>0.24931506849315069</v>
      </c>
      <c r="V90" s="11">
        <f>_xll.qlInterpolationInterpolate(B3Minterpolation,S90,TRUE)</f>
        <v>1.2142514251886978E-3</v>
      </c>
      <c r="AA90" s="238"/>
      <c r="AB90" s="238"/>
    </row>
    <row r="91" spans="6:28" ht="11.25" customHeight="1" x14ac:dyDescent="0.2">
      <c r="F91" s="237"/>
      <c r="G91" s="237"/>
      <c r="H91" s="238"/>
      <c r="L91" s="238"/>
      <c r="M91" s="238"/>
      <c r="S91" s="44">
        <f>_xll.qlCalendarAdvance(Calendar,S90,"1D","f")</f>
        <v>42397</v>
      </c>
      <c r="T91" s="44">
        <f>_xll.qlCalendarAdvance(Calendar,S91,$G$1,"mf",,Trigger)</f>
        <v>42488</v>
      </c>
      <c r="U91" s="96">
        <f>_xll.qlDayCounterYearFraction(DayCounter,S91,T91,,,Trigger)</f>
        <v>0.24931506849315069</v>
      </c>
      <c r="V91" s="11">
        <f>_xll.qlInterpolationInterpolate(B3Minterpolation,S91,TRUE)</f>
        <v>1.2144069570311144E-3</v>
      </c>
      <c r="AA91" s="238"/>
      <c r="AB91" s="238"/>
    </row>
    <row r="92" spans="6:28" ht="11.25" customHeight="1" x14ac:dyDescent="0.2">
      <c r="F92" s="237"/>
      <c r="G92" s="237"/>
      <c r="H92" s="238"/>
      <c r="L92" s="238"/>
      <c r="M92" s="238"/>
      <c r="S92" s="44">
        <f>_xll.qlCalendarAdvance(Calendar,S91,"1D","f")</f>
        <v>42398</v>
      </c>
      <c r="T92" s="44">
        <f>_xll.qlCalendarAdvance(Calendar,S92,$G$1,"mf",,Trigger)</f>
        <v>42489</v>
      </c>
      <c r="U92" s="96">
        <f>_xll.qlDayCounterYearFraction(DayCounter,S92,T92,,,Trigger)</f>
        <v>0.24931506849315069</v>
      </c>
      <c r="V92" s="11">
        <f>_xll.qlInterpolationInterpolate(B3Minterpolation,S92,TRUE)</f>
        <v>1.2145698937850173E-3</v>
      </c>
      <c r="AA92" s="238"/>
      <c r="AB92" s="238"/>
    </row>
    <row r="93" spans="6:28" ht="11.25" customHeight="1" x14ac:dyDescent="0.2">
      <c r="F93" s="237"/>
      <c r="G93" s="237"/>
      <c r="H93" s="238"/>
      <c r="L93" s="238"/>
      <c r="M93" s="238"/>
      <c r="S93" s="44">
        <f>_xll.qlCalendarAdvance(Calendar,S92,"1D","f")</f>
        <v>42401</v>
      </c>
      <c r="T93" s="44">
        <f>_xll.qlCalendarAdvance(Calendar,S93,$G$1,"mf",,Trigger)</f>
        <v>42493</v>
      </c>
      <c r="U93" s="96">
        <f>_xll.qlDayCounterYearFraction(DayCounter,S93,T93,,,Trigger)</f>
        <v>0.25205479452054796</v>
      </c>
      <c r="V93" s="11">
        <f>_xll.qlInterpolationInterpolate(B3Minterpolation,S93,TRUE)</f>
        <v>1.2151048555880813E-3</v>
      </c>
      <c r="AA93" s="238"/>
      <c r="AB93" s="238"/>
    </row>
    <row r="94" spans="6:28" ht="11.25" customHeight="1" x14ac:dyDescent="0.2">
      <c r="F94" s="237"/>
      <c r="G94" s="237"/>
      <c r="H94" s="238"/>
      <c r="L94" s="238"/>
      <c r="M94" s="238"/>
      <c r="S94" s="44">
        <f>_xll.qlCalendarAdvance(Calendar,S93,"1D","f")</f>
        <v>42402</v>
      </c>
      <c r="T94" s="44">
        <f>_xll.qlCalendarAdvance(Calendar,S94,$G$1,"mf",,Trigger)</f>
        <v>42493</v>
      </c>
      <c r="U94" s="96">
        <f>_xll.qlDayCounterYearFraction(DayCounter,S94,T94,,,Trigger)</f>
        <v>0.24931506849315069</v>
      </c>
      <c r="V94" s="11">
        <f>_xll.qlInterpolationInterpolate(B3Minterpolation,S94,TRUE)</f>
        <v>1.2152991340603674E-3</v>
      </c>
      <c r="AA94" s="238"/>
      <c r="AB94" s="238"/>
    </row>
    <row r="95" spans="6:28" ht="11.25" customHeight="1" x14ac:dyDescent="0.2">
      <c r="F95" s="237"/>
      <c r="G95" s="237"/>
      <c r="H95" s="238"/>
      <c r="L95" s="238"/>
      <c r="M95" s="238"/>
      <c r="S95" s="44">
        <f>_xll.qlCalendarAdvance(Calendar,S94,"1D","f")</f>
        <v>42403</v>
      </c>
      <c r="T95" s="44">
        <f>_xll.qlCalendarAdvance(Calendar,S95,$G$1,"mf",,Trigger)</f>
        <v>42493</v>
      </c>
      <c r="U95" s="96">
        <f>_xll.qlDayCounterYearFraction(DayCounter,S95,T95,,,Trigger)</f>
        <v>0.24657534246575341</v>
      </c>
      <c r="V95" s="11">
        <f>_xll.qlInterpolationInterpolate(B3Minterpolation,S95,TRUE)</f>
        <v>1.215501678480359E-3</v>
      </c>
      <c r="AA95" s="238"/>
      <c r="AB95" s="238"/>
    </row>
    <row r="96" spans="6:28" ht="11.25" customHeight="1" x14ac:dyDescent="0.2">
      <c r="F96" s="237"/>
      <c r="G96" s="237"/>
      <c r="H96" s="238"/>
      <c r="L96" s="238"/>
      <c r="M96" s="238"/>
      <c r="S96" s="44">
        <f>_xll.qlCalendarAdvance(Calendar,S95,"1D","f")</f>
        <v>42404</v>
      </c>
      <c r="T96" s="44">
        <f>_xll.qlCalendarAdvance(Calendar,S96,$G$1,"mf",,Trigger)</f>
        <v>42494</v>
      </c>
      <c r="U96" s="96">
        <f>_xll.qlDayCounterYearFraction(DayCounter,S96,T96,,,Trigger)</f>
        <v>0.24657534246575341</v>
      </c>
      <c r="V96" s="11">
        <f>_xll.qlInterpolationInterpolate(B3Minterpolation,S96,TRUE)</f>
        <v>1.2157126610553E-3</v>
      </c>
      <c r="AA96" s="238"/>
      <c r="AB96" s="238"/>
    </row>
    <row r="97" spans="6:28" ht="11.25" customHeight="1" x14ac:dyDescent="0.2">
      <c r="F97" s="237"/>
      <c r="G97" s="237"/>
      <c r="H97" s="238"/>
      <c r="L97" s="238"/>
      <c r="M97" s="238"/>
      <c r="S97" s="44">
        <f>_xll.qlCalendarAdvance(Calendar,S96,"1D","f")</f>
        <v>42405</v>
      </c>
      <c r="T97" s="44">
        <f>_xll.qlCalendarAdvance(Calendar,S97,$G$1,"mf",,Trigger)</f>
        <v>42495</v>
      </c>
      <c r="U97" s="96">
        <f>_xll.qlDayCounterYearFraction(DayCounter,S97,T97,,,Trigger)</f>
        <v>0.24657534246575341</v>
      </c>
      <c r="V97" s="11">
        <f>_xll.qlInterpolationInterpolate(B3Minterpolation,S97,TRUE)</f>
        <v>1.2159322539924342E-3</v>
      </c>
      <c r="AA97" s="238"/>
      <c r="AB97" s="238"/>
    </row>
    <row r="98" spans="6:28" ht="11.25" customHeight="1" x14ac:dyDescent="0.2">
      <c r="F98" s="237"/>
      <c r="G98" s="237"/>
      <c r="H98" s="238"/>
      <c r="L98" s="238"/>
      <c r="M98" s="238"/>
      <c r="S98" s="44">
        <f>_xll.qlCalendarAdvance(Calendar,S97,"1D","f")</f>
        <v>42408</v>
      </c>
      <c r="T98" s="44">
        <f>_xll.qlCalendarAdvance(Calendar,S98,$G$1,"mf",,Trigger)</f>
        <v>42499</v>
      </c>
      <c r="U98" s="96">
        <f>_xll.qlDayCounterYearFraction(DayCounter,S98,T98,,,Trigger)</f>
        <v>0.24931506849315069</v>
      </c>
      <c r="V98" s="11">
        <f>_xll.qlInterpolationInterpolate(B3Minterpolation,S98,TRUE)</f>
        <v>1.2166444170494345E-3</v>
      </c>
      <c r="AA98" s="238"/>
      <c r="AB98" s="238"/>
    </row>
    <row r="99" spans="6:28" ht="11.25" customHeight="1" x14ac:dyDescent="0.2">
      <c r="F99" s="237"/>
      <c r="G99" s="237"/>
      <c r="H99" s="238"/>
      <c r="L99" s="238"/>
      <c r="M99" s="238"/>
      <c r="S99" s="44">
        <f>_xll.qlCalendarAdvance(Calendar,S98,"1D","f")</f>
        <v>42409</v>
      </c>
      <c r="T99" s="44">
        <f>_xll.qlCalendarAdvance(Calendar,S99,$G$1,"mf",,Trigger)</f>
        <v>42499</v>
      </c>
      <c r="U99" s="96">
        <f>_xll.qlDayCounterYearFraction(DayCounter,S99,T99,,,Trigger)</f>
        <v>0.24657534246575341</v>
      </c>
      <c r="V99" s="11">
        <f>_xll.qlInterpolationInterpolate(B3Minterpolation,S99,TRUE)</f>
        <v>1.2169001735077801E-3</v>
      </c>
      <c r="AA99" s="238"/>
      <c r="AB99" s="238"/>
    </row>
    <row r="100" spans="6:28" ht="11.25" customHeight="1" x14ac:dyDescent="0.2">
      <c r="F100" s="237"/>
      <c r="G100" s="237"/>
      <c r="H100" s="238"/>
      <c r="L100" s="238"/>
      <c r="M100" s="238"/>
      <c r="S100" s="44">
        <f>_xll.qlCalendarAdvance(Calendar,S99,"1D","f")</f>
        <v>42410</v>
      </c>
      <c r="T100" s="44">
        <f>_xll.qlCalendarAdvance(Calendar,S100,$G$1,"mf",,Trigger)</f>
        <v>42500</v>
      </c>
      <c r="U100" s="96">
        <f>_xll.qlDayCounterYearFraction(DayCounter,S100,T100,,,Trigger)</f>
        <v>0.24657534246575341</v>
      </c>
      <c r="V100" s="11">
        <f>_xll.qlInterpolationInterpolate(B3Minterpolation,S100,TRUE)</f>
        <v>1.2171654013645383E-3</v>
      </c>
      <c r="AA100" s="238"/>
      <c r="AB100" s="238"/>
    </row>
    <row r="101" spans="6:28" ht="11.25" customHeight="1" x14ac:dyDescent="0.2">
      <c r="F101" s="237"/>
      <c r="G101" s="237"/>
      <c r="H101" s="238"/>
      <c r="L101" s="238"/>
      <c r="M101" s="238"/>
      <c r="S101" s="44">
        <f>_xll.qlCalendarAdvance(Calendar,S100,"1D","f")</f>
        <v>42411</v>
      </c>
      <c r="T101" s="44">
        <f>_xll.qlCalendarAdvance(Calendar,S101,$G$1,"mf",,Trigger)</f>
        <v>42501</v>
      </c>
      <c r="U101" s="96">
        <f>_xll.qlDayCounterYearFraction(DayCounter,S101,T101,,,Trigger)</f>
        <v>0.24657534246575341</v>
      </c>
      <c r="V101" s="11">
        <f>_xll.qlInterpolationInterpolate(B3Minterpolation,S101,TRUE)</f>
        <v>1.2174402728269528E-3</v>
      </c>
      <c r="AA101" s="238"/>
      <c r="AB101" s="238"/>
    </row>
    <row r="102" spans="6:28" ht="11.25" customHeight="1" x14ac:dyDescent="0.2">
      <c r="F102" s="237"/>
      <c r="G102" s="237"/>
      <c r="H102" s="238"/>
      <c r="L102" s="238"/>
      <c r="M102" s="238"/>
      <c r="S102" s="44">
        <f>_xll.qlCalendarAdvance(Calendar,S101,"1D","f")</f>
        <v>42412</v>
      </c>
      <c r="T102" s="44">
        <f>_xll.qlCalendarAdvance(Calendar,S102,$G$1,"mf",,Trigger)</f>
        <v>42502</v>
      </c>
      <c r="U102" s="96">
        <f>_xll.qlDayCounterYearFraction(DayCounter,S102,T102,,,Trigger)</f>
        <v>0.24657534246575341</v>
      </c>
      <c r="V102" s="11">
        <f>_xll.qlInterpolationInterpolate(B3Minterpolation,S102,TRUE)</f>
        <v>1.2177249601022675E-3</v>
      </c>
      <c r="AA102" s="238"/>
      <c r="AB102" s="238"/>
    </row>
    <row r="103" spans="6:28" ht="11.25" customHeight="1" x14ac:dyDescent="0.2">
      <c r="F103" s="237"/>
      <c r="G103" s="237"/>
      <c r="H103" s="238"/>
      <c r="L103" s="238"/>
      <c r="M103" s="238"/>
      <c r="S103" s="44">
        <f>_xll.qlCalendarAdvance(Calendar,S102,"1D","f")</f>
        <v>42415</v>
      </c>
      <c r="T103" s="44">
        <f>_xll.qlCalendarAdvance(Calendar,S103,$G$1,"mf",,Trigger)</f>
        <v>42506</v>
      </c>
      <c r="U103" s="96">
        <f>_xll.qlDayCounterYearFraction(DayCounter,S103,T103,,,Trigger)</f>
        <v>0.24931506849315069</v>
      </c>
      <c r="V103" s="11">
        <f>_xll.qlInterpolationInterpolate(B3Minterpolation,S103,TRUE)</f>
        <v>1.2186396388780521E-3</v>
      </c>
      <c r="AA103" s="238"/>
      <c r="AB103" s="238"/>
    </row>
    <row r="104" spans="6:28" ht="11.25" customHeight="1" x14ac:dyDescent="0.2">
      <c r="F104" s="237"/>
      <c r="G104" s="237"/>
      <c r="H104" s="238"/>
      <c r="L104" s="238"/>
      <c r="M104" s="238"/>
      <c r="S104" s="44">
        <f>_xll.qlCalendarAdvance(Calendar,S103,"1D","f")</f>
        <v>42416</v>
      </c>
      <c r="T104" s="44">
        <f>_xll.qlCalendarAdvance(Calendar,S104,$G$1,"mf",,Trigger)</f>
        <v>42506</v>
      </c>
      <c r="U104" s="96">
        <f>_xll.qlDayCounterYearFraction(DayCounter,S104,T104,,,Trigger)</f>
        <v>0.24657534246575341</v>
      </c>
      <c r="V104" s="11">
        <f>_xll.qlInterpolationInterpolate(B3Minterpolation,S104,TRUE)</f>
        <v>1.2189653114774066E-3</v>
      </c>
      <c r="AA104" s="238"/>
      <c r="AB104" s="238"/>
    </row>
    <row r="105" spans="6:28" ht="11.25" customHeight="1" x14ac:dyDescent="0.2">
      <c r="F105" s="237"/>
      <c r="G105" s="237"/>
      <c r="H105" s="238"/>
      <c r="L105" s="238"/>
      <c r="M105" s="238"/>
      <c r="S105" s="44">
        <f>_xll.qlCalendarAdvance(Calendar,S104,"1D","f")</f>
        <v>42417</v>
      </c>
      <c r="T105" s="44">
        <f>_xll.qlCalendarAdvance(Calendar,S105,$G$1,"mf",,Trigger)</f>
        <v>42507</v>
      </c>
      <c r="U105" s="96">
        <f>_xll.qlDayCounterYearFraction(DayCounter,S105,T105,,,Trigger)</f>
        <v>0.24657534246575341</v>
      </c>
      <c r="V105" s="11">
        <f>_xll.qlInterpolationInterpolate(B3Minterpolation,S105,TRUE)</f>
        <v>1.2193016609258808E-3</v>
      </c>
      <c r="AA105" s="238"/>
      <c r="AB105" s="238"/>
    </row>
    <row r="106" spans="6:28" ht="11.25" customHeight="1" x14ac:dyDescent="0.2">
      <c r="F106" s="237"/>
      <c r="G106" s="237"/>
      <c r="H106" s="238"/>
      <c r="L106" s="238"/>
      <c r="M106" s="238"/>
      <c r="S106" s="44">
        <f>_xll.qlCalendarAdvance(Calendar,S105,"1D","f")</f>
        <v>42418</v>
      </c>
      <c r="T106" s="44">
        <f>_xll.qlCalendarAdvance(Calendar,S106,$G$1,"mf",,Trigger)</f>
        <v>42508</v>
      </c>
      <c r="U106" s="96">
        <f>_xll.qlDayCounterYearFraction(DayCounter,S106,T106,,,Trigger)</f>
        <v>0.24657534246575341</v>
      </c>
      <c r="V106" s="11">
        <f>_xll.qlInterpolationInterpolate(B3Minterpolation,S106,TRUE)</f>
        <v>1.2196488594307183E-3</v>
      </c>
      <c r="AA106" s="238"/>
      <c r="AB106" s="238"/>
    </row>
    <row r="107" spans="6:28" ht="11.25" customHeight="1" x14ac:dyDescent="0.2">
      <c r="F107" s="237"/>
      <c r="G107" s="237"/>
      <c r="H107" s="238"/>
      <c r="L107" s="238"/>
      <c r="M107" s="238"/>
      <c r="S107" s="44">
        <f>_xll.qlCalendarAdvance(Calendar,S106,"1D","f")</f>
        <v>42419</v>
      </c>
      <c r="T107" s="44">
        <f>_xll.qlCalendarAdvance(Calendar,S107,$G$1,"mf",,Trigger)</f>
        <v>42509</v>
      </c>
      <c r="U107" s="96">
        <f>_xll.qlDayCounterYearFraction(DayCounter,S107,T107,,,Trigger)</f>
        <v>0.24657534246575341</v>
      </c>
      <c r="V107" s="11">
        <f>_xll.qlInterpolationInterpolate(B3Minterpolation,S107,TRUE)</f>
        <v>1.220007079199163E-3</v>
      </c>
      <c r="AA107" s="238"/>
      <c r="AB107" s="238"/>
    </row>
    <row r="108" spans="6:28" ht="11.25" customHeight="1" x14ac:dyDescent="0.2">
      <c r="F108" s="237"/>
      <c r="G108" s="237"/>
      <c r="H108" s="238"/>
      <c r="L108" s="238"/>
      <c r="M108" s="238"/>
      <c r="S108" s="44">
        <f>_xll.qlCalendarAdvance(Calendar,S107,"1D","f")</f>
        <v>42422</v>
      </c>
      <c r="T108" s="44">
        <f>_xll.qlCalendarAdvance(Calendar,S108,$G$1,"mf",,Trigger)</f>
        <v>42513</v>
      </c>
      <c r="U108" s="96">
        <f>_xll.qlDayCounterYearFraction(DayCounter,S108,T108,,,Trigger)</f>
        <v>0.24931506849315069</v>
      </c>
      <c r="V108" s="11">
        <f>_xll.qlInterpolationInterpolate(B3Minterpolation,S108,TRUE)</f>
        <v>1.2211495881585799E-3</v>
      </c>
      <c r="AA108" s="238"/>
      <c r="AB108" s="238"/>
    </row>
    <row r="109" spans="6:28" ht="11.25" customHeight="1" x14ac:dyDescent="0.2">
      <c r="F109" s="237"/>
      <c r="G109" s="237"/>
      <c r="H109" s="238"/>
      <c r="L109" s="238"/>
      <c r="M109" s="238"/>
      <c r="S109" s="44">
        <f>_xll.qlCalendarAdvance(Calendar,S108,"1D","f")</f>
        <v>42423</v>
      </c>
      <c r="T109" s="44">
        <f>_xll.qlCalendarAdvance(Calendar,S109,$G$1,"mf",,Trigger)</f>
        <v>42513</v>
      </c>
      <c r="U109" s="96">
        <f>_xll.qlDayCounterYearFraction(DayCounter,S109,T109,,,Trigger)</f>
        <v>0.24657534246575341</v>
      </c>
      <c r="V109" s="11">
        <f>_xll.qlInterpolationInterpolate(B3Minterpolation,S109,TRUE)</f>
        <v>1.2215536150538926E-3</v>
      </c>
      <c r="AA109" s="238"/>
      <c r="AB109" s="238"/>
    </row>
    <row r="110" spans="6:28" ht="11.25" customHeight="1" x14ac:dyDescent="0.2">
      <c r="F110" s="237"/>
      <c r="G110" s="237"/>
      <c r="H110" s="238"/>
      <c r="L110" s="238"/>
      <c r="M110" s="238"/>
      <c r="S110" s="44">
        <f>_xll.qlCalendarAdvance(Calendar,S109,"1D","f")</f>
        <v>42424</v>
      </c>
      <c r="T110" s="44">
        <f>_xll.qlCalendarAdvance(Calendar,S110,$G$1,"mf",,Trigger)</f>
        <v>42514</v>
      </c>
      <c r="U110" s="96">
        <f>_xll.qlDayCounterYearFraction(DayCounter,S110,T110,,,Trigger)</f>
        <v>0.24657534246575341</v>
      </c>
      <c r="V110" s="11">
        <f>_xll.qlInterpolationInterpolate(B3Minterpolation,S110,TRUE)</f>
        <v>1.2219695242490318E-3</v>
      </c>
      <c r="AA110" s="238"/>
      <c r="AB110" s="238"/>
    </row>
    <row r="111" spans="6:28" ht="11.25" customHeight="1" x14ac:dyDescent="0.2">
      <c r="F111" s="237"/>
      <c r="G111" s="237"/>
      <c r="H111" s="238"/>
      <c r="L111" s="238"/>
      <c r="M111" s="238"/>
      <c r="S111" s="44">
        <f>_xll.qlCalendarAdvance(Calendar,S110,"1D","f")</f>
        <v>42425</v>
      </c>
      <c r="T111" s="44">
        <f>_xll.qlCalendarAdvance(Calendar,S111,$G$1,"mf",,Trigger)</f>
        <v>42515</v>
      </c>
      <c r="U111" s="96">
        <f>_xll.qlDayCounterYearFraction(DayCounter,S111,T111,,,Trigger)</f>
        <v>0.24657534246575341</v>
      </c>
      <c r="V111" s="11">
        <f>_xll.qlInterpolationInterpolate(B3Minterpolation,S111,TRUE)</f>
        <v>1.2223974879512418E-3</v>
      </c>
      <c r="AA111" s="238"/>
      <c r="AB111" s="238"/>
    </row>
    <row r="112" spans="6:28" ht="11.25" customHeight="1" x14ac:dyDescent="0.2">
      <c r="F112" s="237"/>
      <c r="G112" s="237"/>
      <c r="H112" s="238"/>
      <c r="L112" s="238"/>
      <c r="M112" s="238"/>
      <c r="S112" s="44">
        <f>_xll.qlCalendarAdvance(Calendar,S111,"1D","f")</f>
        <v>42426</v>
      </c>
      <c r="T112" s="44">
        <f>_xll.qlCalendarAdvance(Calendar,S112,$G$1,"mf",,Trigger)</f>
        <v>42516</v>
      </c>
      <c r="U112" s="96">
        <f>_xll.qlDayCounterYearFraction(DayCounter,S112,T112,,,Trigger)</f>
        <v>0.24657534246575341</v>
      </c>
      <c r="V112" s="11">
        <f>_xll.qlInterpolationInterpolate(B3Minterpolation,S112,TRUE)</f>
        <v>1.2228376783677659E-3</v>
      </c>
      <c r="AA112" s="238"/>
      <c r="AB112" s="238"/>
    </row>
    <row r="113" spans="6:28" ht="11.25" customHeight="1" x14ac:dyDescent="0.2">
      <c r="F113" s="237"/>
      <c r="G113" s="237"/>
      <c r="H113" s="238"/>
      <c r="L113" s="238"/>
      <c r="M113" s="238"/>
      <c r="S113" s="44">
        <f>_xll.qlCalendarAdvance(Calendar,S112,"1D","f")</f>
        <v>42429</v>
      </c>
      <c r="T113" s="44">
        <f>_xll.qlCalendarAdvance(Calendar,S113,$G$1,"mf",,Trigger)</f>
        <v>42521</v>
      </c>
      <c r="U113" s="96">
        <f>_xll.qlDayCounterYearFraction(DayCounter,S113,T113,,,Trigger)</f>
        <v>0.25205479452054796</v>
      </c>
      <c r="V113" s="11">
        <f>_xll.qlInterpolationInterpolate(B3Minterpolation,S113,TRUE)</f>
        <v>1.2242333319756632E-3</v>
      </c>
      <c r="AA113" s="238"/>
      <c r="AB113" s="238"/>
    </row>
    <row r="114" spans="6:28" ht="11.25" customHeight="1" x14ac:dyDescent="0.2">
      <c r="F114" s="237"/>
      <c r="G114" s="237"/>
      <c r="H114" s="238"/>
      <c r="L114" s="238"/>
      <c r="M114" s="238"/>
      <c r="S114" s="44">
        <f>_xll.qlCalendarAdvance(Calendar,S113,"1D","f")</f>
        <v>42430</v>
      </c>
      <c r="T114" s="44">
        <f>_xll.qlCalendarAdvance(Calendar,S114,$G$1,"mf",,Trigger)</f>
        <v>42522</v>
      </c>
      <c r="U114" s="96">
        <f>_xll.qlDayCounterYearFraction(DayCounter,S114,T114,,,Trigger)</f>
        <v>0.25205479452054796</v>
      </c>
      <c r="V114" s="11">
        <f>_xll.qlInterpolationInterpolate(B3Minterpolation,S114,TRUE)</f>
        <v>1.2247241513218834E-3</v>
      </c>
      <c r="AA114" s="238"/>
      <c r="AB114" s="238"/>
    </row>
    <row r="115" spans="6:28" ht="11.25" customHeight="1" x14ac:dyDescent="0.2">
      <c r="F115" s="237"/>
      <c r="G115" s="237"/>
      <c r="H115" s="238"/>
      <c r="L115" s="238"/>
      <c r="M115" s="238"/>
      <c r="S115" s="44">
        <f>_xll.qlCalendarAdvance(Calendar,S114,"1D","f")</f>
        <v>42431</v>
      </c>
      <c r="T115" s="44">
        <f>_xll.qlCalendarAdvance(Calendar,S115,$G$1,"mf",,Trigger)</f>
        <v>42523</v>
      </c>
      <c r="U115" s="96">
        <f>_xll.qlDayCounterYearFraction(DayCounter,S115,T115,,,Trigger)</f>
        <v>0.25205479452054796</v>
      </c>
      <c r="V115" s="11">
        <f>_xll.qlInterpolationInterpolate(B3Minterpolation,S115,TRUE)</f>
        <v>1.2252280584186372E-3</v>
      </c>
      <c r="AA115" s="238"/>
      <c r="AB115" s="238"/>
    </row>
    <row r="116" spans="6:28" ht="11.25" customHeight="1" x14ac:dyDescent="0.2">
      <c r="F116" s="237"/>
      <c r="G116" s="237"/>
      <c r="H116" s="238"/>
      <c r="L116" s="238"/>
      <c r="M116" s="238"/>
      <c r="S116" s="44">
        <f>_xll.qlCalendarAdvance(Calendar,S115,"1D","f")</f>
        <v>42432</v>
      </c>
      <c r="T116" s="44">
        <f>_xll.qlCalendarAdvance(Calendar,S116,$G$1,"mf",,Trigger)</f>
        <v>42524</v>
      </c>
      <c r="U116" s="96">
        <f>_xll.qlDayCounterYearFraction(DayCounter,S116,T116,,,Trigger)</f>
        <v>0.25205479452054796</v>
      </c>
      <c r="V116" s="11">
        <f>_xll.qlInterpolationInterpolate(B3Minterpolation,S116,TRUE)</f>
        <v>1.2257452254731687E-3</v>
      </c>
      <c r="AA116" s="238"/>
      <c r="AB116" s="238"/>
    </row>
    <row r="117" spans="6:28" ht="11.25" customHeight="1" x14ac:dyDescent="0.2">
      <c r="F117" s="237"/>
      <c r="G117" s="237"/>
      <c r="H117" s="238"/>
      <c r="L117" s="238"/>
      <c r="M117" s="238"/>
      <c r="S117" s="44">
        <f>_xll.qlCalendarAdvance(Calendar,S116,"1D","f")</f>
        <v>42433</v>
      </c>
      <c r="T117" s="44">
        <f>_xll.qlCalendarAdvance(Calendar,S117,$G$1,"mf",,Trigger)</f>
        <v>42527</v>
      </c>
      <c r="U117" s="96">
        <f>_xll.qlDayCounterYearFraction(DayCounter,S117,T117,,,Trigger)</f>
        <v>0.25753424657534246</v>
      </c>
      <c r="V117" s="11">
        <f>_xll.qlInterpolationInterpolate(B3Minterpolation,S117,TRUE)</f>
        <v>1.2262758246927216E-3</v>
      </c>
      <c r="AA117" s="238"/>
      <c r="AB117" s="238"/>
    </row>
    <row r="118" spans="6:28" ht="11.25" customHeight="1" x14ac:dyDescent="0.2">
      <c r="F118" s="237"/>
      <c r="G118" s="237"/>
      <c r="H118" s="238"/>
      <c r="L118" s="238"/>
      <c r="M118" s="238"/>
      <c r="S118" s="44">
        <f>_xll.qlCalendarAdvance(Calendar,S117,"1D","f")</f>
        <v>42436</v>
      </c>
      <c r="T118" s="44">
        <f>_xll.qlCalendarAdvance(Calendar,S118,$G$1,"mf",,Trigger)</f>
        <v>42528</v>
      </c>
      <c r="U118" s="96">
        <f>_xll.qlDayCounterYearFraction(DayCounter,S118,T118,,,Trigger)</f>
        <v>0.25205479452054796</v>
      </c>
      <c r="V118" s="11">
        <f>_xll.qlInterpolationInterpolate(B3Minterpolation,S118,TRUE)</f>
        <v>1.2279499374139471E-3</v>
      </c>
      <c r="AA118" s="238"/>
      <c r="AB118" s="238"/>
    </row>
    <row r="119" spans="6:28" ht="11.25" customHeight="1" x14ac:dyDescent="0.2">
      <c r="F119" s="237"/>
      <c r="G119" s="237"/>
      <c r="H119" s="238"/>
      <c r="L119" s="238"/>
      <c r="M119" s="238"/>
      <c r="S119" s="44">
        <f>_xll.qlCalendarAdvance(Calendar,S118,"1D","f")</f>
        <v>42437</v>
      </c>
      <c r="T119" s="44">
        <f>_xll.qlCalendarAdvance(Calendar,S119,$G$1,"mf",,Trigger)</f>
        <v>42529</v>
      </c>
      <c r="U119" s="96">
        <f>_xll.qlDayCounterYearFraction(DayCounter,S119,T119,,,Trigger)</f>
        <v>0.25205479452054796</v>
      </c>
      <c r="V119" s="11">
        <f>_xll.qlInterpolationInterpolate(B3Minterpolation,S119,TRUE)</f>
        <v>1.2285359873660242E-3</v>
      </c>
      <c r="AA119" s="238"/>
      <c r="AB119" s="238"/>
    </row>
    <row r="120" spans="6:28" ht="11.25" customHeight="1" x14ac:dyDescent="0.2">
      <c r="F120" s="237"/>
      <c r="G120" s="237"/>
      <c r="H120" s="238"/>
      <c r="L120" s="238"/>
      <c r="M120" s="238"/>
      <c r="S120" s="44">
        <f>_xll.qlCalendarAdvance(Calendar,S119,"1D","f")</f>
        <v>42438</v>
      </c>
      <c r="T120" s="44">
        <f>_xll.qlCalendarAdvance(Calendar,S120,$G$1,"mf",,Trigger)</f>
        <v>42530</v>
      </c>
      <c r="U120" s="96">
        <f>_xll.qlDayCounterYearFraction(DayCounter,S120,T120,,,Trigger)</f>
        <v>0.25205479452054796</v>
      </c>
      <c r="V120" s="11">
        <f>_xll.qlInterpolationInterpolate(B3Minterpolation,S120,TRUE)</f>
        <v>1.2291363305193422E-3</v>
      </c>
      <c r="AA120" s="238"/>
      <c r="AB120" s="238"/>
    </row>
    <row r="121" spans="6:28" ht="11.25" customHeight="1" x14ac:dyDescent="0.2">
      <c r="F121" s="237"/>
      <c r="G121" s="237"/>
      <c r="H121" s="238"/>
      <c r="L121" s="238"/>
      <c r="M121" s="238"/>
      <c r="S121" s="44">
        <f>_xll.qlCalendarAdvance(Calendar,S120,"1D","f")</f>
        <v>42439</v>
      </c>
      <c r="T121" s="44">
        <f>_xll.qlCalendarAdvance(Calendar,S121,$G$1,"mf",,Trigger)</f>
        <v>42531</v>
      </c>
      <c r="U121" s="96">
        <f>_xll.qlDayCounterYearFraction(DayCounter,S121,T121,,,Trigger)</f>
        <v>0.25205479452054796</v>
      </c>
      <c r="V121" s="11">
        <f>_xll.qlInterpolationInterpolate(B3Minterpolation,S121,TRUE)</f>
        <v>1.2297511390811447E-3</v>
      </c>
      <c r="AA121" s="238"/>
      <c r="AB121" s="238"/>
    </row>
    <row r="122" spans="6:28" ht="11.25" customHeight="1" x14ac:dyDescent="0.2">
      <c r="F122" s="237"/>
      <c r="G122" s="237"/>
      <c r="H122" s="238"/>
      <c r="L122" s="238"/>
      <c r="M122" s="238"/>
      <c r="S122" s="44">
        <f>_xll.qlCalendarAdvance(Calendar,S121,"1D","f")</f>
        <v>42440</v>
      </c>
      <c r="T122" s="44">
        <f>_xll.qlCalendarAdvance(Calendar,S122,$G$1,"mf",,Trigger)</f>
        <v>42534</v>
      </c>
      <c r="U122" s="96">
        <f>_xll.qlDayCounterYearFraction(DayCounter,S122,T122,,,Trigger)</f>
        <v>0.25753424657534246</v>
      </c>
      <c r="V122" s="11">
        <f>_xll.qlInterpolationInterpolate(B3Minterpolation,S122,TRUE)</f>
        <v>1.2303805852586756E-3</v>
      </c>
      <c r="AA122" s="238"/>
      <c r="AB122" s="238"/>
    </row>
    <row r="123" spans="6:28" ht="11.25" customHeight="1" x14ac:dyDescent="0.2">
      <c r="F123" s="237"/>
      <c r="G123" s="237"/>
      <c r="H123" s="238"/>
      <c r="L123" s="238"/>
      <c r="M123" s="238"/>
      <c r="S123" s="44">
        <f>_xll.qlCalendarAdvance(Calendar,S122,"1D","f")</f>
        <v>42443</v>
      </c>
      <c r="T123" s="44">
        <f>_xll.qlCalendarAdvance(Calendar,S123,$G$1,"mf",,Trigger)</f>
        <v>42535</v>
      </c>
      <c r="U123" s="96">
        <f>_xll.qlDayCounterYearFraction(DayCounter,S123,T123,,,Trigger)</f>
        <v>0.25205479452054796</v>
      </c>
      <c r="V123" s="11">
        <f>_xll.qlInterpolationInterpolate(B3Minterpolation,S123,TRUE)</f>
        <v>1.2323584715580775E-3</v>
      </c>
      <c r="AA123" s="238"/>
      <c r="AB123" s="238"/>
    </row>
    <row r="124" spans="6:28" ht="11.25" customHeight="1" x14ac:dyDescent="0.2">
      <c r="F124" s="237"/>
      <c r="G124" s="237"/>
      <c r="H124" s="238"/>
      <c r="L124" s="238"/>
      <c r="M124" s="238"/>
      <c r="S124" s="44">
        <f>_xll.qlCalendarAdvance(Calendar,S123,"1D","f")</f>
        <v>42444</v>
      </c>
      <c r="T124" s="44">
        <f>_xll.qlCalendarAdvance(Calendar,S124,$G$1,"mf",,Trigger)</f>
        <v>42536</v>
      </c>
      <c r="U124" s="96">
        <f>_xll.qlDayCounterYearFraction(DayCounter,S124,T124,,,Trigger)</f>
        <v>0.25205479452054796</v>
      </c>
      <c r="V124" s="11">
        <f>_xll.qlInterpolationInterpolate(B3Minterpolation,S124,TRUE)</f>
        <v>1.2330481902709609E-3</v>
      </c>
      <c r="AA124" s="238"/>
      <c r="AB124" s="238"/>
    </row>
    <row r="125" spans="6:28" ht="11.25" customHeight="1" x14ac:dyDescent="0.2">
      <c r="F125" s="237"/>
      <c r="G125" s="237"/>
      <c r="H125" s="238"/>
      <c r="L125" s="238"/>
      <c r="M125" s="238"/>
      <c r="S125" s="44">
        <f>_xll.qlCalendarAdvance(Calendar,S124,"1D","f")</f>
        <v>42445</v>
      </c>
      <c r="T125" s="44">
        <f>_xll.qlCalendarAdvance(Calendar,S125,$G$1,"mf",,Trigger)</f>
        <v>42537</v>
      </c>
      <c r="U125" s="96">
        <f>_xll.qlDayCounterYearFraction(DayCounter,S125,T125,,,Trigger)</f>
        <v>0.25205479452054796</v>
      </c>
      <c r="V125" s="11">
        <f>_xll.qlInterpolationInterpolate(B3Minterpolation,S125,TRUE)</f>
        <v>1.2337534076357921E-3</v>
      </c>
      <c r="AA125" s="238"/>
      <c r="AB125" s="238"/>
    </row>
    <row r="126" spans="6:28" ht="11.25" customHeight="1" x14ac:dyDescent="0.2">
      <c r="F126" s="237"/>
      <c r="G126" s="237"/>
      <c r="H126" s="238"/>
      <c r="L126" s="238"/>
      <c r="M126" s="238"/>
      <c r="S126" s="44">
        <f>_xll.qlCalendarAdvance(Calendar,S125,"1D","f")</f>
        <v>42446</v>
      </c>
      <c r="T126" s="44">
        <f>_xll.qlCalendarAdvance(Calendar,S126,$G$1,"mf",,Trigger)</f>
        <v>42538</v>
      </c>
      <c r="U126" s="96">
        <f>_xll.qlDayCounterYearFraction(DayCounter,S126,T126,,,Trigger)</f>
        <v>0.25205479452054796</v>
      </c>
      <c r="V126" s="11">
        <f>_xll.qlInterpolationInterpolate(B3Minterpolation,S126,TRUE)</f>
        <v>1.2345036655515926E-3</v>
      </c>
      <c r="AA126" s="238"/>
      <c r="AB126" s="238"/>
    </row>
    <row r="127" spans="6:28" ht="11.25" customHeight="1" x14ac:dyDescent="0.2">
      <c r="F127" s="237"/>
      <c r="G127" s="237"/>
      <c r="H127" s="238"/>
      <c r="L127" s="238"/>
      <c r="M127" s="238"/>
      <c r="S127" s="44">
        <f>_xll.qlCalendarAdvance(Calendar,S126,"1D","f")</f>
        <v>42447</v>
      </c>
      <c r="T127" s="44">
        <f>_xll.qlCalendarAdvance(Calendar,S127,$G$1,"mf",,Trigger)</f>
        <v>42541</v>
      </c>
      <c r="U127" s="96">
        <f>_xll.qlDayCounterYearFraction(DayCounter,S127,T127,,,Trigger)</f>
        <v>0.25753424657534246</v>
      </c>
      <c r="V127" s="11">
        <f>_xll.qlInterpolationInterpolate(B3Minterpolation,S127,TRUE)</f>
        <v>1.2353275653735204E-3</v>
      </c>
      <c r="AA127" s="238"/>
      <c r="AB127" s="238"/>
    </row>
    <row r="128" spans="6:28" ht="11.25" customHeight="1" x14ac:dyDescent="0.2">
      <c r="F128" s="237"/>
      <c r="G128" s="237"/>
      <c r="H128" s="238"/>
      <c r="L128" s="238"/>
      <c r="M128" s="238"/>
      <c r="S128" s="44">
        <f>_xll.qlCalendarAdvance(Calendar,S127,"1D","f")</f>
        <v>42450</v>
      </c>
      <c r="T128" s="44">
        <f>_xll.qlCalendarAdvance(Calendar,S128,$G$1,"mf",,Trigger)</f>
        <v>42542</v>
      </c>
      <c r="U128" s="96">
        <f>_xll.qlDayCounterYearFraction(DayCounter,S128,T128,,,Trigger)</f>
        <v>0.25205479452054796</v>
      </c>
      <c r="V128" s="11">
        <f>_xll.qlInterpolationInterpolate(B3Minterpolation,S128,TRUE)</f>
        <v>1.2382287301905507E-3</v>
      </c>
      <c r="AA128" s="238"/>
      <c r="AB128" s="238"/>
    </row>
    <row r="129" spans="6:28" ht="11.25" customHeight="1" x14ac:dyDescent="0.2">
      <c r="F129" s="237"/>
      <c r="G129" s="237"/>
      <c r="H129" s="238"/>
      <c r="L129" s="238"/>
      <c r="M129" s="238"/>
      <c r="S129" s="44">
        <f>_xll.qlCalendarAdvance(Calendar,S128,"1D","f")</f>
        <v>42451</v>
      </c>
      <c r="T129" s="44">
        <f>_xll.qlCalendarAdvance(Calendar,S129,$G$1,"mf",,Trigger)</f>
        <v>42543</v>
      </c>
      <c r="U129" s="96">
        <f>_xll.qlDayCounterYearFraction(DayCounter,S129,T129,,,Trigger)</f>
        <v>0.25205479452054796</v>
      </c>
      <c r="V129" s="11">
        <f>_xll.qlInterpolationInterpolate(B3Minterpolation,S129,TRUE)</f>
        <v>1.2393348115514705E-3</v>
      </c>
      <c r="AA129" s="238"/>
      <c r="AB129" s="238"/>
    </row>
    <row r="130" spans="6:28" ht="11.25" customHeight="1" x14ac:dyDescent="0.2">
      <c r="F130" s="237"/>
      <c r="G130" s="237"/>
      <c r="H130" s="238"/>
      <c r="L130" s="238"/>
      <c r="M130" s="238"/>
      <c r="S130" s="44">
        <f>_xll.qlCalendarAdvance(Calendar,S129,"1D","f")</f>
        <v>42452</v>
      </c>
      <c r="T130" s="44">
        <f>_xll.qlCalendarAdvance(Calendar,S130,$G$1,"mf",,Trigger)</f>
        <v>42544</v>
      </c>
      <c r="U130" s="96">
        <f>_xll.qlDayCounterYearFraction(DayCounter,S130,T130,,,Trigger)</f>
        <v>0.25205479452054796</v>
      </c>
      <c r="V130" s="11">
        <f>_xll.qlInterpolationInterpolate(B3Minterpolation,S130,TRUE)</f>
        <v>1.2405083417757594E-3</v>
      </c>
      <c r="AA130" s="238"/>
      <c r="AB130" s="238"/>
    </row>
    <row r="131" spans="6:28" ht="11.25" customHeight="1" x14ac:dyDescent="0.2">
      <c r="F131" s="237"/>
      <c r="G131" s="237"/>
      <c r="H131" s="238"/>
      <c r="L131" s="238"/>
      <c r="M131" s="238"/>
      <c r="S131" s="44">
        <f>_xll.qlCalendarAdvance(Calendar,S130,"1D","f")</f>
        <v>42453</v>
      </c>
      <c r="T131" s="44">
        <f>_xll.qlCalendarAdvance(Calendar,S131,$G$1,"mf",,Trigger)</f>
        <v>42545</v>
      </c>
      <c r="U131" s="96">
        <f>_xll.qlDayCounterYearFraction(DayCounter,S131,T131,,,Trigger)</f>
        <v>0.25205479452054796</v>
      </c>
      <c r="V131" s="11">
        <f>_xll.qlInterpolationInterpolate(B3Minterpolation,S131,TRUE)</f>
        <v>1.2417480822548652E-3</v>
      </c>
      <c r="AA131" s="238"/>
      <c r="AB131" s="238"/>
    </row>
    <row r="132" spans="6:28" ht="11.25" customHeight="1" x14ac:dyDescent="0.2">
      <c r="F132" s="237"/>
      <c r="G132" s="237"/>
      <c r="H132" s="238"/>
      <c r="L132" s="238"/>
      <c r="M132" s="238"/>
      <c r="S132" s="44">
        <f>_xll.qlCalendarAdvance(Calendar,S131,"1D","f")</f>
        <v>42458</v>
      </c>
      <c r="T132" s="44">
        <f>_xll.qlCalendarAdvance(Calendar,S132,$G$1,"mf",,Trigger)</f>
        <v>42550</v>
      </c>
      <c r="U132" s="96">
        <f>_xll.qlDayCounterYearFraction(DayCounter,S132,T132,,,Trigger)</f>
        <v>0.25205479452054796</v>
      </c>
      <c r="V132" s="11">
        <f>_xll.qlInterpolationInterpolate(B3Minterpolation,S132,TRUE)</f>
        <v>1.2488965871733421E-3</v>
      </c>
      <c r="AA132" s="238"/>
      <c r="AB132" s="238"/>
    </row>
    <row r="133" spans="6:28" ht="11.25" customHeight="1" x14ac:dyDescent="0.2">
      <c r="F133" s="237"/>
      <c r="G133" s="237"/>
      <c r="H133" s="238"/>
      <c r="L133" s="238"/>
      <c r="M133" s="238"/>
      <c r="S133" s="44">
        <f>_xll.qlCalendarAdvance(Calendar,S132,"1D","f")</f>
        <v>42459</v>
      </c>
      <c r="T133" s="44">
        <f>_xll.qlCalendarAdvance(Calendar,S133,$G$1,"mf",,Trigger)</f>
        <v>42551</v>
      </c>
      <c r="U133" s="96">
        <f>_xll.qlDayCounterYearFraction(DayCounter,S133,T133,,,Trigger)</f>
        <v>0.25205479452054796</v>
      </c>
      <c r="V133" s="11">
        <f>_xll.qlInterpolationInterpolate(B3Minterpolation,S133,TRUE)</f>
        <v>1.2505075784017649E-3</v>
      </c>
      <c r="AA133" s="238"/>
      <c r="AB133" s="238"/>
    </row>
    <row r="134" spans="6:28" ht="11.25" customHeight="1" x14ac:dyDescent="0.2">
      <c r="F134" s="237"/>
      <c r="G134" s="237"/>
      <c r="H134" s="238"/>
      <c r="L134" s="238"/>
      <c r="M134" s="238"/>
      <c r="S134" s="44">
        <f>_xll.qlCalendarAdvance(Calendar,S133,"1D","f")</f>
        <v>42460</v>
      </c>
      <c r="T134" s="44">
        <f>_xll.qlCalendarAdvance(Calendar,S134,$G$1,"mf",,Trigger)</f>
        <v>42551</v>
      </c>
      <c r="U134" s="96">
        <f>_xll.qlDayCounterYearFraction(DayCounter,S134,T134,,,Trigger)</f>
        <v>0.24931506849315069</v>
      </c>
      <c r="V134" s="11">
        <f>_xll.qlInterpolationInterpolate(B3Minterpolation,S134,TRUE)</f>
        <v>1.252176109625143E-3</v>
      </c>
      <c r="AA134" s="238"/>
      <c r="AB134" s="238"/>
    </row>
    <row r="135" spans="6:28" ht="11.25" customHeight="1" x14ac:dyDescent="0.2">
      <c r="F135" s="237"/>
      <c r="G135" s="237"/>
      <c r="H135" s="238"/>
      <c r="L135" s="238"/>
      <c r="M135" s="238"/>
      <c r="S135" s="44">
        <f>_xll.qlCalendarAdvance(Calendar,S134,"1D","f")</f>
        <v>42461</v>
      </c>
      <c r="T135" s="44">
        <f>_xll.qlCalendarAdvance(Calendar,S135,$G$1,"mf",,Trigger)</f>
        <v>42552</v>
      </c>
      <c r="U135" s="96">
        <f>_xll.qlDayCounterYearFraction(DayCounter,S135,T135,,,Trigger)</f>
        <v>0.24931506849315069</v>
      </c>
      <c r="V135" s="11">
        <f>_xll.qlInterpolationInterpolate(B3Minterpolation,S135,TRUE)</f>
        <v>1.2539009422349247E-3</v>
      </c>
      <c r="AA135" s="238"/>
      <c r="AB135" s="238"/>
    </row>
    <row r="136" spans="6:28" ht="11.25" customHeight="1" x14ac:dyDescent="0.2">
      <c r="F136" s="237"/>
      <c r="G136" s="237"/>
      <c r="H136" s="238"/>
      <c r="L136" s="238"/>
      <c r="M136" s="238"/>
      <c r="S136" s="44">
        <f>_xll.qlCalendarAdvance(Calendar,S135,"1D","f")</f>
        <v>42464</v>
      </c>
      <c r="T136" s="44">
        <f>_xll.qlCalendarAdvance(Calendar,S136,$G$1,"mf",,Trigger)</f>
        <v>42555</v>
      </c>
      <c r="U136" s="96">
        <f>_xll.qlDayCounterYearFraction(DayCounter,S136,T136,,,Trigger)</f>
        <v>0.24931506849315069</v>
      </c>
      <c r="V136" s="11">
        <f>_xll.qlInterpolationInterpolate(B3Minterpolation,S136,TRUE)</f>
        <v>1.2594008622971739E-3</v>
      </c>
      <c r="AA136" s="238"/>
      <c r="AB136" s="238"/>
    </row>
    <row r="137" spans="6:28" ht="11.25" customHeight="1" x14ac:dyDescent="0.2">
      <c r="F137" s="237"/>
      <c r="G137" s="237"/>
      <c r="H137" s="238"/>
      <c r="L137" s="238"/>
      <c r="M137" s="238"/>
      <c r="S137" s="44">
        <f>_xll.qlCalendarAdvance(Calendar,S136,"1D","f")</f>
        <v>42465</v>
      </c>
      <c r="T137" s="44">
        <f>_xll.qlCalendarAdvance(Calendar,S137,$G$1,"mf",,Trigger)</f>
        <v>42556</v>
      </c>
      <c r="U137" s="96">
        <f>_xll.qlDayCounterYearFraction(DayCounter,S137,T137,,,Trigger)</f>
        <v>0.24931506849315069</v>
      </c>
      <c r="V137" s="11">
        <f>_xll.qlInterpolationInterpolate(B3Minterpolation,S137,TRUE)</f>
        <v>1.2613385143670527E-3</v>
      </c>
      <c r="AA137" s="238"/>
      <c r="AB137" s="238"/>
    </row>
    <row r="138" spans="6:28" ht="11.25" customHeight="1" x14ac:dyDescent="0.2">
      <c r="F138" s="237"/>
      <c r="G138" s="237"/>
      <c r="H138" s="238"/>
      <c r="L138" s="238"/>
      <c r="M138" s="238"/>
      <c r="S138" s="44">
        <f>_xll.qlCalendarAdvance(Calendar,S137,"1D","f")</f>
        <v>42466</v>
      </c>
      <c r="T138" s="44">
        <f>_xll.qlCalendarAdvance(Calendar,S138,$G$1,"mf",,Trigger)</f>
        <v>42557</v>
      </c>
      <c r="U138" s="96">
        <f>_xll.qlDayCounterYearFraction(DayCounter,S138,T138,,,Trigger)</f>
        <v>0.24931506849315069</v>
      </c>
      <c r="V138" s="11">
        <f>_xll.qlInterpolationInterpolate(B3Minterpolation,S138,TRUE)</f>
        <v>1.2633262747805765E-3</v>
      </c>
      <c r="AA138" s="238"/>
      <c r="AB138" s="238"/>
    </row>
    <row r="139" spans="6:28" ht="11.25" customHeight="1" x14ac:dyDescent="0.2">
      <c r="F139" s="237"/>
      <c r="G139" s="237"/>
      <c r="H139" s="238"/>
      <c r="L139" s="238"/>
      <c r="M139" s="238"/>
      <c r="S139" s="44">
        <f>_xll.qlCalendarAdvance(Calendar,S138,"1D","f")</f>
        <v>42467</v>
      </c>
      <c r="T139" s="44">
        <f>_xll.qlCalendarAdvance(Calendar,S139,$G$1,"mf",,Trigger)</f>
        <v>42558</v>
      </c>
      <c r="U139" s="96">
        <f>_xll.qlDayCounterYearFraction(DayCounter,S139,T139,,,Trigger)</f>
        <v>0.24931506849315069</v>
      </c>
      <c r="V139" s="11">
        <f>_xll.qlInterpolationInterpolate(B3Minterpolation,S139,TRUE)</f>
        <v>1.2653629049291938E-3</v>
      </c>
      <c r="AA139" s="238"/>
      <c r="AB139" s="238"/>
    </row>
    <row r="140" spans="6:28" ht="11.25" customHeight="1" x14ac:dyDescent="0.2">
      <c r="F140" s="237"/>
      <c r="G140" s="237"/>
      <c r="H140" s="238"/>
      <c r="L140" s="238"/>
      <c r="M140" s="238"/>
      <c r="S140" s="44">
        <f>_xll.qlCalendarAdvance(Calendar,S139,"1D","f")</f>
        <v>42468</v>
      </c>
      <c r="T140" s="44">
        <f>_xll.qlCalendarAdvance(Calendar,S140,$G$1,"mf",,Trigger)</f>
        <v>42559</v>
      </c>
      <c r="U140" s="96">
        <f>_xll.qlDayCounterYearFraction(DayCounter,S140,T140,,,Trigger)</f>
        <v>0.24931506849315069</v>
      </c>
      <c r="V140" s="11">
        <f>_xll.qlInterpolationInterpolate(B3Minterpolation,S140,TRUE)</f>
        <v>1.2674471662043527E-3</v>
      </c>
      <c r="AA140" s="238"/>
      <c r="AB140" s="238"/>
    </row>
    <row r="141" spans="6:28" ht="11.25" customHeight="1" x14ac:dyDescent="0.2">
      <c r="F141" s="237"/>
      <c r="G141" s="237"/>
      <c r="H141" s="238"/>
      <c r="L141" s="238"/>
      <c r="M141" s="238"/>
      <c r="S141" s="44">
        <f>_xll.qlCalendarAdvance(Calendar,S140,"1D","f")</f>
        <v>42471</v>
      </c>
      <c r="T141" s="44">
        <f>_xll.qlCalendarAdvance(Calendar,S141,$G$1,"mf",,Trigger)</f>
        <v>42562</v>
      </c>
      <c r="U141" s="96">
        <f>_xll.qlDayCounterYearFraction(DayCounter,S141,T141,,,Trigger)</f>
        <v>0.24931506849315069</v>
      </c>
      <c r="V141" s="11">
        <f>_xll.qlInterpolationInterpolate(B3Minterpolation,S141,TRUE)</f>
        <v>1.2739733507035622E-3</v>
      </c>
      <c r="AA141" s="238"/>
      <c r="AB141" s="238"/>
    </row>
    <row r="142" spans="6:28" ht="11.25" customHeight="1" x14ac:dyDescent="0.2">
      <c r="F142" s="237"/>
      <c r="G142" s="237"/>
      <c r="H142" s="238"/>
      <c r="L142" s="238"/>
      <c r="M142" s="238"/>
      <c r="S142" s="44">
        <f>_xll.qlCalendarAdvance(Calendar,S141,"1D","f")</f>
        <v>42472</v>
      </c>
      <c r="T142" s="44">
        <f>_xll.qlCalendarAdvance(Calendar,S142,$G$1,"mf",,Trigger)</f>
        <v>42563</v>
      </c>
      <c r="U142" s="96">
        <f>_xll.qlDayCounterYearFraction(DayCounter,S142,T142,,,Trigger)</f>
        <v>0.24931506849315069</v>
      </c>
      <c r="V142" s="11">
        <f>_xll.qlInterpolationInterpolate(B3Minterpolation,S142,TRUE)</f>
        <v>1.2762357503993708E-3</v>
      </c>
      <c r="AA142" s="238"/>
      <c r="AB142" s="238"/>
    </row>
    <row r="143" spans="6:28" ht="11.25" customHeight="1" x14ac:dyDescent="0.2">
      <c r="F143" s="237"/>
      <c r="G143" s="237"/>
      <c r="H143" s="238"/>
      <c r="L143" s="238"/>
      <c r="M143" s="238"/>
      <c r="S143" s="44">
        <f>_xll.qlCalendarAdvance(Calendar,S142,"1D","f")</f>
        <v>42473</v>
      </c>
      <c r="T143" s="44">
        <f>_xll.qlCalendarAdvance(Calendar,S143,$G$1,"mf",,Trigger)</f>
        <v>42564</v>
      </c>
      <c r="U143" s="96">
        <f>_xll.qlDayCounterYearFraction(DayCounter,S143,T143,,,Trigger)</f>
        <v>0.24931506849315069</v>
      </c>
      <c r="V143" s="11">
        <f>_xll.qlInterpolationInterpolate(B3Minterpolation,S143,TRUE)</f>
        <v>1.2785395881789623E-3</v>
      </c>
      <c r="AA143" s="238"/>
      <c r="AB143" s="238"/>
    </row>
    <row r="144" spans="6:28" ht="11.25" customHeight="1" x14ac:dyDescent="0.2">
      <c r="F144" s="237"/>
      <c r="G144" s="237"/>
      <c r="H144" s="238"/>
      <c r="L144" s="238"/>
      <c r="M144" s="238"/>
      <c r="S144" s="44">
        <f>_xll.qlCalendarAdvance(Calendar,S143,"1D","f")</f>
        <v>42474</v>
      </c>
      <c r="T144" s="44">
        <f>_xll.qlCalendarAdvance(Calendar,S144,$G$1,"mf",,Trigger)</f>
        <v>42565</v>
      </c>
      <c r="U144" s="96">
        <f>_xll.qlDayCounterYearFraction(DayCounter,S144,T144,,,Trigger)</f>
        <v>0.24931506849315069</v>
      </c>
      <c r="V144" s="11">
        <f>_xll.qlInterpolationInterpolate(B3Minterpolation,S144,TRUE)</f>
        <v>1.2808836254337855E-3</v>
      </c>
      <c r="AA144" s="238"/>
      <c r="AB144" s="238"/>
    </row>
    <row r="145" spans="6:28" ht="11.25" customHeight="1" x14ac:dyDescent="0.2">
      <c r="F145" s="237"/>
      <c r="G145" s="237"/>
      <c r="H145" s="238"/>
      <c r="L145" s="238"/>
      <c r="M145" s="238"/>
      <c r="S145" s="44">
        <f>_xll.qlCalendarAdvance(Calendar,S144,"1D","f")</f>
        <v>42475</v>
      </c>
      <c r="T145" s="44">
        <f>_xll.qlCalendarAdvance(Calendar,S145,$G$1,"mf",,Trigger)</f>
        <v>42566</v>
      </c>
      <c r="U145" s="96">
        <f>_xll.qlDayCounterYearFraction(DayCounter,S145,T145,,,Trigger)</f>
        <v>0.24931506849315069</v>
      </c>
      <c r="V145" s="11">
        <f>_xll.qlInterpolationInterpolate(B3Minterpolation,S145,TRUE)</f>
        <v>1.2832666235552885E-3</v>
      </c>
      <c r="AA145" s="238"/>
      <c r="AB145" s="238"/>
    </row>
    <row r="146" spans="6:28" ht="11.25" customHeight="1" x14ac:dyDescent="0.2">
      <c r="F146" s="237"/>
      <c r="G146" s="237"/>
      <c r="H146" s="238"/>
      <c r="L146" s="238"/>
      <c r="M146" s="238"/>
      <c r="S146" s="44">
        <f>_xll.qlCalendarAdvance(Calendar,S145,"1D","f")</f>
        <v>42478</v>
      </c>
      <c r="T146" s="44">
        <f>_xll.qlCalendarAdvance(Calendar,S146,$G$1,"mf",,Trigger)</f>
        <v>42569</v>
      </c>
      <c r="U146" s="96">
        <f>_xll.qlDayCounterYearFraction(DayCounter,S146,T146,,,Trigger)</f>
        <v>0.24931506849315069</v>
      </c>
      <c r="V146" s="11">
        <f>_xll.qlInterpolationInterpolate(B3Minterpolation,S146,TRUE)</f>
        <v>1.2906369970343591E-3</v>
      </c>
      <c r="AA146" s="238"/>
      <c r="AB146" s="238"/>
    </row>
    <row r="147" spans="6:28" ht="11.25" customHeight="1" x14ac:dyDescent="0.2">
      <c r="F147" s="237"/>
      <c r="G147" s="237"/>
      <c r="H147" s="238"/>
      <c r="L147" s="238"/>
      <c r="M147" s="238"/>
      <c r="S147" s="44">
        <f>_xll.qlCalendarAdvance(Calendar,S146,"1D","f")</f>
        <v>42479</v>
      </c>
      <c r="T147" s="44">
        <f>_xll.qlCalendarAdvance(Calendar,S147,$G$1,"mf",,Trigger)</f>
        <v>42570</v>
      </c>
      <c r="U147" s="96">
        <f>_xll.qlDayCounterYearFraction(DayCounter,S147,T147,,,Trigger)</f>
        <v>0.24931506849315069</v>
      </c>
      <c r="V147" s="11">
        <f>_xll.qlInterpolationInterpolate(B3Minterpolation,S147,TRUE)</f>
        <v>1.293163452537064E-3</v>
      </c>
      <c r="AA147" s="238"/>
      <c r="AB147" s="238"/>
    </row>
    <row r="148" spans="6:28" ht="11.25" customHeight="1" x14ac:dyDescent="0.2">
      <c r="F148" s="237"/>
      <c r="G148" s="237"/>
      <c r="H148" s="238"/>
      <c r="L148" s="238"/>
      <c r="M148" s="238"/>
      <c r="S148" s="44">
        <f>_xll.qlCalendarAdvance(Calendar,S147,"1D","f")</f>
        <v>42480</v>
      </c>
      <c r="T148" s="44">
        <f>_xll.qlCalendarAdvance(Calendar,S148,$G$1,"mf",,Trigger)</f>
        <v>42571</v>
      </c>
      <c r="U148" s="96">
        <f>_xll.qlDayCounterYearFraction(DayCounter,S148,T148,,,Trigger)</f>
        <v>0.24931506849315069</v>
      </c>
      <c r="V148" s="11">
        <f>_xll.qlInterpolationInterpolate(B3Minterpolation,S148,TRUE)</f>
        <v>1.2957226758636903E-3</v>
      </c>
      <c r="AA148" s="238"/>
      <c r="AB148" s="238"/>
    </row>
    <row r="149" spans="6:28" ht="11.25" customHeight="1" x14ac:dyDescent="0.2">
      <c r="F149" s="237"/>
      <c r="G149" s="237"/>
      <c r="H149" s="238"/>
      <c r="L149" s="238"/>
      <c r="M149" s="238"/>
      <c r="S149" s="44">
        <f>_xll.qlCalendarAdvance(Calendar,S148,"1D","f")</f>
        <v>42481</v>
      </c>
      <c r="T149" s="44">
        <f>_xll.qlCalendarAdvance(Calendar,S149,$G$1,"mf",,Trigger)</f>
        <v>42572</v>
      </c>
      <c r="U149" s="96">
        <f>_xll.qlDayCounterYearFraction(DayCounter,S149,T149,,,Trigger)</f>
        <v>0.24931506849315069</v>
      </c>
      <c r="V149" s="11">
        <f>_xll.qlInterpolationInterpolate(B3Minterpolation,S149,TRUE)</f>
        <v>1.2983134284056863E-3</v>
      </c>
      <c r="AA149" s="238"/>
      <c r="AB149" s="238"/>
    </row>
    <row r="150" spans="6:28" ht="11.25" customHeight="1" x14ac:dyDescent="0.2">
      <c r="F150" s="237"/>
      <c r="G150" s="237"/>
      <c r="H150" s="238"/>
      <c r="L150" s="238"/>
      <c r="M150" s="238"/>
      <c r="S150" s="44">
        <f>_xll.qlCalendarAdvance(Calendar,S149,"1D","f")</f>
        <v>42482</v>
      </c>
      <c r="T150" s="44">
        <f>_xll.qlCalendarAdvance(Calendar,S150,$G$1,"mf",,Trigger)</f>
        <v>42573</v>
      </c>
      <c r="U150" s="96">
        <f>_xll.qlDayCounterYearFraction(DayCounter,S150,T150,,,Trigger)</f>
        <v>0.24931506849315069</v>
      </c>
      <c r="V150" s="11">
        <f>_xll.qlInterpolationInterpolate(B3Minterpolation,S150,TRUE)</f>
        <v>1.3009344715545002E-3</v>
      </c>
      <c r="AA150" s="238"/>
      <c r="AB150" s="238"/>
    </row>
    <row r="151" spans="6:28" ht="11.25" customHeight="1" x14ac:dyDescent="0.2">
      <c r="F151" s="237"/>
      <c r="G151" s="237"/>
      <c r="H151" s="238"/>
      <c r="L151" s="238"/>
      <c r="M151" s="238"/>
      <c r="S151" s="44">
        <f>_xll.qlCalendarAdvance(Calendar,S150,"1D","f")</f>
        <v>42485</v>
      </c>
      <c r="T151" s="44">
        <f>_xll.qlCalendarAdvance(Calendar,S151,$G$1,"mf",,Trigger)</f>
        <v>42576</v>
      </c>
      <c r="U151" s="96">
        <f>_xll.qlDayCounterYearFraction(DayCounter,S151,T151,,,Trigger)</f>
        <v>0.24931506849315069</v>
      </c>
      <c r="V151" s="11">
        <f>_xll.qlInterpolationInterpolate(B3Minterpolation,S151,TRUE)</f>
        <v>1.3089669585563321E-3</v>
      </c>
      <c r="AA151" s="238"/>
      <c r="AB151" s="238"/>
    </row>
    <row r="152" spans="6:28" ht="11.25" customHeight="1" x14ac:dyDescent="0.2">
      <c r="F152" s="237"/>
      <c r="G152" s="237"/>
      <c r="H152" s="238"/>
      <c r="L152" s="238"/>
      <c r="M152" s="238"/>
      <c r="S152" s="44">
        <f>_xll.qlCalendarAdvance(Calendar,S151,"1D","f")</f>
        <v>42486</v>
      </c>
      <c r="T152" s="44">
        <f>_xll.qlCalendarAdvance(Calendar,S152,$G$1,"mf",,Trigger)</f>
        <v>42577</v>
      </c>
      <c r="U152" s="96">
        <f>_xll.qlDayCounterYearFraction(DayCounter,S152,T152,,,Trigger)</f>
        <v>0.24931506849315069</v>
      </c>
      <c r="V152" s="11">
        <f>_xll.qlInterpolationInterpolate(B3Minterpolation,S152,TRUE)</f>
        <v>1.3116967780469008E-3</v>
      </c>
      <c r="AA152" s="238"/>
      <c r="AB152" s="238"/>
    </row>
    <row r="153" spans="6:28" ht="11.25" customHeight="1" x14ac:dyDescent="0.2">
      <c r="F153" s="237"/>
      <c r="G153" s="237"/>
      <c r="H153" s="238"/>
      <c r="L153" s="238"/>
      <c r="M153" s="238"/>
      <c r="S153" s="44">
        <f>_xll.qlCalendarAdvance(Calendar,S152,"1D","f")</f>
        <v>42487</v>
      </c>
      <c r="T153" s="44">
        <f>_xll.qlCalendarAdvance(Calendar,S153,$G$1,"mf",,Trigger)</f>
        <v>42578</v>
      </c>
      <c r="U153" s="96">
        <f>_xll.qlDayCounterYearFraction(DayCounter,S153,T153,,,Trigger)</f>
        <v>0.24931506849315069</v>
      </c>
      <c r="V153" s="11">
        <f>_xll.qlInterpolationInterpolate(B3Minterpolation,S153,TRUE)</f>
        <v>1.3144506951015286E-3</v>
      </c>
      <c r="AA153" s="238"/>
      <c r="AB153" s="238"/>
    </row>
    <row r="154" spans="6:28" ht="11.25" customHeight="1" x14ac:dyDescent="0.2">
      <c r="F154" s="237"/>
      <c r="G154" s="237"/>
      <c r="H154" s="238"/>
      <c r="L154" s="238"/>
      <c r="M154" s="238"/>
      <c r="S154" s="44">
        <f>_xll.qlCalendarAdvance(Calendar,S153,"1D","f")</f>
        <v>42488</v>
      </c>
      <c r="T154" s="44">
        <f>_xll.qlCalendarAdvance(Calendar,S154,$G$1,"mf",,Trigger)</f>
        <v>42579</v>
      </c>
      <c r="U154" s="96">
        <f>_xll.qlDayCounterYearFraction(DayCounter,S154,T154,,,Trigger)</f>
        <v>0.24931506849315069</v>
      </c>
      <c r="V154" s="11">
        <f>_xll.qlInterpolationInterpolate(B3Minterpolation,S154,TRUE)</f>
        <v>1.3172274711116642E-3</v>
      </c>
      <c r="AA154" s="238"/>
      <c r="AB154" s="238"/>
    </row>
    <row r="155" spans="6:28" ht="11.25" customHeight="1" x14ac:dyDescent="0.2">
      <c r="F155" s="237"/>
      <c r="G155" s="237"/>
      <c r="H155" s="238"/>
      <c r="L155" s="238"/>
      <c r="M155" s="238"/>
      <c r="S155" s="44">
        <f>_xll.qlCalendarAdvance(Calendar,S154,"1D","f")</f>
        <v>42489</v>
      </c>
      <c r="T155" s="44">
        <f>_xll.qlCalendarAdvance(Calendar,S155,$G$1,"mf",,Trigger)</f>
        <v>42580</v>
      </c>
      <c r="U155" s="96">
        <f>_xll.qlDayCounterYearFraction(DayCounter,S155,T155,,,Trigger)</f>
        <v>0.24931506849315069</v>
      </c>
      <c r="V155" s="11">
        <f>_xll.qlInterpolationInterpolate(B3Minterpolation,S155,TRUE)</f>
        <v>1.3200258674687557E-3</v>
      </c>
      <c r="AA155" s="238"/>
      <c r="AB155" s="238"/>
    </row>
    <row r="156" spans="6:28" ht="11.25" customHeight="1" x14ac:dyDescent="0.2">
      <c r="F156" s="237"/>
      <c r="G156" s="237"/>
      <c r="H156" s="238"/>
      <c r="L156" s="238"/>
      <c r="M156" s="238"/>
      <c r="S156" s="44">
        <f>_xll.qlCalendarAdvance(Calendar,S155,"1D","f")</f>
        <v>42493</v>
      </c>
      <c r="T156" s="44">
        <f>_xll.qlCalendarAdvance(Calendar,S156,$G$1,"mf",,Trigger)</f>
        <v>42585</v>
      </c>
      <c r="U156" s="96">
        <f>_xll.qlDayCounterYearFraction(DayCounter,S156,T156,,,Trigger)</f>
        <v>0.25205479452054796</v>
      </c>
      <c r="V156" s="11">
        <f>_xll.qlInterpolationInterpolate(B3Minterpolation,S156,TRUE)</f>
        <v>1.3314108841956484E-3</v>
      </c>
      <c r="AA156" s="238"/>
      <c r="AB156" s="238"/>
    </row>
    <row r="157" spans="6:28" ht="11.25" customHeight="1" x14ac:dyDescent="0.2">
      <c r="F157" s="237"/>
      <c r="G157" s="237"/>
      <c r="H157" s="238"/>
      <c r="L157" s="238"/>
      <c r="M157" s="238"/>
      <c r="S157" s="44">
        <f>_xll.qlCalendarAdvance(Calendar,S156,"1D","f")</f>
        <v>42494</v>
      </c>
      <c r="T157" s="44">
        <f>_xll.qlCalendarAdvance(Calendar,S157,$G$1,"mf",,Trigger)</f>
        <v>42586</v>
      </c>
      <c r="U157" s="96">
        <f>_xll.qlDayCounterYearFraction(DayCounter,S157,T157,,,Trigger)</f>
        <v>0.25205479452054796</v>
      </c>
      <c r="V157" s="11">
        <f>_xll.qlInterpolationInterpolate(B3Minterpolation,S157,TRUE)</f>
        <v>1.3342988031592449E-3</v>
      </c>
      <c r="AA157" s="238"/>
      <c r="AB157" s="238"/>
    </row>
    <row r="158" spans="6:28" ht="11.25" customHeight="1" x14ac:dyDescent="0.2">
      <c r="F158" s="237"/>
      <c r="G158" s="237"/>
      <c r="H158" s="238"/>
      <c r="L158" s="238"/>
      <c r="M158" s="238"/>
      <c r="S158" s="44">
        <f>_xll.qlCalendarAdvance(Calendar,S157,"1D","f")</f>
        <v>42495</v>
      </c>
      <c r="T158" s="44">
        <f>_xll.qlCalendarAdvance(Calendar,S158,$G$1,"mf",,Trigger)</f>
        <v>42587</v>
      </c>
      <c r="U158" s="96">
        <f>_xll.qlDayCounterYearFraction(DayCounter,S158,T158,,,Trigger)</f>
        <v>0.25205479452054796</v>
      </c>
      <c r="V158" s="11">
        <f>_xll.qlInterpolationInterpolate(B3Minterpolation,S158,TRUE)</f>
        <v>1.3372009108184868E-3</v>
      </c>
      <c r="AA158" s="238"/>
      <c r="AB158" s="238"/>
    </row>
    <row r="159" spans="6:28" ht="11.25" customHeight="1" x14ac:dyDescent="0.2">
      <c r="F159" s="237"/>
      <c r="G159" s="237"/>
      <c r="H159" s="238"/>
      <c r="L159" s="238"/>
      <c r="M159" s="238"/>
      <c r="S159" s="44">
        <f>_xll.qlCalendarAdvance(Calendar,S158,"1D","f")</f>
        <v>42496</v>
      </c>
      <c r="T159" s="44">
        <f>_xll.qlCalendarAdvance(Calendar,S159,$G$1,"mf",,Trigger)</f>
        <v>42590</v>
      </c>
      <c r="U159" s="96">
        <f>_xll.qlDayCounterYearFraction(DayCounter,S159,T159,,,Trigger)</f>
        <v>0.25753424657534246</v>
      </c>
      <c r="V159" s="11">
        <f>_xll.qlInterpolationInterpolate(B3Minterpolation,S159,TRUE)</f>
        <v>1.3401159685648232E-3</v>
      </c>
      <c r="AA159" s="238"/>
      <c r="AB159" s="238"/>
    </row>
    <row r="160" spans="6:28" ht="11.25" customHeight="1" x14ac:dyDescent="0.2">
      <c r="F160" s="237"/>
      <c r="G160" s="237"/>
      <c r="H160" s="238"/>
      <c r="L160" s="238"/>
      <c r="M160" s="238"/>
      <c r="S160" s="44">
        <f>_xll.qlCalendarAdvance(Calendar,S159,"1D","f")</f>
        <v>42499</v>
      </c>
      <c r="T160" s="44">
        <f>_xll.qlCalendarAdvance(Calendar,S160,$G$1,"mf",,Trigger)</f>
        <v>42591</v>
      </c>
      <c r="U160" s="96">
        <f>_xll.qlDayCounterYearFraction(DayCounter,S160,T160,,,Trigger)</f>
        <v>0.25205479452054796</v>
      </c>
      <c r="V160" s="11">
        <f>_xll.qlInterpolationInterpolate(B3Minterpolation,S160,TRUE)</f>
        <v>1.3489264562408798E-3</v>
      </c>
      <c r="AA160" s="238"/>
      <c r="AB160" s="238"/>
    </row>
    <row r="161" spans="6:28" ht="11.25" customHeight="1" x14ac:dyDescent="0.2">
      <c r="F161" s="237"/>
      <c r="G161" s="237"/>
      <c r="H161" s="238"/>
      <c r="L161" s="238"/>
      <c r="M161" s="238"/>
      <c r="S161" s="44">
        <f>_xll.qlCalendarAdvance(Calendar,S160,"1D","f")</f>
        <v>42500</v>
      </c>
      <c r="T161" s="44">
        <f>_xll.qlCalendarAdvance(Calendar,S161,$G$1,"mf",,Trigger)</f>
        <v>42592</v>
      </c>
      <c r="U161" s="96">
        <f>_xll.qlDayCounterYearFraction(DayCounter,S161,T161,,,Trigger)</f>
        <v>0.25205479452054796</v>
      </c>
      <c r="V161" s="11">
        <f>_xll.qlInterpolationInterpolate(B3Minterpolation,S161,TRUE)</f>
        <v>1.3518809282500757E-3</v>
      </c>
      <c r="AA161" s="238"/>
      <c r="AB161" s="238"/>
    </row>
    <row r="162" spans="6:28" ht="11.25" customHeight="1" x14ac:dyDescent="0.2">
      <c r="F162" s="237"/>
      <c r="G162" s="237"/>
      <c r="H162" s="238"/>
      <c r="L162" s="238"/>
      <c r="M162" s="238"/>
      <c r="S162" s="44">
        <f>_xll.qlCalendarAdvance(Calendar,S161,"1D","f")</f>
        <v>42501</v>
      </c>
      <c r="T162" s="44">
        <f>_xll.qlCalendarAdvance(Calendar,S162,$G$1,"mf",,Trigger)</f>
        <v>42593</v>
      </c>
      <c r="U162" s="96">
        <f>_xll.qlDayCounterYearFraction(DayCounter,S162,T162,,,Trigger)</f>
        <v>0.25205479452054796</v>
      </c>
      <c r="V162" s="11">
        <f>_xll.qlInterpolationInterpolate(B3Minterpolation,S162,TRUE)</f>
        <v>1.3548421573036072E-3</v>
      </c>
      <c r="AA162" s="238"/>
      <c r="AB162" s="238"/>
    </row>
    <row r="163" spans="6:28" ht="11.25" customHeight="1" x14ac:dyDescent="0.2">
      <c r="F163" s="237"/>
      <c r="G163" s="237"/>
      <c r="H163" s="238"/>
      <c r="L163" s="238"/>
      <c r="M163" s="238"/>
      <c r="S163" s="44">
        <f>_xll.qlCalendarAdvance(Calendar,S162,"1D","f")</f>
        <v>42502</v>
      </c>
      <c r="T163" s="44">
        <f>_xll.qlCalendarAdvance(Calendar,S163,$G$1,"mf",,Trigger)</f>
        <v>42594</v>
      </c>
      <c r="U163" s="96">
        <f>_xll.qlDayCounterYearFraction(DayCounter,S163,T163,,,Trigger)</f>
        <v>0.25205479452054796</v>
      </c>
      <c r="V163" s="11">
        <f>_xll.qlInterpolationInterpolate(B3Minterpolation,S163,TRUE)</f>
        <v>1.3578089047929225E-3</v>
      </c>
      <c r="AA163" s="238"/>
      <c r="AB163" s="238"/>
    </row>
    <row r="164" spans="6:28" ht="11.25" customHeight="1" x14ac:dyDescent="0.2">
      <c r="F164" s="237"/>
      <c r="G164" s="237"/>
      <c r="H164" s="238"/>
      <c r="L164" s="238"/>
      <c r="M164" s="238"/>
      <c r="S164" s="44">
        <f>_xll.qlCalendarAdvance(Calendar,S163,"1D","f")</f>
        <v>42503</v>
      </c>
      <c r="T164" s="44">
        <f>_xll.qlCalendarAdvance(Calendar,S164,$G$1,"mf",,Trigger)</f>
        <v>42597</v>
      </c>
      <c r="U164" s="96">
        <f>_xll.qlDayCounterYearFraction(DayCounter,S164,T164,,,Trigger)</f>
        <v>0.25753424657534246</v>
      </c>
      <c r="V164" s="11">
        <f>_xll.qlInterpolationInterpolate(B3Minterpolation,S164,TRUE)</f>
        <v>1.3607799321094702E-3</v>
      </c>
      <c r="AA164" s="238"/>
      <c r="AB164" s="238"/>
    </row>
    <row r="165" spans="6:28" ht="11.25" customHeight="1" x14ac:dyDescent="0.2">
      <c r="F165" s="237"/>
      <c r="G165" s="237"/>
      <c r="H165" s="238"/>
      <c r="L165" s="238"/>
      <c r="M165" s="238"/>
      <c r="S165" s="44">
        <f>_xll.qlCalendarAdvance(Calendar,S164,"1D","f")</f>
        <v>42506</v>
      </c>
      <c r="T165" s="44">
        <f>_xll.qlCalendarAdvance(Calendar,S165,$G$1,"mf",,Trigger)</f>
        <v>42598</v>
      </c>
      <c r="U165" s="96">
        <f>_xll.qlDayCounterYearFraction(DayCounter,S165,T165,,,Trigger)</f>
        <v>0.25205479452054796</v>
      </c>
      <c r="V165" s="11">
        <f>_xll.qlInterpolationInterpolate(B3Minterpolation,S165,TRUE)</f>
        <v>1.3697063069369902E-3</v>
      </c>
      <c r="AA165" s="238"/>
      <c r="AB165" s="238"/>
    </row>
    <row r="166" spans="6:28" ht="11.25" customHeight="1" x14ac:dyDescent="0.2">
      <c r="F166" s="237"/>
      <c r="G166" s="237"/>
      <c r="H166" s="238"/>
      <c r="L166" s="238"/>
      <c r="M166" s="238"/>
      <c r="S166" s="44">
        <f>_xll.qlCalendarAdvance(Calendar,S165,"1D","f")</f>
        <v>42507</v>
      </c>
      <c r="T166" s="44">
        <f>_xll.qlCalendarAdvance(Calendar,S166,$G$1,"mf",,Trigger)</f>
        <v>42599</v>
      </c>
      <c r="U166" s="96">
        <f>_xll.qlDayCounterYearFraction(DayCounter,S166,T166,,,Trigger)</f>
        <v>0.25205479452054796</v>
      </c>
      <c r="V166" s="11">
        <f>_xll.qlInterpolationInterpolate(B3Minterpolation,S166,TRUE)</f>
        <v>1.3726820674769499E-3</v>
      </c>
      <c r="AA166" s="238"/>
      <c r="AB166" s="238"/>
    </row>
    <row r="167" spans="6:28" ht="11.25" customHeight="1" x14ac:dyDescent="0.2">
      <c r="F167" s="237"/>
      <c r="G167" s="237"/>
      <c r="H167" s="238"/>
      <c r="L167" s="238"/>
      <c r="M167" s="238"/>
      <c r="S167" s="44">
        <f>_xll.qlCalendarAdvance(Calendar,S166,"1D","f")</f>
        <v>42508</v>
      </c>
      <c r="T167" s="44">
        <f>_xll.qlCalendarAdvance(Calendar,S167,$G$1,"mf",,Trigger)</f>
        <v>42600</v>
      </c>
      <c r="U167" s="96">
        <f>_xll.qlDayCounterYearFraction(DayCounter,S167,T167,,,Trigger)</f>
        <v>0.25205479452054796</v>
      </c>
      <c r="V167" s="11">
        <f>_xll.qlInterpolationInterpolate(B3Minterpolation,S167,TRUE)</f>
        <v>1.3756559148013834E-3</v>
      </c>
      <c r="AA167" s="238"/>
      <c r="AB167" s="238"/>
    </row>
    <row r="168" spans="6:28" ht="11.25" customHeight="1" x14ac:dyDescent="0.2">
      <c r="F168" s="237"/>
      <c r="G168" s="237"/>
      <c r="H168" s="238"/>
      <c r="L168" s="238"/>
      <c r="M168" s="238"/>
      <c r="S168" s="44">
        <f>_xll.qlCalendarAdvance(Calendar,S167,"1D","f")</f>
        <v>42509</v>
      </c>
      <c r="T168" s="44">
        <f>_xll.qlCalendarAdvance(Calendar,S168,$G$1,"mf",,Trigger)</f>
        <v>42601</v>
      </c>
      <c r="U168" s="96">
        <f>_xll.qlDayCounterYearFraction(DayCounter,S168,T168,,,Trigger)</f>
        <v>0.25205479452054796</v>
      </c>
      <c r="V168" s="11">
        <f>_xll.qlInterpolationInterpolate(B3Minterpolation,S168,TRUE)</f>
        <v>1.3786266103017393E-3</v>
      </c>
      <c r="AA168" s="238"/>
      <c r="AB168" s="238"/>
    </row>
    <row r="169" spans="6:28" ht="11.25" customHeight="1" x14ac:dyDescent="0.2">
      <c r="F169" s="237"/>
      <c r="G169" s="237"/>
      <c r="H169" s="238"/>
      <c r="L169" s="238"/>
      <c r="M169" s="238"/>
      <c r="S169" s="44">
        <f>_xll.qlCalendarAdvance(Calendar,S168,"1D","f")</f>
        <v>42510</v>
      </c>
      <c r="T169" s="44">
        <f>_xll.qlCalendarAdvance(Calendar,S169,$G$1,"mf",,Trigger)</f>
        <v>42604</v>
      </c>
      <c r="U169" s="96">
        <f>_xll.qlDayCounterYearFraction(DayCounter,S169,T169,,,Trigger)</f>
        <v>0.25753424657534246</v>
      </c>
      <c r="V169" s="11">
        <f>_xll.qlInterpolationInterpolate(B3Minterpolation,S169,TRUE)</f>
        <v>1.3815929153694652E-3</v>
      </c>
      <c r="AA169" s="238"/>
      <c r="AB169" s="238"/>
    </row>
    <row r="170" spans="6:28" ht="11.25" customHeight="1" x14ac:dyDescent="0.2">
      <c r="F170" s="237"/>
      <c r="G170" s="237"/>
      <c r="H170" s="238"/>
      <c r="L170" s="238"/>
      <c r="M170" s="238"/>
      <c r="S170" s="44">
        <f>_xll.qlCalendarAdvance(Calendar,S169,"1D","f")</f>
        <v>42513</v>
      </c>
      <c r="T170" s="44">
        <f>_xll.qlCalendarAdvance(Calendar,S170,$G$1,"mf",,Trigger)</f>
        <v>42605</v>
      </c>
      <c r="U170" s="96">
        <f>_xll.qlDayCounterYearFraction(DayCounter,S170,T170,,,Trigger)</f>
        <v>0.25205479452054796</v>
      </c>
      <c r="V170" s="11">
        <f>_xll.qlInterpolationInterpolate(B3Minterpolation,S170,TRUE)</f>
        <v>1.3904531018913487E-3</v>
      </c>
      <c r="AA170" s="238"/>
      <c r="AB170" s="238"/>
    </row>
    <row r="171" spans="6:28" ht="11.25" customHeight="1" x14ac:dyDescent="0.2">
      <c r="F171" s="237"/>
      <c r="G171" s="237"/>
      <c r="H171" s="238"/>
      <c r="L171" s="238"/>
      <c r="M171" s="238"/>
      <c r="S171" s="44">
        <f>_xll.qlCalendarAdvance(Calendar,S170,"1D","f")</f>
        <v>42514</v>
      </c>
      <c r="T171" s="44">
        <f>_xll.qlCalendarAdvance(Calendar,S171,$G$1,"mf",,Trigger)</f>
        <v>42606</v>
      </c>
      <c r="U171" s="96">
        <f>_xll.qlDayCounterYearFraction(DayCounter,S171,T171,,,Trigger)</f>
        <v>0.25205479452054796</v>
      </c>
      <c r="V171" s="11">
        <f>_xll.qlInterpolationInterpolate(B3Minterpolation,S171,TRUE)</f>
        <v>1.3933894591430394E-3</v>
      </c>
      <c r="AA171" s="238"/>
      <c r="AB171" s="238"/>
    </row>
    <row r="172" spans="6:28" ht="11.25" customHeight="1" x14ac:dyDescent="0.2">
      <c r="F172" s="237"/>
      <c r="G172" s="237"/>
      <c r="H172" s="238"/>
      <c r="L172" s="238"/>
      <c r="M172" s="238"/>
      <c r="S172" s="44">
        <f>_xll.qlCalendarAdvance(Calendar,S171,"1D","f")</f>
        <v>42515</v>
      </c>
      <c r="T172" s="44">
        <f>_xll.qlCalendarAdvance(Calendar,S172,$G$1,"mf",,Trigger)</f>
        <v>42607</v>
      </c>
      <c r="U172" s="96">
        <f>_xll.qlDayCounterYearFraction(DayCounter,S172,T172,,,Trigger)</f>
        <v>0.25205479452054796</v>
      </c>
      <c r="V172" s="11">
        <f>_xll.qlInterpolationInterpolate(B3Minterpolation,S172,TRUE)</f>
        <v>1.396315232919342E-3</v>
      </c>
      <c r="AA172" s="238"/>
      <c r="AB172" s="238"/>
    </row>
    <row r="173" spans="6:28" ht="11.25" customHeight="1" x14ac:dyDescent="0.2">
      <c r="F173" s="237"/>
      <c r="G173" s="237"/>
      <c r="H173" s="238"/>
      <c r="L173" s="238"/>
      <c r="M173" s="238"/>
      <c r="S173" s="44">
        <f>_xll.qlCalendarAdvance(Calendar,S172,"1D","f")</f>
        <v>42516</v>
      </c>
      <c r="T173" s="44">
        <f>_xll.qlCalendarAdvance(Calendar,S173,$G$1,"mf",,Trigger)</f>
        <v>42608</v>
      </c>
      <c r="U173" s="96">
        <f>_xll.qlDayCounterYearFraction(DayCounter,S173,T173,,,Trigger)</f>
        <v>0.25205479452054796</v>
      </c>
      <c r="V173" s="11">
        <f>_xll.qlInterpolationInterpolate(B3Minterpolation,S173,TRUE)</f>
        <v>1.3992291846117047E-3</v>
      </c>
      <c r="AA173" s="238"/>
      <c r="AB173" s="238"/>
    </row>
    <row r="174" spans="6:28" ht="11.25" customHeight="1" x14ac:dyDescent="0.2">
      <c r="F174" s="237"/>
      <c r="G174" s="237"/>
      <c r="H174" s="238"/>
      <c r="L174" s="238"/>
      <c r="M174" s="238"/>
      <c r="S174" s="44">
        <f>_xll.qlCalendarAdvance(Calendar,S173,"1D","f")</f>
        <v>42517</v>
      </c>
      <c r="T174" s="44">
        <f>_xll.qlCalendarAdvance(Calendar,S174,$G$1,"mf",,Trigger)</f>
        <v>42612</v>
      </c>
      <c r="U174" s="96">
        <f>_xll.qlDayCounterYearFraction(DayCounter,S174,T174,,,Trigger)</f>
        <v>0.26027397260273971</v>
      </c>
      <c r="V174" s="11">
        <f>_xll.qlInterpolationInterpolate(B3Minterpolation,S174,TRUE)</f>
        <v>1.4021300756115759E-3</v>
      </c>
      <c r="AA174" s="238"/>
      <c r="AB174" s="238"/>
    </row>
    <row r="175" spans="6:28" ht="11.25" customHeight="1" x14ac:dyDescent="0.2">
      <c r="F175" s="237"/>
      <c r="G175" s="237"/>
      <c r="H175" s="238"/>
      <c r="L175" s="238"/>
      <c r="M175" s="238"/>
      <c r="S175" s="44">
        <f>_xll.qlCalendarAdvance(Calendar,S174,"1D","f")</f>
        <v>42521</v>
      </c>
      <c r="T175" s="44">
        <f>_xll.qlCalendarAdvance(Calendar,S175,$G$1,"mf",,Trigger)</f>
        <v>42613</v>
      </c>
      <c r="U175" s="96">
        <f>_xll.qlDayCounterYearFraction(DayCounter,S175,T175,,,Trigger)</f>
        <v>0.25205479452054796</v>
      </c>
      <c r="V175" s="11">
        <f>_xll.qlInterpolationInterpolate(B3Minterpolation,S175,TRUE)</f>
        <v>1.4135782605151121E-3</v>
      </c>
      <c r="AA175" s="238"/>
      <c r="AB175" s="238"/>
    </row>
    <row r="176" spans="6:28" ht="11.25" customHeight="1" x14ac:dyDescent="0.2">
      <c r="F176" s="237"/>
      <c r="G176" s="237"/>
      <c r="H176" s="238"/>
      <c r="L176" s="238"/>
      <c r="M176" s="238"/>
      <c r="S176" s="44">
        <f>_xll.qlCalendarAdvance(Calendar,S175,"1D","f")</f>
        <v>42522</v>
      </c>
      <c r="T176" s="44">
        <f>_xll.qlCalendarAdvance(Calendar,S176,$G$1,"mf",,Trigger)</f>
        <v>42614</v>
      </c>
      <c r="U176" s="96">
        <f>_xll.qlDayCounterYearFraction(DayCounter,S176,T176,,,Trigger)</f>
        <v>0.25205479452054796</v>
      </c>
      <c r="V176" s="11">
        <f>_xll.qlInterpolationInterpolate(B3Minterpolation,S176,TRUE)</f>
        <v>1.4163952689242505E-3</v>
      </c>
      <c r="AA176" s="238"/>
      <c r="AB176" s="238"/>
    </row>
    <row r="177" spans="6:28" ht="11.25" customHeight="1" x14ac:dyDescent="0.2">
      <c r="F177" s="237"/>
      <c r="G177" s="237"/>
      <c r="H177" s="238"/>
      <c r="L177" s="238"/>
      <c r="M177" s="238"/>
      <c r="S177" s="44">
        <f>_xll.qlCalendarAdvance(Calendar,S176,"1D","f")</f>
        <v>42523</v>
      </c>
      <c r="T177" s="44">
        <f>_xll.qlCalendarAdvance(Calendar,S177,$G$1,"mf",,Trigger)</f>
        <v>42615</v>
      </c>
      <c r="U177" s="96">
        <f>_xll.qlDayCounterYearFraction(DayCounter,S177,T177,,,Trigger)</f>
        <v>0.25205479452054796</v>
      </c>
      <c r="V177" s="11">
        <f>_xll.qlInterpolationInterpolate(B3Minterpolation,S177,TRUE)</f>
        <v>1.419191784989587E-3</v>
      </c>
      <c r="AA177" s="238"/>
      <c r="AB177" s="238"/>
    </row>
    <row r="178" spans="6:28" ht="11.25" customHeight="1" x14ac:dyDescent="0.2">
      <c r="F178" s="237"/>
      <c r="G178" s="237"/>
      <c r="H178" s="238"/>
      <c r="L178" s="238"/>
      <c r="M178" s="238"/>
      <c r="S178" s="44">
        <f>_xll.qlCalendarAdvance(Calendar,S177,"1D","f")</f>
        <v>42524</v>
      </c>
      <c r="T178" s="44">
        <f>_xll.qlCalendarAdvance(Calendar,S178,$G$1,"mf",,Trigger)</f>
        <v>42618</v>
      </c>
      <c r="U178" s="96">
        <f>_xll.qlDayCounterYearFraction(DayCounter,S178,T178,,,Trigger)</f>
        <v>0.25753424657534246</v>
      </c>
      <c r="V178" s="11">
        <f>_xll.qlInterpolationInterpolate(B3Minterpolation,S178,TRUE)</f>
        <v>1.4219665701025704E-3</v>
      </c>
      <c r="AA178" s="238"/>
      <c r="AB178" s="238"/>
    </row>
    <row r="179" spans="6:28" ht="11.25" customHeight="1" x14ac:dyDescent="0.2">
      <c r="F179" s="237"/>
      <c r="G179" s="237"/>
      <c r="H179" s="238"/>
      <c r="L179" s="238"/>
      <c r="M179" s="238"/>
      <c r="S179" s="44">
        <f>_xll.qlCalendarAdvance(Calendar,S178,"1D","f")</f>
        <v>42527</v>
      </c>
      <c r="T179" s="44">
        <f>_xll.qlCalendarAdvance(Calendar,S179,$G$1,"mf",,Trigger)</f>
        <v>42619</v>
      </c>
      <c r="U179" s="96">
        <f>_xll.qlDayCounterYearFraction(DayCounter,S179,T179,,,Trigger)</f>
        <v>0.25205479452054796</v>
      </c>
      <c r="V179" s="11">
        <f>_xll.qlInterpolationInterpolate(B3Minterpolation,S179,TRUE)</f>
        <v>1.4301481536418831E-3</v>
      </c>
      <c r="AA179" s="238"/>
      <c r="AB179" s="238"/>
    </row>
    <row r="180" spans="6:28" ht="11.25" customHeight="1" x14ac:dyDescent="0.2">
      <c r="F180" s="237"/>
      <c r="G180" s="237"/>
      <c r="H180" s="238"/>
      <c r="L180" s="238"/>
      <c r="M180" s="238"/>
      <c r="S180" s="44">
        <f>_xll.qlCalendarAdvance(Calendar,S179,"1D","f")</f>
        <v>42528</v>
      </c>
      <c r="T180" s="44">
        <f>_xll.qlCalendarAdvance(Calendar,S180,$G$1,"mf",,Trigger)</f>
        <v>42620</v>
      </c>
      <c r="U180" s="96">
        <f>_xll.qlDayCounterYearFraction(DayCounter,S180,T180,,,Trigger)</f>
        <v>0.25205479452054796</v>
      </c>
      <c r="V180" s="11">
        <f>_xll.qlInterpolationInterpolate(B3Minterpolation,S180,TRUE)</f>
        <v>1.4328236288599359E-3</v>
      </c>
      <c r="AA180" s="238"/>
      <c r="AB180" s="238"/>
    </row>
    <row r="181" spans="6:28" ht="11.25" customHeight="1" x14ac:dyDescent="0.2">
      <c r="F181" s="237"/>
      <c r="G181" s="237"/>
      <c r="H181" s="238"/>
      <c r="L181" s="238"/>
      <c r="M181" s="238"/>
      <c r="S181" s="44">
        <f>_xll.qlCalendarAdvance(Calendar,S180,"1D","f")</f>
        <v>42529</v>
      </c>
      <c r="T181" s="44">
        <f>_xll.qlCalendarAdvance(Calendar,S181,$G$1,"mf",,Trigger)</f>
        <v>42621</v>
      </c>
      <c r="U181" s="96">
        <f>_xll.qlDayCounterYearFraction(DayCounter,S181,T181,,,Trigger)</f>
        <v>0.25205479452054796</v>
      </c>
      <c r="V181" s="11">
        <f>_xll.qlInterpolationInterpolate(B3Minterpolation,S181,TRUE)</f>
        <v>1.4354711800828768E-3</v>
      </c>
      <c r="AA181" s="238"/>
      <c r="AB181" s="238"/>
    </row>
    <row r="182" spans="6:28" ht="11.25" customHeight="1" x14ac:dyDescent="0.2">
      <c r="F182" s="237"/>
      <c r="G182" s="237"/>
      <c r="H182" s="238"/>
      <c r="L182" s="238"/>
      <c r="M182" s="238"/>
      <c r="S182" s="44">
        <f>_xll.qlCalendarAdvance(Calendar,S181,"1D","f")</f>
        <v>42530</v>
      </c>
      <c r="T182" s="44">
        <f>_xll.qlCalendarAdvance(Calendar,S182,$G$1,"mf",,Trigger)</f>
        <v>42622</v>
      </c>
      <c r="U182" s="96">
        <f>_xll.qlDayCounterYearFraction(DayCounter,S182,T182,,,Trigger)</f>
        <v>0.25205479452054796</v>
      </c>
      <c r="V182" s="11">
        <f>_xll.qlInterpolationInterpolate(B3Minterpolation,S182,TRUE)</f>
        <v>1.4380895687021544E-3</v>
      </c>
      <c r="AA182" s="238"/>
      <c r="AB182" s="238"/>
    </row>
    <row r="183" spans="6:28" ht="11.25" customHeight="1" x14ac:dyDescent="0.2">
      <c r="F183" s="237"/>
      <c r="G183" s="237"/>
      <c r="H183" s="238"/>
      <c r="L183" s="238"/>
      <c r="M183" s="238"/>
      <c r="S183" s="44">
        <f>_xll.qlCalendarAdvance(Calendar,S182,"1D","f")</f>
        <v>42531</v>
      </c>
      <c r="T183" s="44">
        <f>_xll.qlCalendarAdvance(Calendar,S183,$G$1,"mf",,Trigger)</f>
        <v>42625</v>
      </c>
      <c r="U183" s="96">
        <f>_xll.qlDayCounterYearFraction(DayCounter,S183,T183,,,Trigger)</f>
        <v>0.25753424657534246</v>
      </c>
      <c r="V183" s="11">
        <f>_xll.qlInterpolationInterpolate(B3Minterpolation,S183,TRUE)</f>
        <v>1.4406775561092164E-3</v>
      </c>
      <c r="AA183" s="238"/>
      <c r="AB183" s="238"/>
    </row>
    <row r="184" spans="6:28" ht="11.25" customHeight="1" x14ac:dyDescent="0.2">
      <c r="F184" s="237"/>
      <c r="G184" s="237"/>
      <c r="H184" s="238"/>
      <c r="L184" s="238"/>
      <c r="M184" s="238"/>
      <c r="S184" s="44">
        <f>_xll.qlCalendarAdvance(Calendar,S183,"1D","f")</f>
        <v>42534</v>
      </c>
      <c r="T184" s="44">
        <f>_xll.qlCalendarAdvance(Calendar,S184,$G$1,"mf",,Trigger)</f>
        <v>42626</v>
      </c>
      <c r="U184" s="96">
        <f>_xll.qlDayCounterYearFraction(DayCounter,S184,T184,,,Trigger)</f>
        <v>0.25205479452054796</v>
      </c>
      <c r="V184" s="11">
        <f>_xll.qlInterpolationInterpolate(B3Minterpolation,S184,TRUE)</f>
        <v>1.4482467249715947E-3</v>
      </c>
      <c r="AA184" s="238"/>
      <c r="AB184" s="238"/>
    </row>
    <row r="185" spans="6:28" ht="11.25" customHeight="1" x14ac:dyDescent="0.2">
      <c r="F185" s="237"/>
      <c r="G185" s="237"/>
      <c r="H185" s="238"/>
      <c r="L185" s="238"/>
      <c r="M185" s="238"/>
      <c r="S185" s="44">
        <f>_xll.qlCalendarAdvance(Calendar,S184,"1D","f")</f>
        <v>42535</v>
      </c>
      <c r="T185" s="44">
        <f>_xll.qlCalendarAdvance(Calendar,S185,$G$1,"mf",,Trigger)</f>
        <v>42627</v>
      </c>
      <c r="U185" s="96">
        <f>_xll.qlDayCounterYearFraction(DayCounter,S185,T185,,,Trigger)</f>
        <v>0.25205479452054796</v>
      </c>
      <c r="V185" s="11">
        <f>_xll.qlInterpolationInterpolate(B3Minterpolation,S185,TRUE)</f>
        <v>1.450700721444279E-3</v>
      </c>
      <c r="AA185" s="238"/>
      <c r="AB185" s="238"/>
    </row>
    <row r="186" spans="6:28" ht="11.25" customHeight="1" x14ac:dyDescent="0.2">
      <c r="F186" s="237"/>
      <c r="G186" s="237"/>
      <c r="H186" s="238"/>
      <c r="L186" s="238"/>
      <c r="M186" s="238"/>
      <c r="S186" s="44">
        <f>_xll.qlCalendarAdvance(Calendar,S185,"1D","f")</f>
        <v>42536</v>
      </c>
      <c r="T186" s="44">
        <f>_xll.qlCalendarAdvance(Calendar,S186,$G$1,"mf",,Trigger)</f>
        <v>42628</v>
      </c>
      <c r="U186" s="96">
        <f>_xll.qlDayCounterYearFraction(DayCounter,S186,T186,,,Trigger)</f>
        <v>0.25205479452054796</v>
      </c>
      <c r="V186" s="11">
        <f>_xll.qlInterpolationInterpolate(B3Minterpolation,S186,TRUE)</f>
        <v>1.4531181236619893E-3</v>
      </c>
      <c r="AA186" s="238"/>
      <c r="AB186" s="238"/>
    </row>
    <row r="187" spans="6:28" ht="11.25" customHeight="1" x14ac:dyDescent="0.2">
      <c r="F187" s="237"/>
      <c r="G187" s="237"/>
      <c r="H187" s="238"/>
      <c r="L187" s="238"/>
      <c r="M187" s="238"/>
      <c r="S187" s="44">
        <f>_xll.qlCalendarAdvance(Calendar,S186,"1D","f")</f>
        <v>42537</v>
      </c>
      <c r="T187" s="44">
        <f>_xll.qlCalendarAdvance(Calendar,S187,$G$1,"mf",,Trigger)</f>
        <v>42629</v>
      </c>
      <c r="U187" s="96">
        <f>_xll.qlDayCounterYearFraction(DayCounter,S187,T187,,,Trigger)</f>
        <v>0.25205479452054796</v>
      </c>
      <c r="V187" s="11">
        <f>_xll.qlInterpolationInterpolate(B3Minterpolation,S187,TRUE)</f>
        <v>1.4555054179754944E-3</v>
      </c>
      <c r="AA187" s="238"/>
      <c r="AB187" s="238"/>
    </row>
    <row r="188" spans="6:28" ht="11.25" customHeight="1" x14ac:dyDescent="0.2">
      <c r="F188" s="237"/>
      <c r="G188" s="237"/>
      <c r="H188" s="238"/>
      <c r="L188" s="238"/>
      <c r="M188" s="238"/>
      <c r="S188" s="44">
        <f>_xll.qlCalendarAdvance(Calendar,S187,"1D","f")</f>
        <v>42538</v>
      </c>
      <c r="T188" s="44">
        <f>_xll.qlCalendarAdvance(Calendar,S188,$G$1,"mf",,Trigger)</f>
        <v>42632</v>
      </c>
      <c r="U188" s="96">
        <f>_xll.qlDayCounterYearFraction(DayCounter,S188,T188,,,Trigger)</f>
        <v>0.25753424657534246</v>
      </c>
      <c r="V188" s="11">
        <f>_xll.qlInterpolationInterpolate(B3Minterpolation,S188,TRUE)</f>
        <v>1.457870134405513E-3</v>
      </c>
      <c r="AA188" s="238"/>
      <c r="AB188" s="238"/>
    </row>
    <row r="189" spans="6:28" ht="11.25" customHeight="1" x14ac:dyDescent="0.2">
      <c r="F189" s="237"/>
      <c r="G189" s="237"/>
      <c r="H189" s="238"/>
      <c r="L189" s="238"/>
      <c r="M189" s="238"/>
      <c r="S189" s="44">
        <f>_xll.qlCalendarAdvance(Calendar,S188,"1D","f")</f>
        <v>42541</v>
      </c>
      <c r="T189" s="44">
        <f>_xll.qlCalendarAdvance(Calendar,S189,$G$1,"mf",,Trigger)</f>
        <v>42633</v>
      </c>
      <c r="U189" s="96">
        <f>_xll.qlDayCounterYearFraction(DayCounter,S189,T189,,,Trigger)</f>
        <v>0.25205479452054796</v>
      </c>
      <c r="V189" s="11">
        <f>_xll.qlInterpolationInterpolate(B3Minterpolation,S189,TRUE)</f>
        <v>1.4648320853583785E-3</v>
      </c>
      <c r="AA189" s="238"/>
      <c r="AB189" s="238"/>
    </row>
    <row r="190" spans="6:28" ht="11.25" customHeight="1" x14ac:dyDescent="0.2">
      <c r="F190" s="237"/>
      <c r="G190" s="237"/>
      <c r="H190" s="238"/>
      <c r="L190" s="238"/>
      <c r="M190" s="238"/>
      <c r="S190" s="44">
        <f>_xll.qlCalendarAdvance(Calendar,S189,"1D","f")</f>
        <v>42542</v>
      </c>
      <c r="T190" s="44">
        <f>_xll.qlCalendarAdvance(Calendar,S190,$G$1,"mf",,Trigger)</f>
        <v>42634</v>
      </c>
      <c r="U190" s="96">
        <f>_xll.qlDayCounterYearFraction(DayCounter,S190,T190,,,Trigger)</f>
        <v>0.25205479452054796</v>
      </c>
      <c r="V190" s="11">
        <f>_xll.qlInterpolationInterpolate(B3Minterpolation,S190,TRUE)</f>
        <v>1.4671097592181808E-3</v>
      </c>
      <c r="AA190" s="238"/>
      <c r="AB190" s="238"/>
    </row>
    <row r="191" spans="6:28" ht="11.25" customHeight="1" x14ac:dyDescent="0.2">
      <c r="F191" s="237"/>
      <c r="G191" s="237"/>
      <c r="H191" s="238"/>
      <c r="L191" s="238"/>
      <c r="M191" s="238"/>
      <c r="S191" s="44">
        <f>_xll.qlCalendarAdvance(Calendar,S190,"1D","f")</f>
        <v>42543</v>
      </c>
      <c r="T191" s="44">
        <f>_xll.qlCalendarAdvance(Calendar,S191,$G$1,"mf",,Trigger)</f>
        <v>42635</v>
      </c>
      <c r="U191" s="96">
        <f>_xll.qlDayCounterYearFraction(DayCounter,S191,T191,,,Trigger)</f>
        <v>0.25205479452054796</v>
      </c>
      <c r="V191" s="11">
        <f>_xll.qlInterpolationInterpolate(B3Minterpolation,S191,TRUE)</f>
        <v>1.4693664896763623E-3</v>
      </c>
      <c r="AA191" s="238"/>
      <c r="AB191" s="238"/>
    </row>
    <row r="192" spans="6:28" ht="11.25" customHeight="1" x14ac:dyDescent="0.2">
      <c r="F192" s="237"/>
      <c r="G192" s="237"/>
      <c r="H192" s="238"/>
      <c r="L192" s="238"/>
      <c r="M192" s="238"/>
      <c r="S192" s="44">
        <f>_xll.qlCalendarAdvance(Calendar,S191,"1D","f")</f>
        <v>42544</v>
      </c>
      <c r="T192" s="44">
        <f>_xll.qlCalendarAdvance(Calendar,S192,$G$1,"mf",,Trigger)</f>
        <v>42636</v>
      </c>
      <c r="U192" s="96">
        <f>_xll.qlDayCounterYearFraction(DayCounter,S192,T192,,,Trigger)</f>
        <v>0.25205479452054796</v>
      </c>
      <c r="V192" s="11">
        <f>_xll.qlInterpolationInterpolate(B3Minterpolation,S192,TRUE)</f>
        <v>1.4716026036292959E-3</v>
      </c>
      <c r="AA192" s="238"/>
      <c r="AB192" s="238"/>
    </row>
    <row r="193" spans="6:28" ht="11.25" customHeight="1" x14ac:dyDescent="0.2">
      <c r="F193" s="237"/>
      <c r="G193" s="237"/>
      <c r="H193" s="238"/>
      <c r="L193" s="238"/>
      <c r="M193" s="238"/>
      <c r="S193" s="44">
        <f>_xll.qlCalendarAdvance(Calendar,S192,"1D","f")</f>
        <v>42545</v>
      </c>
      <c r="T193" s="44">
        <f>_xll.qlCalendarAdvance(Calendar,S193,$G$1,"mf",,Trigger)</f>
        <v>42639</v>
      </c>
      <c r="U193" s="96">
        <f>_xll.qlDayCounterYearFraction(DayCounter,S193,T193,,,Trigger)</f>
        <v>0.25753424657534246</v>
      </c>
      <c r="V193" s="11">
        <f>_xll.qlInterpolationInterpolate(B3Minterpolation,S193,TRUE)</f>
        <v>1.4738184279733545E-3</v>
      </c>
      <c r="AA193" s="238"/>
      <c r="AB193" s="238"/>
    </row>
    <row r="194" spans="6:28" ht="11.25" customHeight="1" x14ac:dyDescent="0.2">
      <c r="F194" s="237"/>
      <c r="G194" s="237"/>
      <c r="H194" s="238"/>
      <c r="L194" s="238"/>
      <c r="M194" s="238"/>
      <c r="S194" s="44">
        <f>_xll.qlCalendarAdvance(Calendar,S193,"1D","f")</f>
        <v>42548</v>
      </c>
      <c r="T194" s="44">
        <f>_xll.qlCalendarAdvance(Calendar,S194,$G$1,"mf",,Trigger)</f>
        <v>42640</v>
      </c>
      <c r="U194" s="96">
        <f>_xll.qlDayCounterYearFraction(DayCounter,S194,T194,,,Trigger)</f>
        <v>0.25205479452054796</v>
      </c>
      <c r="V194" s="11">
        <f>_xll.qlInterpolationInterpolate(B3Minterpolation,S194,TRUE)</f>
        <v>1.4803474323160136E-3</v>
      </c>
      <c r="AA194" s="238"/>
      <c r="AB194" s="238"/>
    </row>
    <row r="195" spans="6:28" ht="11.25" customHeight="1" x14ac:dyDescent="0.2">
      <c r="F195" s="237"/>
      <c r="G195" s="237"/>
      <c r="H195" s="238"/>
      <c r="L195" s="238"/>
      <c r="M195" s="238"/>
      <c r="S195" s="44">
        <f>_xll.qlCalendarAdvance(Calendar,S194,"1D","f")</f>
        <v>42549</v>
      </c>
      <c r="T195" s="44">
        <f>_xll.qlCalendarAdvance(Calendar,S195,$G$1,"mf",,Trigger)</f>
        <v>42641</v>
      </c>
      <c r="U195" s="96">
        <f>_xll.qlDayCounterYearFraction(DayCounter,S195,T195,,,Trigger)</f>
        <v>0.25205479452054796</v>
      </c>
      <c r="V195" s="11">
        <f>_xll.qlInterpolationInterpolate(B3Minterpolation,S195,TRUE)</f>
        <v>1.4824853671883049E-3</v>
      </c>
      <c r="AA195" s="238"/>
      <c r="AB195" s="238"/>
    </row>
    <row r="196" spans="6:28" ht="11.25" customHeight="1" x14ac:dyDescent="0.2">
      <c r="F196" s="237"/>
      <c r="G196" s="237"/>
      <c r="H196" s="238"/>
      <c r="L196" s="238"/>
      <c r="M196" s="238"/>
      <c r="S196" s="44">
        <f>_xll.qlCalendarAdvance(Calendar,S195,"1D","f")</f>
        <v>42550</v>
      </c>
      <c r="T196" s="44">
        <f>_xll.qlCalendarAdvance(Calendar,S196,$G$1,"mf",,Trigger)</f>
        <v>42642</v>
      </c>
      <c r="U196" s="96">
        <f>_xll.qlDayCounterYearFraction(DayCounter,S196,T196,,,Trigger)</f>
        <v>0.25205479452054796</v>
      </c>
      <c r="V196" s="11">
        <f>_xll.qlInterpolationInterpolate(B3Minterpolation,S196,TRUE)</f>
        <v>1.4846046469335873E-3</v>
      </c>
      <c r="AA196" s="238"/>
      <c r="AB196" s="238"/>
    </row>
    <row r="197" spans="6:28" ht="11.25" customHeight="1" x14ac:dyDescent="0.2">
      <c r="F197" s="237"/>
      <c r="G197" s="237"/>
      <c r="H197" s="238"/>
      <c r="L197" s="238"/>
      <c r="M197" s="238"/>
      <c r="S197" s="44">
        <f>_xll.qlCalendarAdvance(Calendar,S196,"1D","f")</f>
        <v>42551</v>
      </c>
      <c r="T197" s="44">
        <f>_xll.qlCalendarAdvance(Calendar,S197,$G$1,"mf",,Trigger)</f>
        <v>42643</v>
      </c>
      <c r="U197" s="96">
        <f>_xll.qlDayCounterYearFraction(DayCounter,S197,T197,,,Trigger)</f>
        <v>0.25205479452054796</v>
      </c>
      <c r="V197" s="11">
        <f>_xll.qlInterpolationInterpolate(B3Minterpolation,S197,TRUE)</f>
        <v>1.4867055984482335E-3</v>
      </c>
      <c r="AA197" s="238"/>
      <c r="AB197" s="238"/>
    </row>
    <row r="198" spans="6:28" ht="11.25" customHeight="1" x14ac:dyDescent="0.2">
      <c r="F198" s="237"/>
      <c r="G198" s="237"/>
      <c r="H198" s="238"/>
      <c r="L198" s="238"/>
      <c r="M198" s="238"/>
      <c r="S198" s="44">
        <f>_xll.qlCalendarAdvance(Calendar,S197,"1D","f")</f>
        <v>42552</v>
      </c>
      <c r="T198" s="44">
        <f>_xll.qlCalendarAdvance(Calendar,S198,$G$1,"mf",,Trigger)</f>
        <v>42646</v>
      </c>
      <c r="U198" s="96">
        <f>_xll.qlDayCounterYearFraction(DayCounter,S198,T198,,,Trigger)</f>
        <v>0.25753424657534246</v>
      </c>
      <c r="V198" s="11">
        <f>_xll.qlInterpolationInterpolate(B3Minterpolation,S198,TRUE)</f>
        <v>1.4887885486286174E-3</v>
      </c>
      <c r="AA198" s="238"/>
      <c r="AB198" s="238"/>
    </row>
    <row r="199" spans="6:28" ht="11.25" customHeight="1" x14ac:dyDescent="0.2">
      <c r="F199" s="237"/>
      <c r="G199" s="237"/>
      <c r="H199" s="238"/>
      <c r="L199" s="238"/>
      <c r="M199" s="238"/>
      <c r="S199" s="44">
        <f>_xll.qlCalendarAdvance(Calendar,S198,"1D","f")</f>
        <v>42555</v>
      </c>
      <c r="T199" s="44">
        <f>_xll.qlCalendarAdvance(Calendar,S199,$G$1,"mf",,Trigger)</f>
        <v>42647</v>
      </c>
      <c r="U199" s="96">
        <f>_xll.qlDayCounterYearFraction(DayCounter,S199,T199,,,Trigger)</f>
        <v>0.25205479452054796</v>
      </c>
      <c r="V199" s="11">
        <f>_xll.qlInterpolationInterpolate(B3Minterpolation,S199,TRUE)</f>
        <v>1.4949326601279244E-3</v>
      </c>
      <c r="AA199" s="238"/>
      <c r="AB199" s="238"/>
    </row>
    <row r="200" spans="6:28" ht="11.25" customHeight="1" x14ac:dyDescent="0.2">
      <c r="F200" s="237"/>
      <c r="G200" s="237"/>
      <c r="H200" s="238"/>
      <c r="L200" s="238"/>
      <c r="M200" s="238"/>
      <c r="S200" s="44">
        <f>_xll.qlCalendarAdvance(Calendar,S199,"1D","f")</f>
        <v>42556</v>
      </c>
      <c r="T200" s="44">
        <f>_xll.qlCalendarAdvance(Calendar,S200,$G$1,"mf",,Trigger)</f>
        <v>42648</v>
      </c>
      <c r="U200" s="96">
        <f>_xll.qlDayCounterYearFraction(DayCounter,S200,T200,,,Trigger)</f>
        <v>0.25205479452054796</v>
      </c>
      <c r="V200" s="11">
        <f>_xll.qlInterpolationInterpolate(B3Minterpolation,S200,TRUE)</f>
        <v>1.4969468739349891E-3</v>
      </c>
      <c r="AA200" s="238"/>
      <c r="AB200" s="238"/>
    </row>
    <row r="201" spans="6:28" ht="11.25" customHeight="1" x14ac:dyDescent="0.2">
      <c r="F201" s="237"/>
      <c r="G201" s="237"/>
      <c r="H201" s="238"/>
      <c r="L201" s="238"/>
      <c r="M201" s="238"/>
      <c r="S201" s="44">
        <f>_xll.qlCalendarAdvance(Calendar,S200,"1D","f")</f>
        <v>42557</v>
      </c>
      <c r="T201" s="44">
        <f>_xll.qlCalendarAdvance(Calendar,S201,$G$1,"mf",,Trigger)</f>
        <v>42649</v>
      </c>
      <c r="U201" s="96">
        <f>_xll.qlDayCounterYearFraction(DayCounter,S201,T201,,,Trigger)</f>
        <v>0.25205479452054796</v>
      </c>
      <c r="V201" s="11">
        <f>_xll.qlInterpolationInterpolate(B3Minterpolation,S201,TRUE)</f>
        <v>1.4989447208896569E-3</v>
      </c>
      <c r="AA201" s="238"/>
      <c r="AB201" s="238"/>
    </row>
    <row r="202" spans="6:28" ht="11.25" customHeight="1" x14ac:dyDescent="0.2">
      <c r="F202" s="237"/>
      <c r="G202" s="237"/>
      <c r="H202" s="238"/>
      <c r="L202" s="238"/>
      <c r="M202" s="238"/>
      <c r="S202" s="44">
        <f>_xll.qlCalendarAdvance(Calendar,S201,"1D","f")</f>
        <v>42558</v>
      </c>
      <c r="T202" s="44">
        <f>_xll.qlCalendarAdvance(Calendar,S202,$G$1,"mf",,Trigger)</f>
        <v>42650</v>
      </c>
      <c r="U202" s="96">
        <f>_xll.qlDayCounterYearFraction(DayCounter,S202,T202,,,Trigger)</f>
        <v>0.25205479452054796</v>
      </c>
      <c r="V202" s="11">
        <f>_xll.qlInterpolationInterpolate(B3Minterpolation,S202,TRUE)</f>
        <v>1.5009265278883011E-3</v>
      </c>
      <c r="AA202" s="238"/>
      <c r="AB202" s="238"/>
    </row>
    <row r="203" spans="6:28" ht="11.25" customHeight="1" x14ac:dyDescent="0.2">
      <c r="F203" s="237"/>
      <c r="G203" s="237"/>
      <c r="H203" s="238"/>
      <c r="L203" s="238"/>
      <c r="M203" s="238"/>
      <c r="S203" s="44">
        <f>_xll.qlCalendarAdvance(Calendar,S202,"1D","f")</f>
        <v>42559</v>
      </c>
      <c r="T203" s="44">
        <f>_xll.qlCalendarAdvance(Calendar,S203,$G$1,"mf",,Trigger)</f>
        <v>42653</v>
      </c>
      <c r="U203" s="96">
        <f>_xll.qlDayCounterYearFraction(DayCounter,S203,T203,,,Trigger)</f>
        <v>0.25753424657534246</v>
      </c>
      <c r="V203" s="11">
        <f>_xll.qlInterpolationInterpolate(B3Minterpolation,S203,TRUE)</f>
        <v>1.5028926218272945E-3</v>
      </c>
      <c r="AA203" s="238"/>
      <c r="AB203" s="238"/>
    </row>
    <row r="204" spans="6:28" ht="11.25" customHeight="1" x14ac:dyDescent="0.2">
      <c r="F204" s="237"/>
      <c r="G204" s="237"/>
      <c r="H204" s="238"/>
      <c r="L204" s="238"/>
      <c r="M204" s="238"/>
      <c r="S204" s="44">
        <f>_xll.qlCalendarAdvance(Calendar,S203,"1D","f")</f>
        <v>42562</v>
      </c>
      <c r="T204" s="44">
        <f>_xll.qlCalendarAdvance(Calendar,S204,$G$1,"mf",,Trigger)</f>
        <v>42654</v>
      </c>
      <c r="U204" s="96">
        <f>_xll.qlDayCounterYearFraction(DayCounter,S204,T204,,,Trigger)</f>
        <v>0.25205479452054796</v>
      </c>
      <c r="V204" s="11">
        <f>_xll.qlInterpolationInterpolate(B3Minterpolation,S204,TRUE)</f>
        <v>1.5086998942501035E-3</v>
      </c>
      <c r="AA204" s="238"/>
      <c r="AB204" s="238"/>
    </row>
    <row r="205" spans="6:28" ht="11.25" customHeight="1" x14ac:dyDescent="0.2">
      <c r="F205" s="237"/>
      <c r="G205" s="237"/>
      <c r="H205" s="238"/>
      <c r="L205" s="238"/>
      <c r="M205" s="238"/>
      <c r="S205" s="44">
        <f>_xll.qlCalendarAdvance(Calendar,S204,"1D","f")</f>
        <v>42563</v>
      </c>
      <c r="T205" s="44">
        <f>_xll.qlCalendarAdvance(Calendar,S205,$G$1,"mf",,Trigger)</f>
        <v>42655</v>
      </c>
      <c r="U205" s="96">
        <f>_xll.qlDayCounterYearFraction(DayCounter,S205,T205,,,Trigger)</f>
        <v>0.25205479452054796</v>
      </c>
      <c r="V205" s="11">
        <f>_xll.qlInterpolationInterpolate(B3Minterpolation,S205,TRUE)</f>
        <v>1.5106064049142266E-3</v>
      </c>
      <c r="AA205" s="238"/>
      <c r="AB205" s="238"/>
    </row>
    <row r="206" spans="6:28" ht="11.25" customHeight="1" x14ac:dyDescent="0.2">
      <c r="F206" s="237"/>
      <c r="G206" s="237"/>
      <c r="H206" s="238"/>
      <c r="L206" s="238"/>
      <c r="M206" s="238"/>
      <c r="S206" s="44">
        <f>_xll.qlCalendarAdvance(Calendar,S205,"1D","f")</f>
        <v>42564</v>
      </c>
      <c r="T206" s="44">
        <f>_xll.qlCalendarAdvance(Calendar,S206,$G$1,"mf",,Trigger)</f>
        <v>42656</v>
      </c>
      <c r="U206" s="96">
        <f>_xll.qlDayCounterYearFraction(DayCounter,S206,T206,,,Trigger)</f>
        <v>0.25205479452054796</v>
      </c>
      <c r="V206" s="11">
        <f>_xll.qlInterpolationInterpolate(B3Minterpolation,S206,TRUE)</f>
        <v>1.5124988370005645E-3</v>
      </c>
      <c r="AA206" s="238"/>
      <c r="AB206" s="238"/>
    </row>
    <row r="207" spans="6:28" ht="11.25" customHeight="1" x14ac:dyDescent="0.2">
      <c r="F207" s="237"/>
      <c r="G207" s="237"/>
      <c r="H207" s="238"/>
      <c r="L207" s="238"/>
      <c r="M207" s="238"/>
      <c r="S207" s="44">
        <f>_xll.qlCalendarAdvance(Calendar,S206,"1D","f")</f>
        <v>42565</v>
      </c>
      <c r="T207" s="44">
        <f>_xll.qlCalendarAdvance(Calendar,S207,$G$1,"mf",,Trigger)</f>
        <v>42657</v>
      </c>
      <c r="U207" s="96">
        <f>_xll.qlDayCounterYearFraction(DayCounter,S207,T207,,,Trigger)</f>
        <v>0.25205479452054796</v>
      </c>
      <c r="V207" s="11">
        <f>_xll.qlInterpolationInterpolate(B3Minterpolation,S207,TRUE)</f>
        <v>1.5143775174054912E-3</v>
      </c>
      <c r="AA207" s="238"/>
      <c r="AB207" s="238"/>
    </row>
    <row r="208" spans="6:28" ht="11.25" customHeight="1" x14ac:dyDescent="0.2">
      <c r="F208" s="237"/>
      <c r="G208" s="237"/>
      <c r="H208" s="238"/>
      <c r="L208" s="238"/>
      <c r="M208" s="238"/>
      <c r="S208" s="44">
        <f>_xll.qlCalendarAdvance(Calendar,S207,"1D","f")</f>
        <v>42566</v>
      </c>
      <c r="T208" s="44">
        <f>_xll.qlCalendarAdvance(Calendar,S208,$G$1,"mf",,Trigger)</f>
        <v>42660</v>
      </c>
      <c r="U208" s="96">
        <f>_xll.qlDayCounterYearFraction(DayCounter,S208,T208,,,Trigger)</f>
        <v>0.25753424657534246</v>
      </c>
      <c r="V208" s="11">
        <f>_xll.qlInterpolationInterpolate(B3Minterpolation,S208,TRUE)</f>
        <v>1.5162427730253791E-3</v>
      </c>
      <c r="AA208" s="238"/>
      <c r="AB208" s="238"/>
    </row>
    <row r="209" spans="6:28" ht="11.25" customHeight="1" x14ac:dyDescent="0.2">
      <c r="F209" s="237"/>
      <c r="G209" s="237"/>
      <c r="H209" s="238"/>
      <c r="L209" s="238"/>
      <c r="M209" s="238"/>
      <c r="S209" s="44">
        <f>_xll.qlCalendarAdvance(Calendar,S208,"1D","f")</f>
        <v>42569</v>
      </c>
      <c r="T209" s="44">
        <f>_xll.qlCalendarAdvance(Calendar,S209,$G$1,"mf",,Trigger)</f>
        <v>42661</v>
      </c>
      <c r="U209" s="96">
        <f>_xll.qlDayCounterYearFraction(DayCounter,S209,T209,,,Trigger)</f>
        <v>0.25205479452054796</v>
      </c>
      <c r="V209" s="11">
        <f>_xll.qlInterpolationInterpolate(B3Minterpolation,S209,TRUE)</f>
        <v>1.5217612601385441E-3</v>
      </c>
      <c r="AA209" s="238"/>
      <c r="AB209" s="238"/>
    </row>
    <row r="210" spans="6:28" ht="11.25" customHeight="1" x14ac:dyDescent="0.2">
      <c r="F210" s="237"/>
      <c r="G210" s="237"/>
      <c r="H210" s="238"/>
      <c r="L210" s="238"/>
      <c r="M210" s="238"/>
      <c r="S210" s="44">
        <f>_xll.qlCalendarAdvance(Calendar,S209,"1D","f")</f>
        <v>42570</v>
      </c>
      <c r="T210" s="44">
        <f>_xll.qlCalendarAdvance(Calendar,S210,$G$1,"mf",,Trigger)</f>
        <v>42662</v>
      </c>
      <c r="U210" s="96">
        <f>_xll.qlDayCounterYearFraction(DayCounter,S210,T210,,,Trigger)</f>
        <v>0.25205479452054796</v>
      </c>
      <c r="V210" s="11">
        <f>_xll.qlInterpolationInterpolate(B3Minterpolation,S210,TRUE)</f>
        <v>1.52357608558201E-3</v>
      </c>
      <c r="AA210" s="238"/>
      <c r="AB210" s="238"/>
    </row>
    <row r="211" spans="6:28" ht="11.25" customHeight="1" x14ac:dyDescent="0.2">
      <c r="F211" s="237"/>
      <c r="G211" s="237"/>
      <c r="H211" s="238"/>
      <c r="L211" s="238"/>
      <c r="M211" s="238"/>
      <c r="S211" s="44">
        <f>_xll.qlCalendarAdvance(Calendar,S210,"1D","f")</f>
        <v>42571</v>
      </c>
      <c r="T211" s="44">
        <f>_xll.qlCalendarAdvance(Calendar,S211,$G$1,"mf",,Trigger)</f>
        <v>42663</v>
      </c>
      <c r="U211" s="96">
        <f>_xll.qlDayCounterYearFraction(DayCounter,S211,T211,,,Trigger)</f>
        <v>0.25205479452054796</v>
      </c>
      <c r="V211" s="11">
        <f>_xll.qlInterpolationInterpolate(B3Minterpolation,S211,TRUE)</f>
        <v>1.5253791207223031E-3</v>
      </c>
      <c r="AA211" s="238"/>
      <c r="AB211" s="238"/>
    </row>
    <row r="212" spans="6:28" ht="11.25" customHeight="1" x14ac:dyDescent="0.2">
      <c r="F212" s="237"/>
      <c r="G212" s="237"/>
      <c r="H212" s="238"/>
      <c r="L212" s="238"/>
      <c r="M212" s="238"/>
      <c r="S212" s="44">
        <f>_xll.qlCalendarAdvance(Calendar,S211,"1D","f")</f>
        <v>42572</v>
      </c>
      <c r="T212" s="44">
        <f>_xll.qlCalendarAdvance(Calendar,S212,$G$1,"mf",,Trigger)</f>
        <v>42664</v>
      </c>
      <c r="U212" s="96">
        <f>_xll.qlDayCounterYearFraction(DayCounter,S212,T212,,,Trigger)</f>
        <v>0.25205479452054796</v>
      </c>
      <c r="V212" s="11">
        <f>_xll.qlInterpolationInterpolate(B3Minterpolation,S212,TRUE)</f>
        <v>1.5271706924557967E-3</v>
      </c>
      <c r="AA212" s="238"/>
      <c r="AB212" s="238"/>
    </row>
    <row r="213" spans="6:28" ht="11.25" customHeight="1" x14ac:dyDescent="0.2">
      <c r="F213" s="237"/>
      <c r="G213" s="237"/>
      <c r="H213" s="238"/>
      <c r="L213" s="238"/>
      <c r="M213" s="238"/>
      <c r="S213" s="44">
        <f>_xll.qlCalendarAdvance(Calendar,S212,"1D","f")</f>
        <v>42573</v>
      </c>
      <c r="T213" s="44">
        <f>_xll.qlCalendarAdvance(Calendar,S213,$G$1,"mf",,Trigger)</f>
        <v>42667</v>
      </c>
      <c r="U213" s="96">
        <f>_xll.qlDayCounterYearFraction(DayCounter,S213,T213,,,Trigger)</f>
        <v>0.25753424657534246</v>
      </c>
      <c r="V213" s="11">
        <f>_xll.qlInterpolationInterpolate(B3Minterpolation,S213,TRUE)</f>
        <v>1.528951127678864E-3</v>
      </c>
      <c r="AA213" s="238"/>
      <c r="AB213" s="238"/>
    </row>
    <row r="214" spans="6:28" ht="11.25" customHeight="1" x14ac:dyDescent="0.2">
      <c r="F214" s="237"/>
      <c r="G214" s="237"/>
      <c r="H214" s="238"/>
      <c r="L214" s="238"/>
      <c r="M214" s="238"/>
      <c r="S214" s="44">
        <f>_xll.qlCalendarAdvance(Calendar,S213,"1D","f")</f>
        <v>42576</v>
      </c>
      <c r="T214" s="44">
        <f>_xll.qlCalendarAdvance(Calendar,S214,$G$1,"mf",,Trigger)</f>
        <v>42668</v>
      </c>
      <c r="U214" s="96">
        <f>_xll.qlDayCounterYearFraction(DayCounter,S214,T214,,,Trigger)</f>
        <v>0.25205479452054796</v>
      </c>
      <c r="V214" s="11">
        <f>_xll.qlInterpolationInterpolate(B3Minterpolation,S214,TRUE)</f>
        <v>1.5342288832492393E-3</v>
      </c>
      <c r="AA214" s="238"/>
      <c r="AB214" s="238"/>
    </row>
    <row r="215" spans="6:28" ht="11.25" customHeight="1" x14ac:dyDescent="0.2">
      <c r="F215" s="237"/>
      <c r="G215" s="237"/>
      <c r="H215" s="238"/>
      <c r="L215" s="238"/>
      <c r="M215" s="238"/>
      <c r="S215" s="44">
        <f>_xll.qlCalendarAdvance(Calendar,S214,"1D","f")</f>
        <v>42577</v>
      </c>
      <c r="T215" s="44">
        <f>_xll.qlCalendarAdvance(Calendar,S215,$G$1,"mf",,Trigger)</f>
        <v>42669</v>
      </c>
      <c r="U215" s="96">
        <f>_xll.qlDayCounterYearFraction(DayCounter,S215,T215,,,Trigger)</f>
        <v>0.25205479452054796</v>
      </c>
      <c r="V215" s="11">
        <f>_xll.qlInterpolationInterpolate(B3Minterpolation,S215,TRUE)</f>
        <v>1.5359680413943328E-3</v>
      </c>
      <c r="AA215" s="238"/>
      <c r="AB215" s="238"/>
    </row>
    <row r="216" spans="6:28" ht="11.25" customHeight="1" x14ac:dyDescent="0.2">
      <c r="F216" s="237"/>
      <c r="G216" s="237"/>
      <c r="H216" s="238"/>
      <c r="L216" s="238"/>
      <c r="M216" s="238"/>
      <c r="S216" s="44">
        <f>_xll.qlCalendarAdvance(Calendar,S215,"1D","f")</f>
        <v>42578</v>
      </c>
      <c r="T216" s="44">
        <f>_xll.qlCalendarAdvance(Calendar,S216,$G$1,"mf",,Trigger)</f>
        <v>42670</v>
      </c>
      <c r="U216" s="96">
        <f>_xll.qlDayCounterYearFraction(DayCounter,S216,T216,,,Trigger)</f>
        <v>0.25205479452054796</v>
      </c>
      <c r="V216" s="11">
        <f>_xll.qlInterpolationInterpolate(B3Minterpolation,S216,TRUE)</f>
        <v>1.5376976975108657E-3</v>
      </c>
      <c r="AA216" s="238"/>
      <c r="AB216" s="238"/>
    </row>
    <row r="217" spans="6:28" ht="11.25" customHeight="1" x14ac:dyDescent="0.2">
      <c r="F217" s="237"/>
      <c r="G217" s="237"/>
      <c r="H217" s="238"/>
      <c r="L217" s="238"/>
      <c r="M217" s="238"/>
      <c r="S217" s="44">
        <f>_xll.qlCalendarAdvance(Calendar,S216,"1D","f")</f>
        <v>42579</v>
      </c>
      <c r="T217" s="44">
        <f>_xll.qlCalendarAdvance(Calendar,S217,$G$1,"mf",,Trigger)</f>
        <v>42671</v>
      </c>
      <c r="U217" s="96">
        <f>_xll.qlDayCounterYearFraction(DayCounter,S217,T217,,,Trigger)</f>
        <v>0.25205479452054796</v>
      </c>
      <c r="V217" s="11">
        <f>_xll.qlInterpolationInterpolate(B3Minterpolation,S217,TRUE)</f>
        <v>1.5394181784952111E-3</v>
      </c>
      <c r="AA217" s="238"/>
      <c r="AB217" s="238"/>
    </row>
    <row r="218" spans="6:28" ht="11.25" customHeight="1" x14ac:dyDescent="0.2">
      <c r="F218" s="237"/>
      <c r="G218" s="237"/>
      <c r="H218" s="238"/>
      <c r="L218" s="238"/>
      <c r="M218" s="238"/>
      <c r="S218" s="44">
        <f>_xll.qlCalendarAdvance(Calendar,S217,"1D","f")</f>
        <v>42580</v>
      </c>
      <c r="T218" s="44">
        <f>_xll.qlCalendarAdvance(Calendar,S218,$G$1,"mf",,Trigger)</f>
        <v>42674</v>
      </c>
      <c r="U218" s="96">
        <f>_xll.qlDayCounterYearFraction(DayCounter,S218,T218,,,Trigger)</f>
        <v>0.25753424657534246</v>
      </c>
      <c r="V218" s="11">
        <f>_xll.qlInterpolationInterpolate(B3Minterpolation,S218,TRUE)</f>
        <v>1.5411298112437423E-3</v>
      </c>
      <c r="AA218" s="238"/>
      <c r="AB218" s="238"/>
    </row>
    <row r="219" spans="6:28" ht="11.25" customHeight="1" x14ac:dyDescent="0.2">
      <c r="F219" s="237"/>
      <c r="G219" s="237"/>
      <c r="H219" s="238"/>
      <c r="L219" s="238"/>
      <c r="M219" s="238"/>
      <c r="S219" s="44">
        <f>_xll.qlCalendarAdvance(Calendar,S218,"1D","f")</f>
        <v>42583</v>
      </c>
      <c r="T219" s="44">
        <f>_xll.qlCalendarAdvance(Calendar,S219,$G$1,"mf",,Trigger)</f>
        <v>42675</v>
      </c>
      <c r="U219" s="96">
        <f>_xll.qlDayCounterYearFraction(DayCounter,S219,T219,,,Trigger)</f>
        <v>0.25205479452054796</v>
      </c>
      <c r="V219" s="11">
        <f>_xll.qlInterpolationInterpolate(B3Minterpolation,S219,TRUE)</f>
        <v>1.546214889038182E-3</v>
      </c>
      <c r="AA219" s="238"/>
      <c r="AB219" s="238"/>
    </row>
    <row r="220" spans="6:28" ht="11.25" customHeight="1" x14ac:dyDescent="0.2">
      <c r="F220" s="237"/>
      <c r="G220" s="237"/>
      <c r="H220" s="238"/>
      <c r="L220" s="238"/>
      <c r="M220" s="238"/>
      <c r="S220" s="44">
        <f>_xll.qlCalendarAdvance(Calendar,S219,"1D","f")</f>
        <v>42584</v>
      </c>
      <c r="T220" s="44">
        <f>_xll.qlCalendarAdvance(Calendar,S220,$G$1,"mf",,Trigger)</f>
        <v>42676</v>
      </c>
      <c r="U220" s="96">
        <f>_xll.qlDayCounterYearFraction(DayCounter,S220,T220,,,Trigger)</f>
        <v>0.25205479452054796</v>
      </c>
      <c r="V220" s="11">
        <f>_xll.qlInterpolationInterpolate(B3Minterpolation,S220,TRUE)</f>
        <v>1.5478943978071878E-3</v>
      </c>
      <c r="AA220" s="238"/>
      <c r="AB220" s="238"/>
    </row>
    <row r="221" spans="6:28" ht="11.25" customHeight="1" x14ac:dyDescent="0.2">
      <c r="F221" s="237"/>
      <c r="G221" s="237"/>
      <c r="H221" s="238"/>
      <c r="L221" s="238"/>
      <c r="M221" s="238"/>
      <c r="S221" s="44">
        <f>_xll.qlCalendarAdvance(Calendar,S220,"1D","f")</f>
        <v>42585</v>
      </c>
      <c r="T221" s="44">
        <f>_xll.qlCalendarAdvance(Calendar,S221,$G$1,"mf",,Trigger)</f>
        <v>42677</v>
      </c>
      <c r="U221" s="96">
        <f>_xll.qlDayCounterYearFraction(DayCounter,S221,T221,,,Trigger)</f>
        <v>0.25205479452054796</v>
      </c>
      <c r="V221" s="11">
        <f>_xll.qlInterpolationInterpolate(B3Minterpolation,S221,TRUE)</f>
        <v>1.5495666928222449E-3</v>
      </c>
      <c r="AA221" s="238"/>
      <c r="AB221" s="238"/>
    </row>
    <row r="222" spans="6:28" ht="11.25" customHeight="1" x14ac:dyDescent="0.2">
      <c r="F222" s="237"/>
      <c r="G222" s="237"/>
      <c r="H222" s="238"/>
      <c r="L222" s="238"/>
      <c r="M222" s="238"/>
      <c r="S222" s="44">
        <f>_xll.qlCalendarAdvance(Calendar,S221,"1D","f")</f>
        <v>42586</v>
      </c>
      <c r="T222" s="44">
        <f>_xll.qlCalendarAdvance(Calendar,S222,$G$1,"mf",,Trigger)</f>
        <v>42678</v>
      </c>
      <c r="U222" s="96">
        <f>_xll.qlDayCounterYearFraction(DayCounter,S222,T222,,,Trigger)</f>
        <v>0.25205479452054796</v>
      </c>
      <c r="V222" s="11">
        <f>_xll.qlInterpolationInterpolate(B3Minterpolation,S222,TRUE)</f>
        <v>1.551232100979727E-3</v>
      </c>
      <c r="AA222" s="238"/>
      <c r="AB222" s="238"/>
    </row>
    <row r="223" spans="6:28" ht="11.25" customHeight="1" x14ac:dyDescent="0.2">
      <c r="F223" s="237"/>
      <c r="G223" s="237"/>
      <c r="H223" s="238"/>
      <c r="L223" s="238"/>
      <c r="M223" s="238"/>
      <c r="S223" s="44">
        <f>_xll.qlCalendarAdvance(Calendar,S222,"1D","f")</f>
        <v>42587</v>
      </c>
      <c r="T223" s="44">
        <f>_xll.qlCalendarAdvance(Calendar,S223,$G$1,"mf",,Trigger)</f>
        <v>42681</v>
      </c>
      <c r="U223" s="96">
        <f>_xll.qlDayCounterYearFraction(DayCounter,S223,T223,,,Trigger)</f>
        <v>0.25753424657534246</v>
      </c>
      <c r="V223" s="11">
        <f>_xll.qlInterpolationInterpolate(B3Minterpolation,S223,TRUE)</f>
        <v>1.5528909491760068E-3</v>
      </c>
      <c r="AA223" s="238"/>
      <c r="AB223" s="238"/>
    </row>
    <row r="224" spans="6:28" ht="11.25" customHeight="1" x14ac:dyDescent="0.2">
      <c r="F224" s="237"/>
      <c r="G224" s="237"/>
      <c r="H224" s="238"/>
      <c r="L224" s="238"/>
      <c r="M224" s="238"/>
      <c r="S224" s="44">
        <f>_xll.qlCalendarAdvance(Calendar,S223,"1D","f")</f>
        <v>42590</v>
      </c>
      <c r="T224" s="44">
        <f>_xll.qlCalendarAdvance(Calendar,S224,$G$1,"mf",,Trigger)</f>
        <v>42682</v>
      </c>
      <c r="U224" s="96">
        <f>_xll.qlDayCounterYearFraction(DayCounter,S224,T224,,,Trigger)</f>
        <v>0.25205479452054796</v>
      </c>
      <c r="V224" s="11">
        <f>_xll.qlInterpolationInterpolate(B3Minterpolation,S224,TRUE)</f>
        <v>1.557831402961365E-3</v>
      </c>
      <c r="AA224" s="238"/>
      <c r="AB224" s="238"/>
    </row>
    <row r="225" spans="6:28" ht="11.25" customHeight="1" x14ac:dyDescent="0.2">
      <c r="F225" s="237"/>
      <c r="G225" s="237"/>
      <c r="H225" s="238"/>
      <c r="L225" s="238"/>
      <c r="M225" s="238"/>
      <c r="S225" s="44">
        <f>_xll.qlCalendarAdvance(Calendar,S224,"1D","f")</f>
        <v>42591</v>
      </c>
      <c r="T225" s="44">
        <f>_xll.qlCalendarAdvance(Calendar,S225,$G$1,"mf",,Trigger)</f>
        <v>42683</v>
      </c>
      <c r="U225" s="96">
        <f>_xll.qlDayCounterYearFraction(DayCounter,S225,T225,,,Trigger)</f>
        <v>0.25205479452054796</v>
      </c>
      <c r="V225" s="11">
        <f>_xll.qlInterpolationInterpolate(B3Minterpolation,S225,TRUE)</f>
        <v>1.5594672802765679E-3</v>
      </c>
      <c r="AA225" s="238"/>
      <c r="AB225" s="238"/>
    </row>
    <row r="226" spans="6:28" ht="11.25" customHeight="1" x14ac:dyDescent="0.2">
      <c r="F226" s="237"/>
      <c r="G226" s="237"/>
      <c r="H226" s="238"/>
      <c r="L226" s="238"/>
      <c r="M226" s="238"/>
      <c r="S226" s="44">
        <f>_xll.qlCalendarAdvance(Calendar,S225,"1D","f")</f>
        <v>42592</v>
      </c>
      <c r="T226" s="44">
        <f>_xll.qlCalendarAdvance(Calendar,S226,$G$1,"mf",,Trigger)</f>
        <v>42684</v>
      </c>
      <c r="U226" s="96">
        <f>_xll.qlDayCounterYearFraction(DayCounter,S226,T226,,,Trigger)</f>
        <v>0.25205479452054796</v>
      </c>
      <c r="V226" s="11">
        <f>_xll.qlInterpolationInterpolate(B3Minterpolation,S226,TRUE)</f>
        <v>1.5610982321124344E-3</v>
      </c>
      <c r="AA226" s="238"/>
      <c r="AB226" s="238"/>
    </row>
    <row r="227" spans="6:28" ht="11.25" customHeight="1" x14ac:dyDescent="0.2">
      <c r="F227" s="237"/>
      <c r="G227" s="237"/>
      <c r="H227" s="238"/>
      <c r="L227" s="238"/>
      <c r="M227" s="238"/>
      <c r="S227" s="44">
        <f>_xll.qlCalendarAdvance(Calendar,S226,"1D","f")</f>
        <v>42593</v>
      </c>
      <c r="T227" s="44">
        <f>_xll.qlCalendarAdvance(Calendar,S227,$G$1,"mf",,Trigger)</f>
        <v>42685</v>
      </c>
      <c r="U227" s="96">
        <f>_xll.qlDayCounterYearFraction(DayCounter,S227,T227,,,Trigger)</f>
        <v>0.25205479452054796</v>
      </c>
      <c r="V227" s="11">
        <f>_xll.qlInterpolationInterpolate(B3Minterpolation,S227,TRUE)</f>
        <v>1.5627245853653375E-3</v>
      </c>
      <c r="AA227" s="238"/>
      <c r="AB227" s="238"/>
    </row>
    <row r="228" spans="6:28" ht="11.25" customHeight="1" x14ac:dyDescent="0.2">
      <c r="F228" s="237"/>
      <c r="G228" s="237"/>
      <c r="H228" s="238"/>
      <c r="L228" s="238"/>
      <c r="M228" s="238"/>
      <c r="S228" s="44">
        <f>_xll.qlCalendarAdvance(Calendar,S227,"1D","f")</f>
        <v>42594</v>
      </c>
      <c r="T228" s="44">
        <f>_xll.qlCalendarAdvance(Calendar,S228,$G$1,"mf",,Trigger)</f>
        <v>42688</v>
      </c>
      <c r="U228" s="96">
        <f>_xll.qlDayCounterYearFraction(DayCounter,S228,T228,,,Trigger)</f>
        <v>0.25753424657534246</v>
      </c>
      <c r="V228" s="11">
        <f>_xll.qlInterpolationInterpolate(B3Minterpolation,S228,TRUE)</f>
        <v>1.5643466669316508E-3</v>
      </c>
      <c r="AA228" s="238"/>
      <c r="AB228" s="238"/>
    </row>
    <row r="229" spans="6:28" ht="11.25" customHeight="1" x14ac:dyDescent="0.2">
      <c r="F229" s="237"/>
      <c r="G229" s="237"/>
      <c r="H229" s="238"/>
      <c r="L229" s="238"/>
      <c r="M229" s="238"/>
      <c r="S229" s="44">
        <f>_xll.qlCalendarAdvance(Calendar,S228,"1D","f")</f>
        <v>42597</v>
      </c>
      <c r="T229" s="44">
        <f>_xll.qlCalendarAdvance(Calendar,S229,$G$1,"mf",,Trigger)</f>
        <v>42689</v>
      </c>
      <c r="U229" s="96">
        <f>_xll.qlDayCounterYearFraction(DayCounter,S229,T229,,,Trigger)</f>
        <v>0.25205479452054796</v>
      </c>
      <c r="V229" s="11">
        <f>_xll.qlInterpolationInterpolate(B3Minterpolation,S229,TRUE)</f>
        <v>1.5691905504747817E-3</v>
      </c>
      <c r="AA229" s="238"/>
      <c r="AB229" s="238"/>
    </row>
    <row r="230" spans="6:28" ht="11.25" customHeight="1" x14ac:dyDescent="0.2">
      <c r="F230" s="237"/>
      <c r="G230" s="237"/>
      <c r="H230" s="238"/>
      <c r="L230" s="238"/>
      <c r="M230" s="238"/>
      <c r="S230" s="44">
        <f>_xll.qlCalendarAdvance(Calendar,S229,"1D","f")</f>
        <v>42598</v>
      </c>
      <c r="T230" s="44">
        <f>_xll.qlCalendarAdvance(Calendar,S230,$G$1,"mf",,Trigger)</f>
        <v>42690</v>
      </c>
      <c r="U230" s="96">
        <f>_xll.qlDayCounterYearFraction(DayCounter,S230,T230,,,Trigger)</f>
        <v>0.25205479452054796</v>
      </c>
      <c r="V230" s="11">
        <f>_xll.qlInterpolationInterpolate(B3Minterpolation,S230,TRUE)</f>
        <v>1.5707988142584664E-3</v>
      </c>
      <c r="AA230" s="238"/>
      <c r="AB230" s="238"/>
    </row>
    <row r="231" spans="6:28" ht="11.25" customHeight="1" x14ac:dyDescent="0.2">
      <c r="F231" s="237"/>
      <c r="G231" s="237"/>
      <c r="H231" s="238"/>
      <c r="L231" s="238"/>
      <c r="M231" s="238"/>
      <c r="S231" s="44">
        <f>_xll.qlCalendarAdvance(Calendar,S230,"1D","f")</f>
        <v>42599</v>
      </c>
      <c r="T231" s="44">
        <f>_xll.qlCalendarAdvance(Calendar,S231,$G$1,"mf",,Trigger)</f>
        <v>42691</v>
      </c>
      <c r="U231" s="96">
        <f>_xll.qlDayCounterYearFraction(DayCounter,S231,T231,,,Trigger)</f>
        <v>0.25205479452054796</v>
      </c>
      <c r="V231" s="11">
        <f>_xll.qlInterpolationInterpolate(B3Minterpolation,S231,TRUE)</f>
        <v>1.5724044408374266E-3</v>
      </c>
      <c r="AA231" s="238"/>
      <c r="AB231" s="238"/>
    </row>
    <row r="232" spans="6:28" ht="11.25" customHeight="1" x14ac:dyDescent="0.2">
      <c r="F232" s="237"/>
      <c r="G232" s="237"/>
      <c r="H232" s="238"/>
      <c r="L232" s="238"/>
      <c r="M232" s="238"/>
      <c r="S232" s="44">
        <f>_xll.qlCalendarAdvance(Calendar,S231,"1D","f")</f>
        <v>42600</v>
      </c>
      <c r="T232" s="44">
        <f>_xll.qlCalendarAdvance(Calendar,S232,$G$1,"mf",,Trigger)</f>
        <v>42692</v>
      </c>
      <c r="U232" s="96">
        <f>_xll.qlDayCounterYearFraction(DayCounter,S232,T232,,,Trigger)</f>
        <v>0.25205479452054796</v>
      </c>
      <c r="V232" s="11">
        <f>_xll.qlInterpolationInterpolate(B3Minterpolation,S232,TRUE)</f>
        <v>1.5740077571080359E-3</v>
      </c>
      <c r="AA232" s="238"/>
      <c r="AB232" s="238"/>
    </row>
    <row r="233" spans="6:28" ht="11.25" customHeight="1" x14ac:dyDescent="0.2">
      <c r="F233" s="237"/>
      <c r="G233" s="237"/>
      <c r="H233" s="238"/>
      <c r="L233" s="238"/>
      <c r="M233" s="238"/>
      <c r="S233" s="44">
        <f>_xll.qlCalendarAdvance(Calendar,S232,"1D","f")</f>
        <v>42601</v>
      </c>
      <c r="T233" s="44">
        <f>_xll.qlCalendarAdvance(Calendar,S233,$G$1,"mf",,Trigger)</f>
        <v>42695</v>
      </c>
      <c r="U233" s="96">
        <f>_xll.qlDayCounterYearFraction(DayCounter,S233,T233,,,Trigger)</f>
        <v>0.25753424657534246</v>
      </c>
      <c r="V233" s="11">
        <f>_xll.qlInterpolationInterpolate(B3Minterpolation,S233,TRUE)</f>
        <v>1.5756090899666671E-3</v>
      </c>
      <c r="AA233" s="238"/>
      <c r="AB233" s="238"/>
    </row>
    <row r="234" spans="6:28" ht="11.25" customHeight="1" x14ac:dyDescent="0.2">
      <c r="F234" s="237"/>
      <c r="G234" s="237"/>
      <c r="H234" s="238"/>
      <c r="L234" s="238"/>
      <c r="M234" s="238"/>
      <c r="S234" s="44">
        <f>_xll.qlCalendarAdvance(Calendar,S233,"1D","f")</f>
        <v>42604</v>
      </c>
      <c r="T234" s="44">
        <f>_xll.qlCalendarAdvance(Calendar,S234,$G$1,"mf",,Trigger)</f>
        <v>42696</v>
      </c>
      <c r="U234" s="96">
        <f>_xll.qlDayCounterYearFraction(DayCounter,S234,T234,,,Trigger)</f>
        <v>0.25205479452054796</v>
      </c>
      <c r="V234" s="11">
        <f>_xll.qlInterpolationInterpolate(B3Minterpolation,S234,TRUE)</f>
        <v>1.5804044570344249E-3</v>
      </c>
      <c r="AA234" s="238"/>
      <c r="AB234" s="238"/>
    </row>
    <row r="235" spans="6:28" ht="11.25" customHeight="1" x14ac:dyDescent="0.2">
      <c r="F235" s="237"/>
      <c r="G235" s="237"/>
      <c r="H235" s="238"/>
      <c r="L235" s="238"/>
      <c r="M235" s="238"/>
      <c r="S235" s="44">
        <f>_xll.qlCalendarAdvance(Calendar,S234,"1D","f")</f>
        <v>42605</v>
      </c>
      <c r="T235" s="44">
        <f>_xll.qlCalendarAdvance(Calendar,S235,$G$1,"mf",,Trigger)</f>
        <v>42697</v>
      </c>
      <c r="U235" s="96">
        <f>_xll.qlDayCounterYearFraction(DayCounter,S235,T235,,,Trigger)</f>
        <v>0.25205479452054796</v>
      </c>
      <c r="V235" s="11">
        <f>_xll.qlInterpolationInterpolate(B3Minterpolation,S235,TRUE)</f>
        <v>1.582001125208876E-3</v>
      </c>
      <c r="AA235" s="238"/>
      <c r="AB235" s="238"/>
    </row>
    <row r="236" spans="6:28" ht="11.25" customHeight="1" x14ac:dyDescent="0.2">
      <c r="F236" s="237"/>
      <c r="G236" s="237"/>
      <c r="H236" s="238"/>
      <c r="L236" s="238"/>
      <c r="M236" s="238"/>
      <c r="S236" s="44">
        <f>_xll.qlCalendarAdvance(Calendar,S235,"1D","f")</f>
        <v>42606</v>
      </c>
      <c r="T236" s="44">
        <f>_xll.qlCalendarAdvance(Calendar,S236,$G$1,"mf",,Trigger)</f>
        <v>42698</v>
      </c>
      <c r="U236" s="96">
        <f>_xll.qlDayCounterYearFraction(DayCounter,S236,T236,,,Trigger)</f>
        <v>0.25205479452054796</v>
      </c>
      <c r="V236" s="11">
        <f>_xll.qlInterpolationInterpolate(B3Minterpolation,S236,TRUE)</f>
        <v>1.5835974444532149E-3</v>
      </c>
      <c r="AA236" s="238"/>
      <c r="AB236" s="238"/>
    </row>
    <row r="237" spans="6:28" ht="11.25" customHeight="1" x14ac:dyDescent="0.2">
      <c r="F237" s="237"/>
      <c r="G237" s="237"/>
      <c r="H237" s="238"/>
      <c r="L237" s="238"/>
      <c r="M237" s="238"/>
      <c r="S237" s="44">
        <f>_xll.qlCalendarAdvance(Calendar,S236,"1D","f")</f>
        <v>42607</v>
      </c>
      <c r="T237" s="44">
        <f>_xll.qlCalendarAdvance(Calendar,S237,$G$1,"mf",,Trigger)</f>
        <v>42699</v>
      </c>
      <c r="U237" s="96">
        <f>_xll.qlDayCounterYearFraction(DayCounter,S237,T237,,,Trigger)</f>
        <v>0.25205479452054796</v>
      </c>
      <c r="V237" s="11">
        <f>_xll.qlInterpolationInterpolate(B3Minterpolation,S237,TRUE)</f>
        <v>1.5851937416638149E-3</v>
      </c>
      <c r="AA237" s="238"/>
      <c r="AB237" s="238"/>
    </row>
    <row r="238" spans="6:28" ht="11.25" customHeight="1" x14ac:dyDescent="0.2">
      <c r="F238" s="237"/>
      <c r="G238" s="237"/>
      <c r="H238" s="238"/>
      <c r="L238" s="238"/>
      <c r="M238" s="238"/>
      <c r="S238" s="44">
        <f>_xll.qlCalendarAdvance(Calendar,S237,"1D","f")</f>
        <v>42608</v>
      </c>
      <c r="T238" s="44">
        <f>_xll.qlCalendarAdvance(Calendar,S238,$G$1,"mf",,Trigger)</f>
        <v>42702</v>
      </c>
      <c r="U238" s="96">
        <f>_xll.qlDayCounterYearFraction(DayCounter,S238,T238,,,Trigger)</f>
        <v>0.25753424657534246</v>
      </c>
      <c r="V238" s="11">
        <f>_xll.qlInterpolationInterpolate(B3Minterpolation,S238,TRUE)</f>
        <v>1.5867903437370488E-3</v>
      </c>
      <c r="AA238" s="238"/>
      <c r="AB238" s="238"/>
    </row>
    <row r="239" spans="6:28" ht="11.25" customHeight="1" x14ac:dyDescent="0.2">
      <c r="F239" s="237"/>
      <c r="G239" s="237"/>
      <c r="H239" s="238"/>
      <c r="L239" s="238"/>
      <c r="M239" s="238"/>
      <c r="S239" s="44">
        <f>_xll.qlCalendarAdvance(Calendar,S238,"1D","f")</f>
        <v>42612</v>
      </c>
      <c r="T239" s="44">
        <f>_xll.qlCalendarAdvance(Calendar,S239,$G$1,"mf",,Trigger)</f>
        <v>42704</v>
      </c>
      <c r="U239" s="96">
        <f>_xll.qlDayCounterYearFraction(DayCounter,S239,T239,,,Trigger)</f>
        <v>0.25205479452054796</v>
      </c>
      <c r="V239" s="11">
        <f>_xll.qlInterpolationInterpolate(B3Minterpolation,S239,TRUE)</f>
        <v>1.5931863385837898E-3</v>
      </c>
      <c r="AA239" s="238"/>
      <c r="AB239" s="238"/>
    </row>
    <row r="240" spans="6:28" ht="11.25" customHeight="1" x14ac:dyDescent="0.2">
      <c r="F240" s="237"/>
      <c r="G240" s="237"/>
      <c r="H240" s="238"/>
      <c r="L240" s="238"/>
      <c r="M240" s="238"/>
      <c r="S240" s="44">
        <f>_xll.qlCalendarAdvance(Calendar,S239,"1D","f")</f>
        <v>42613</v>
      </c>
      <c r="T240" s="44">
        <f>_xll.qlCalendarAdvance(Calendar,S240,$G$1,"mf",,Trigger)</f>
        <v>42704</v>
      </c>
      <c r="U240" s="96">
        <f>_xll.qlDayCounterYearFraction(DayCounter,S240,T240,,,Trigger)</f>
        <v>0.24931506849315069</v>
      </c>
      <c r="V240" s="11">
        <f>_xll.qlInterpolationInterpolate(B3Minterpolation,S240,TRUE)</f>
        <v>1.5947893684157921E-3</v>
      </c>
      <c r="AA240" s="238"/>
      <c r="AB240" s="238"/>
    </row>
    <row r="241" spans="6:28" ht="11.25" customHeight="1" x14ac:dyDescent="0.2">
      <c r="F241" s="237"/>
      <c r="G241" s="237"/>
      <c r="H241" s="238"/>
      <c r="L241" s="238"/>
      <c r="M241" s="238"/>
      <c r="S241" s="44">
        <f>_xll.qlCalendarAdvance(Calendar,S240,"1D","f")</f>
        <v>42614</v>
      </c>
      <c r="T241" s="44">
        <f>_xll.qlCalendarAdvance(Calendar,S241,$G$1,"mf",,Trigger)</f>
        <v>42705</v>
      </c>
      <c r="U241" s="96">
        <f>_xll.qlDayCounterYearFraction(DayCounter,S241,T241,,,Trigger)</f>
        <v>0.24931506849315069</v>
      </c>
      <c r="V241" s="11">
        <f>_xll.qlInterpolationInterpolate(B3Minterpolation,S241,TRUE)</f>
        <v>1.5963946644886675E-3</v>
      </c>
      <c r="AA241" s="238"/>
      <c r="AB241" s="238"/>
    </row>
    <row r="242" spans="6:28" ht="11.25" customHeight="1" x14ac:dyDescent="0.2">
      <c r="F242" s="237"/>
      <c r="G242" s="237"/>
      <c r="H242" s="238"/>
      <c r="L242" s="238"/>
      <c r="M242" s="238"/>
      <c r="S242" s="44">
        <f>_xll.qlCalendarAdvance(Calendar,S241,"1D","f")</f>
        <v>42615</v>
      </c>
      <c r="T242" s="44">
        <f>_xll.qlCalendarAdvance(Calendar,S242,$G$1,"mf",,Trigger)</f>
        <v>42706</v>
      </c>
      <c r="U242" s="96">
        <f>_xll.qlDayCounterYearFraction(DayCounter,S242,T242,,,Trigger)</f>
        <v>0.24931506849315069</v>
      </c>
      <c r="V242" s="11">
        <f>_xll.qlInterpolationInterpolate(B3Minterpolation,S242,TRUE)</f>
        <v>1.5980025536987891E-3</v>
      </c>
      <c r="AA242" s="238"/>
      <c r="AB242" s="238"/>
    </row>
    <row r="243" spans="6:28" ht="11.25" customHeight="1" x14ac:dyDescent="0.2">
      <c r="F243" s="237"/>
      <c r="G243" s="237"/>
      <c r="H243" s="238"/>
      <c r="L243" s="238"/>
      <c r="M243" s="238"/>
      <c r="S243" s="44">
        <f>_xll.qlCalendarAdvance(Calendar,S242,"1D","f")</f>
        <v>42618</v>
      </c>
      <c r="T243" s="44">
        <f>_xll.qlCalendarAdvance(Calendar,S243,$G$1,"mf",,Trigger)</f>
        <v>42709</v>
      </c>
      <c r="U243" s="96">
        <f>_xll.qlDayCounterYearFraction(DayCounter,S243,T243,,,Trigger)</f>
        <v>0.24931506849315069</v>
      </c>
      <c r="V243" s="11">
        <f>_xll.qlInterpolationInterpolate(B3Minterpolation,S243,TRUE)</f>
        <v>1.602845049116363E-3</v>
      </c>
      <c r="AA243" s="238"/>
      <c r="AB243" s="238"/>
    </row>
    <row r="244" spans="6:28" ht="11.25" customHeight="1" x14ac:dyDescent="0.2">
      <c r="F244" s="237"/>
      <c r="G244" s="237"/>
      <c r="H244" s="238"/>
      <c r="L244" s="238"/>
      <c r="M244" s="238"/>
      <c r="S244" s="44">
        <f>_xll.qlCalendarAdvance(Calendar,S243,"1D","f")</f>
        <v>42619</v>
      </c>
      <c r="T244" s="44">
        <f>_xll.qlCalendarAdvance(Calendar,S244,$G$1,"mf",,Trigger)</f>
        <v>42710</v>
      </c>
      <c r="U244" s="96">
        <f>_xll.qlDayCounterYearFraction(DayCounter,S244,T244,,,Trigger)</f>
        <v>0.24931506849315069</v>
      </c>
      <c r="V244" s="11">
        <f>_xll.qlInterpolationInterpolate(B3Minterpolation,S244,TRUE)</f>
        <v>1.6044665798392011E-3</v>
      </c>
      <c r="AA244" s="238"/>
      <c r="AB244" s="238"/>
    </row>
    <row r="245" spans="6:28" ht="11.25" customHeight="1" x14ac:dyDescent="0.2">
      <c r="F245" s="237"/>
      <c r="G245" s="237"/>
      <c r="H245" s="238"/>
      <c r="L245" s="238"/>
      <c r="M245" s="238"/>
      <c r="S245" s="44">
        <f>_xll.qlCalendarAdvance(Calendar,S244,"1D","f")</f>
        <v>42620</v>
      </c>
      <c r="T245" s="44">
        <f>_xll.qlCalendarAdvance(Calendar,S245,$G$1,"mf",,Trigger)</f>
        <v>42711</v>
      </c>
      <c r="U245" s="96">
        <f>_xll.qlDayCounterYearFraction(DayCounter,S245,T245,,,Trigger)</f>
        <v>0.24931506849315069</v>
      </c>
      <c r="V245" s="11">
        <f>_xll.qlInterpolationInterpolate(B3Minterpolation,S245,TRUE)</f>
        <v>1.6060923381811514E-3</v>
      </c>
      <c r="AA245" s="238"/>
      <c r="AB245" s="238"/>
    </row>
    <row r="246" spans="6:28" ht="11.25" customHeight="1" x14ac:dyDescent="0.2">
      <c r="F246" s="237"/>
      <c r="G246" s="237"/>
      <c r="H246" s="238"/>
      <c r="L246" s="238"/>
      <c r="M246" s="238"/>
      <c r="S246" s="44">
        <f>_xll.qlCalendarAdvance(Calendar,S245,"1D","f")</f>
        <v>42621</v>
      </c>
      <c r="T246" s="44">
        <f>_xll.qlCalendarAdvance(Calendar,S246,$G$1,"mf",,Trigger)</f>
        <v>42712</v>
      </c>
      <c r="U246" s="96">
        <f>_xll.qlDayCounterYearFraction(DayCounter,S246,T246,,,Trigger)</f>
        <v>0.24931506849315069</v>
      </c>
      <c r="V246" s="11">
        <f>_xll.qlInterpolationInterpolate(B3Minterpolation,S246,TRUE)</f>
        <v>1.6077226510385868E-3</v>
      </c>
      <c r="AA246" s="238"/>
      <c r="AB246" s="238"/>
    </row>
    <row r="247" spans="6:28" ht="11.25" customHeight="1" x14ac:dyDescent="0.2">
      <c r="F247" s="237"/>
      <c r="G247" s="237"/>
      <c r="H247" s="238"/>
      <c r="L247" s="238"/>
      <c r="M247" s="238"/>
      <c r="S247" s="44">
        <f>_xll.qlCalendarAdvance(Calendar,S246,"1D","f")</f>
        <v>42622</v>
      </c>
      <c r="T247" s="44">
        <f>_xll.qlCalendarAdvance(Calendar,S247,$G$1,"mf",,Trigger)</f>
        <v>42713</v>
      </c>
      <c r="U247" s="96">
        <f>_xll.qlDayCounterYearFraction(DayCounter,S247,T247,,,Trigger)</f>
        <v>0.24931506849315069</v>
      </c>
      <c r="V247" s="11">
        <f>_xll.qlInterpolationInterpolate(B3Minterpolation,S247,TRUE)</f>
        <v>1.6093578453078806E-3</v>
      </c>
      <c r="AA247" s="238"/>
      <c r="AB247" s="238"/>
    </row>
    <row r="248" spans="6:28" ht="11.25" customHeight="1" x14ac:dyDescent="0.2">
      <c r="F248" s="237"/>
      <c r="G248" s="237"/>
      <c r="H248" s="238"/>
      <c r="L248" s="238"/>
      <c r="M248" s="238"/>
      <c r="S248" s="44">
        <f>_xll.qlCalendarAdvance(Calendar,S247,"1D","f")</f>
        <v>42625</v>
      </c>
      <c r="T248" s="44">
        <f>_xll.qlCalendarAdvance(Calendar,S248,$G$1,"mf",,Trigger)</f>
        <v>42716</v>
      </c>
      <c r="U248" s="96">
        <f>_xll.qlDayCounterYearFraction(DayCounter,S248,T248,,,Trigger)</f>
        <v>0.24931506849315069</v>
      </c>
      <c r="V248" s="11">
        <f>_xll.qlInterpolationInterpolate(B3Minterpolation,S248,TRUE)</f>
        <v>1.6142959855506437E-3</v>
      </c>
      <c r="AA248" s="238"/>
      <c r="AB248" s="238"/>
    </row>
    <row r="249" spans="6:28" ht="11.25" customHeight="1" x14ac:dyDescent="0.2">
      <c r="F249" s="237"/>
      <c r="G249" s="237"/>
      <c r="H249" s="238"/>
      <c r="L249" s="238"/>
      <c r="M249" s="238"/>
      <c r="S249" s="44">
        <f>_xll.qlCalendarAdvance(Calendar,S248,"1D","f")</f>
        <v>42626</v>
      </c>
      <c r="T249" s="44">
        <f>_xll.qlCalendarAdvance(Calendar,S249,$G$1,"mf",,Trigger)</f>
        <v>42717</v>
      </c>
      <c r="U249" s="96">
        <f>_xll.qlDayCounterYearFraction(DayCounter,S249,T249,,,Trigger)</f>
        <v>0.24931506849315069</v>
      </c>
      <c r="V249" s="11">
        <f>_xll.qlInterpolationInterpolate(B3Minterpolation,S249,TRUE)</f>
        <v>1.6159539744311025E-3</v>
      </c>
      <c r="AA249" s="238"/>
      <c r="AB249" s="238"/>
    </row>
    <row r="250" spans="6:28" ht="11.25" customHeight="1" x14ac:dyDescent="0.2">
      <c r="F250" s="237"/>
      <c r="G250" s="237"/>
      <c r="H250" s="238"/>
      <c r="L250" s="238"/>
      <c r="M250" s="238"/>
      <c r="S250" s="44">
        <f>_xll.qlCalendarAdvance(Calendar,S249,"1D","f")</f>
        <v>42627</v>
      </c>
      <c r="T250" s="44">
        <f>_xll.qlCalendarAdvance(Calendar,S250,$G$1,"mf",,Trigger)</f>
        <v>42718</v>
      </c>
      <c r="U250" s="96">
        <f>_xll.qlDayCounterYearFraction(DayCounter,S250,T250,,,Trigger)</f>
        <v>0.24931506849315069</v>
      </c>
      <c r="V250" s="11">
        <f>_xll.qlInterpolationInterpolate(B3Minterpolation,S250,TRUE)</f>
        <v>1.6176184792052856E-3</v>
      </c>
      <c r="AA250" s="238"/>
      <c r="AB250" s="238"/>
    </row>
    <row r="251" spans="6:28" ht="11.25" customHeight="1" x14ac:dyDescent="0.2">
      <c r="F251" s="237"/>
      <c r="G251" s="237"/>
      <c r="H251" s="238"/>
      <c r="L251" s="238"/>
      <c r="M251" s="238"/>
      <c r="S251" s="44">
        <f>_xll.qlCalendarAdvance(Calendar,S250,"1D","f")</f>
        <v>42628</v>
      </c>
      <c r="T251" s="44">
        <f>_xll.qlCalendarAdvance(Calendar,S251,$G$1,"mf",,Trigger)</f>
        <v>42719</v>
      </c>
      <c r="U251" s="96">
        <f>_xll.qlDayCounterYearFraction(DayCounter,S251,T251,,,Trigger)</f>
        <v>0.24931506849315069</v>
      </c>
      <c r="V251" s="11">
        <f>_xll.qlInterpolationInterpolate(B3Minterpolation,S251,TRUE)</f>
        <v>1.6192898267695659E-3</v>
      </c>
      <c r="AA251" s="238"/>
      <c r="AB251" s="238"/>
    </row>
    <row r="252" spans="6:28" ht="11.25" customHeight="1" x14ac:dyDescent="0.2">
      <c r="F252" s="237"/>
      <c r="G252" s="237"/>
      <c r="H252" s="238"/>
      <c r="L252" s="238"/>
      <c r="M252" s="238"/>
      <c r="S252" s="44">
        <f>_xll.qlCalendarAdvance(Calendar,S251,"1D","f")</f>
        <v>42629</v>
      </c>
      <c r="T252" s="44">
        <f>_xll.qlCalendarAdvance(Calendar,S252,$G$1,"mf",,Trigger)</f>
        <v>42720</v>
      </c>
      <c r="U252" s="96">
        <f>_xll.qlDayCounterYearFraction(DayCounter,S252,T252,,,Trigger)</f>
        <v>0.24931506849315069</v>
      </c>
      <c r="V252" s="11">
        <f>_xll.qlInterpolationInterpolate(B3Minterpolation,S252,TRUE)</f>
        <v>1.6209683440203165E-3</v>
      </c>
      <c r="AA252" s="238"/>
      <c r="AB252" s="238"/>
    </row>
    <row r="253" spans="6:28" ht="11.25" customHeight="1" x14ac:dyDescent="0.2">
      <c r="F253" s="237"/>
      <c r="G253" s="237"/>
      <c r="H253" s="238"/>
      <c r="L253" s="238"/>
      <c r="M253" s="238"/>
      <c r="S253" s="44">
        <f>_xll.qlCalendarAdvance(Calendar,S252,"1D","f")</f>
        <v>42632</v>
      </c>
      <c r="T253" s="44">
        <f>_xll.qlCalendarAdvance(Calendar,S253,$G$1,"mf",,Trigger)</f>
        <v>42723</v>
      </c>
      <c r="U253" s="96">
        <f>_xll.qlDayCounterYearFraction(DayCounter,S253,T253,,,Trigger)</f>
        <v>0.24931506849315069</v>
      </c>
      <c r="V253" s="11">
        <f>_xll.qlInterpolationInterpolate(B3Minterpolation,S253,TRUE)</f>
        <v>1.6260501828551232E-3</v>
      </c>
      <c r="AA253" s="238"/>
      <c r="AB253" s="238"/>
    </row>
    <row r="254" spans="6:28" ht="11.25" customHeight="1" x14ac:dyDescent="0.2">
      <c r="F254" s="237"/>
      <c r="G254" s="237"/>
      <c r="H254" s="238"/>
      <c r="L254" s="238"/>
      <c r="M254" s="238"/>
      <c r="S254" s="44">
        <f>_xll.qlCalendarAdvance(Calendar,S253,"1D","f")</f>
        <v>42633</v>
      </c>
      <c r="T254" s="44">
        <f>_xll.qlCalendarAdvance(Calendar,S254,$G$1,"mf",,Trigger)</f>
        <v>42724</v>
      </c>
      <c r="U254" s="96">
        <f>_xll.qlDayCounterYearFraction(DayCounter,S254,T254,,,Trigger)</f>
        <v>0.24931506849315069</v>
      </c>
      <c r="V254" s="11">
        <f>_xll.qlInterpolationInterpolate(B3Minterpolation,S254,TRUE)</f>
        <v>1.6277606478154872E-3</v>
      </c>
      <c r="AA254" s="238"/>
      <c r="AB254" s="238"/>
    </row>
    <row r="255" spans="6:28" ht="11.25" customHeight="1" x14ac:dyDescent="0.2">
      <c r="F255" s="237"/>
      <c r="G255" s="237"/>
      <c r="H255" s="238"/>
      <c r="L255" s="238"/>
      <c r="M255" s="238"/>
      <c r="S255" s="44">
        <f>_xll.qlCalendarAdvance(Calendar,S254,"1D","f")</f>
        <v>42634</v>
      </c>
      <c r="T255" s="44">
        <f>_xll.qlCalendarAdvance(Calendar,S255,$G$1,"mf",,Trigger)</f>
        <v>42725</v>
      </c>
      <c r="U255" s="96">
        <f>_xll.qlDayCounterYearFraction(DayCounter,S255,T255,,,Trigger)</f>
        <v>0.24931506849315069</v>
      </c>
      <c r="V255" s="11">
        <f>_xll.qlInterpolationInterpolate(B3Minterpolation,S255,TRUE)</f>
        <v>1.6294799169441878E-3</v>
      </c>
      <c r="AA255" s="238"/>
      <c r="AB255" s="238"/>
    </row>
    <row r="256" spans="6:28" ht="11.25" customHeight="1" x14ac:dyDescent="0.2">
      <c r="F256" s="237"/>
      <c r="G256" s="237"/>
      <c r="H256" s="238"/>
      <c r="L256" s="238"/>
      <c r="M256" s="238"/>
      <c r="S256" s="44">
        <f>_xll.qlCalendarAdvance(Calendar,S255,"1D","f")</f>
        <v>42635</v>
      </c>
      <c r="T256" s="44">
        <f>_xll.qlCalendarAdvance(Calendar,S256,$G$1,"mf",,Trigger)</f>
        <v>42726</v>
      </c>
      <c r="U256" s="96">
        <f>_xll.qlDayCounterYearFraction(DayCounter,S256,T256,,,Trigger)</f>
        <v>0.24931506849315069</v>
      </c>
      <c r="V256" s="11">
        <f>_xll.qlInterpolationInterpolate(B3Minterpolation,S256,TRUE)</f>
        <v>1.6312082486300628E-3</v>
      </c>
      <c r="AA256" s="238"/>
      <c r="AB256" s="238"/>
    </row>
    <row r="257" spans="6:28" ht="11.25" customHeight="1" x14ac:dyDescent="0.2">
      <c r="F257" s="237"/>
      <c r="G257" s="237"/>
      <c r="H257" s="238"/>
      <c r="L257" s="238"/>
      <c r="M257" s="238"/>
      <c r="S257" s="44">
        <f>_xll.qlCalendarAdvance(Calendar,S256,"1D","f")</f>
        <v>42636</v>
      </c>
      <c r="T257" s="44">
        <f>_xll.qlCalendarAdvance(Calendar,S257,$G$1,"mf",,Trigger)</f>
        <v>42727</v>
      </c>
      <c r="U257" s="96">
        <f>_xll.qlDayCounterYearFraction(DayCounter,S257,T257,,,Trigger)</f>
        <v>0.24931506849315069</v>
      </c>
      <c r="V257" s="11">
        <f>_xll.qlInterpolationInterpolate(B3Minterpolation,S257,TRUE)</f>
        <v>1.632945627231811E-3</v>
      </c>
      <c r="AA257" s="238"/>
      <c r="AB257" s="238"/>
    </row>
    <row r="258" spans="6:28" ht="11.25" customHeight="1" x14ac:dyDescent="0.2">
      <c r="F258" s="237"/>
      <c r="G258" s="237"/>
      <c r="H258" s="238"/>
      <c r="L258" s="238"/>
      <c r="M258" s="238"/>
      <c r="S258" s="44">
        <f>_xll.qlCalendarAdvance(Calendar,S257,"1D","f")</f>
        <v>42639</v>
      </c>
      <c r="T258" s="44">
        <f>_xll.qlCalendarAdvance(Calendar,S258,$G$1,"mf",,Trigger)</f>
        <v>42732</v>
      </c>
      <c r="U258" s="96">
        <f>_xll.qlDayCounterYearFraction(DayCounter,S258,T258,,,Trigger)</f>
        <v>0.25479452054794521</v>
      </c>
      <c r="V258" s="11">
        <f>_xll.qlInterpolationInterpolate(B3Minterpolation,S258,TRUE)</f>
        <v>1.6382112030439338E-3</v>
      </c>
      <c r="AA258" s="238"/>
      <c r="AB258" s="238"/>
    </row>
    <row r="259" spans="6:28" ht="11.25" customHeight="1" x14ac:dyDescent="0.2">
      <c r="F259" s="237"/>
      <c r="G259" s="237"/>
      <c r="H259" s="238"/>
      <c r="L259" s="238"/>
      <c r="M259" s="238"/>
      <c r="S259" s="44">
        <f>_xll.qlCalendarAdvance(Calendar,S258,"1D","f")</f>
        <v>42640</v>
      </c>
      <c r="T259" s="44">
        <f>_xll.qlCalendarAdvance(Calendar,S259,$G$1,"mf",,Trigger)</f>
        <v>42732</v>
      </c>
      <c r="U259" s="96">
        <f>_xll.qlDayCounterYearFraction(DayCounter,S259,T259,,,Trigger)</f>
        <v>0.25205479452054796</v>
      </c>
      <c r="V259" s="11">
        <f>_xll.qlInterpolationInterpolate(B3Minterpolation,S259,TRUE)</f>
        <v>1.6399839278208135E-3</v>
      </c>
      <c r="AA259" s="238"/>
      <c r="AB259" s="238"/>
    </row>
    <row r="260" spans="6:28" ht="11.25" customHeight="1" x14ac:dyDescent="0.2">
      <c r="F260" s="237"/>
      <c r="G260" s="237"/>
      <c r="H260" s="238"/>
      <c r="L260" s="238"/>
      <c r="M260" s="238"/>
      <c r="S260" s="44">
        <f>_xll.qlCalendarAdvance(Calendar,S259,"1D","f")</f>
        <v>42641</v>
      </c>
      <c r="T260" s="44">
        <f>_xll.qlCalendarAdvance(Calendar,S260,$G$1,"mf",,Trigger)</f>
        <v>42732</v>
      </c>
      <c r="U260" s="96">
        <f>_xll.qlDayCounterYearFraction(DayCounter,S260,T260,,,Trigger)</f>
        <v>0.24931506849315069</v>
      </c>
      <c r="V260" s="11">
        <f>_xll.qlInterpolationInterpolate(B3Minterpolation,S260,TRUE)</f>
        <v>1.6417652787693859E-3</v>
      </c>
      <c r="AA260" s="238"/>
      <c r="AB260" s="238"/>
    </row>
    <row r="261" spans="6:28" ht="11.25" customHeight="1" x14ac:dyDescent="0.2">
      <c r="F261" s="237"/>
      <c r="G261" s="237"/>
      <c r="H261" s="238"/>
      <c r="L261" s="238"/>
      <c r="M261" s="238"/>
      <c r="S261" s="131">
        <f>_xll.qlCalendarAdvance(Calendar,S260,"1D","f")</f>
        <v>42642</v>
      </c>
      <c r="T261" s="131">
        <f>_xll.qlCalendarAdvance(Calendar,S261,$G$1,"mf",,Trigger)</f>
        <v>42733</v>
      </c>
      <c r="U261" s="132">
        <f>_xll.qlDayCounterYearFraction(DayCounter,S261,T261,,,Trigger)</f>
        <v>0.24931506849315069</v>
      </c>
      <c r="V261" s="106">
        <f>_xll.qlInterpolationInterpolate(B3Minterpolation,S261,TRUE)</f>
        <v>1.6435551717408148E-3</v>
      </c>
      <c r="AA261" s="238"/>
      <c r="AB261" s="238"/>
    </row>
    <row r="262" spans="6:28" ht="11.25" customHeight="1" x14ac:dyDescent="0.2">
      <c r="F262" s="237"/>
      <c r="G262" s="237"/>
      <c r="H262" s="238"/>
      <c r="L262" s="238"/>
      <c r="M262" s="238"/>
      <c r="S262" s="240"/>
      <c r="T262" s="240"/>
      <c r="U262" s="240"/>
      <c r="V262" s="240"/>
      <c r="AA262" s="238"/>
      <c r="AB262" s="238"/>
    </row>
    <row r="263" spans="6:28" ht="11.25" customHeight="1" x14ac:dyDescent="0.2">
      <c r="F263" s="237"/>
      <c r="G263" s="237"/>
      <c r="H263" s="238"/>
      <c r="L263" s="238"/>
      <c r="M263" s="238"/>
      <c r="S263" s="240"/>
      <c r="T263" s="240"/>
      <c r="U263" s="240"/>
      <c r="V263" s="240"/>
      <c r="AA263" s="238"/>
      <c r="AB263" s="238"/>
    </row>
    <row r="264" spans="6:28" ht="11.25" customHeight="1" x14ac:dyDescent="0.2">
      <c r="F264" s="237"/>
      <c r="G264" s="237"/>
      <c r="H264" s="238"/>
      <c r="L264" s="238"/>
      <c r="M264" s="238"/>
      <c r="S264" s="240"/>
      <c r="T264" s="240"/>
      <c r="U264" s="240"/>
      <c r="V264" s="240"/>
      <c r="AA264" s="238"/>
      <c r="AB264" s="238"/>
    </row>
    <row r="265" spans="6:28" ht="11.25" customHeight="1" x14ac:dyDescent="0.2">
      <c r="F265" s="237"/>
      <c r="G265" s="237"/>
      <c r="H265" s="238"/>
      <c r="L265" s="238"/>
      <c r="M265" s="238"/>
      <c r="S265" s="240"/>
      <c r="T265" s="240"/>
      <c r="U265" s="240"/>
      <c r="V265" s="240"/>
      <c r="AA265" s="238"/>
      <c r="AB265" s="238"/>
    </row>
    <row r="266" spans="6:28" ht="11.25" customHeight="1" x14ac:dyDescent="0.2">
      <c r="F266" s="237"/>
      <c r="G266" s="237"/>
      <c r="H266" s="238"/>
      <c r="L266" s="238"/>
      <c r="M266" s="238"/>
      <c r="S266" s="240"/>
      <c r="T266" s="240"/>
      <c r="U266" s="240"/>
      <c r="V266" s="240"/>
      <c r="AA266" s="238"/>
      <c r="AB266" s="238"/>
    </row>
    <row r="267" spans="6:28" ht="11.25" customHeight="1" x14ac:dyDescent="0.2">
      <c r="F267" s="237"/>
      <c r="G267" s="237"/>
      <c r="H267" s="238"/>
      <c r="L267" s="238"/>
      <c r="M267" s="238"/>
      <c r="S267" s="240"/>
      <c r="T267" s="240"/>
      <c r="U267" s="240"/>
      <c r="V267" s="240"/>
      <c r="AA267" s="238"/>
      <c r="AB267" s="238"/>
    </row>
    <row r="268" spans="6:28" ht="11.25" customHeight="1" x14ac:dyDescent="0.2">
      <c r="F268" s="237"/>
      <c r="G268" s="237"/>
      <c r="H268" s="238"/>
      <c r="L268" s="238"/>
      <c r="M268" s="238"/>
      <c r="S268" s="240"/>
      <c r="T268" s="240"/>
      <c r="U268" s="240"/>
      <c r="V268" s="240"/>
      <c r="AA268" s="238"/>
      <c r="AB268" s="238"/>
    </row>
    <row r="269" spans="6:28" ht="11.25" customHeight="1" x14ac:dyDescent="0.2">
      <c r="F269" s="237"/>
      <c r="G269" s="237"/>
      <c r="H269" s="238"/>
      <c r="L269" s="238"/>
      <c r="M269" s="238"/>
      <c r="S269" s="240"/>
      <c r="T269" s="240"/>
      <c r="U269" s="240"/>
      <c r="V269" s="240"/>
      <c r="AA269" s="238"/>
      <c r="AB269" s="238"/>
    </row>
    <row r="270" spans="6:28" ht="11.25" customHeight="1" x14ac:dyDescent="0.2">
      <c r="F270" s="237"/>
      <c r="G270" s="237"/>
      <c r="H270" s="238"/>
      <c r="L270" s="238"/>
      <c r="M270" s="238"/>
      <c r="S270" s="240"/>
      <c r="T270" s="240"/>
      <c r="U270" s="240"/>
      <c r="V270" s="240"/>
      <c r="AA270" s="238"/>
      <c r="AB270" s="238"/>
    </row>
    <row r="271" spans="6:28" ht="11.25" customHeight="1" x14ac:dyDescent="0.2">
      <c r="F271" s="237"/>
      <c r="G271" s="237"/>
      <c r="H271" s="238"/>
      <c r="L271" s="238"/>
      <c r="M271" s="238"/>
      <c r="S271" s="240"/>
      <c r="T271" s="240"/>
      <c r="U271" s="240"/>
      <c r="V271" s="240"/>
      <c r="AA271" s="238"/>
      <c r="AB271" s="238"/>
    </row>
    <row r="272" spans="6:28" ht="11.25" customHeight="1" x14ac:dyDescent="0.2">
      <c r="F272" s="237"/>
      <c r="G272" s="237"/>
      <c r="H272" s="238"/>
      <c r="L272" s="238"/>
      <c r="M272" s="238"/>
      <c r="S272" s="240"/>
      <c r="T272" s="240"/>
      <c r="U272" s="240"/>
      <c r="V272" s="240"/>
      <c r="AA272" s="238"/>
      <c r="AB272" s="238"/>
    </row>
    <row r="273" spans="6:28" ht="11.25" customHeight="1" x14ac:dyDescent="0.2">
      <c r="F273" s="237"/>
      <c r="G273" s="237"/>
      <c r="H273" s="238"/>
      <c r="L273" s="238"/>
      <c r="M273" s="238"/>
      <c r="S273" s="240"/>
      <c r="T273" s="240"/>
      <c r="U273" s="240"/>
      <c r="V273" s="240"/>
      <c r="AA273" s="238"/>
      <c r="AB273" s="238"/>
    </row>
    <row r="274" spans="6:28" ht="11.25" customHeight="1" x14ac:dyDescent="0.2">
      <c r="F274" s="237"/>
      <c r="G274" s="237"/>
      <c r="H274" s="238"/>
      <c r="L274" s="238"/>
      <c r="M274" s="238"/>
      <c r="S274" s="240"/>
      <c r="T274" s="240"/>
      <c r="U274" s="240"/>
      <c r="V274" s="240"/>
      <c r="AA274" s="238"/>
      <c r="AB274" s="238"/>
    </row>
    <row r="275" spans="6:28" ht="11.25" customHeight="1" x14ac:dyDescent="0.2">
      <c r="F275" s="237"/>
      <c r="G275" s="237"/>
      <c r="H275" s="238"/>
      <c r="L275" s="238"/>
      <c r="M275" s="238"/>
      <c r="S275" s="240"/>
      <c r="T275" s="240"/>
      <c r="U275" s="240"/>
      <c r="V275" s="240"/>
      <c r="AA275" s="238"/>
      <c r="AB275" s="238"/>
    </row>
    <row r="276" spans="6:28" ht="11.25" customHeight="1" x14ac:dyDescent="0.2">
      <c r="F276" s="237"/>
      <c r="G276" s="237"/>
      <c r="H276" s="238"/>
      <c r="L276" s="238"/>
      <c r="M276" s="238"/>
      <c r="S276" s="240"/>
      <c r="T276" s="240"/>
      <c r="U276" s="240"/>
      <c r="V276" s="240"/>
      <c r="AA276" s="238"/>
      <c r="AB276" s="238"/>
    </row>
    <row r="277" spans="6:28" ht="11.25" customHeight="1" x14ac:dyDescent="0.2">
      <c r="F277" s="237"/>
      <c r="G277" s="237"/>
      <c r="H277" s="238"/>
      <c r="L277" s="238"/>
      <c r="M277" s="238"/>
      <c r="S277" s="240"/>
      <c r="T277" s="240"/>
      <c r="U277" s="240"/>
      <c r="V277" s="240"/>
      <c r="AA277" s="238"/>
      <c r="AB277" s="238"/>
    </row>
    <row r="278" spans="6:28" ht="11.25" customHeight="1" x14ac:dyDescent="0.2">
      <c r="F278" s="237"/>
      <c r="G278" s="237"/>
      <c r="H278" s="238"/>
      <c r="L278" s="238"/>
      <c r="M278" s="238"/>
      <c r="S278" s="240"/>
      <c r="T278" s="240"/>
      <c r="U278" s="240"/>
      <c r="V278" s="240"/>
      <c r="AA278" s="238"/>
      <c r="AB278" s="238"/>
    </row>
    <row r="279" spans="6:28" ht="11.25" customHeight="1" x14ac:dyDescent="0.2">
      <c r="F279" s="237"/>
      <c r="G279" s="237"/>
      <c r="H279" s="238"/>
      <c r="L279" s="238"/>
      <c r="M279" s="238"/>
      <c r="S279" s="240"/>
      <c r="T279" s="240"/>
      <c r="U279" s="240"/>
      <c r="V279" s="240"/>
      <c r="AA279" s="238"/>
      <c r="AB279" s="238"/>
    </row>
    <row r="280" spans="6:28" ht="11.25" customHeight="1" x14ac:dyDescent="0.2">
      <c r="F280" s="237"/>
      <c r="G280" s="237"/>
      <c r="H280" s="238"/>
      <c r="L280" s="238"/>
      <c r="M280" s="238"/>
      <c r="S280" s="240"/>
      <c r="T280" s="240"/>
      <c r="U280" s="240"/>
      <c r="V280" s="240"/>
      <c r="AA280" s="238"/>
      <c r="AB280" s="238"/>
    </row>
    <row r="281" spans="6:28" ht="11.25" customHeight="1" x14ac:dyDescent="0.2">
      <c r="F281" s="237"/>
      <c r="G281" s="237"/>
      <c r="H281" s="238"/>
      <c r="L281" s="238"/>
      <c r="M281" s="238"/>
      <c r="S281" s="240"/>
      <c r="T281" s="240"/>
      <c r="U281" s="240"/>
      <c r="V281" s="240"/>
      <c r="AA281" s="238"/>
      <c r="AB281" s="238"/>
    </row>
    <row r="282" spans="6:28" ht="11.25" customHeight="1" x14ac:dyDescent="0.2">
      <c r="F282" s="237"/>
      <c r="G282" s="237"/>
      <c r="H282" s="238"/>
      <c r="L282" s="238"/>
      <c r="M282" s="238"/>
      <c r="S282" s="240"/>
      <c r="T282" s="240"/>
      <c r="U282" s="240"/>
      <c r="V282" s="240"/>
      <c r="AA282" s="238"/>
      <c r="AB282" s="238"/>
    </row>
    <row r="283" spans="6:28" ht="11.25" customHeight="1" x14ac:dyDescent="0.2">
      <c r="F283" s="237"/>
      <c r="G283" s="237"/>
      <c r="H283" s="238"/>
      <c r="L283" s="238"/>
      <c r="M283" s="238"/>
      <c r="S283" s="240"/>
      <c r="T283" s="240"/>
      <c r="U283" s="240"/>
      <c r="V283" s="240"/>
      <c r="AA283" s="238"/>
      <c r="AB283" s="238"/>
    </row>
    <row r="284" spans="6:28" ht="11.25" customHeight="1" x14ac:dyDescent="0.2">
      <c r="F284" s="237"/>
      <c r="G284" s="237"/>
      <c r="H284" s="238"/>
      <c r="L284" s="238"/>
      <c r="M284" s="238"/>
      <c r="S284" s="240"/>
      <c r="T284" s="240"/>
      <c r="U284" s="240"/>
      <c r="V284" s="240"/>
      <c r="AA284" s="238"/>
      <c r="AB284" s="238"/>
    </row>
    <row r="285" spans="6:28" ht="11.25" customHeight="1" x14ac:dyDescent="0.2">
      <c r="F285" s="237"/>
      <c r="G285" s="237"/>
      <c r="H285" s="238"/>
      <c r="L285" s="238"/>
      <c r="M285" s="238"/>
      <c r="S285" s="240"/>
      <c r="T285" s="240"/>
      <c r="U285" s="240"/>
      <c r="V285" s="240"/>
      <c r="AA285" s="238"/>
      <c r="AB285" s="238"/>
    </row>
    <row r="286" spans="6:28" ht="11.25" customHeight="1" x14ac:dyDescent="0.2">
      <c r="F286" s="237"/>
      <c r="G286" s="237"/>
      <c r="H286" s="238"/>
      <c r="L286" s="238"/>
      <c r="M286" s="238"/>
      <c r="S286" s="240"/>
      <c r="T286" s="240"/>
      <c r="U286" s="240"/>
      <c r="V286" s="240"/>
      <c r="AA286" s="238"/>
      <c r="AB286" s="238"/>
    </row>
    <row r="287" spans="6:28" ht="11.25" customHeight="1" x14ac:dyDescent="0.2">
      <c r="F287" s="237"/>
      <c r="G287" s="237"/>
      <c r="H287" s="238"/>
      <c r="L287" s="238"/>
      <c r="M287" s="238"/>
      <c r="S287" s="240"/>
      <c r="T287" s="240"/>
      <c r="U287" s="240"/>
      <c r="V287" s="240"/>
      <c r="AA287" s="238"/>
      <c r="AB287" s="238"/>
    </row>
    <row r="288" spans="6:28" ht="11.25" customHeight="1" x14ac:dyDescent="0.2">
      <c r="F288" s="237"/>
      <c r="G288" s="237"/>
      <c r="H288" s="238"/>
      <c r="L288" s="238"/>
      <c r="M288" s="238"/>
      <c r="S288" s="240"/>
      <c r="T288" s="240"/>
      <c r="U288" s="240"/>
      <c r="V288" s="240"/>
      <c r="AA288" s="238"/>
      <c r="AB288" s="238"/>
    </row>
    <row r="289" spans="6:28" ht="11.25" customHeight="1" x14ac:dyDescent="0.2">
      <c r="F289" s="237"/>
      <c r="G289" s="237"/>
      <c r="H289" s="238"/>
      <c r="L289" s="238"/>
      <c r="M289" s="238"/>
      <c r="S289" s="240"/>
      <c r="T289" s="240"/>
      <c r="U289" s="240"/>
      <c r="V289" s="240"/>
      <c r="AA289" s="238"/>
      <c r="AB289" s="238"/>
    </row>
    <row r="290" spans="6:28" ht="11.25" customHeight="1" x14ac:dyDescent="0.2">
      <c r="F290" s="237"/>
      <c r="G290" s="237"/>
      <c r="H290" s="238"/>
      <c r="L290" s="238"/>
      <c r="M290" s="238"/>
      <c r="S290" s="240"/>
      <c r="T290" s="240"/>
      <c r="U290" s="240"/>
      <c r="V290" s="240"/>
      <c r="AA290" s="238"/>
      <c r="AB290" s="238"/>
    </row>
    <row r="291" spans="6:28" ht="11.25" customHeight="1" x14ac:dyDescent="0.2">
      <c r="F291" s="237"/>
      <c r="G291" s="237"/>
      <c r="H291" s="238"/>
      <c r="L291" s="238"/>
      <c r="M291" s="238"/>
      <c r="S291" s="240"/>
      <c r="T291" s="240"/>
      <c r="U291" s="240"/>
      <c r="V291" s="240"/>
      <c r="AA291" s="238"/>
      <c r="AB291" s="238"/>
    </row>
    <row r="292" spans="6:28" ht="11.25" customHeight="1" x14ac:dyDescent="0.2">
      <c r="F292" s="237"/>
      <c r="G292" s="237"/>
      <c r="H292" s="238"/>
      <c r="L292" s="238"/>
      <c r="M292" s="238"/>
      <c r="S292" s="240"/>
      <c r="T292" s="240"/>
      <c r="U292" s="240"/>
      <c r="V292" s="240"/>
      <c r="AA292" s="238"/>
      <c r="AB292" s="238"/>
    </row>
    <row r="293" spans="6:28" ht="11.25" customHeight="1" x14ac:dyDescent="0.2">
      <c r="F293" s="237"/>
      <c r="G293" s="237"/>
      <c r="H293" s="238"/>
      <c r="L293" s="238"/>
      <c r="M293" s="238"/>
      <c r="S293" s="240"/>
      <c r="T293" s="240"/>
      <c r="U293" s="240"/>
      <c r="V293" s="240"/>
      <c r="AA293" s="238"/>
      <c r="AB293" s="238"/>
    </row>
    <row r="294" spans="6:28" ht="11.25" customHeight="1" x14ac:dyDescent="0.2">
      <c r="F294" s="237"/>
      <c r="G294" s="237"/>
      <c r="H294" s="238"/>
      <c r="L294" s="238"/>
      <c r="M294" s="238"/>
      <c r="S294" s="240"/>
      <c r="T294" s="240"/>
      <c r="U294" s="240"/>
      <c r="V294" s="240"/>
      <c r="AA294" s="238"/>
      <c r="AB294" s="238"/>
    </row>
    <row r="295" spans="6:28" ht="11.25" customHeight="1" x14ac:dyDescent="0.2">
      <c r="F295" s="237"/>
      <c r="G295" s="237"/>
      <c r="H295" s="238"/>
      <c r="L295" s="238"/>
      <c r="M295" s="238"/>
      <c r="S295" s="240"/>
      <c r="T295" s="240"/>
      <c r="U295" s="240"/>
      <c r="V295" s="240"/>
      <c r="AA295" s="238"/>
      <c r="AB295" s="238"/>
    </row>
    <row r="296" spans="6:28" ht="11.25" customHeight="1" x14ac:dyDescent="0.2">
      <c r="F296" s="237"/>
      <c r="G296" s="237"/>
      <c r="H296" s="238"/>
      <c r="L296" s="238"/>
      <c r="M296" s="238"/>
      <c r="S296" s="240"/>
      <c r="T296" s="240"/>
      <c r="U296" s="240"/>
      <c r="V296" s="240"/>
      <c r="AA296" s="238"/>
      <c r="AB296" s="238"/>
    </row>
    <row r="297" spans="6:28" ht="11.25" customHeight="1" x14ac:dyDescent="0.2">
      <c r="F297" s="237"/>
      <c r="G297" s="237"/>
      <c r="H297" s="238"/>
      <c r="L297" s="238"/>
      <c r="M297" s="238"/>
      <c r="S297" s="240"/>
      <c r="T297" s="240"/>
      <c r="U297" s="240"/>
      <c r="V297" s="240"/>
      <c r="AA297" s="238"/>
      <c r="AB297" s="238"/>
    </row>
    <row r="298" spans="6:28" ht="11.25" customHeight="1" x14ac:dyDescent="0.2">
      <c r="F298" s="237"/>
      <c r="G298" s="237"/>
      <c r="H298" s="238"/>
      <c r="L298" s="238"/>
      <c r="M298" s="238"/>
      <c r="S298" s="240"/>
      <c r="T298" s="240"/>
      <c r="U298" s="240"/>
      <c r="V298" s="240"/>
      <c r="AA298" s="238"/>
      <c r="AB298" s="238"/>
    </row>
    <row r="299" spans="6:28" ht="11.25" customHeight="1" x14ac:dyDescent="0.2">
      <c r="F299" s="237"/>
      <c r="G299" s="237"/>
      <c r="H299" s="238"/>
      <c r="L299" s="238"/>
      <c r="M299" s="238"/>
      <c r="S299" s="240"/>
      <c r="T299" s="240"/>
      <c r="U299" s="240"/>
      <c r="V299" s="240"/>
      <c r="AA299" s="238"/>
      <c r="AB299" s="238"/>
    </row>
    <row r="300" spans="6:28" ht="11.25" customHeight="1" x14ac:dyDescent="0.2">
      <c r="F300" s="237"/>
      <c r="G300" s="237"/>
      <c r="H300" s="238"/>
      <c r="L300" s="238"/>
      <c r="M300" s="238"/>
      <c r="S300" s="240"/>
      <c r="T300" s="240"/>
      <c r="U300" s="240"/>
      <c r="V300" s="240"/>
      <c r="AA300" s="238"/>
      <c r="AB300" s="238"/>
    </row>
    <row r="301" spans="6:28" ht="11.25" customHeight="1" x14ac:dyDescent="0.2">
      <c r="F301" s="237"/>
      <c r="G301" s="237"/>
      <c r="H301" s="238"/>
      <c r="L301" s="238"/>
      <c r="M301" s="238"/>
      <c r="S301" s="240"/>
      <c r="T301" s="240"/>
      <c r="U301" s="240"/>
      <c r="V301" s="240"/>
      <c r="AA301" s="238"/>
      <c r="AB301" s="238"/>
    </row>
    <row r="302" spans="6:28" ht="11.25" customHeight="1" x14ac:dyDescent="0.2">
      <c r="F302" s="237"/>
      <c r="G302" s="237"/>
      <c r="H302" s="238"/>
      <c r="L302" s="238"/>
      <c r="M302" s="238"/>
      <c r="S302" s="240"/>
      <c r="T302" s="240"/>
      <c r="U302" s="240"/>
      <c r="V302" s="240"/>
      <c r="AA302" s="238"/>
      <c r="AB302" s="238"/>
    </row>
    <row r="303" spans="6:28" ht="11.25" customHeight="1" x14ac:dyDescent="0.2">
      <c r="F303" s="237"/>
      <c r="G303" s="237"/>
      <c r="H303" s="238"/>
      <c r="L303" s="238"/>
      <c r="M303" s="238"/>
      <c r="S303" s="240"/>
      <c r="T303" s="240"/>
      <c r="U303" s="240"/>
      <c r="V303" s="240"/>
      <c r="AA303" s="238"/>
      <c r="AB303" s="238"/>
    </row>
    <row r="304" spans="6:28" ht="11.25" customHeight="1" x14ac:dyDescent="0.2">
      <c r="F304" s="237"/>
      <c r="G304" s="237"/>
      <c r="H304" s="238"/>
      <c r="L304" s="238"/>
      <c r="M304" s="238"/>
      <c r="S304" s="240"/>
      <c r="T304" s="240"/>
      <c r="U304" s="240"/>
      <c r="V304" s="240"/>
      <c r="AA304" s="238"/>
      <c r="AB304" s="238"/>
    </row>
    <row r="305" spans="6:28" ht="11.25" customHeight="1" x14ac:dyDescent="0.2">
      <c r="F305" s="237"/>
      <c r="G305" s="237"/>
      <c r="H305" s="238"/>
      <c r="L305" s="238"/>
      <c r="M305" s="238"/>
      <c r="S305" s="240"/>
      <c r="T305" s="240"/>
      <c r="U305" s="240"/>
      <c r="V305" s="240"/>
      <c r="AA305" s="238"/>
      <c r="AB305" s="238"/>
    </row>
    <row r="306" spans="6:28" ht="11.25" customHeight="1" x14ac:dyDescent="0.2">
      <c r="F306" s="237"/>
      <c r="G306" s="237"/>
      <c r="H306" s="238"/>
      <c r="L306" s="238"/>
      <c r="M306" s="238"/>
      <c r="S306" s="240"/>
      <c r="T306" s="240"/>
      <c r="U306" s="240"/>
      <c r="V306" s="240"/>
      <c r="AA306" s="238"/>
      <c r="AB306" s="238"/>
    </row>
    <row r="307" spans="6:28" ht="11.25" customHeight="1" x14ac:dyDescent="0.2">
      <c r="F307" s="237"/>
      <c r="G307" s="237"/>
      <c r="H307" s="238"/>
      <c r="L307" s="238"/>
      <c r="M307" s="238"/>
      <c r="S307" s="240"/>
      <c r="T307" s="240"/>
      <c r="U307" s="240"/>
      <c r="V307" s="240"/>
      <c r="AA307" s="238"/>
      <c r="AB307" s="238"/>
    </row>
    <row r="308" spans="6:28" ht="11.25" customHeight="1" x14ac:dyDescent="0.2">
      <c r="F308" s="237"/>
      <c r="G308" s="237"/>
      <c r="H308" s="238"/>
      <c r="L308" s="238"/>
      <c r="M308" s="238"/>
      <c r="S308" s="240"/>
      <c r="T308" s="240"/>
      <c r="U308" s="240"/>
      <c r="V308" s="240"/>
      <c r="AA308" s="238"/>
      <c r="AB308" s="238"/>
    </row>
    <row r="309" spans="6:28" ht="11.25" customHeight="1" x14ac:dyDescent="0.2">
      <c r="F309" s="237"/>
      <c r="G309" s="237"/>
      <c r="H309" s="238"/>
      <c r="L309" s="238"/>
      <c r="M309" s="238"/>
      <c r="S309" s="240"/>
      <c r="T309" s="240"/>
      <c r="U309" s="240"/>
      <c r="V309" s="240"/>
      <c r="AA309" s="238"/>
      <c r="AB309" s="238"/>
    </row>
    <row r="310" spans="6:28" ht="11.25" customHeight="1" x14ac:dyDescent="0.2">
      <c r="F310" s="237"/>
      <c r="G310" s="237"/>
      <c r="H310" s="238"/>
      <c r="L310" s="238"/>
      <c r="M310" s="238"/>
      <c r="S310" s="240"/>
      <c r="T310" s="240"/>
      <c r="U310" s="240"/>
      <c r="V310" s="240"/>
      <c r="AA310" s="238"/>
      <c r="AB310" s="238"/>
    </row>
    <row r="311" spans="6:28" ht="11.25" customHeight="1" x14ac:dyDescent="0.2">
      <c r="F311" s="237"/>
      <c r="G311" s="237"/>
      <c r="H311" s="238"/>
      <c r="L311" s="238"/>
      <c r="M311" s="238"/>
      <c r="S311" s="240"/>
      <c r="T311" s="240"/>
      <c r="U311" s="240"/>
      <c r="V311" s="240"/>
      <c r="AA311" s="238"/>
      <c r="AB311" s="238"/>
    </row>
    <row r="312" spans="6:28" ht="11.25" customHeight="1" x14ac:dyDescent="0.2">
      <c r="F312" s="237"/>
      <c r="G312" s="237"/>
      <c r="H312" s="238"/>
      <c r="L312" s="238"/>
      <c r="M312" s="238"/>
      <c r="S312" s="240"/>
      <c r="T312" s="240"/>
      <c r="U312" s="240"/>
      <c r="V312" s="240"/>
      <c r="AA312" s="238"/>
      <c r="AB312" s="238"/>
    </row>
    <row r="313" spans="6:28" ht="11.25" customHeight="1" x14ac:dyDescent="0.2">
      <c r="F313" s="237"/>
      <c r="G313" s="237"/>
      <c r="H313" s="238"/>
      <c r="L313" s="238"/>
      <c r="M313" s="238"/>
      <c r="S313" s="240"/>
      <c r="T313" s="240"/>
      <c r="U313" s="240"/>
      <c r="V313" s="240"/>
      <c r="AA313" s="238"/>
      <c r="AB313" s="238"/>
    </row>
    <row r="314" spans="6:28" ht="11.25" customHeight="1" x14ac:dyDescent="0.2">
      <c r="F314" s="237"/>
      <c r="G314" s="237"/>
      <c r="H314" s="238"/>
      <c r="L314" s="238"/>
      <c r="M314" s="238"/>
      <c r="S314" s="240"/>
      <c r="T314" s="240"/>
      <c r="U314" s="240"/>
      <c r="V314" s="240"/>
      <c r="AA314" s="238"/>
      <c r="AB314" s="238"/>
    </row>
    <row r="315" spans="6:28" ht="11.25" customHeight="1" x14ac:dyDescent="0.2">
      <c r="F315" s="237"/>
      <c r="G315" s="237"/>
      <c r="H315" s="238"/>
      <c r="L315" s="238"/>
      <c r="M315" s="238"/>
      <c r="S315" s="240"/>
      <c r="T315" s="240"/>
      <c r="U315" s="240"/>
      <c r="V315" s="240"/>
      <c r="AA315" s="238"/>
      <c r="AB315" s="238"/>
    </row>
    <row r="316" spans="6:28" ht="11.25" customHeight="1" x14ac:dyDescent="0.2">
      <c r="F316" s="237"/>
      <c r="G316" s="237"/>
      <c r="H316" s="238"/>
      <c r="L316" s="238"/>
      <c r="M316" s="238"/>
      <c r="S316" s="240"/>
      <c r="T316" s="240"/>
      <c r="U316" s="240"/>
      <c r="V316" s="240"/>
      <c r="AA316" s="238"/>
      <c r="AB316" s="238"/>
    </row>
    <row r="317" spans="6:28" ht="11.25" customHeight="1" x14ac:dyDescent="0.2">
      <c r="F317" s="237"/>
      <c r="G317" s="237"/>
      <c r="H317" s="238"/>
      <c r="L317" s="238"/>
      <c r="M317" s="238"/>
      <c r="S317" s="240"/>
      <c r="T317" s="240"/>
      <c r="U317" s="240"/>
      <c r="V317" s="240"/>
      <c r="AA317" s="238"/>
      <c r="AB317" s="238"/>
    </row>
    <row r="318" spans="6:28" ht="11.25" customHeight="1" x14ac:dyDescent="0.2">
      <c r="F318" s="237"/>
      <c r="G318" s="237"/>
      <c r="H318" s="238"/>
      <c r="L318" s="238"/>
      <c r="M318" s="238"/>
      <c r="S318" s="240"/>
      <c r="T318" s="240"/>
      <c r="U318" s="240"/>
      <c r="V318" s="240"/>
      <c r="AA318" s="238"/>
      <c r="AB318" s="238"/>
    </row>
    <row r="319" spans="6:28" ht="11.25" customHeight="1" x14ac:dyDescent="0.2">
      <c r="F319" s="237"/>
      <c r="G319" s="237"/>
      <c r="H319" s="238"/>
      <c r="L319" s="238"/>
      <c r="M319" s="238"/>
      <c r="S319" s="240"/>
      <c r="T319" s="240"/>
      <c r="U319" s="240"/>
      <c r="V319" s="240"/>
      <c r="AA319" s="238"/>
      <c r="AB319" s="238"/>
    </row>
    <row r="320" spans="6:28" ht="11.25" customHeight="1" x14ac:dyDescent="0.2">
      <c r="F320" s="237"/>
      <c r="G320" s="237"/>
      <c r="H320" s="238"/>
      <c r="L320" s="238"/>
      <c r="M320" s="238"/>
      <c r="S320" s="240"/>
      <c r="T320" s="240"/>
      <c r="U320" s="240"/>
      <c r="V320" s="240"/>
      <c r="AA320" s="238"/>
      <c r="AB320" s="238"/>
    </row>
    <row r="321" spans="6:28" ht="11.25" customHeight="1" x14ac:dyDescent="0.2">
      <c r="F321" s="237"/>
      <c r="G321" s="237"/>
      <c r="H321" s="238"/>
      <c r="L321" s="238"/>
      <c r="M321" s="238"/>
      <c r="S321" s="240"/>
      <c r="T321" s="240"/>
      <c r="U321" s="240"/>
      <c r="V321" s="240"/>
      <c r="AA321" s="238"/>
      <c r="AB321" s="238"/>
    </row>
    <row r="322" spans="6:28" ht="11.25" customHeight="1" x14ac:dyDescent="0.2">
      <c r="F322" s="237"/>
      <c r="G322" s="237"/>
      <c r="H322" s="238"/>
      <c r="L322" s="238"/>
      <c r="M322" s="238"/>
      <c r="S322" s="240"/>
      <c r="T322" s="240"/>
      <c r="U322" s="240"/>
      <c r="V322" s="240"/>
      <c r="AA322" s="238"/>
      <c r="AB322" s="238"/>
    </row>
    <row r="323" spans="6:28" ht="11.25" customHeight="1" x14ac:dyDescent="0.2">
      <c r="F323" s="237"/>
      <c r="G323" s="237"/>
      <c r="H323" s="238"/>
      <c r="L323" s="238"/>
      <c r="M323" s="238"/>
      <c r="S323" s="240"/>
      <c r="T323" s="240"/>
      <c r="U323" s="240"/>
      <c r="V323" s="240"/>
      <c r="AA323" s="238"/>
      <c r="AB323" s="238"/>
    </row>
    <row r="324" spans="6:28" ht="11.25" customHeight="1" x14ac:dyDescent="0.2">
      <c r="F324" s="237"/>
      <c r="G324" s="237"/>
      <c r="H324" s="238"/>
      <c r="L324" s="238"/>
      <c r="M324" s="238"/>
      <c r="S324" s="240"/>
      <c r="T324" s="240"/>
      <c r="U324" s="240"/>
      <c r="V324" s="240"/>
      <c r="AA324" s="238"/>
      <c r="AB324" s="238"/>
    </row>
    <row r="325" spans="6:28" ht="11.25" customHeight="1" x14ac:dyDescent="0.2">
      <c r="F325" s="237"/>
      <c r="G325" s="237"/>
      <c r="H325" s="238"/>
      <c r="L325" s="238"/>
      <c r="M325" s="238"/>
      <c r="S325" s="240"/>
      <c r="T325" s="240"/>
      <c r="U325" s="240"/>
      <c r="V325" s="240"/>
      <c r="AA325" s="238"/>
      <c r="AB325" s="238"/>
    </row>
    <row r="326" spans="6:28" ht="11.25" customHeight="1" x14ac:dyDescent="0.2">
      <c r="F326" s="237"/>
      <c r="G326" s="237"/>
      <c r="H326" s="238"/>
      <c r="L326" s="238"/>
      <c r="M326" s="238"/>
      <c r="S326" s="240"/>
      <c r="T326" s="240"/>
      <c r="U326" s="240"/>
      <c r="V326" s="240"/>
      <c r="AA326" s="238"/>
      <c r="AB326" s="238"/>
    </row>
    <row r="327" spans="6:28" ht="11.25" customHeight="1" x14ac:dyDescent="0.2">
      <c r="F327" s="237"/>
      <c r="G327" s="237"/>
      <c r="H327" s="238"/>
      <c r="L327" s="238"/>
      <c r="M327" s="238"/>
      <c r="S327" s="240"/>
      <c r="T327" s="240"/>
      <c r="U327" s="240"/>
      <c r="V327" s="240"/>
      <c r="AA327" s="238"/>
      <c r="AB327" s="238"/>
    </row>
    <row r="328" spans="6:28" ht="11.25" customHeight="1" x14ac:dyDescent="0.2">
      <c r="F328" s="237"/>
      <c r="G328" s="237"/>
      <c r="H328" s="238"/>
      <c r="L328" s="238"/>
      <c r="M328" s="238"/>
      <c r="S328" s="240"/>
      <c r="T328" s="240"/>
      <c r="U328" s="240"/>
      <c r="V328" s="240"/>
      <c r="AA328" s="238"/>
      <c r="AB328" s="238"/>
    </row>
    <row r="329" spans="6:28" ht="11.25" customHeight="1" x14ac:dyDescent="0.2">
      <c r="F329" s="237"/>
      <c r="G329" s="237"/>
      <c r="H329" s="238"/>
      <c r="L329" s="238"/>
      <c r="M329" s="238"/>
      <c r="S329" s="240"/>
      <c r="T329" s="240"/>
      <c r="U329" s="240"/>
      <c r="V329" s="240"/>
      <c r="AA329" s="238"/>
      <c r="AB329" s="238"/>
    </row>
    <row r="330" spans="6:28" ht="11.25" customHeight="1" x14ac:dyDescent="0.2">
      <c r="F330" s="237"/>
      <c r="G330" s="237"/>
      <c r="H330" s="238"/>
      <c r="L330" s="238"/>
      <c r="M330" s="238"/>
      <c r="S330" s="240"/>
      <c r="T330" s="240"/>
      <c r="U330" s="240"/>
      <c r="V330" s="240"/>
      <c r="AA330" s="238"/>
      <c r="AB330" s="238"/>
    </row>
    <row r="331" spans="6:28" ht="11.25" customHeight="1" x14ac:dyDescent="0.2">
      <c r="F331" s="237"/>
      <c r="G331" s="237"/>
      <c r="H331" s="238"/>
      <c r="L331" s="238"/>
      <c r="M331" s="238"/>
      <c r="S331" s="240"/>
      <c r="T331" s="240"/>
      <c r="U331" s="240"/>
      <c r="V331" s="240"/>
      <c r="AA331" s="238"/>
      <c r="AB331" s="238"/>
    </row>
    <row r="332" spans="6:28" ht="11.25" customHeight="1" x14ac:dyDescent="0.2">
      <c r="F332" s="237"/>
      <c r="G332" s="237"/>
      <c r="H332" s="238"/>
      <c r="L332" s="238"/>
      <c r="M332" s="238"/>
      <c r="S332" s="240"/>
      <c r="T332" s="240"/>
      <c r="U332" s="240"/>
      <c r="V332" s="240"/>
      <c r="AA332" s="238"/>
      <c r="AB332" s="238"/>
    </row>
    <row r="333" spans="6:28" ht="11.25" customHeight="1" x14ac:dyDescent="0.2">
      <c r="F333" s="237"/>
      <c r="G333" s="237"/>
      <c r="H333" s="238"/>
      <c r="L333" s="238"/>
      <c r="M333" s="238"/>
      <c r="S333" s="240"/>
      <c r="T333" s="240"/>
      <c r="U333" s="240"/>
      <c r="V333" s="240"/>
      <c r="AA333" s="238"/>
      <c r="AB333" s="238"/>
    </row>
    <row r="334" spans="6:28" ht="11.25" customHeight="1" x14ac:dyDescent="0.2">
      <c r="F334" s="237"/>
      <c r="G334" s="237"/>
      <c r="H334" s="238"/>
      <c r="L334" s="238"/>
      <c r="M334" s="238"/>
      <c r="S334" s="240"/>
      <c r="T334" s="240"/>
      <c r="U334" s="240"/>
      <c r="V334" s="240"/>
      <c r="AA334" s="238"/>
      <c r="AB334" s="238"/>
    </row>
    <row r="335" spans="6:28" ht="11.25" customHeight="1" x14ac:dyDescent="0.2">
      <c r="F335" s="237"/>
      <c r="G335" s="237"/>
      <c r="H335" s="238"/>
      <c r="L335" s="238"/>
      <c r="M335" s="238"/>
      <c r="S335" s="240"/>
      <c r="T335" s="240"/>
      <c r="U335" s="240"/>
      <c r="V335" s="240"/>
      <c r="AA335" s="238"/>
      <c r="AB335" s="238"/>
    </row>
    <row r="336" spans="6:28" ht="11.25" customHeight="1" x14ac:dyDescent="0.2">
      <c r="F336" s="237"/>
      <c r="G336" s="237"/>
      <c r="H336" s="238"/>
      <c r="L336" s="238"/>
      <c r="M336" s="238"/>
      <c r="S336" s="240"/>
      <c r="T336" s="240"/>
      <c r="U336" s="240"/>
      <c r="V336" s="240"/>
      <c r="AA336" s="238"/>
      <c r="AB336" s="238"/>
    </row>
    <row r="337" spans="6:28" ht="11.25" customHeight="1" x14ac:dyDescent="0.2">
      <c r="F337" s="237"/>
      <c r="G337" s="237"/>
      <c r="H337" s="238"/>
      <c r="L337" s="238"/>
      <c r="M337" s="238"/>
      <c r="S337" s="240"/>
      <c r="T337" s="240"/>
      <c r="U337" s="240"/>
      <c r="V337" s="240"/>
      <c r="AA337" s="238"/>
      <c r="AB337" s="238"/>
    </row>
    <row r="338" spans="6:28" ht="11.25" customHeight="1" x14ac:dyDescent="0.2">
      <c r="F338" s="237"/>
      <c r="G338" s="237"/>
      <c r="H338" s="238"/>
      <c r="L338" s="238"/>
      <c r="M338" s="238"/>
      <c r="S338" s="240"/>
      <c r="T338" s="240"/>
      <c r="U338" s="240"/>
      <c r="V338" s="240"/>
      <c r="AA338" s="238"/>
      <c r="AB338" s="238"/>
    </row>
    <row r="339" spans="6:28" ht="11.25" customHeight="1" x14ac:dyDescent="0.2">
      <c r="F339" s="237"/>
      <c r="G339" s="237"/>
      <c r="H339" s="238"/>
      <c r="L339" s="238"/>
      <c r="M339" s="238"/>
      <c r="S339" s="240"/>
      <c r="T339" s="240"/>
      <c r="U339" s="240"/>
      <c r="V339" s="240"/>
      <c r="AA339" s="238"/>
      <c r="AB339" s="238"/>
    </row>
    <row r="340" spans="6:28" ht="11.25" customHeight="1" x14ac:dyDescent="0.2">
      <c r="F340" s="237"/>
      <c r="G340" s="237"/>
      <c r="H340" s="238"/>
      <c r="L340" s="238"/>
      <c r="M340" s="238"/>
      <c r="S340" s="240"/>
      <c r="T340" s="240"/>
      <c r="U340" s="240"/>
      <c r="V340" s="240"/>
      <c r="AA340" s="238"/>
      <c r="AB340" s="238"/>
    </row>
    <row r="341" spans="6:28" ht="11.25" customHeight="1" x14ac:dyDescent="0.2">
      <c r="F341" s="237"/>
      <c r="G341" s="237"/>
      <c r="H341" s="238"/>
      <c r="L341" s="238"/>
      <c r="M341" s="238"/>
      <c r="S341" s="240"/>
      <c r="T341" s="240"/>
      <c r="U341" s="240"/>
      <c r="V341" s="240"/>
      <c r="AA341" s="238"/>
      <c r="AB341" s="238"/>
    </row>
    <row r="342" spans="6:28" ht="11.25" customHeight="1" x14ac:dyDescent="0.2">
      <c r="F342" s="237"/>
      <c r="G342" s="237"/>
      <c r="H342" s="238"/>
      <c r="L342" s="238"/>
      <c r="M342" s="238"/>
      <c r="S342" s="240"/>
      <c r="T342" s="240"/>
      <c r="U342" s="240"/>
      <c r="V342" s="240"/>
      <c r="AA342" s="238"/>
      <c r="AB342" s="238"/>
    </row>
    <row r="343" spans="6:28" ht="11.25" customHeight="1" x14ac:dyDescent="0.2">
      <c r="F343" s="237"/>
      <c r="G343" s="237"/>
      <c r="H343" s="238"/>
      <c r="L343" s="238"/>
      <c r="M343" s="238"/>
      <c r="S343" s="240"/>
      <c r="T343" s="240"/>
      <c r="U343" s="240"/>
      <c r="V343" s="240"/>
      <c r="AA343" s="238"/>
      <c r="AB343" s="238"/>
    </row>
    <row r="344" spans="6:28" ht="11.25" customHeight="1" x14ac:dyDescent="0.2">
      <c r="F344" s="237"/>
      <c r="G344" s="237"/>
      <c r="H344" s="238"/>
      <c r="L344" s="238"/>
      <c r="M344" s="238"/>
      <c r="S344" s="240"/>
      <c r="T344" s="240"/>
      <c r="U344" s="240"/>
      <c r="V344" s="240"/>
      <c r="AA344" s="238"/>
      <c r="AB344" s="238"/>
    </row>
    <row r="345" spans="6:28" ht="11.25" customHeight="1" x14ac:dyDescent="0.2">
      <c r="F345" s="237"/>
      <c r="G345" s="237"/>
      <c r="H345" s="238"/>
      <c r="L345" s="238"/>
      <c r="M345" s="238"/>
      <c r="S345" s="240"/>
      <c r="T345" s="240"/>
      <c r="U345" s="240"/>
      <c r="V345" s="240"/>
      <c r="AA345" s="238"/>
      <c r="AB345" s="238"/>
    </row>
    <row r="346" spans="6:28" ht="11.25" customHeight="1" x14ac:dyDescent="0.2">
      <c r="F346" s="237"/>
      <c r="G346" s="237"/>
      <c r="H346" s="238"/>
      <c r="L346" s="238"/>
      <c r="M346" s="238"/>
      <c r="S346" s="240"/>
      <c r="T346" s="240"/>
      <c r="U346" s="240"/>
      <c r="V346" s="240"/>
      <c r="AA346" s="238"/>
      <c r="AB346" s="238"/>
    </row>
    <row r="347" spans="6:28" ht="11.25" customHeight="1" x14ac:dyDescent="0.2">
      <c r="F347" s="237"/>
      <c r="G347" s="237"/>
      <c r="H347" s="238"/>
      <c r="L347" s="238"/>
      <c r="M347" s="238"/>
      <c r="S347" s="240"/>
      <c r="T347" s="240"/>
      <c r="U347" s="240"/>
      <c r="V347" s="240"/>
      <c r="AA347" s="238"/>
      <c r="AB347" s="238"/>
    </row>
    <row r="348" spans="6:28" ht="11.25" customHeight="1" x14ac:dyDescent="0.2">
      <c r="F348" s="237"/>
      <c r="G348" s="237"/>
      <c r="H348" s="238"/>
      <c r="L348" s="238"/>
      <c r="M348" s="238"/>
      <c r="S348" s="240"/>
      <c r="T348" s="240"/>
      <c r="U348" s="240"/>
      <c r="V348" s="240"/>
      <c r="AA348" s="238"/>
      <c r="AB348" s="238"/>
    </row>
    <row r="349" spans="6:28" ht="11.25" customHeight="1" x14ac:dyDescent="0.2">
      <c r="F349" s="237"/>
      <c r="G349" s="237"/>
      <c r="H349" s="238"/>
      <c r="L349" s="238"/>
      <c r="M349" s="238"/>
      <c r="S349" s="240"/>
      <c r="T349" s="240"/>
      <c r="U349" s="240"/>
      <c r="V349" s="240"/>
      <c r="AA349" s="238"/>
      <c r="AB349" s="238"/>
    </row>
    <row r="350" spans="6:28" ht="11.25" customHeight="1" x14ac:dyDescent="0.2">
      <c r="F350" s="237"/>
      <c r="G350" s="237"/>
      <c r="H350" s="238"/>
      <c r="L350" s="238"/>
      <c r="M350" s="238"/>
      <c r="S350" s="240"/>
      <c r="T350" s="240"/>
      <c r="U350" s="240"/>
      <c r="V350" s="240"/>
      <c r="AA350" s="238"/>
      <c r="AB350" s="238"/>
    </row>
    <row r="351" spans="6:28" ht="11.25" customHeight="1" x14ac:dyDescent="0.2">
      <c r="F351" s="237"/>
      <c r="G351" s="237"/>
      <c r="H351" s="238"/>
      <c r="L351" s="238"/>
      <c r="M351" s="238"/>
      <c r="S351" s="240"/>
      <c r="T351" s="240"/>
      <c r="U351" s="240"/>
      <c r="V351" s="240"/>
      <c r="AA351" s="238"/>
      <c r="AB351" s="238"/>
    </row>
    <row r="352" spans="6:28" ht="11.25" customHeight="1" x14ac:dyDescent="0.2">
      <c r="F352" s="237"/>
      <c r="G352" s="237"/>
      <c r="H352" s="238"/>
      <c r="L352" s="238"/>
      <c r="M352" s="238"/>
      <c r="S352" s="240"/>
      <c r="T352" s="240"/>
      <c r="U352" s="240"/>
      <c r="V352" s="240"/>
      <c r="AA352" s="238"/>
      <c r="AB352" s="238"/>
    </row>
    <row r="353" spans="6:28" ht="11.25" customHeight="1" x14ac:dyDescent="0.2">
      <c r="F353" s="237"/>
      <c r="G353" s="237"/>
      <c r="H353" s="238"/>
      <c r="L353" s="238"/>
      <c r="M353" s="238"/>
      <c r="S353" s="240"/>
      <c r="T353" s="240"/>
      <c r="U353" s="240"/>
      <c r="V353" s="240"/>
      <c r="AA353" s="238"/>
      <c r="AB353" s="238"/>
    </row>
    <row r="354" spans="6:28" ht="11.25" customHeight="1" x14ac:dyDescent="0.2">
      <c r="F354" s="237"/>
      <c r="G354" s="237"/>
      <c r="H354" s="238"/>
      <c r="L354" s="238"/>
      <c r="M354" s="238"/>
      <c r="S354" s="240"/>
      <c r="T354" s="240"/>
      <c r="U354" s="240"/>
      <c r="V354" s="240"/>
      <c r="AA354" s="238"/>
      <c r="AB354" s="238"/>
    </row>
    <row r="355" spans="6:28" ht="11.25" customHeight="1" x14ac:dyDescent="0.2">
      <c r="F355" s="237"/>
      <c r="G355" s="237"/>
      <c r="H355" s="238"/>
      <c r="L355" s="238"/>
      <c r="M355" s="238"/>
      <c r="S355" s="240"/>
      <c r="T355" s="240"/>
      <c r="U355" s="240"/>
      <c r="V355" s="240"/>
      <c r="AA355" s="238"/>
      <c r="AB355" s="238"/>
    </row>
    <row r="356" spans="6:28" ht="11.25" customHeight="1" x14ac:dyDescent="0.2">
      <c r="F356" s="237"/>
      <c r="G356" s="237"/>
      <c r="H356" s="238"/>
      <c r="L356" s="238"/>
      <c r="M356" s="238"/>
      <c r="S356" s="240"/>
      <c r="T356" s="240"/>
      <c r="U356" s="240"/>
      <c r="V356" s="240"/>
      <c r="AA356" s="238"/>
      <c r="AB356" s="238"/>
    </row>
    <row r="357" spans="6:28" ht="11.25" customHeight="1" x14ac:dyDescent="0.2">
      <c r="F357" s="237"/>
      <c r="G357" s="237"/>
      <c r="H357" s="238"/>
      <c r="L357" s="238"/>
      <c r="M357" s="238"/>
      <c r="S357" s="240"/>
      <c r="T357" s="240"/>
      <c r="U357" s="240"/>
      <c r="V357" s="240"/>
      <c r="AA357" s="238"/>
      <c r="AB357" s="238"/>
    </row>
    <row r="358" spans="6:28" ht="11.25" customHeight="1" x14ac:dyDescent="0.2">
      <c r="F358" s="237"/>
      <c r="G358" s="237"/>
      <c r="H358" s="238"/>
      <c r="L358" s="238"/>
      <c r="M358" s="238"/>
      <c r="S358" s="240"/>
      <c r="T358" s="240"/>
      <c r="U358" s="240"/>
      <c r="V358" s="240"/>
      <c r="AA358" s="238"/>
      <c r="AB358" s="238"/>
    </row>
    <row r="359" spans="6:28" ht="11.25" customHeight="1" x14ac:dyDescent="0.2">
      <c r="F359" s="237"/>
      <c r="G359" s="237"/>
      <c r="H359" s="238"/>
      <c r="L359" s="238"/>
      <c r="M359" s="238"/>
      <c r="S359" s="240"/>
      <c r="T359" s="240"/>
      <c r="U359" s="240"/>
      <c r="V359" s="240"/>
      <c r="AA359" s="238"/>
      <c r="AB359" s="238"/>
    </row>
    <row r="360" spans="6:28" ht="11.25" customHeight="1" x14ac:dyDescent="0.2">
      <c r="F360" s="237"/>
      <c r="G360" s="237"/>
      <c r="H360" s="238"/>
      <c r="L360" s="238"/>
      <c r="M360" s="238"/>
      <c r="S360" s="240"/>
      <c r="T360" s="240"/>
      <c r="U360" s="240"/>
      <c r="V360" s="240"/>
      <c r="AA360" s="238"/>
      <c r="AB360" s="238"/>
    </row>
    <row r="361" spans="6:28" ht="11.25" customHeight="1" x14ac:dyDescent="0.2">
      <c r="F361" s="237"/>
      <c r="G361" s="237"/>
      <c r="H361" s="238"/>
      <c r="L361" s="238"/>
      <c r="M361" s="238"/>
      <c r="S361" s="240"/>
      <c r="T361" s="240"/>
      <c r="U361" s="240"/>
      <c r="V361" s="240"/>
      <c r="AA361" s="238"/>
      <c r="AB361" s="238"/>
    </row>
    <row r="362" spans="6:28" ht="11.25" customHeight="1" x14ac:dyDescent="0.2">
      <c r="F362" s="237"/>
      <c r="G362" s="237"/>
      <c r="H362" s="238"/>
      <c r="L362" s="238"/>
      <c r="M362" s="238"/>
      <c r="S362" s="240"/>
      <c r="T362" s="240"/>
      <c r="U362" s="240"/>
      <c r="V362" s="240"/>
      <c r="AA362" s="238"/>
      <c r="AB362" s="238"/>
    </row>
    <row r="363" spans="6:28" ht="11.25" customHeight="1" x14ac:dyDescent="0.2">
      <c r="F363" s="237"/>
      <c r="G363" s="237"/>
      <c r="H363" s="238"/>
      <c r="L363" s="238"/>
      <c r="M363" s="238"/>
      <c r="S363" s="240"/>
      <c r="T363" s="240"/>
      <c r="U363" s="240"/>
      <c r="V363" s="240"/>
      <c r="AA363" s="238"/>
      <c r="AB363" s="238"/>
    </row>
    <row r="364" spans="6:28" ht="11.25" customHeight="1" x14ac:dyDescent="0.2">
      <c r="F364" s="237"/>
      <c r="G364" s="237"/>
      <c r="H364" s="238"/>
      <c r="L364" s="238"/>
      <c r="M364" s="238"/>
      <c r="S364" s="240"/>
      <c r="T364" s="240"/>
      <c r="U364" s="240"/>
      <c r="V364" s="240"/>
      <c r="AA364" s="238"/>
      <c r="AB364" s="238"/>
    </row>
    <row r="365" spans="6:28" ht="11.25" customHeight="1" x14ac:dyDescent="0.2">
      <c r="F365" s="237"/>
      <c r="G365" s="237"/>
      <c r="H365" s="238"/>
      <c r="L365" s="238"/>
      <c r="M365" s="238"/>
      <c r="S365" s="240"/>
      <c r="T365" s="240"/>
      <c r="U365" s="240"/>
      <c r="V365" s="240"/>
      <c r="AA365" s="238"/>
      <c r="AB365" s="238"/>
    </row>
    <row r="366" spans="6:28" ht="11.25" customHeight="1" x14ac:dyDescent="0.2">
      <c r="F366" s="237"/>
      <c r="G366" s="237"/>
      <c r="H366" s="238"/>
      <c r="L366" s="238"/>
      <c r="M366" s="238"/>
      <c r="S366" s="240"/>
      <c r="T366" s="240"/>
      <c r="U366" s="240"/>
      <c r="V366" s="240"/>
      <c r="AA366" s="238"/>
      <c r="AB366" s="238"/>
    </row>
    <row r="367" spans="6:28" ht="11.25" customHeight="1" x14ac:dyDescent="0.2">
      <c r="F367" s="237"/>
      <c r="G367" s="237"/>
      <c r="H367" s="238"/>
      <c r="L367" s="238"/>
      <c r="M367" s="238"/>
      <c r="S367" s="240"/>
      <c r="T367" s="240"/>
      <c r="U367" s="240"/>
      <c r="V367" s="240"/>
      <c r="AA367" s="238"/>
      <c r="AB367" s="238"/>
    </row>
    <row r="368" spans="6:28" ht="11.25" customHeight="1" x14ac:dyDescent="0.2">
      <c r="F368" s="237"/>
      <c r="G368" s="237"/>
      <c r="H368" s="238"/>
      <c r="L368" s="238"/>
      <c r="M368" s="238"/>
      <c r="S368" s="240"/>
      <c r="T368" s="240"/>
      <c r="U368" s="240"/>
      <c r="V368" s="240"/>
      <c r="AA368" s="238"/>
      <c r="AB368" s="238"/>
    </row>
    <row r="369" spans="6:28" ht="11.25" customHeight="1" x14ac:dyDescent="0.2">
      <c r="F369" s="237"/>
      <c r="G369" s="237"/>
      <c r="H369" s="238"/>
      <c r="L369" s="238"/>
      <c r="M369" s="238"/>
      <c r="S369" s="240"/>
      <c r="T369" s="240"/>
      <c r="U369" s="240"/>
      <c r="V369" s="240"/>
      <c r="AA369" s="238"/>
      <c r="AB369" s="238"/>
    </row>
    <row r="370" spans="6:28" ht="11.25" customHeight="1" x14ac:dyDescent="0.2">
      <c r="F370" s="237"/>
      <c r="G370" s="237"/>
      <c r="H370" s="238"/>
      <c r="L370" s="238"/>
      <c r="M370" s="238"/>
      <c r="S370" s="240"/>
      <c r="T370" s="240"/>
      <c r="U370" s="240"/>
      <c r="V370" s="240"/>
      <c r="AA370" s="238"/>
      <c r="AB370" s="238"/>
    </row>
    <row r="371" spans="6:28" ht="11.25" customHeight="1" x14ac:dyDescent="0.2">
      <c r="F371" s="237"/>
      <c r="G371" s="237"/>
      <c r="H371" s="238"/>
      <c r="L371" s="238"/>
      <c r="M371" s="238"/>
      <c r="S371" s="240"/>
      <c r="T371" s="240"/>
      <c r="U371" s="240"/>
      <c r="V371" s="240"/>
      <c r="AA371" s="238"/>
      <c r="AB371" s="238"/>
    </row>
    <row r="372" spans="6:28" ht="11.25" customHeight="1" x14ac:dyDescent="0.2">
      <c r="F372" s="237"/>
      <c r="G372" s="237"/>
      <c r="H372" s="238"/>
      <c r="L372" s="238"/>
      <c r="M372" s="238"/>
      <c r="S372" s="240"/>
      <c r="T372" s="240"/>
      <c r="U372" s="240"/>
      <c r="V372" s="240"/>
      <c r="AA372" s="238"/>
      <c r="AB372" s="238"/>
    </row>
    <row r="373" spans="6:28" ht="11.25" customHeight="1" x14ac:dyDescent="0.2">
      <c r="F373" s="237"/>
      <c r="G373" s="237"/>
      <c r="H373" s="238"/>
      <c r="L373" s="238"/>
      <c r="M373" s="238"/>
      <c r="S373" s="240"/>
      <c r="T373" s="240"/>
      <c r="U373" s="240"/>
      <c r="V373" s="240"/>
      <c r="AA373" s="238"/>
      <c r="AB373" s="238"/>
    </row>
    <row r="374" spans="6:28" ht="11.25" customHeight="1" x14ac:dyDescent="0.2">
      <c r="F374" s="237"/>
      <c r="G374" s="237"/>
      <c r="H374" s="238"/>
      <c r="L374" s="238"/>
      <c r="M374" s="238"/>
      <c r="S374" s="240"/>
      <c r="T374" s="240"/>
      <c r="U374" s="240"/>
      <c r="V374" s="240"/>
      <c r="AA374" s="238"/>
      <c r="AB374" s="238"/>
    </row>
    <row r="375" spans="6:28" ht="11.25" customHeight="1" x14ac:dyDescent="0.2">
      <c r="F375" s="237"/>
      <c r="G375" s="237"/>
      <c r="H375" s="238"/>
      <c r="L375" s="238"/>
      <c r="M375" s="238"/>
      <c r="S375" s="240"/>
      <c r="T375" s="240"/>
      <c r="U375" s="240"/>
      <c r="V375" s="240"/>
      <c r="AA375" s="238"/>
      <c r="AB375" s="238"/>
    </row>
    <row r="376" spans="6:28" ht="11.25" customHeight="1" x14ac:dyDescent="0.2">
      <c r="F376" s="237"/>
      <c r="G376" s="237"/>
      <c r="H376" s="238"/>
      <c r="L376" s="238"/>
      <c r="M376" s="238"/>
      <c r="S376" s="240"/>
      <c r="T376" s="240"/>
      <c r="U376" s="240"/>
      <c r="V376" s="240"/>
      <c r="AA376" s="238"/>
      <c r="AB376" s="238"/>
    </row>
    <row r="377" spans="6:28" ht="11.25" customHeight="1" x14ac:dyDescent="0.2">
      <c r="F377" s="237"/>
      <c r="G377" s="237"/>
      <c r="H377" s="238"/>
      <c r="L377" s="238"/>
      <c r="M377" s="238"/>
      <c r="S377" s="240"/>
      <c r="T377" s="240"/>
      <c r="U377" s="240"/>
      <c r="V377" s="240"/>
      <c r="AA377" s="238"/>
      <c r="AB377" s="238"/>
    </row>
    <row r="378" spans="6:28" ht="11.25" customHeight="1" x14ac:dyDescent="0.2">
      <c r="F378" s="237"/>
      <c r="G378" s="237"/>
      <c r="H378" s="238"/>
      <c r="L378" s="238"/>
      <c r="M378" s="238"/>
      <c r="S378" s="240"/>
      <c r="T378" s="240"/>
      <c r="U378" s="240"/>
      <c r="V378" s="240"/>
      <c r="AA378" s="238"/>
      <c r="AB378" s="238"/>
    </row>
    <row r="379" spans="6:28" ht="11.25" customHeight="1" x14ac:dyDescent="0.2">
      <c r="F379" s="237"/>
      <c r="G379" s="237"/>
      <c r="H379" s="238"/>
      <c r="L379" s="238"/>
      <c r="M379" s="238"/>
      <c r="S379" s="240"/>
      <c r="T379" s="240"/>
      <c r="U379" s="240"/>
      <c r="V379" s="240"/>
      <c r="AA379" s="238"/>
      <c r="AB379" s="238"/>
    </row>
    <row r="380" spans="6:28" ht="11.25" customHeight="1" x14ac:dyDescent="0.2">
      <c r="F380" s="237"/>
      <c r="G380" s="237"/>
      <c r="H380" s="238"/>
      <c r="L380" s="238"/>
      <c r="M380" s="238"/>
      <c r="S380" s="240"/>
      <c r="T380" s="240"/>
      <c r="U380" s="240"/>
      <c r="V380" s="240"/>
      <c r="AA380" s="238"/>
      <c r="AB380" s="238"/>
    </row>
    <row r="381" spans="6:28" ht="11.25" customHeight="1" x14ac:dyDescent="0.2">
      <c r="F381" s="237"/>
      <c r="G381" s="237"/>
      <c r="H381" s="238"/>
      <c r="L381" s="238"/>
      <c r="M381" s="238"/>
      <c r="S381" s="240"/>
      <c r="T381" s="240"/>
      <c r="U381" s="240"/>
      <c r="V381" s="240"/>
      <c r="AA381" s="238"/>
      <c r="AB381" s="238"/>
    </row>
    <row r="382" spans="6:28" ht="11.25" customHeight="1" x14ac:dyDescent="0.2">
      <c r="F382" s="237"/>
      <c r="G382" s="237"/>
      <c r="H382" s="238"/>
      <c r="L382" s="238"/>
      <c r="M382" s="238"/>
      <c r="S382" s="240"/>
      <c r="T382" s="240"/>
      <c r="U382" s="240"/>
      <c r="V382" s="240"/>
      <c r="AA382" s="238"/>
      <c r="AB382" s="238"/>
    </row>
    <row r="383" spans="6:28" ht="11.25" customHeight="1" x14ac:dyDescent="0.2">
      <c r="F383" s="237"/>
      <c r="G383" s="237"/>
      <c r="H383" s="238"/>
      <c r="L383" s="238"/>
      <c r="M383" s="238"/>
      <c r="S383" s="240"/>
      <c r="T383" s="240"/>
      <c r="U383" s="240"/>
      <c r="V383" s="240"/>
      <c r="AA383" s="238"/>
      <c r="AB383" s="238"/>
    </row>
    <row r="384" spans="6:28" ht="11.25" customHeight="1" x14ac:dyDescent="0.2">
      <c r="F384" s="237"/>
      <c r="G384" s="237"/>
      <c r="H384" s="238"/>
      <c r="L384" s="238"/>
      <c r="M384" s="238"/>
      <c r="S384" s="240"/>
      <c r="T384" s="240"/>
      <c r="U384" s="240"/>
      <c r="V384" s="240"/>
      <c r="AA384" s="238"/>
      <c r="AB384" s="238"/>
    </row>
    <row r="385" spans="6:28" ht="11.25" customHeight="1" x14ac:dyDescent="0.2">
      <c r="F385" s="237"/>
      <c r="G385" s="237"/>
      <c r="H385" s="238"/>
      <c r="L385" s="238"/>
      <c r="M385" s="238"/>
      <c r="S385" s="240"/>
      <c r="T385" s="240"/>
      <c r="U385" s="240"/>
      <c r="V385" s="240"/>
      <c r="AA385" s="238"/>
      <c r="AB385" s="238"/>
    </row>
    <row r="386" spans="6:28" ht="11.25" customHeight="1" x14ac:dyDescent="0.2">
      <c r="F386" s="237"/>
      <c r="G386" s="237"/>
      <c r="H386" s="238"/>
      <c r="L386" s="238"/>
      <c r="M386" s="238"/>
      <c r="S386" s="240"/>
      <c r="T386" s="240"/>
      <c r="U386" s="240"/>
      <c r="V386" s="240"/>
      <c r="AA386" s="238"/>
      <c r="AB386" s="238"/>
    </row>
    <row r="387" spans="6:28" ht="11.25" customHeight="1" x14ac:dyDescent="0.2">
      <c r="F387" s="237"/>
      <c r="G387" s="237"/>
      <c r="H387" s="238"/>
      <c r="L387" s="238"/>
      <c r="M387" s="238"/>
      <c r="S387" s="240"/>
      <c r="T387" s="240"/>
      <c r="U387" s="240"/>
      <c r="V387" s="240"/>
      <c r="AA387" s="238"/>
      <c r="AB387" s="238"/>
    </row>
    <row r="388" spans="6:28" ht="11.25" customHeight="1" x14ac:dyDescent="0.2">
      <c r="F388" s="237"/>
      <c r="G388" s="237"/>
      <c r="H388" s="238"/>
      <c r="L388" s="238"/>
      <c r="M388" s="238"/>
      <c r="S388" s="240"/>
      <c r="T388" s="240"/>
      <c r="U388" s="240"/>
      <c r="V388" s="240"/>
      <c r="AA388" s="238"/>
      <c r="AB388" s="238"/>
    </row>
    <row r="389" spans="6:28" ht="11.25" customHeight="1" x14ac:dyDescent="0.2">
      <c r="F389" s="237"/>
      <c r="G389" s="237"/>
      <c r="H389" s="238"/>
      <c r="L389" s="238"/>
      <c r="M389" s="238"/>
      <c r="S389" s="240"/>
      <c r="T389" s="240"/>
      <c r="U389" s="240"/>
      <c r="V389" s="240"/>
      <c r="AA389" s="238"/>
      <c r="AB389" s="238"/>
    </row>
    <row r="390" spans="6:28" ht="11.25" customHeight="1" x14ac:dyDescent="0.2">
      <c r="F390" s="237"/>
      <c r="G390" s="237"/>
      <c r="H390" s="238"/>
      <c r="L390" s="238"/>
      <c r="M390" s="238"/>
      <c r="S390" s="240"/>
      <c r="T390" s="240"/>
      <c r="U390" s="240"/>
      <c r="V390" s="240"/>
      <c r="AA390" s="238"/>
      <c r="AB390" s="238"/>
    </row>
    <row r="391" spans="6:28" ht="11.25" customHeight="1" x14ac:dyDescent="0.2">
      <c r="F391" s="237"/>
      <c r="G391" s="237"/>
      <c r="H391" s="238"/>
      <c r="L391" s="238"/>
      <c r="M391" s="238"/>
      <c r="S391" s="240"/>
      <c r="T391" s="240"/>
      <c r="U391" s="240"/>
      <c r="V391" s="240"/>
      <c r="AA391" s="238"/>
      <c r="AB391" s="238"/>
    </row>
    <row r="392" spans="6:28" ht="11.25" customHeight="1" x14ac:dyDescent="0.2">
      <c r="F392" s="237"/>
      <c r="G392" s="237"/>
      <c r="H392" s="238"/>
      <c r="L392" s="238"/>
      <c r="M392" s="238"/>
      <c r="S392" s="240"/>
      <c r="T392" s="240"/>
      <c r="U392" s="240"/>
      <c r="V392" s="240"/>
      <c r="AA392" s="238"/>
      <c r="AB392" s="238"/>
    </row>
    <row r="393" spans="6:28" ht="11.25" customHeight="1" x14ac:dyDescent="0.2">
      <c r="F393" s="237"/>
      <c r="G393" s="237"/>
      <c r="H393" s="238"/>
      <c r="L393" s="238"/>
      <c r="M393" s="238"/>
      <c r="S393" s="240"/>
      <c r="T393" s="240"/>
      <c r="U393" s="240"/>
      <c r="V393" s="240"/>
      <c r="AA393" s="238"/>
      <c r="AB393" s="238"/>
    </row>
    <row r="394" spans="6:28" ht="11.25" customHeight="1" x14ac:dyDescent="0.2">
      <c r="F394" s="237"/>
      <c r="G394" s="237"/>
      <c r="H394" s="238"/>
      <c r="L394" s="238"/>
      <c r="M394" s="238"/>
      <c r="S394" s="240"/>
      <c r="T394" s="240"/>
      <c r="U394" s="240"/>
      <c r="V394" s="240"/>
      <c r="AA394" s="238"/>
      <c r="AB394" s="238"/>
    </row>
    <row r="395" spans="6:28" ht="11.25" customHeight="1" x14ac:dyDescent="0.2">
      <c r="F395" s="237"/>
      <c r="G395" s="237"/>
      <c r="H395" s="238"/>
      <c r="L395" s="238"/>
      <c r="M395" s="238"/>
      <c r="S395" s="240"/>
      <c r="T395" s="240"/>
      <c r="U395" s="240"/>
      <c r="V395" s="240"/>
      <c r="AA395" s="238"/>
      <c r="AB395" s="238"/>
    </row>
    <row r="396" spans="6:28" ht="11.25" customHeight="1" x14ac:dyDescent="0.2">
      <c r="F396" s="237"/>
      <c r="G396" s="237"/>
      <c r="H396" s="238"/>
      <c r="L396" s="238"/>
      <c r="M396" s="238"/>
      <c r="S396" s="240"/>
      <c r="T396" s="240"/>
      <c r="U396" s="240"/>
      <c r="V396" s="240"/>
      <c r="AA396" s="238"/>
      <c r="AB396" s="238"/>
    </row>
    <row r="397" spans="6:28" ht="11.25" customHeight="1" x14ac:dyDescent="0.2">
      <c r="F397" s="237"/>
      <c r="G397" s="237"/>
      <c r="H397" s="238"/>
      <c r="L397" s="238"/>
      <c r="M397" s="238"/>
      <c r="S397" s="240"/>
      <c r="T397" s="240"/>
      <c r="U397" s="240"/>
      <c r="V397" s="240"/>
      <c r="AA397" s="238"/>
      <c r="AB397" s="238"/>
    </row>
    <row r="398" spans="6:28" ht="11.25" customHeight="1" x14ac:dyDescent="0.2">
      <c r="F398" s="237"/>
      <c r="G398" s="237"/>
      <c r="H398" s="238"/>
      <c r="L398" s="238"/>
      <c r="M398" s="238"/>
      <c r="S398" s="240"/>
      <c r="T398" s="240"/>
      <c r="U398" s="240"/>
      <c r="V398" s="240"/>
      <c r="AA398" s="238"/>
      <c r="AB398" s="238"/>
    </row>
    <row r="399" spans="6:28" ht="11.25" customHeight="1" x14ac:dyDescent="0.2">
      <c r="F399" s="237"/>
      <c r="G399" s="237"/>
      <c r="H399" s="238"/>
      <c r="L399" s="238"/>
      <c r="M399" s="238"/>
      <c r="S399" s="240"/>
      <c r="T399" s="240"/>
      <c r="U399" s="240"/>
      <c r="V399" s="240"/>
      <c r="AA399" s="238"/>
      <c r="AB399" s="238"/>
    </row>
    <row r="400" spans="6:28" ht="11.25" customHeight="1" x14ac:dyDescent="0.2">
      <c r="F400" s="237"/>
      <c r="G400" s="237"/>
      <c r="H400" s="238"/>
      <c r="L400" s="238"/>
      <c r="M400" s="238"/>
      <c r="S400" s="240"/>
      <c r="T400" s="240"/>
      <c r="U400" s="240"/>
      <c r="V400" s="240"/>
      <c r="AA400" s="238"/>
      <c r="AB400" s="238"/>
    </row>
    <row r="401" spans="6:28" ht="11.25" customHeight="1" x14ac:dyDescent="0.2">
      <c r="F401" s="237"/>
      <c r="G401" s="237"/>
      <c r="H401" s="238"/>
      <c r="L401" s="238"/>
      <c r="M401" s="238"/>
      <c r="S401" s="240"/>
      <c r="T401" s="240"/>
      <c r="U401" s="240"/>
      <c r="V401" s="240"/>
      <c r="AA401" s="238"/>
      <c r="AB401" s="238"/>
    </row>
    <row r="402" spans="6:28" ht="11.25" customHeight="1" x14ac:dyDescent="0.2">
      <c r="F402" s="237"/>
      <c r="G402" s="237"/>
      <c r="H402" s="238"/>
      <c r="L402" s="238"/>
      <c r="M402" s="238"/>
      <c r="S402" s="240"/>
      <c r="T402" s="240"/>
      <c r="U402" s="240"/>
      <c r="V402" s="240"/>
      <c r="AA402" s="238"/>
      <c r="AB402" s="238"/>
    </row>
    <row r="403" spans="6:28" ht="11.25" customHeight="1" x14ac:dyDescent="0.2">
      <c r="F403" s="237"/>
      <c r="G403" s="237"/>
      <c r="H403" s="238"/>
      <c r="L403" s="238"/>
      <c r="M403" s="238"/>
      <c r="S403" s="240"/>
      <c r="T403" s="240"/>
      <c r="U403" s="240"/>
      <c r="V403" s="240"/>
      <c r="AA403" s="238"/>
      <c r="AB403" s="238"/>
    </row>
    <row r="404" spans="6:28" ht="11.25" customHeight="1" x14ac:dyDescent="0.2">
      <c r="F404" s="237"/>
      <c r="G404" s="237"/>
      <c r="H404" s="238"/>
      <c r="L404" s="238"/>
      <c r="M404" s="238"/>
      <c r="S404" s="240"/>
      <c r="T404" s="240"/>
      <c r="U404" s="240"/>
      <c r="V404" s="240"/>
      <c r="AA404" s="238"/>
      <c r="AB404" s="238"/>
    </row>
    <row r="405" spans="6:28" ht="11.25" customHeight="1" x14ac:dyDescent="0.2">
      <c r="F405" s="237"/>
      <c r="G405" s="237"/>
      <c r="H405" s="238"/>
      <c r="L405" s="238"/>
      <c r="M405" s="238"/>
      <c r="S405" s="240"/>
      <c r="T405" s="240"/>
      <c r="U405" s="240"/>
      <c r="V405" s="240"/>
      <c r="AA405" s="238"/>
      <c r="AB405" s="238"/>
    </row>
    <row r="406" spans="6:28" ht="11.25" customHeight="1" x14ac:dyDescent="0.2">
      <c r="F406" s="237"/>
      <c r="G406" s="237"/>
      <c r="H406" s="238"/>
      <c r="L406" s="238"/>
      <c r="M406" s="238"/>
      <c r="S406" s="240"/>
      <c r="T406" s="240"/>
      <c r="U406" s="240"/>
      <c r="V406" s="240"/>
      <c r="AA406" s="238"/>
      <c r="AB406" s="238"/>
    </row>
    <row r="407" spans="6:28" ht="11.25" customHeight="1" x14ac:dyDescent="0.2">
      <c r="F407" s="237"/>
      <c r="G407" s="237"/>
      <c r="H407" s="238"/>
      <c r="L407" s="238"/>
      <c r="M407" s="238"/>
      <c r="S407" s="240"/>
      <c r="T407" s="240"/>
      <c r="U407" s="240"/>
      <c r="V407" s="240"/>
      <c r="AA407" s="238"/>
      <c r="AB407" s="238"/>
    </row>
    <row r="408" spans="6:28" ht="11.25" customHeight="1" x14ac:dyDescent="0.2">
      <c r="F408" s="237"/>
      <c r="G408" s="237"/>
      <c r="H408" s="238"/>
      <c r="L408" s="238"/>
      <c r="M408" s="238"/>
      <c r="S408" s="240"/>
      <c r="T408" s="240"/>
      <c r="U408" s="240"/>
      <c r="V408" s="240"/>
      <c r="AA408" s="238"/>
      <c r="AB408" s="238"/>
    </row>
    <row r="409" spans="6:28" ht="11.25" customHeight="1" x14ac:dyDescent="0.2">
      <c r="F409" s="237"/>
      <c r="G409" s="237"/>
      <c r="H409" s="238"/>
      <c r="L409" s="238"/>
      <c r="M409" s="238"/>
      <c r="S409" s="240"/>
      <c r="T409" s="240"/>
      <c r="U409" s="240"/>
      <c r="V409" s="240"/>
      <c r="AA409" s="238"/>
      <c r="AB409" s="238"/>
    </row>
    <row r="410" spans="6:28" ht="11.25" customHeight="1" x14ac:dyDescent="0.2">
      <c r="F410" s="237"/>
      <c r="G410" s="237"/>
      <c r="H410" s="238"/>
      <c r="L410" s="238"/>
      <c r="M410" s="238"/>
      <c r="S410" s="240"/>
      <c r="T410" s="240"/>
      <c r="U410" s="240"/>
      <c r="V410" s="240"/>
      <c r="AA410" s="238"/>
      <c r="AB410" s="238"/>
    </row>
    <row r="411" spans="6:28" ht="11.25" customHeight="1" x14ac:dyDescent="0.2">
      <c r="F411" s="237"/>
      <c r="G411" s="237"/>
      <c r="H411" s="238"/>
      <c r="L411" s="238"/>
      <c r="M411" s="238"/>
      <c r="S411" s="240"/>
      <c r="T411" s="240"/>
      <c r="U411" s="240"/>
      <c r="V411" s="240"/>
      <c r="AA411" s="238"/>
      <c r="AB411" s="238"/>
    </row>
    <row r="412" spans="6:28" ht="11.25" customHeight="1" x14ac:dyDescent="0.2">
      <c r="F412" s="237"/>
      <c r="G412" s="237"/>
      <c r="H412" s="238"/>
      <c r="L412" s="238"/>
      <c r="M412" s="238"/>
      <c r="S412" s="240"/>
      <c r="T412" s="240"/>
      <c r="U412" s="240"/>
      <c r="V412" s="240"/>
      <c r="AA412" s="238"/>
      <c r="AB412" s="238"/>
    </row>
    <row r="413" spans="6:28" ht="11.25" customHeight="1" x14ac:dyDescent="0.2">
      <c r="F413" s="237"/>
      <c r="G413" s="237"/>
      <c r="H413" s="238"/>
      <c r="L413" s="238"/>
      <c r="M413" s="238"/>
      <c r="S413" s="240"/>
      <c r="T413" s="240"/>
      <c r="U413" s="240"/>
      <c r="V413" s="240"/>
      <c r="AA413" s="238"/>
      <c r="AB413" s="238"/>
    </row>
    <row r="414" spans="6:28" ht="11.25" customHeight="1" x14ac:dyDescent="0.2">
      <c r="F414" s="237"/>
      <c r="G414" s="237"/>
      <c r="H414" s="238"/>
      <c r="L414" s="238"/>
      <c r="M414" s="238"/>
      <c r="S414" s="240"/>
      <c r="T414" s="240"/>
      <c r="U414" s="240"/>
      <c r="V414" s="240"/>
      <c r="AA414" s="238"/>
      <c r="AB414" s="238"/>
    </row>
    <row r="415" spans="6:28" ht="11.25" customHeight="1" x14ac:dyDescent="0.2">
      <c r="F415" s="237"/>
      <c r="G415" s="237"/>
      <c r="H415" s="238"/>
      <c r="L415" s="238"/>
      <c r="M415" s="238"/>
      <c r="S415" s="240"/>
      <c r="T415" s="240"/>
      <c r="U415" s="240"/>
      <c r="V415" s="240"/>
      <c r="AA415" s="238"/>
      <c r="AB415" s="238"/>
    </row>
    <row r="416" spans="6:28" ht="11.25" customHeight="1" x14ac:dyDescent="0.2">
      <c r="F416" s="237"/>
      <c r="G416" s="237"/>
      <c r="H416" s="238"/>
      <c r="L416" s="238"/>
      <c r="M416" s="238"/>
      <c r="S416" s="240"/>
      <c r="T416" s="240"/>
      <c r="U416" s="240"/>
      <c r="V416" s="240"/>
      <c r="AA416" s="238"/>
      <c r="AB416" s="238"/>
    </row>
    <row r="417" spans="6:28" ht="11.25" customHeight="1" x14ac:dyDescent="0.2">
      <c r="F417" s="237"/>
      <c r="G417" s="237"/>
      <c r="H417" s="238"/>
      <c r="L417" s="238"/>
      <c r="M417" s="238"/>
      <c r="S417" s="240"/>
      <c r="T417" s="240"/>
      <c r="U417" s="240"/>
      <c r="V417" s="240"/>
      <c r="AA417" s="238"/>
      <c r="AB417" s="238"/>
    </row>
    <row r="418" spans="6:28" ht="11.25" customHeight="1" x14ac:dyDescent="0.2">
      <c r="F418" s="237"/>
      <c r="G418" s="237"/>
      <c r="H418" s="238"/>
      <c r="L418" s="238"/>
      <c r="M418" s="238"/>
      <c r="S418" s="240"/>
      <c r="T418" s="240"/>
      <c r="U418" s="240"/>
      <c r="V418" s="240"/>
      <c r="AA418" s="238"/>
      <c r="AB418" s="238"/>
    </row>
    <row r="419" spans="6:28" ht="11.25" customHeight="1" x14ac:dyDescent="0.2">
      <c r="F419" s="237"/>
      <c r="G419" s="237"/>
      <c r="H419" s="238"/>
      <c r="L419" s="238"/>
      <c r="M419" s="238"/>
      <c r="S419" s="240"/>
      <c r="T419" s="240"/>
      <c r="U419" s="240"/>
      <c r="V419" s="240"/>
      <c r="AA419" s="238"/>
      <c r="AB419" s="238"/>
    </row>
    <row r="420" spans="6:28" ht="11.25" customHeight="1" x14ac:dyDescent="0.2">
      <c r="F420" s="237"/>
      <c r="G420" s="237"/>
      <c r="H420" s="238"/>
      <c r="L420" s="238"/>
      <c r="M420" s="238"/>
      <c r="S420" s="240"/>
      <c r="T420" s="240"/>
      <c r="U420" s="240"/>
      <c r="V420" s="240"/>
      <c r="AA420" s="238"/>
      <c r="AB420" s="238"/>
    </row>
    <row r="421" spans="6:28" ht="11.25" customHeight="1" x14ac:dyDescent="0.2">
      <c r="F421" s="237"/>
      <c r="G421" s="237"/>
      <c r="H421" s="238"/>
      <c r="L421" s="238"/>
      <c r="M421" s="238"/>
      <c r="S421" s="240"/>
      <c r="T421" s="240"/>
      <c r="U421" s="240"/>
      <c r="V421" s="240"/>
      <c r="AA421" s="238"/>
      <c r="AB421" s="238"/>
    </row>
    <row r="422" spans="6:28" ht="11.25" customHeight="1" x14ac:dyDescent="0.2">
      <c r="F422" s="237"/>
      <c r="G422" s="237"/>
      <c r="H422" s="238"/>
      <c r="L422" s="238"/>
      <c r="M422" s="238"/>
      <c r="S422" s="240"/>
      <c r="T422" s="240"/>
      <c r="U422" s="240"/>
      <c r="V422" s="240"/>
      <c r="AA422" s="238"/>
      <c r="AB422" s="238"/>
    </row>
    <row r="423" spans="6:28" ht="11.25" customHeight="1" x14ac:dyDescent="0.2">
      <c r="F423" s="237"/>
      <c r="G423" s="237"/>
      <c r="H423" s="238"/>
      <c r="L423" s="238"/>
      <c r="M423" s="238"/>
      <c r="S423" s="240"/>
      <c r="T423" s="240"/>
      <c r="U423" s="240"/>
      <c r="V423" s="240"/>
      <c r="AA423" s="238"/>
      <c r="AB423" s="238"/>
    </row>
    <row r="424" spans="6:28" ht="11.25" customHeight="1" x14ac:dyDescent="0.2">
      <c r="F424" s="237"/>
      <c r="G424" s="237"/>
      <c r="H424" s="238"/>
      <c r="L424" s="238"/>
      <c r="M424" s="238"/>
      <c r="S424" s="240"/>
      <c r="T424" s="240"/>
      <c r="U424" s="240"/>
      <c r="V424" s="240"/>
      <c r="AA424" s="238"/>
      <c r="AB424" s="238"/>
    </row>
    <row r="425" spans="6:28" ht="11.25" customHeight="1" x14ac:dyDescent="0.2">
      <c r="F425" s="237"/>
      <c r="G425" s="237"/>
      <c r="H425" s="238"/>
      <c r="L425" s="238"/>
      <c r="M425" s="238"/>
      <c r="S425" s="240"/>
      <c r="T425" s="240"/>
      <c r="U425" s="240"/>
      <c r="V425" s="240"/>
      <c r="AA425" s="238"/>
      <c r="AB425" s="238"/>
    </row>
    <row r="426" spans="6:28" ht="11.25" customHeight="1" x14ac:dyDescent="0.2">
      <c r="F426" s="237"/>
      <c r="G426" s="237"/>
      <c r="H426" s="238"/>
      <c r="L426" s="238"/>
      <c r="M426" s="238"/>
      <c r="S426" s="240"/>
      <c r="T426" s="240"/>
      <c r="U426" s="240"/>
      <c r="V426" s="240"/>
      <c r="AA426" s="238"/>
      <c r="AB426" s="238"/>
    </row>
    <row r="427" spans="6:28" ht="11.25" customHeight="1" x14ac:dyDescent="0.2">
      <c r="F427" s="237"/>
      <c r="G427" s="237"/>
      <c r="H427" s="238"/>
      <c r="L427" s="238"/>
      <c r="M427" s="238"/>
      <c r="S427" s="240"/>
      <c r="T427" s="240"/>
      <c r="U427" s="240"/>
      <c r="V427" s="240"/>
      <c r="AA427" s="238"/>
      <c r="AB427" s="238"/>
    </row>
    <row r="428" spans="6:28" ht="11.25" customHeight="1" x14ac:dyDescent="0.2">
      <c r="F428" s="237"/>
      <c r="G428" s="237"/>
      <c r="H428" s="238"/>
      <c r="L428" s="238"/>
      <c r="M428" s="238"/>
      <c r="S428" s="240"/>
      <c r="T428" s="240"/>
      <c r="U428" s="240"/>
      <c r="V428" s="240"/>
      <c r="AA428" s="238"/>
      <c r="AB428" s="238"/>
    </row>
    <row r="429" spans="6:28" ht="11.25" customHeight="1" x14ac:dyDescent="0.2">
      <c r="F429" s="237"/>
      <c r="G429" s="237"/>
      <c r="H429" s="238"/>
      <c r="L429" s="238"/>
      <c r="M429" s="238"/>
      <c r="S429" s="240"/>
      <c r="T429" s="240"/>
      <c r="U429" s="240"/>
      <c r="V429" s="240"/>
      <c r="AA429" s="238"/>
      <c r="AB429" s="238"/>
    </row>
    <row r="430" spans="6:28" ht="11.25" customHeight="1" x14ac:dyDescent="0.2">
      <c r="F430" s="237"/>
      <c r="G430" s="237"/>
      <c r="H430" s="238"/>
      <c r="L430" s="238"/>
      <c r="M430" s="238"/>
      <c r="S430" s="240"/>
      <c r="T430" s="240"/>
      <c r="U430" s="240"/>
      <c r="V430" s="240"/>
      <c r="AA430" s="238"/>
      <c r="AB430" s="238"/>
    </row>
    <row r="431" spans="6:28" ht="11.25" customHeight="1" x14ac:dyDescent="0.2">
      <c r="F431" s="237"/>
      <c r="G431" s="237"/>
      <c r="H431" s="238"/>
      <c r="L431" s="238"/>
      <c r="M431" s="238"/>
      <c r="S431" s="240"/>
      <c r="T431" s="240"/>
      <c r="U431" s="240"/>
      <c r="V431" s="240"/>
      <c r="AA431" s="238"/>
      <c r="AB431" s="238"/>
    </row>
    <row r="432" spans="6:28" ht="11.25" customHeight="1" x14ac:dyDescent="0.2">
      <c r="F432" s="237"/>
      <c r="G432" s="237"/>
      <c r="H432" s="238"/>
      <c r="L432" s="238"/>
      <c r="M432" s="238"/>
      <c r="S432" s="240"/>
      <c r="T432" s="240"/>
      <c r="U432" s="240"/>
      <c r="V432" s="240"/>
      <c r="AA432" s="238"/>
      <c r="AB432" s="238"/>
    </row>
    <row r="433" spans="6:28" ht="11.25" customHeight="1" x14ac:dyDescent="0.2">
      <c r="F433" s="237"/>
      <c r="G433" s="237"/>
      <c r="H433" s="238"/>
      <c r="L433" s="238"/>
      <c r="M433" s="238"/>
      <c r="S433" s="240"/>
      <c r="T433" s="240"/>
      <c r="U433" s="240"/>
      <c r="V433" s="240"/>
      <c r="AA433" s="238"/>
      <c r="AB433" s="238"/>
    </row>
    <row r="434" spans="6:28" ht="11.25" customHeight="1" x14ac:dyDescent="0.2">
      <c r="F434" s="237"/>
      <c r="G434" s="237"/>
      <c r="H434" s="238"/>
      <c r="L434" s="238"/>
      <c r="M434" s="238"/>
      <c r="S434" s="240"/>
      <c r="T434" s="240"/>
      <c r="U434" s="240"/>
      <c r="V434" s="240"/>
      <c r="AA434" s="238"/>
      <c r="AB434" s="238"/>
    </row>
    <row r="435" spans="6:28" ht="11.25" customHeight="1" x14ac:dyDescent="0.2">
      <c r="F435" s="237"/>
      <c r="G435" s="237"/>
      <c r="H435" s="238"/>
      <c r="L435" s="238"/>
      <c r="M435" s="238"/>
      <c r="S435" s="240"/>
      <c r="T435" s="240"/>
      <c r="U435" s="240"/>
      <c r="V435" s="240"/>
      <c r="AA435" s="238"/>
      <c r="AB435" s="238"/>
    </row>
    <row r="436" spans="6:28" ht="11.25" customHeight="1" x14ac:dyDescent="0.2">
      <c r="F436" s="237"/>
      <c r="G436" s="237"/>
      <c r="H436" s="238"/>
      <c r="L436" s="238"/>
      <c r="M436" s="238"/>
      <c r="S436" s="240"/>
      <c r="T436" s="240"/>
      <c r="U436" s="240"/>
      <c r="V436" s="240"/>
      <c r="AA436" s="238"/>
      <c r="AB436" s="238"/>
    </row>
    <row r="437" spans="6:28" ht="11.25" customHeight="1" x14ac:dyDescent="0.2">
      <c r="F437" s="237"/>
      <c r="G437" s="237"/>
      <c r="H437" s="238"/>
      <c r="L437" s="238"/>
      <c r="M437" s="238"/>
      <c r="S437" s="240"/>
      <c r="T437" s="240"/>
      <c r="U437" s="240"/>
      <c r="V437" s="240"/>
      <c r="AA437" s="238"/>
      <c r="AB437" s="238"/>
    </row>
    <row r="438" spans="6:28" ht="11.25" customHeight="1" x14ac:dyDescent="0.2">
      <c r="F438" s="237"/>
      <c r="G438" s="237"/>
      <c r="H438" s="238"/>
      <c r="L438" s="238"/>
      <c r="M438" s="238"/>
      <c r="S438" s="240"/>
      <c r="T438" s="240"/>
      <c r="U438" s="240"/>
      <c r="V438" s="240"/>
      <c r="AA438" s="238"/>
      <c r="AB438" s="238"/>
    </row>
    <row r="439" spans="6:28" ht="11.25" customHeight="1" x14ac:dyDescent="0.2">
      <c r="F439" s="237"/>
      <c r="G439" s="237"/>
      <c r="H439" s="238"/>
      <c r="L439" s="238"/>
      <c r="M439" s="238"/>
      <c r="S439" s="240"/>
      <c r="T439" s="240"/>
      <c r="U439" s="240"/>
      <c r="V439" s="240"/>
      <c r="AA439" s="238"/>
      <c r="AB439" s="238"/>
    </row>
    <row r="440" spans="6:28" ht="11.25" customHeight="1" x14ac:dyDescent="0.2">
      <c r="F440" s="237"/>
      <c r="G440" s="237"/>
      <c r="H440" s="238"/>
      <c r="L440" s="238"/>
      <c r="M440" s="238"/>
      <c r="S440" s="240"/>
      <c r="T440" s="240"/>
      <c r="U440" s="240"/>
      <c r="V440" s="240"/>
      <c r="AA440" s="238"/>
      <c r="AB440" s="238"/>
    </row>
    <row r="441" spans="6:28" ht="11.25" customHeight="1" x14ac:dyDescent="0.2">
      <c r="F441" s="237"/>
      <c r="G441" s="237"/>
      <c r="H441" s="238"/>
      <c r="L441" s="238"/>
      <c r="M441" s="238"/>
      <c r="S441" s="240"/>
      <c r="T441" s="240"/>
      <c r="U441" s="240"/>
      <c r="V441" s="240"/>
      <c r="AA441" s="238"/>
      <c r="AB441" s="238"/>
    </row>
    <row r="442" spans="6:28" ht="11.25" customHeight="1" x14ac:dyDescent="0.2">
      <c r="F442" s="237"/>
      <c r="G442" s="237"/>
      <c r="H442" s="238"/>
      <c r="L442" s="238"/>
      <c r="M442" s="238"/>
      <c r="S442" s="240"/>
      <c r="T442" s="240"/>
      <c r="U442" s="240"/>
      <c r="V442" s="240"/>
      <c r="AA442" s="238"/>
      <c r="AB442" s="238"/>
    </row>
    <row r="443" spans="6:28" ht="11.25" customHeight="1" x14ac:dyDescent="0.2">
      <c r="F443" s="237"/>
      <c r="G443" s="237"/>
      <c r="H443" s="238"/>
      <c r="L443" s="238"/>
      <c r="M443" s="238"/>
      <c r="S443" s="240"/>
      <c r="T443" s="240"/>
      <c r="U443" s="240"/>
      <c r="V443" s="240"/>
      <c r="AA443" s="238"/>
      <c r="AB443" s="238"/>
    </row>
    <row r="444" spans="6:28" ht="11.25" customHeight="1" x14ac:dyDescent="0.2">
      <c r="F444" s="237"/>
      <c r="G444" s="237"/>
      <c r="H444" s="238"/>
      <c r="L444" s="238"/>
      <c r="M444" s="238"/>
      <c r="S444" s="240"/>
      <c r="T444" s="240"/>
      <c r="U444" s="240"/>
      <c r="V444" s="240"/>
      <c r="AA444" s="238"/>
      <c r="AB444" s="238"/>
    </row>
    <row r="445" spans="6:28" ht="11.25" customHeight="1" x14ac:dyDescent="0.2">
      <c r="F445" s="237"/>
      <c r="G445" s="237"/>
      <c r="H445" s="238"/>
      <c r="L445" s="238"/>
      <c r="M445" s="238"/>
      <c r="S445" s="240"/>
      <c r="T445" s="240"/>
      <c r="U445" s="240"/>
      <c r="V445" s="240"/>
      <c r="AA445" s="238"/>
      <c r="AB445" s="238"/>
    </row>
    <row r="446" spans="6:28" ht="11.25" customHeight="1" x14ac:dyDescent="0.2">
      <c r="F446" s="237"/>
      <c r="G446" s="237"/>
      <c r="H446" s="238"/>
      <c r="L446" s="238"/>
      <c r="M446" s="238"/>
      <c r="S446" s="240"/>
      <c r="T446" s="240"/>
      <c r="U446" s="240"/>
      <c r="V446" s="240"/>
      <c r="AA446" s="238"/>
      <c r="AB446" s="238"/>
    </row>
    <row r="447" spans="6:28" ht="11.25" customHeight="1" x14ac:dyDescent="0.2">
      <c r="F447" s="237"/>
      <c r="G447" s="237"/>
      <c r="H447" s="238"/>
      <c r="L447" s="238"/>
      <c r="M447" s="238"/>
      <c r="S447" s="240"/>
      <c r="T447" s="240"/>
      <c r="U447" s="240"/>
      <c r="V447" s="240"/>
      <c r="AA447" s="238"/>
      <c r="AB447" s="238"/>
    </row>
    <row r="448" spans="6:28" ht="11.25" customHeight="1" x14ac:dyDescent="0.2">
      <c r="F448" s="237"/>
      <c r="G448" s="237"/>
      <c r="H448" s="238"/>
      <c r="L448" s="238"/>
      <c r="M448" s="238"/>
      <c r="S448" s="240"/>
      <c r="T448" s="240"/>
      <c r="U448" s="240"/>
      <c r="V448" s="240"/>
      <c r="AA448" s="238"/>
      <c r="AB448" s="238"/>
    </row>
    <row r="449" spans="6:28" ht="11.25" customHeight="1" x14ac:dyDescent="0.2">
      <c r="F449" s="237"/>
      <c r="G449" s="237"/>
      <c r="H449" s="238"/>
      <c r="L449" s="238"/>
      <c r="M449" s="238"/>
      <c r="S449" s="240"/>
      <c r="T449" s="240"/>
      <c r="U449" s="240"/>
      <c r="V449" s="240"/>
      <c r="AA449" s="238"/>
      <c r="AB449" s="238"/>
    </row>
    <row r="450" spans="6:28" ht="11.25" customHeight="1" x14ac:dyDescent="0.2">
      <c r="F450" s="237"/>
      <c r="G450" s="237"/>
      <c r="H450" s="238"/>
      <c r="L450" s="238"/>
      <c r="M450" s="238"/>
      <c r="S450" s="240"/>
      <c r="T450" s="240"/>
      <c r="U450" s="240"/>
      <c r="V450" s="240"/>
      <c r="AA450" s="238"/>
      <c r="AB450" s="238"/>
    </row>
    <row r="451" spans="6:28" ht="11.25" customHeight="1" x14ac:dyDescent="0.2">
      <c r="F451" s="237"/>
      <c r="G451" s="237"/>
      <c r="H451" s="238"/>
      <c r="L451" s="238"/>
      <c r="M451" s="238"/>
      <c r="S451" s="240"/>
      <c r="T451" s="240"/>
      <c r="U451" s="240"/>
      <c r="V451" s="240"/>
      <c r="AA451" s="238"/>
      <c r="AB451" s="238"/>
    </row>
    <row r="452" spans="6:28" ht="11.25" customHeight="1" x14ac:dyDescent="0.2">
      <c r="F452" s="237"/>
      <c r="G452" s="237"/>
      <c r="H452" s="238"/>
      <c r="L452" s="238"/>
      <c r="M452" s="238"/>
      <c r="S452" s="240"/>
      <c r="T452" s="240"/>
      <c r="U452" s="240"/>
      <c r="V452" s="240"/>
      <c r="AA452" s="238"/>
      <c r="AB452" s="238"/>
    </row>
    <row r="453" spans="6:28" ht="11.25" customHeight="1" x14ac:dyDescent="0.2">
      <c r="F453" s="237"/>
      <c r="G453" s="237"/>
      <c r="H453" s="238"/>
      <c r="L453" s="238"/>
      <c r="M453" s="238"/>
      <c r="S453" s="240"/>
      <c r="T453" s="240"/>
      <c r="U453" s="240"/>
      <c r="V453" s="240"/>
      <c r="AA453" s="238"/>
      <c r="AB453" s="238"/>
    </row>
    <row r="454" spans="6:28" ht="11.25" customHeight="1" x14ac:dyDescent="0.2">
      <c r="F454" s="237"/>
      <c r="G454" s="237"/>
      <c r="H454" s="238"/>
      <c r="L454" s="238"/>
      <c r="M454" s="238"/>
      <c r="S454" s="240"/>
      <c r="T454" s="240"/>
      <c r="U454" s="240"/>
      <c r="V454" s="240"/>
      <c r="AA454" s="238"/>
      <c r="AB454" s="238"/>
    </row>
    <row r="455" spans="6:28" ht="11.25" customHeight="1" x14ac:dyDescent="0.2">
      <c r="F455" s="237"/>
      <c r="G455" s="237"/>
      <c r="H455" s="238"/>
      <c r="L455" s="238"/>
      <c r="M455" s="238"/>
      <c r="S455" s="240"/>
      <c r="T455" s="240"/>
      <c r="U455" s="240"/>
      <c r="V455" s="240"/>
      <c r="AA455" s="238"/>
      <c r="AB455" s="238"/>
    </row>
    <row r="456" spans="6:28" ht="11.25" customHeight="1" x14ac:dyDescent="0.2">
      <c r="F456" s="237"/>
      <c r="G456" s="237"/>
      <c r="H456" s="238"/>
      <c r="L456" s="238"/>
      <c r="M456" s="238"/>
      <c r="S456" s="240"/>
      <c r="T456" s="240"/>
      <c r="U456" s="240"/>
      <c r="V456" s="240"/>
      <c r="AA456" s="238"/>
      <c r="AB456" s="238"/>
    </row>
    <row r="457" spans="6:28" ht="11.25" customHeight="1" x14ac:dyDescent="0.2">
      <c r="F457" s="237"/>
      <c r="G457" s="237"/>
      <c r="H457" s="238"/>
      <c r="L457" s="238"/>
      <c r="M457" s="238"/>
      <c r="S457" s="240"/>
      <c r="T457" s="240"/>
      <c r="U457" s="240"/>
      <c r="V457" s="240"/>
      <c r="AA457" s="238"/>
      <c r="AB457" s="238"/>
    </row>
    <row r="458" spans="6:28" ht="11.25" customHeight="1" x14ac:dyDescent="0.2">
      <c r="F458" s="237"/>
      <c r="G458" s="237"/>
      <c r="H458" s="238"/>
      <c r="L458" s="238"/>
      <c r="M458" s="238"/>
      <c r="S458" s="240"/>
      <c r="T458" s="240"/>
      <c r="U458" s="240"/>
      <c r="V458" s="240"/>
      <c r="AA458" s="238"/>
      <c r="AB458" s="238"/>
    </row>
    <row r="459" spans="6:28" ht="11.25" customHeight="1" x14ac:dyDescent="0.2">
      <c r="F459" s="237"/>
      <c r="G459" s="237"/>
      <c r="H459" s="238"/>
      <c r="L459" s="238"/>
      <c r="M459" s="238"/>
      <c r="S459" s="240"/>
      <c r="T459" s="240"/>
      <c r="U459" s="240"/>
      <c r="V459" s="240"/>
      <c r="AA459" s="238"/>
      <c r="AB459" s="238"/>
    </row>
    <row r="460" spans="6:28" ht="11.25" customHeight="1" x14ac:dyDescent="0.2">
      <c r="F460" s="237"/>
      <c r="G460" s="237"/>
      <c r="H460" s="238"/>
      <c r="L460" s="238"/>
      <c r="M460" s="238"/>
      <c r="S460" s="240"/>
      <c r="T460" s="240"/>
      <c r="U460" s="240"/>
      <c r="V460" s="240"/>
      <c r="AA460" s="238"/>
      <c r="AB460" s="238"/>
    </row>
    <row r="461" spans="6:28" ht="11.25" customHeight="1" x14ac:dyDescent="0.2">
      <c r="F461" s="237"/>
      <c r="G461" s="237"/>
      <c r="H461" s="238"/>
      <c r="L461" s="238"/>
      <c r="M461" s="238"/>
      <c r="S461" s="240"/>
      <c r="T461" s="240"/>
      <c r="U461" s="240"/>
      <c r="V461" s="240"/>
      <c r="AA461" s="238"/>
      <c r="AB461" s="238"/>
    </row>
    <row r="462" spans="6:28" ht="11.25" customHeight="1" x14ac:dyDescent="0.2">
      <c r="F462" s="237"/>
      <c r="G462" s="237"/>
      <c r="H462" s="238"/>
      <c r="L462" s="238"/>
      <c r="M462" s="238"/>
      <c r="S462" s="240"/>
      <c r="T462" s="240"/>
      <c r="U462" s="240"/>
      <c r="V462" s="240"/>
      <c r="AA462" s="238"/>
      <c r="AB462" s="238"/>
    </row>
    <row r="463" spans="6:28" ht="11.25" customHeight="1" x14ac:dyDescent="0.2">
      <c r="F463" s="237"/>
      <c r="G463" s="237"/>
      <c r="H463" s="238"/>
      <c r="L463" s="238"/>
      <c r="M463" s="238"/>
      <c r="S463" s="240"/>
      <c r="T463" s="240"/>
      <c r="U463" s="240"/>
      <c r="V463" s="240"/>
      <c r="AA463" s="238"/>
      <c r="AB463" s="238"/>
    </row>
    <row r="464" spans="6:28" ht="11.25" customHeight="1" x14ac:dyDescent="0.2">
      <c r="F464" s="237"/>
      <c r="G464" s="237"/>
      <c r="H464" s="238"/>
      <c r="L464" s="238"/>
      <c r="M464" s="238"/>
      <c r="S464" s="240"/>
      <c r="T464" s="240"/>
      <c r="U464" s="240"/>
      <c r="V464" s="240"/>
      <c r="AA464" s="238"/>
      <c r="AB464" s="238"/>
    </row>
    <row r="465" spans="6:28" ht="11.25" customHeight="1" x14ac:dyDescent="0.2">
      <c r="F465" s="237"/>
      <c r="G465" s="237"/>
      <c r="H465" s="238"/>
      <c r="L465" s="238"/>
      <c r="M465" s="238"/>
      <c r="S465" s="240"/>
      <c r="T465" s="240"/>
      <c r="U465" s="240"/>
      <c r="V465" s="240"/>
      <c r="AA465" s="238"/>
      <c r="AB465" s="238"/>
    </row>
    <row r="466" spans="6:28" ht="11.25" customHeight="1" x14ac:dyDescent="0.2">
      <c r="F466" s="237"/>
      <c r="G466" s="237"/>
      <c r="H466" s="238"/>
      <c r="L466" s="238"/>
      <c r="M466" s="238"/>
      <c r="S466" s="240"/>
      <c r="T466" s="240"/>
      <c r="U466" s="240"/>
      <c r="V466" s="240"/>
      <c r="AA466" s="238"/>
      <c r="AB466" s="238"/>
    </row>
    <row r="467" spans="6:28" ht="11.25" customHeight="1" x14ac:dyDescent="0.2">
      <c r="F467" s="237"/>
      <c r="G467" s="237"/>
      <c r="H467" s="238"/>
      <c r="L467" s="238"/>
      <c r="M467" s="238"/>
      <c r="S467" s="240"/>
      <c r="T467" s="240"/>
      <c r="U467" s="240"/>
      <c r="V467" s="240"/>
      <c r="AA467" s="238"/>
      <c r="AB467" s="238"/>
    </row>
    <row r="468" spans="6:28" ht="11.25" customHeight="1" x14ac:dyDescent="0.2">
      <c r="F468" s="237"/>
      <c r="G468" s="237"/>
      <c r="H468" s="238"/>
      <c r="L468" s="238"/>
      <c r="M468" s="238"/>
      <c r="S468" s="240"/>
      <c r="T468" s="240"/>
      <c r="U468" s="240"/>
      <c r="V468" s="240"/>
      <c r="AA468" s="238"/>
      <c r="AB468" s="238"/>
    </row>
    <row r="469" spans="6:28" ht="11.25" customHeight="1" x14ac:dyDescent="0.2">
      <c r="F469" s="237"/>
      <c r="G469" s="237"/>
      <c r="H469" s="238"/>
      <c r="L469" s="238"/>
      <c r="M469" s="238"/>
      <c r="S469" s="240"/>
      <c r="T469" s="240"/>
      <c r="U469" s="240"/>
      <c r="V469" s="240"/>
      <c r="AA469" s="238"/>
      <c r="AB469" s="238"/>
    </row>
    <row r="470" spans="6:28" ht="11.25" customHeight="1" x14ac:dyDescent="0.2">
      <c r="F470" s="237"/>
      <c r="G470" s="237"/>
      <c r="H470" s="238"/>
      <c r="L470" s="238"/>
      <c r="M470" s="238"/>
      <c r="S470" s="240"/>
      <c r="T470" s="240"/>
      <c r="U470" s="240"/>
      <c r="V470" s="240"/>
      <c r="AA470" s="238"/>
      <c r="AB470" s="238"/>
    </row>
    <row r="471" spans="6:28" ht="11.25" customHeight="1" x14ac:dyDescent="0.2">
      <c r="F471" s="237"/>
      <c r="G471" s="237"/>
      <c r="H471" s="238"/>
      <c r="L471" s="238"/>
      <c r="M471" s="238"/>
      <c r="S471" s="240"/>
      <c r="T471" s="240"/>
      <c r="U471" s="240"/>
      <c r="V471" s="240"/>
      <c r="AA471" s="238"/>
      <c r="AB471" s="238"/>
    </row>
    <row r="472" spans="6:28" ht="11.25" customHeight="1" x14ac:dyDescent="0.2">
      <c r="F472" s="237"/>
      <c r="G472" s="237"/>
      <c r="H472" s="238"/>
      <c r="L472" s="238"/>
      <c r="M472" s="238"/>
      <c r="S472" s="240"/>
      <c r="T472" s="240"/>
      <c r="U472" s="240"/>
      <c r="V472" s="240"/>
      <c r="AA472" s="238"/>
      <c r="AB472" s="238"/>
    </row>
    <row r="473" spans="6:28" ht="11.25" customHeight="1" x14ac:dyDescent="0.2">
      <c r="F473" s="237"/>
      <c r="G473" s="237"/>
      <c r="H473" s="238"/>
      <c r="L473" s="238"/>
      <c r="M473" s="238"/>
      <c r="S473" s="240"/>
      <c r="T473" s="240"/>
      <c r="U473" s="240"/>
      <c r="V473" s="240"/>
      <c r="AA473" s="238"/>
      <c r="AB473" s="238"/>
    </row>
    <row r="474" spans="6:28" ht="11.25" customHeight="1" x14ac:dyDescent="0.2">
      <c r="F474" s="237"/>
      <c r="G474" s="237"/>
      <c r="H474" s="238"/>
      <c r="L474" s="238"/>
      <c r="M474" s="238"/>
      <c r="S474" s="240"/>
      <c r="T474" s="240"/>
      <c r="U474" s="240"/>
      <c r="V474" s="240"/>
      <c r="AA474" s="238"/>
      <c r="AB474" s="238"/>
    </row>
    <row r="475" spans="6:28" ht="11.25" customHeight="1" x14ac:dyDescent="0.2">
      <c r="F475" s="237"/>
      <c r="G475" s="237"/>
      <c r="H475" s="238"/>
      <c r="L475" s="238"/>
      <c r="M475" s="238"/>
      <c r="S475" s="240"/>
      <c r="T475" s="240"/>
      <c r="U475" s="240"/>
      <c r="V475" s="240"/>
      <c r="AA475" s="238"/>
      <c r="AB475" s="238"/>
    </row>
    <row r="476" spans="6:28" ht="11.25" customHeight="1" x14ac:dyDescent="0.2">
      <c r="F476" s="237"/>
      <c r="G476" s="237"/>
      <c r="H476" s="238"/>
      <c r="L476" s="238"/>
      <c r="M476" s="238"/>
      <c r="S476" s="240"/>
      <c r="T476" s="240"/>
      <c r="U476" s="240"/>
      <c r="V476" s="240"/>
      <c r="AA476" s="238"/>
      <c r="AB476" s="238"/>
    </row>
    <row r="477" spans="6:28" ht="11.25" customHeight="1" x14ac:dyDescent="0.2">
      <c r="F477" s="237"/>
      <c r="G477" s="237"/>
      <c r="H477" s="238"/>
      <c r="L477" s="238"/>
      <c r="M477" s="238"/>
      <c r="S477" s="240"/>
      <c r="T477" s="240"/>
      <c r="U477" s="240"/>
      <c r="V477" s="240"/>
      <c r="AA477" s="238"/>
      <c r="AB477" s="238"/>
    </row>
    <row r="478" spans="6:28" ht="11.25" customHeight="1" x14ac:dyDescent="0.2">
      <c r="F478" s="237"/>
      <c r="G478" s="237"/>
      <c r="H478" s="238"/>
      <c r="L478" s="238"/>
      <c r="M478" s="238"/>
      <c r="S478" s="240"/>
      <c r="T478" s="240"/>
      <c r="U478" s="240"/>
      <c r="V478" s="240"/>
      <c r="AA478" s="238"/>
      <c r="AB478" s="238"/>
    </row>
    <row r="479" spans="6:28" ht="11.25" customHeight="1" x14ac:dyDescent="0.2">
      <c r="F479" s="237"/>
      <c r="G479" s="237"/>
      <c r="H479" s="238"/>
      <c r="L479" s="238"/>
      <c r="M479" s="238"/>
      <c r="S479" s="240"/>
      <c r="T479" s="240"/>
      <c r="U479" s="240"/>
      <c r="V479" s="240"/>
      <c r="AA479" s="238"/>
      <c r="AB479" s="238"/>
    </row>
    <row r="480" spans="6:28" ht="11.25" customHeight="1" x14ac:dyDescent="0.2">
      <c r="F480" s="237"/>
      <c r="G480" s="237"/>
      <c r="H480" s="238"/>
      <c r="L480" s="238"/>
      <c r="M480" s="238"/>
      <c r="S480" s="240"/>
      <c r="T480" s="240"/>
      <c r="U480" s="240"/>
      <c r="V480" s="240"/>
      <c r="Y480" s="238"/>
      <c r="AA480" s="238"/>
      <c r="AB480" s="238"/>
    </row>
    <row r="481" spans="6:28" ht="11.25" customHeight="1" x14ac:dyDescent="0.2">
      <c r="F481" s="237"/>
      <c r="G481" s="237"/>
      <c r="H481" s="238"/>
      <c r="L481" s="238"/>
      <c r="M481" s="238"/>
      <c r="S481" s="240"/>
      <c r="T481" s="240"/>
      <c r="U481" s="240"/>
      <c r="V481" s="240"/>
      <c r="Y481" s="238"/>
      <c r="AA481" s="238"/>
      <c r="AB481" s="238"/>
    </row>
    <row r="482" spans="6:28" ht="11.25" customHeight="1" x14ac:dyDescent="0.2">
      <c r="F482" s="237"/>
      <c r="G482" s="237"/>
      <c r="H482" s="238"/>
      <c r="L482" s="238"/>
      <c r="M482" s="238"/>
      <c r="S482" s="240"/>
      <c r="T482" s="240"/>
      <c r="U482" s="240"/>
      <c r="V482" s="240"/>
      <c r="Y482" s="238"/>
      <c r="AA482" s="238"/>
      <c r="AB482" s="238"/>
    </row>
    <row r="483" spans="6:28" ht="11.25" customHeight="1" x14ac:dyDescent="0.2">
      <c r="F483" s="237"/>
      <c r="G483" s="237"/>
      <c r="H483" s="238"/>
      <c r="L483" s="238"/>
      <c r="M483" s="238"/>
      <c r="S483" s="240"/>
      <c r="T483" s="240"/>
      <c r="U483" s="240"/>
      <c r="V483" s="240"/>
      <c r="Y483" s="238"/>
      <c r="AA483" s="238"/>
      <c r="AB483" s="238"/>
    </row>
    <row r="484" spans="6:28" ht="11.25" customHeight="1" x14ac:dyDescent="0.2">
      <c r="F484" s="237"/>
      <c r="G484" s="237"/>
      <c r="H484" s="238"/>
      <c r="L484" s="238"/>
      <c r="M484" s="238"/>
      <c r="S484" s="240"/>
      <c r="T484" s="240"/>
      <c r="U484" s="240"/>
      <c r="V484" s="240"/>
      <c r="Y484" s="238"/>
      <c r="AA484" s="238"/>
      <c r="AB484" s="238"/>
    </row>
    <row r="485" spans="6:28" ht="11.25" customHeight="1" x14ac:dyDescent="0.2">
      <c r="F485" s="237"/>
      <c r="G485" s="237"/>
      <c r="H485" s="238"/>
      <c r="L485" s="238"/>
      <c r="M485" s="238"/>
      <c r="S485" s="240"/>
      <c r="T485" s="240"/>
      <c r="U485" s="240"/>
      <c r="V485" s="240"/>
      <c r="Y485" s="238"/>
      <c r="AA485" s="238"/>
      <c r="AB485" s="238"/>
    </row>
    <row r="486" spans="6:28" ht="11.25" customHeight="1" x14ac:dyDescent="0.2">
      <c r="F486" s="237"/>
      <c r="G486" s="237"/>
      <c r="H486" s="238"/>
      <c r="L486" s="238"/>
      <c r="M486" s="238"/>
      <c r="S486" s="240"/>
      <c r="T486" s="240"/>
      <c r="U486" s="240"/>
      <c r="V486" s="240"/>
      <c r="Y486" s="238"/>
      <c r="AA486" s="238"/>
      <c r="AB486" s="238"/>
    </row>
    <row r="487" spans="6:28" ht="11.25" customHeight="1" x14ac:dyDescent="0.2">
      <c r="F487" s="237"/>
      <c r="G487" s="237"/>
      <c r="H487" s="238"/>
      <c r="L487" s="238"/>
      <c r="M487" s="238"/>
      <c r="S487" s="240"/>
      <c r="T487" s="240"/>
      <c r="U487" s="240"/>
      <c r="V487" s="240"/>
      <c r="Y487" s="238"/>
      <c r="AA487" s="238"/>
      <c r="AB487" s="238"/>
    </row>
    <row r="488" spans="6:28" ht="11.25" customHeight="1" x14ac:dyDescent="0.2">
      <c r="F488" s="237"/>
      <c r="G488" s="237"/>
      <c r="H488" s="238"/>
      <c r="L488" s="238"/>
      <c r="M488" s="238"/>
      <c r="S488" s="240"/>
      <c r="T488" s="240"/>
      <c r="U488" s="240"/>
      <c r="V488" s="240"/>
      <c r="Y488" s="238"/>
      <c r="AA488" s="238"/>
      <c r="AB488" s="238"/>
    </row>
    <row r="489" spans="6:28" ht="11.25" customHeight="1" x14ac:dyDescent="0.2">
      <c r="F489" s="237"/>
      <c r="G489" s="237"/>
      <c r="H489" s="238"/>
      <c r="L489" s="238"/>
      <c r="M489" s="238"/>
      <c r="S489" s="240"/>
      <c r="T489" s="240"/>
      <c r="U489" s="240"/>
      <c r="V489" s="240"/>
      <c r="Y489" s="238"/>
      <c r="AA489" s="238"/>
      <c r="AB489" s="238"/>
    </row>
    <row r="490" spans="6:28" ht="11.25" customHeight="1" x14ac:dyDescent="0.2">
      <c r="F490" s="237"/>
      <c r="G490" s="237"/>
      <c r="H490" s="238"/>
      <c r="L490" s="238"/>
      <c r="M490" s="238"/>
      <c r="S490" s="240"/>
      <c r="T490" s="240"/>
      <c r="U490" s="240"/>
      <c r="V490" s="240"/>
      <c r="Y490" s="238"/>
      <c r="AA490" s="238"/>
      <c r="AB490" s="238"/>
    </row>
    <row r="491" spans="6:28" ht="11.25" customHeight="1" x14ac:dyDescent="0.2">
      <c r="F491" s="237"/>
      <c r="G491" s="237"/>
      <c r="H491" s="238"/>
      <c r="L491" s="238"/>
      <c r="M491" s="238"/>
      <c r="S491" s="240"/>
      <c r="T491" s="240"/>
      <c r="U491" s="240"/>
      <c r="V491" s="240"/>
      <c r="Y491" s="238"/>
      <c r="AA491" s="238"/>
      <c r="AB491" s="238"/>
    </row>
    <row r="492" spans="6:28" ht="11.25" customHeight="1" x14ac:dyDescent="0.2">
      <c r="F492" s="237"/>
      <c r="G492" s="237"/>
      <c r="H492" s="238"/>
      <c r="L492" s="238"/>
      <c r="M492" s="238"/>
      <c r="S492" s="240"/>
      <c r="T492" s="240"/>
      <c r="U492" s="240"/>
      <c r="V492" s="240"/>
      <c r="Y492" s="238"/>
      <c r="AA492" s="238"/>
      <c r="AB492" s="238"/>
    </row>
    <row r="493" spans="6:28" ht="11.25" customHeight="1" x14ac:dyDescent="0.2">
      <c r="F493" s="237"/>
      <c r="G493" s="237"/>
      <c r="H493" s="238"/>
      <c r="L493" s="238"/>
      <c r="M493" s="238"/>
      <c r="S493" s="240"/>
      <c r="T493" s="240"/>
      <c r="U493" s="240"/>
      <c r="V493" s="240"/>
      <c r="Y493" s="238"/>
      <c r="AA493" s="238"/>
      <c r="AB493" s="238"/>
    </row>
    <row r="494" spans="6:28" ht="11.25" customHeight="1" x14ac:dyDescent="0.2">
      <c r="F494" s="237"/>
      <c r="G494" s="237"/>
      <c r="H494" s="238"/>
      <c r="L494" s="238"/>
      <c r="M494" s="238"/>
      <c r="S494" s="240"/>
      <c r="T494" s="240"/>
      <c r="U494" s="240"/>
      <c r="V494" s="240"/>
      <c r="Y494" s="238"/>
      <c r="AA494" s="238"/>
      <c r="AB494" s="238"/>
    </row>
    <row r="495" spans="6:28" ht="11.25" customHeight="1" x14ac:dyDescent="0.2">
      <c r="F495" s="237"/>
      <c r="G495" s="237"/>
      <c r="H495" s="238"/>
      <c r="L495" s="238"/>
      <c r="M495" s="238"/>
      <c r="S495" s="240"/>
      <c r="T495" s="240"/>
      <c r="U495" s="240"/>
      <c r="V495" s="240"/>
      <c r="Y495" s="238"/>
      <c r="AA495" s="238"/>
      <c r="AB495" s="238"/>
    </row>
    <row r="496" spans="6:28" ht="11.25" customHeight="1" x14ac:dyDescent="0.2">
      <c r="F496" s="237"/>
      <c r="G496" s="237"/>
      <c r="H496" s="238"/>
      <c r="L496" s="238"/>
      <c r="M496" s="238"/>
      <c r="S496" s="240"/>
      <c r="T496" s="240"/>
      <c r="U496" s="240"/>
      <c r="V496" s="240"/>
      <c r="Y496" s="238"/>
      <c r="AA496" s="238"/>
      <c r="AB496" s="238"/>
    </row>
    <row r="497" spans="6:28" ht="11.25" customHeight="1" x14ac:dyDescent="0.2">
      <c r="F497" s="237"/>
      <c r="G497" s="237"/>
      <c r="H497" s="238"/>
      <c r="L497" s="238"/>
      <c r="M497" s="238"/>
      <c r="S497" s="240"/>
      <c r="T497" s="240"/>
      <c r="U497" s="240"/>
      <c r="V497" s="240"/>
      <c r="Y497" s="238"/>
      <c r="AA497" s="238"/>
      <c r="AB497" s="238"/>
    </row>
    <row r="498" spans="6:28" ht="11.25" customHeight="1" x14ac:dyDescent="0.2">
      <c r="F498" s="237"/>
      <c r="G498" s="237"/>
      <c r="H498" s="238"/>
      <c r="L498" s="238"/>
      <c r="M498" s="238"/>
      <c r="S498" s="240"/>
      <c r="T498" s="240"/>
      <c r="U498" s="240"/>
      <c r="V498" s="240"/>
      <c r="Y498" s="238"/>
      <c r="AA498" s="238"/>
      <c r="AB498" s="238"/>
    </row>
    <row r="499" spans="6:28" ht="11.25" customHeight="1" x14ac:dyDescent="0.2">
      <c r="F499" s="237"/>
      <c r="G499" s="237"/>
      <c r="H499" s="238"/>
      <c r="L499" s="238"/>
      <c r="M499" s="238"/>
      <c r="S499" s="240"/>
      <c r="T499" s="240"/>
      <c r="U499" s="240"/>
      <c r="V499" s="240"/>
      <c r="Y499" s="238"/>
      <c r="AA499" s="238"/>
      <c r="AB499" s="238"/>
    </row>
    <row r="500" spans="6:28" ht="11.25" customHeight="1" x14ac:dyDescent="0.2">
      <c r="F500" s="237"/>
      <c r="G500" s="237"/>
      <c r="H500" s="238"/>
      <c r="L500" s="238"/>
      <c r="M500" s="238"/>
      <c r="S500" s="240"/>
      <c r="T500" s="240"/>
      <c r="U500" s="240"/>
      <c r="V500" s="240"/>
      <c r="Y500" s="238"/>
      <c r="AA500" s="238"/>
      <c r="AB500" s="238"/>
    </row>
    <row r="501" spans="6:28" ht="11.25" customHeight="1" x14ac:dyDescent="0.2">
      <c r="F501" s="237"/>
      <c r="G501" s="237"/>
      <c r="H501" s="238"/>
      <c r="L501" s="238"/>
      <c r="M501" s="238"/>
      <c r="S501" s="240"/>
      <c r="T501" s="240"/>
      <c r="U501" s="240"/>
      <c r="V501" s="240"/>
      <c r="Y501" s="238"/>
      <c r="AA501" s="238"/>
      <c r="AB501" s="238"/>
    </row>
    <row r="502" spans="6:28" ht="11.25" customHeight="1" x14ac:dyDescent="0.2">
      <c r="F502" s="237"/>
      <c r="G502" s="237"/>
      <c r="H502" s="238"/>
      <c r="L502" s="238"/>
      <c r="M502" s="238"/>
      <c r="S502" s="240"/>
      <c r="T502" s="240"/>
      <c r="U502" s="240"/>
      <c r="V502" s="240"/>
      <c r="Y502" s="238"/>
      <c r="AA502" s="238"/>
      <c r="AB502" s="238"/>
    </row>
    <row r="503" spans="6:28" ht="11.25" customHeight="1" x14ac:dyDescent="0.2">
      <c r="F503" s="237"/>
      <c r="G503" s="237"/>
      <c r="H503" s="238"/>
      <c r="L503" s="238"/>
      <c r="M503" s="238"/>
      <c r="S503" s="240"/>
      <c r="T503" s="240"/>
      <c r="U503" s="240"/>
      <c r="V503" s="240"/>
      <c r="Y503" s="238"/>
      <c r="AA503" s="238"/>
      <c r="AB503" s="238"/>
    </row>
    <row r="504" spans="6:28" ht="11.25" customHeight="1" x14ac:dyDescent="0.2">
      <c r="F504" s="237"/>
      <c r="G504" s="237"/>
      <c r="H504" s="238"/>
      <c r="L504" s="238"/>
      <c r="M504" s="238"/>
      <c r="S504" s="240"/>
      <c r="T504" s="240"/>
      <c r="U504" s="240"/>
      <c r="V504" s="240"/>
      <c r="Y504" s="238"/>
      <c r="AA504" s="238"/>
      <c r="AB504" s="238"/>
    </row>
    <row r="505" spans="6:28" ht="11.25" customHeight="1" x14ac:dyDescent="0.2">
      <c r="F505" s="237"/>
      <c r="G505" s="237"/>
      <c r="H505" s="238"/>
      <c r="L505" s="238"/>
      <c r="M505" s="238"/>
      <c r="S505" s="240"/>
      <c r="T505" s="240"/>
      <c r="U505" s="240"/>
      <c r="V505" s="240"/>
      <c r="Y505" s="238"/>
      <c r="AA505" s="238"/>
      <c r="AB505" s="238"/>
    </row>
    <row r="506" spans="6:28" ht="11.25" customHeight="1" x14ac:dyDescent="0.2">
      <c r="F506" s="237"/>
      <c r="G506" s="237"/>
      <c r="H506" s="238"/>
      <c r="L506" s="238"/>
      <c r="M506" s="238"/>
      <c r="S506" s="240"/>
      <c r="T506" s="240"/>
      <c r="U506" s="240"/>
      <c r="V506" s="240"/>
      <c r="Y506" s="238"/>
      <c r="AA506" s="238"/>
      <c r="AB506" s="238"/>
    </row>
    <row r="507" spans="6:28" ht="11.25" customHeight="1" x14ac:dyDescent="0.2">
      <c r="F507" s="237"/>
      <c r="G507" s="237"/>
      <c r="H507" s="238"/>
      <c r="L507" s="238"/>
      <c r="M507" s="238"/>
      <c r="S507" s="240"/>
      <c r="T507" s="240"/>
      <c r="U507" s="240"/>
      <c r="V507" s="240"/>
      <c r="Y507" s="238"/>
      <c r="AA507" s="238"/>
      <c r="AB507" s="238"/>
    </row>
    <row r="508" spans="6:28" ht="11.25" customHeight="1" x14ac:dyDescent="0.2">
      <c r="F508" s="237"/>
      <c r="G508" s="237"/>
      <c r="H508" s="238"/>
      <c r="L508" s="238"/>
      <c r="M508" s="238"/>
      <c r="S508" s="240"/>
      <c r="T508" s="240"/>
      <c r="U508" s="240"/>
      <c r="V508" s="240"/>
      <c r="Y508" s="238"/>
      <c r="AA508" s="238"/>
      <c r="AB508" s="238"/>
    </row>
    <row r="509" spans="6:28" ht="11.25" customHeight="1" x14ac:dyDescent="0.2">
      <c r="F509" s="237"/>
      <c r="G509" s="237"/>
      <c r="H509" s="238"/>
      <c r="L509" s="238"/>
      <c r="M509" s="238"/>
      <c r="S509" s="240"/>
      <c r="T509" s="240"/>
      <c r="U509" s="240"/>
      <c r="V509" s="240"/>
      <c r="Y509" s="238"/>
      <c r="AA509" s="238"/>
      <c r="AB509" s="238"/>
    </row>
    <row r="510" spans="6:28" ht="11.25" customHeight="1" x14ac:dyDescent="0.2">
      <c r="F510" s="237"/>
      <c r="G510" s="237"/>
      <c r="H510" s="238"/>
      <c r="L510" s="238"/>
      <c r="M510" s="238"/>
      <c r="S510" s="240"/>
      <c r="T510" s="240"/>
      <c r="U510" s="240"/>
      <c r="V510" s="240"/>
      <c r="Y510" s="238"/>
      <c r="AA510" s="238"/>
      <c r="AB510" s="238"/>
    </row>
    <row r="511" spans="6:28" ht="11.25" customHeight="1" x14ac:dyDescent="0.2">
      <c r="F511" s="237"/>
      <c r="G511" s="237"/>
      <c r="H511" s="238"/>
      <c r="L511" s="238"/>
      <c r="M511" s="238"/>
      <c r="S511" s="240"/>
      <c r="T511" s="240"/>
      <c r="U511" s="240"/>
      <c r="V511" s="240"/>
      <c r="Y511" s="238"/>
      <c r="AA511" s="238"/>
      <c r="AB511" s="238"/>
    </row>
    <row r="512" spans="6:28" ht="11.25" customHeight="1" x14ac:dyDescent="0.2">
      <c r="F512" s="237"/>
      <c r="G512" s="237"/>
      <c r="H512" s="238"/>
      <c r="L512" s="238"/>
      <c r="M512" s="238"/>
      <c r="S512" s="240"/>
      <c r="T512" s="240"/>
      <c r="U512" s="240"/>
      <c r="V512" s="240"/>
      <c r="Y512" s="238"/>
      <c r="AA512" s="238"/>
      <c r="AB512" s="238"/>
    </row>
    <row r="513" spans="6:28" ht="11.25" customHeight="1" x14ac:dyDescent="0.2">
      <c r="F513" s="237"/>
      <c r="G513" s="237"/>
      <c r="H513" s="238"/>
      <c r="L513" s="238"/>
      <c r="M513" s="238"/>
      <c r="S513" s="240"/>
      <c r="T513" s="240"/>
      <c r="U513" s="240"/>
      <c r="V513" s="240"/>
      <c r="Y513" s="238"/>
      <c r="AA513" s="238"/>
      <c r="AB513" s="238"/>
    </row>
    <row r="514" spans="6:28" ht="11.25" customHeight="1" x14ac:dyDescent="0.2">
      <c r="F514" s="237"/>
      <c r="G514" s="237"/>
      <c r="H514" s="238"/>
      <c r="L514" s="238"/>
      <c r="M514" s="238"/>
      <c r="S514" s="240"/>
      <c r="T514" s="240"/>
      <c r="U514" s="240"/>
      <c r="V514" s="240"/>
      <c r="Y514" s="238"/>
      <c r="AA514" s="238"/>
      <c r="AB514" s="238"/>
    </row>
    <row r="515" spans="6:28" ht="11.25" customHeight="1" x14ac:dyDescent="0.2">
      <c r="F515" s="237"/>
      <c r="G515" s="237"/>
      <c r="H515" s="238"/>
      <c r="L515" s="238"/>
      <c r="M515" s="238"/>
      <c r="S515" s="240"/>
      <c r="T515" s="240"/>
      <c r="U515" s="240"/>
      <c r="V515" s="240"/>
      <c r="Y515" s="238"/>
      <c r="AA515" s="238"/>
      <c r="AB515" s="238"/>
    </row>
    <row r="516" spans="6:28" ht="11.25" customHeight="1" x14ac:dyDescent="0.2">
      <c r="F516" s="237"/>
      <c r="G516" s="237"/>
      <c r="H516" s="238"/>
      <c r="L516" s="238"/>
      <c r="M516" s="238"/>
      <c r="S516" s="240"/>
      <c r="T516" s="240"/>
      <c r="U516" s="240"/>
      <c r="V516" s="240"/>
      <c r="Y516" s="238"/>
      <c r="AA516" s="238"/>
      <c r="AB516" s="238"/>
    </row>
    <row r="517" spans="6:28" ht="11.25" customHeight="1" x14ac:dyDescent="0.2">
      <c r="F517" s="237"/>
      <c r="G517" s="237"/>
      <c r="H517" s="238"/>
      <c r="L517" s="238"/>
      <c r="M517" s="238"/>
      <c r="S517" s="240"/>
      <c r="T517" s="240"/>
      <c r="U517" s="240"/>
      <c r="V517" s="240"/>
      <c r="Y517" s="238"/>
      <c r="AA517" s="238"/>
      <c r="AB517" s="238"/>
    </row>
    <row r="518" spans="6:28" ht="11.25" customHeight="1" x14ac:dyDescent="0.2">
      <c r="F518" s="237"/>
      <c r="G518" s="237"/>
      <c r="H518" s="238"/>
      <c r="L518" s="238"/>
      <c r="M518" s="238"/>
      <c r="S518" s="240"/>
      <c r="T518" s="240"/>
      <c r="U518" s="240"/>
      <c r="V518" s="240"/>
      <c r="Y518" s="238"/>
      <c r="AA518" s="238"/>
      <c r="AB518" s="238"/>
    </row>
    <row r="519" spans="6:28" ht="11.25" customHeight="1" x14ac:dyDescent="0.2">
      <c r="F519" s="237"/>
      <c r="G519" s="237"/>
      <c r="H519" s="238"/>
      <c r="L519" s="238"/>
      <c r="M519" s="238"/>
      <c r="S519" s="240"/>
      <c r="T519" s="240"/>
      <c r="U519" s="240"/>
      <c r="V519" s="240"/>
      <c r="Y519" s="238"/>
      <c r="AA519" s="238"/>
      <c r="AB519" s="238"/>
    </row>
    <row r="520" spans="6:28" ht="11.25" customHeight="1" x14ac:dyDescent="0.2">
      <c r="F520" s="237"/>
      <c r="G520" s="237"/>
      <c r="H520" s="238"/>
      <c r="L520" s="238"/>
      <c r="M520" s="238"/>
      <c r="S520" s="240"/>
      <c r="T520" s="240"/>
      <c r="U520" s="240"/>
      <c r="V520" s="240"/>
      <c r="Y520" s="238"/>
      <c r="AA520" s="238"/>
      <c r="AB520" s="238"/>
    </row>
    <row r="521" spans="6:28" ht="11.25" customHeight="1" x14ac:dyDescent="0.2">
      <c r="F521" s="237"/>
      <c r="G521" s="237"/>
      <c r="H521" s="238"/>
      <c r="L521" s="238"/>
      <c r="M521" s="238"/>
      <c r="S521" s="240"/>
      <c r="T521" s="240"/>
      <c r="U521" s="240"/>
      <c r="V521" s="240"/>
      <c r="Y521" s="238"/>
      <c r="AA521" s="238"/>
      <c r="AB521" s="238"/>
    </row>
    <row r="522" spans="6:28" ht="11.25" customHeight="1" x14ac:dyDescent="0.2">
      <c r="F522" s="237"/>
      <c r="G522" s="237"/>
      <c r="H522" s="238"/>
      <c r="L522" s="238"/>
      <c r="M522" s="238"/>
      <c r="S522" s="240"/>
      <c r="T522" s="240"/>
      <c r="U522" s="240"/>
      <c r="V522" s="240"/>
      <c r="Y522" s="238"/>
      <c r="AA522" s="238"/>
      <c r="AB522" s="238"/>
    </row>
    <row r="523" spans="6:28" ht="11.25" customHeight="1" x14ac:dyDescent="0.2">
      <c r="F523" s="237"/>
      <c r="G523" s="237"/>
      <c r="H523" s="238"/>
      <c r="L523" s="238"/>
      <c r="M523" s="238"/>
      <c r="S523" s="240"/>
      <c r="T523" s="240"/>
      <c r="U523" s="240"/>
      <c r="V523" s="240"/>
      <c r="Y523" s="238"/>
      <c r="AA523" s="238"/>
      <c r="AB523" s="238"/>
    </row>
    <row r="524" spans="6:28" ht="11.25" customHeight="1" x14ac:dyDescent="0.2">
      <c r="F524" s="237"/>
      <c r="G524" s="237"/>
      <c r="H524" s="238"/>
      <c r="L524" s="238"/>
      <c r="M524" s="238"/>
      <c r="S524" s="240"/>
      <c r="T524" s="240"/>
      <c r="U524" s="240"/>
      <c r="V524" s="240"/>
      <c r="Y524" s="238"/>
      <c r="AA524" s="238"/>
      <c r="AB524" s="238"/>
    </row>
    <row r="525" spans="6:28" ht="11.25" customHeight="1" x14ac:dyDescent="0.2">
      <c r="F525" s="237"/>
      <c r="G525" s="237"/>
      <c r="H525" s="238"/>
      <c r="L525" s="238"/>
      <c r="M525" s="238"/>
      <c r="S525" s="240"/>
      <c r="T525" s="240"/>
      <c r="U525" s="240"/>
      <c r="V525" s="240"/>
      <c r="Y525" s="238"/>
      <c r="AA525" s="238"/>
      <c r="AB525" s="238"/>
    </row>
    <row r="526" spans="6:28" ht="11.25" customHeight="1" x14ac:dyDescent="0.2">
      <c r="F526" s="237"/>
      <c r="G526" s="237"/>
      <c r="H526" s="238"/>
      <c r="L526" s="238"/>
      <c r="M526" s="238"/>
      <c r="S526" s="240"/>
      <c r="T526" s="240"/>
      <c r="U526" s="240"/>
      <c r="V526" s="240"/>
      <c r="Y526" s="238"/>
      <c r="AA526" s="238"/>
      <c r="AB526" s="238"/>
    </row>
    <row r="527" spans="6:28" ht="11.25" customHeight="1" x14ac:dyDescent="0.2">
      <c r="F527" s="237"/>
      <c r="G527" s="237"/>
      <c r="H527" s="238"/>
      <c r="L527" s="238"/>
      <c r="M527" s="238"/>
      <c r="S527" s="240"/>
      <c r="T527" s="240"/>
      <c r="U527" s="240"/>
      <c r="V527" s="240"/>
      <c r="Y527" s="238"/>
      <c r="AA527" s="238"/>
      <c r="AB527" s="238"/>
    </row>
    <row r="528" spans="6:28" ht="11.25" customHeight="1" x14ac:dyDescent="0.2">
      <c r="F528" s="237"/>
      <c r="G528" s="237"/>
      <c r="H528" s="238"/>
      <c r="L528" s="238"/>
      <c r="M528" s="238"/>
      <c r="S528" s="240"/>
      <c r="T528" s="240"/>
      <c r="U528" s="240"/>
      <c r="V528" s="240"/>
      <c r="Y528" s="238"/>
      <c r="AA528" s="238"/>
      <c r="AB528" s="238"/>
    </row>
    <row r="529" spans="6:28" ht="11.25" customHeight="1" x14ac:dyDescent="0.2">
      <c r="F529" s="237"/>
      <c r="G529" s="237"/>
      <c r="H529" s="238"/>
      <c r="L529" s="238"/>
      <c r="M529" s="238"/>
      <c r="S529" s="240"/>
      <c r="T529" s="240"/>
      <c r="U529" s="240"/>
      <c r="V529" s="240"/>
      <c r="Y529" s="238"/>
      <c r="AA529" s="238"/>
      <c r="AB529" s="238"/>
    </row>
    <row r="530" spans="6:28" ht="11.25" customHeight="1" x14ac:dyDescent="0.2">
      <c r="F530" s="237"/>
      <c r="G530" s="237"/>
      <c r="H530" s="238"/>
      <c r="L530" s="238"/>
      <c r="M530" s="238"/>
      <c r="S530" s="240"/>
      <c r="T530" s="240"/>
      <c r="U530" s="240"/>
      <c r="V530" s="240"/>
      <c r="Y530" s="238"/>
      <c r="AA530" s="238"/>
      <c r="AB530" s="238"/>
    </row>
    <row r="531" spans="6:28" ht="11.25" customHeight="1" x14ac:dyDescent="0.2">
      <c r="F531" s="237"/>
      <c r="G531" s="237"/>
      <c r="H531" s="238"/>
      <c r="L531" s="238"/>
      <c r="M531" s="238"/>
      <c r="S531" s="240"/>
      <c r="T531" s="240"/>
      <c r="U531" s="240"/>
      <c r="V531" s="240"/>
      <c r="Y531" s="238"/>
      <c r="AA531" s="238"/>
      <c r="AB531" s="238"/>
    </row>
    <row r="532" spans="6:28" ht="11.25" customHeight="1" x14ac:dyDescent="0.2">
      <c r="F532" s="237"/>
      <c r="G532" s="237"/>
      <c r="H532" s="238"/>
      <c r="L532" s="238"/>
      <c r="M532" s="238"/>
      <c r="S532" s="240"/>
      <c r="T532" s="240"/>
      <c r="U532" s="240"/>
      <c r="V532" s="240"/>
      <c r="Y532" s="238"/>
      <c r="AA532" s="238"/>
      <c r="AB532" s="238"/>
    </row>
    <row r="533" spans="6:28" ht="11.25" customHeight="1" x14ac:dyDescent="0.2">
      <c r="F533" s="237"/>
      <c r="G533" s="237"/>
      <c r="H533" s="238"/>
      <c r="L533" s="238"/>
      <c r="M533" s="238"/>
      <c r="S533" s="240"/>
      <c r="T533" s="240"/>
      <c r="U533" s="240"/>
      <c r="V533" s="240"/>
      <c r="Y533" s="238"/>
      <c r="AA533" s="238"/>
      <c r="AB533" s="238"/>
    </row>
    <row r="534" spans="6:28" ht="11.25" customHeight="1" x14ac:dyDescent="0.2">
      <c r="F534" s="237"/>
      <c r="G534" s="237"/>
      <c r="H534" s="238"/>
      <c r="L534" s="238"/>
      <c r="M534" s="238"/>
      <c r="S534" s="240"/>
      <c r="T534" s="240"/>
      <c r="U534" s="240"/>
      <c r="V534" s="240"/>
      <c r="Y534" s="238"/>
      <c r="AA534" s="238"/>
      <c r="AB534" s="238"/>
    </row>
    <row r="535" spans="6:28" ht="11.25" customHeight="1" x14ac:dyDescent="0.2">
      <c r="F535" s="237"/>
      <c r="G535" s="237"/>
      <c r="H535" s="238"/>
      <c r="L535" s="238"/>
      <c r="M535" s="238"/>
      <c r="Y535" s="238"/>
      <c r="AA535" s="238"/>
      <c r="AB535" s="238"/>
    </row>
    <row r="536" spans="6:28" ht="11.25" customHeight="1" x14ac:dyDescent="0.2">
      <c r="F536" s="237"/>
      <c r="G536" s="237"/>
      <c r="H536" s="238"/>
      <c r="L536" s="238"/>
      <c r="M536" s="238"/>
      <c r="Y536" s="238"/>
      <c r="AA536" s="238"/>
      <c r="AB536" s="238"/>
    </row>
    <row r="537" spans="6:28" ht="11.25" customHeight="1" x14ac:dyDescent="0.2">
      <c r="F537" s="237"/>
      <c r="G537" s="237"/>
      <c r="H537" s="238"/>
      <c r="L537" s="238"/>
      <c r="M537" s="238"/>
      <c r="Y537" s="238"/>
      <c r="AA537" s="238"/>
      <c r="AB537" s="238"/>
    </row>
    <row r="538" spans="6:28" ht="11.25" customHeight="1" x14ac:dyDescent="0.2">
      <c r="F538" s="237"/>
      <c r="G538" s="237"/>
      <c r="H538" s="238"/>
      <c r="L538" s="238"/>
      <c r="M538" s="238"/>
      <c r="Y538" s="238"/>
      <c r="AA538" s="238"/>
      <c r="AB538" s="238"/>
    </row>
    <row r="539" spans="6:28" ht="11.25" customHeight="1" x14ac:dyDescent="0.2">
      <c r="F539" s="237"/>
      <c r="G539" s="237"/>
      <c r="H539" s="238"/>
      <c r="L539" s="238"/>
      <c r="M539" s="238"/>
      <c r="Y539" s="238"/>
      <c r="AA539" s="238"/>
      <c r="AB539" s="238"/>
    </row>
    <row r="540" spans="6:28" ht="11.25" customHeight="1" x14ac:dyDescent="0.2">
      <c r="F540" s="237"/>
      <c r="G540" s="237"/>
      <c r="H540" s="238"/>
      <c r="L540" s="238"/>
      <c r="M540" s="238"/>
      <c r="Y540" s="238"/>
      <c r="AA540" s="238"/>
      <c r="AB540" s="238"/>
    </row>
    <row r="541" spans="6:28" ht="11.25" customHeight="1" x14ac:dyDescent="0.2">
      <c r="F541" s="237"/>
      <c r="G541" s="237"/>
      <c r="H541" s="238"/>
      <c r="L541" s="238"/>
      <c r="M541" s="238"/>
      <c r="Y541" s="238"/>
      <c r="AA541" s="238"/>
      <c r="AB541" s="238"/>
    </row>
    <row r="542" spans="6:28" ht="11.25" customHeight="1" x14ac:dyDescent="0.2">
      <c r="F542" s="237"/>
      <c r="G542" s="237"/>
      <c r="H542" s="238"/>
      <c r="L542" s="238"/>
      <c r="M542" s="238"/>
      <c r="Y542" s="238"/>
      <c r="AA542" s="238"/>
      <c r="AB542" s="238"/>
    </row>
    <row r="543" spans="6:28" ht="11.25" customHeight="1" x14ac:dyDescent="0.2">
      <c r="F543" s="237"/>
      <c r="G543" s="237"/>
      <c r="H543" s="238"/>
      <c r="L543" s="238"/>
      <c r="M543" s="238"/>
      <c r="Y543" s="238"/>
      <c r="AA543" s="238"/>
      <c r="AB543" s="238"/>
    </row>
    <row r="544" spans="6:28" ht="11.25" customHeight="1" x14ac:dyDescent="0.2">
      <c r="F544" s="237"/>
      <c r="G544" s="237"/>
      <c r="H544" s="238"/>
      <c r="L544" s="238"/>
      <c r="M544" s="238"/>
      <c r="Y544" s="238"/>
      <c r="AA544" s="238"/>
      <c r="AB544" s="238"/>
    </row>
    <row r="545" spans="6:28" ht="11.25" customHeight="1" x14ac:dyDescent="0.2">
      <c r="F545" s="237"/>
      <c r="G545" s="237"/>
      <c r="H545" s="238"/>
      <c r="L545" s="238"/>
      <c r="M545" s="238"/>
      <c r="Y545" s="238"/>
      <c r="AA545" s="238"/>
      <c r="AB545" s="238"/>
    </row>
    <row r="546" spans="6:28" ht="11.25" customHeight="1" x14ac:dyDescent="0.2">
      <c r="F546" s="237"/>
      <c r="G546" s="237"/>
      <c r="H546" s="238"/>
      <c r="L546" s="238"/>
      <c r="M546" s="238"/>
      <c r="Y546" s="238"/>
      <c r="AA546" s="238"/>
      <c r="AB546" s="238"/>
    </row>
    <row r="547" spans="6:28" ht="11.25" customHeight="1" x14ac:dyDescent="0.2">
      <c r="F547" s="237"/>
      <c r="G547" s="237"/>
      <c r="H547" s="238"/>
      <c r="L547" s="238"/>
      <c r="M547" s="238"/>
      <c r="Y547" s="238"/>
      <c r="AA547" s="238"/>
      <c r="AB547" s="238"/>
    </row>
    <row r="548" spans="6:28" ht="11.25" customHeight="1" x14ac:dyDescent="0.2">
      <c r="F548" s="237"/>
      <c r="G548" s="237"/>
      <c r="H548" s="238"/>
      <c r="L548" s="238"/>
      <c r="M548" s="238"/>
      <c r="Y548" s="238"/>
      <c r="AA548" s="238"/>
      <c r="AB548" s="238"/>
    </row>
    <row r="549" spans="6:28" ht="11.25" customHeight="1" x14ac:dyDescent="0.2">
      <c r="F549" s="237"/>
      <c r="G549" s="237"/>
      <c r="H549" s="238"/>
      <c r="L549" s="238"/>
      <c r="M549" s="238"/>
      <c r="Y549" s="238"/>
      <c r="AA549" s="238"/>
      <c r="AB549" s="238"/>
    </row>
    <row r="550" spans="6:28" ht="11.25" customHeight="1" x14ac:dyDescent="0.2">
      <c r="F550" s="237"/>
      <c r="G550" s="237"/>
      <c r="H550" s="238"/>
      <c r="L550" s="238"/>
      <c r="M550" s="238"/>
      <c r="Y550" s="238"/>
      <c r="AA550" s="238"/>
      <c r="AB550" s="238"/>
    </row>
    <row r="551" spans="6:28" ht="11.25" customHeight="1" x14ac:dyDescent="0.2">
      <c r="F551" s="237"/>
      <c r="G551" s="237"/>
      <c r="H551" s="238"/>
      <c r="L551" s="238"/>
      <c r="M551" s="238"/>
      <c r="Y551" s="238"/>
      <c r="AA551" s="238"/>
      <c r="AB551" s="238"/>
    </row>
    <row r="552" spans="6:28" ht="11.25" customHeight="1" x14ac:dyDescent="0.2">
      <c r="F552" s="237"/>
      <c r="G552" s="237"/>
      <c r="H552" s="238"/>
      <c r="L552" s="238"/>
      <c r="M552" s="238"/>
      <c r="Y552" s="238"/>
      <c r="AA552" s="238"/>
      <c r="AB552" s="238"/>
    </row>
    <row r="553" spans="6:28" ht="11.25" customHeight="1" x14ac:dyDescent="0.2">
      <c r="F553" s="237"/>
      <c r="G553" s="237"/>
      <c r="H553" s="238"/>
      <c r="L553" s="238"/>
      <c r="M553" s="238"/>
      <c r="Y553" s="238"/>
      <c r="AA553" s="238"/>
      <c r="AB553" s="238"/>
    </row>
    <row r="554" spans="6:28" ht="11.25" customHeight="1" x14ac:dyDescent="0.2">
      <c r="F554" s="237"/>
      <c r="G554" s="237"/>
      <c r="H554" s="238"/>
      <c r="L554" s="238"/>
      <c r="M554" s="238"/>
      <c r="Y554" s="238"/>
      <c r="AA554" s="238"/>
      <c r="AB554" s="238"/>
    </row>
    <row r="555" spans="6:28" ht="11.25" customHeight="1" x14ac:dyDescent="0.2">
      <c r="F555" s="237"/>
      <c r="G555" s="237"/>
      <c r="H555" s="238"/>
      <c r="L555" s="238"/>
      <c r="M555" s="238"/>
      <c r="Y555" s="238"/>
      <c r="AA555" s="238"/>
      <c r="AB555" s="238"/>
    </row>
    <row r="556" spans="6:28" ht="11.25" customHeight="1" x14ac:dyDescent="0.2">
      <c r="F556" s="237"/>
      <c r="G556" s="237"/>
      <c r="H556" s="238"/>
      <c r="L556" s="238"/>
      <c r="M556" s="238"/>
      <c r="Y556" s="238"/>
      <c r="AA556" s="238"/>
      <c r="AB556" s="238"/>
    </row>
    <row r="557" spans="6:28" ht="11.25" customHeight="1" x14ac:dyDescent="0.2">
      <c r="F557" s="237"/>
      <c r="G557" s="237"/>
      <c r="H557" s="238"/>
      <c r="L557" s="238"/>
      <c r="M557" s="238"/>
      <c r="Y557" s="238"/>
      <c r="AA557" s="238"/>
      <c r="AB557" s="238"/>
    </row>
    <row r="558" spans="6:28" ht="11.25" customHeight="1" x14ac:dyDescent="0.2">
      <c r="F558" s="237"/>
      <c r="G558" s="237"/>
      <c r="H558" s="238"/>
      <c r="L558" s="238"/>
      <c r="M558" s="238"/>
      <c r="Y558" s="238"/>
      <c r="AA558" s="238"/>
      <c r="AB558" s="238"/>
    </row>
    <row r="559" spans="6:28" ht="11.25" customHeight="1" x14ac:dyDescent="0.2">
      <c r="F559" s="237"/>
      <c r="G559" s="237"/>
      <c r="H559" s="238"/>
      <c r="L559" s="238"/>
      <c r="M559" s="238"/>
      <c r="Y559" s="238"/>
      <c r="AA559" s="238"/>
      <c r="AB559" s="238"/>
    </row>
    <row r="560" spans="6:28" ht="11.25" customHeight="1" x14ac:dyDescent="0.2">
      <c r="F560" s="237"/>
      <c r="G560" s="237"/>
      <c r="H560" s="238"/>
      <c r="L560" s="238"/>
      <c r="M560" s="238"/>
      <c r="Y560" s="238"/>
      <c r="AA560" s="238"/>
      <c r="AB560" s="238"/>
    </row>
    <row r="561" spans="6:28" ht="11.25" customHeight="1" x14ac:dyDescent="0.2">
      <c r="F561" s="237"/>
      <c r="G561" s="237"/>
      <c r="H561" s="238"/>
      <c r="L561" s="238"/>
      <c r="M561" s="238"/>
      <c r="Y561" s="238"/>
      <c r="AA561" s="238"/>
      <c r="AB561" s="238"/>
    </row>
    <row r="562" spans="6:28" ht="11.25" customHeight="1" x14ac:dyDescent="0.2">
      <c r="F562" s="237"/>
      <c r="G562" s="237"/>
      <c r="H562" s="238"/>
      <c r="L562" s="238"/>
      <c r="M562" s="238"/>
      <c r="Y562" s="238"/>
      <c r="AA562" s="238"/>
      <c r="AB562" s="238"/>
    </row>
    <row r="563" spans="6:28" ht="11.25" customHeight="1" x14ac:dyDescent="0.2">
      <c r="F563" s="237"/>
      <c r="G563" s="237"/>
      <c r="H563" s="238"/>
      <c r="L563" s="238"/>
      <c r="M563" s="238"/>
      <c r="Y563" s="238"/>
      <c r="AA563" s="238"/>
      <c r="AB563" s="238"/>
    </row>
    <row r="564" spans="6:28" ht="11.25" customHeight="1" x14ac:dyDescent="0.2">
      <c r="F564" s="237"/>
      <c r="G564" s="237"/>
      <c r="H564" s="238"/>
      <c r="L564" s="238"/>
      <c r="M564" s="238"/>
      <c r="Y564" s="238"/>
      <c r="AA564" s="238"/>
      <c r="AB564" s="238"/>
    </row>
    <row r="565" spans="6:28" ht="11.25" customHeight="1" x14ac:dyDescent="0.2">
      <c r="F565" s="237"/>
      <c r="G565" s="237"/>
      <c r="H565" s="238"/>
      <c r="L565" s="238"/>
      <c r="M565" s="238"/>
      <c r="Y565" s="238"/>
      <c r="AA565" s="238"/>
      <c r="AB565" s="238"/>
    </row>
    <row r="566" spans="6:28" ht="11.25" customHeight="1" x14ac:dyDescent="0.2">
      <c r="F566" s="237"/>
      <c r="G566" s="237"/>
      <c r="H566" s="238"/>
      <c r="L566" s="238"/>
      <c r="M566" s="238"/>
      <c r="Y566" s="238"/>
      <c r="AA566" s="238"/>
      <c r="AB566" s="238"/>
    </row>
    <row r="567" spans="6:28" ht="11.25" customHeight="1" x14ac:dyDescent="0.2">
      <c r="F567" s="237"/>
      <c r="G567" s="237"/>
      <c r="H567" s="238"/>
      <c r="L567" s="238"/>
      <c r="M567" s="238"/>
      <c r="Y567" s="238"/>
      <c r="AA567" s="238"/>
      <c r="AB567" s="238"/>
    </row>
    <row r="568" spans="6:28" ht="11.25" customHeight="1" x14ac:dyDescent="0.2">
      <c r="F568" s="237"/>
      <c r="G568" s="237"/>
      <c r="H568" s="238"/>
      <c r="L568" s="238"/>
      <c r="M568" s="238"/>
      <c r="Y568" s="238"/>
      <c r="AA568" s="238"/>
      <c r="AB568" s="238"/>
    </row>
    <row r="569" spans="6:28" ht="11.25" customHeight="1" x14ac:dyDescent="0.2">
      <c r="F569" s="237"/>
      <c r="G569" s="237"/>
      <c r="H569" s="238"/>
      <c r="L569" s="238"/>
      <c r="M569" s="238"/>
      <c r="Y569" s="238"/>
      <c r="AA569" s="238"/>
      <c r="AB569" s="238"/>
    </row>
    <row r="570" spans="6:28" ht="11.25" customHeight="1" x14ac:dyDescent="0.2">
      <c r="F570" s="237"/>
      <c r="G570" s="237"/>
      <c r="H570" s="238"/>
      <c r="L570" s="238"/>
      <c r="M570" s="238"/>
      <c r="Y570" s="238"/>
      <c r="AA570" s="238"/>
      <c r="AB570" s="238"/>
    </row>
    <row r="571" spans="6:28" ht="11.25" customHeight="1" x14ac:dyDescent="0.2">
      <c r="F571" s="237"/>
      <c r="G571" s="237"/>
      <c r="H571" s="238"/>
      <c r="L571" s="238"/>
      <c r="M571" s="238"/>
      <c r="Y571" s="238"/>
      <c r="AA571" s="238"/>
      <c r="AB571" s="238"/>
    </row>
    <row r="572" spans="6:28" ht="11.25" customHeight="1" x14ac:dyDescent="0.2">
      <c r="F572" s="237"/>
      <c r="G572" s="237"/>
      <c r="H572" s="238"/>
      <c r="L572" s="238"/>
      <c r="M572" s="238"/>
      <c r="Y572" s="238"/>
      <c r="AA572" s="238"/>
      <c r="AB572" s="238"/>
    </row>
    <row r="573" spans="6:28" ht="11.25" customHeight="1" x14ac:dyDescent="0.2">
      <c r="F573" s="237"/>
      <c r="G573" s="237"/>
      <c r="H573" s="238"/>
      <c r="L573" s="238"/>
      <c r="M573" s="238"/>
      <c r="Y573" s="238"/>
      <c r="AA573" s="238"/>
      <c r="AB573" s="238"/>
    </row>
    <row r="574" spans="6:28" ht="11.25" customHeight="1" x14ac:dyDescent="0.2">
      <c r="F574" s="237"/>
      <c r="G574" s="237"/>
      <c r="H574" s="238"/>
      <c r="L574" s="238"/>
      <c r="M574" s="238"/>
      <c r="Y574" s="238"/>
      <c r="AA574" s="238"/>
      <c r="AB574" s="238"/>
    </row>
    <row r="575" spans="6:28" ht="11.25" customHeight="1" x14ac:dyDescent="0.2">
      <c r="F575" s="237"/>
      <c r="G575" s="237"/>
      <c r="H575" s="238"/>
      <c r="L575" s="238"/>
      <c r="M575" s="238"/>
      <c r="Y575" s="238"/>
      <c r="AA575" s="238"/>
      <c r="AB575" s="238"/>
    </row>
    <row r="576" spans="6:28" ht="11.25" customHeight="1" x14ac:dyDescent="0.2">
      <c r="F576" s="237"/>
      <c r="G576" s="237"/>
      <c r="H576" s="238"/>
      <c r="L576" s="238"/>
      <c r="M576" s="238"/>
      <c r="Y576" s="238"/>
      <c r="AA576" s="238"/>
      <c r="AB576" s="238"/>
    </row>
    <row r="577" spans="6:28" ht="11.25" customHeight="1" x14ac:dyDescent="0.2">
      <c r="F577" s="237"/>
      <c r="G577" s="237"/>
      <c r="H577" s="238"/>
      <c r="L577" s="238"/>
      <c r="M577" s="238"/>
      <c r="Y577" s="238"/>
      <c r="AA577" s="238"/>
      <c r="AB577" s="238"/>
    </row>
    <row r="578" spans="6:28" ht="11.25" customHeight="1" x14ac:dyDescent="0.2">
      <c r="F578" s="237"/>
      <c r="G578" s="237"/>
      <c r="H578" s="238"/>
      <c r="L578" s="238"/>
      <c r="M578" s="238"/>
      <c r="Y578" s="238"/>
      <c r="AA578" s="238"/>
      <c r="AB578" s="238"/>
    </row>
    <row r="579" spans="6:28" ht="11.25" customHeight="1" x14ac:dyDescent="0.2">
      <c r="F579" s="237"/>
      <c r="G579" s="237"/>
      <c r="H579" s="238"/>
      <c r="L579" s="238"/>
      <c r="M579" s="238"/>
      <c r="Y579" s="238"/>
      <c r="AA579" s="238"/>
      <c r="AB579" s="238"/>
    </row>
    <row r="580" spans="6:28" ht="11.25" customHeight="1" x14ac:dyDescent="0.2">
      <c r="F580" s="237"/>
      <c r="G580" s="237"/>
      <c r="H580" s="238"/>
      <c r="L580" s="238"/>
      <c r="M580" s="238"/>
      <c r="Y580" s="238"/>
      <c r="AA580" s="238"/>
      <c r="AB580" s="238"/>
    </row>
    <row r="581" spans="6:28" ht="11.25" customHeight="1" x14ac:dyDescent="0.2">
      <c r="F581" s="237"/>
      <c r="G581" s="237"/>
      <c r="H581" s="238"/>
      <c r="L581" s="238"/>
      <c r="M581" s="238"/>
      <c r="Y581" s="238"/>
      <c r="AA581" s="238"/>
      <c r="AB581" s="238"/>
    </row>
    <row r="582" spans="6:28" ht="11.25" customHeight="1" x14ac:dyDescent="0.2">
      <c r="F582" s="237"/>
      <c r="G582" s="237"/>
      <c r="H582" s="238"/>
      <c r="L582" s="238"/>
      <c r="M582" s="238"/>
      <c r="Y582" s="238"/>
      <c r="AA582" s="238"/>
      <c r="AB582" s="238"/>
    </row>
    <row r="583" spans="6:28" x14ac:dyDescent="0.2">
      <c r="Y583" s="238"/>
      <c r="AA583" s="238"/>
      <c r="AB583" s="238"/>
    </row>
    <row r="584" spans="6:28" x14ac:dyDescent="0.2">
      <c r="Y584" s="238"/>
      <c r="AA584" s="238"/>
      <c r="AB584" s="238"/>
    </row>
    <row r="585" spans="6:28" x14ac:dyDescent="0.2">
      <c r="Y585" s="238"/>
      <c r="AA585" s="238"/>
      <c r="AB585" s="238"/>
    </row>
    <row r="586" spans="6:28" x14ac:dyDescent="0.2">
      <c r="Y586" s="238"/>
      <c r="AA586" s="238"/>
      <c r="AB586" s="238"/>
    </row>
    <row r="587" spans="6:28" x14ac:dyDescent="0.2">
      <c r="Y587" s="238"/>
      <c r="AA587" s="238"/>
      <c r="AB587" s="238"/>
    </row>
    <row r="588" spans="6:28" x14ac:dyDescent="0.2">
      <c r="Y588" s="238"/>
      <c r="AA588" s="238"/>
      <c r="AB588" s="238"/>
    </row>
    <row r="589" spans="6:28" x14ac:dyDescent="0.2">
      <c r="Y589" s="238"/>
      <c r="AA589" s="238"/>
      <c r="AB589" s="238"/>
    </row>
    <row r="590" spans="6:28" x14ac:dyDescent="0.2">
      <c r="Y590" s="238"/>
      <c r="AA590" s="238"/>
      <c r="AB590" s="238"/>
    </row>
    <row r="591" spans="6:28" x14ac:dyDescent="0.2">
      <c r="Y591" s="238"/>
      <c r="AA591" s="238"/>
      <c r="AB591" s="238"/>
    </row>
    <row r="592" spans="6:28" x14ac:dyDescent="0.2">
      <c r="Y592" s="238"/>
      <c r="AA592" s="238"/>
      <c r="AB592" s="238"/>
    </row>
    <row r="593" spans="25:28" x14ac:dyDescent="0.2">
      <c r="Y593" s="238"/>
      <c r="AA593" s="238"/>
      <c r="AB593" s="238"/>
    </row>
    <row r="594" spans="25:28" x14ac:dyDescent="0.2">
      <c r="Y594" s="238"/>
      <c r="AA594" s="238"/>
      <c r="AB594" s="238"/>
    </row>
    <row r="595" spans="25:28" x14ac:dyDescent="0.2">
      <c r="Y595" s="238"/>
      <c r="AA595" s="238"/>
      <c r="AB595" s="238"/>
    </row>
    <row r="596" spans="25:28" x14ac:dyDescent="0.2">
      <c r="Y596" s="238"/>
      <c r="AA596" s="238"/>
      <c r="AB596" s="238"/>
    </row>
    <row r="597" spans="25:28" x14ac:dyDescent="0.2">
      <c r="Y597" s="238"/>
      <c r="AA597" s="238"/>
      <c r="AB597" s="238"/>
    </row>
    <row r="598" spans="25:28" x14ac:dyDescent="0.2">
      <c r="Y598" s="238"/>
      <c r="AA598" s="238"/>
      <c r="AB598" s="238"/>
    </row>
    <row r="599" spans="25:28" x14ac:dyDescent="0.2">
      <c r="Y599" s="238"/>
      <c r="AA599" s="238"/>
      <c r="AB599" s="238"/>
    </row>
    <row r="600" spans="25:28" x14ac:dyDescent="0.2">
      <c r="Y600" s="238"/>
      <c r="AA600" s="238"/>
      <c r="AB600" s="238"/>
    </row>
    <row r="601" spans="25:28" x14ac:dyDescent="0.2">
      <c r="Y601" s="238"/>
      <c r="AA601" s="238"/>
      <c r="AB601" s="238"/>
    </row>
    <row r="602" spans="25:28" x14ac:dyDescent="0.2">
      <c r="Y602" s="238"/>
      <c r="AA602" s="238"/>
      <c r="AB602" s="238"/>
    </row>
    <row r="603" spans="25:28" x14ac:dyDescent="0.2">
      <c r="Y603" s="238"/>
      <c r="AA603" s="238"/>
      <c r="AB603" s="238"/>
    </row>
    <row r="604" spans="25:28" x14ac:dyDescent="0.2">
      <c r="Y604" s="238"/>
      <c r="AA604" s="238"/>
      <c r="AB604" s="238"/>
    </row>
    <row r="605" spans="25:28" x14ac:dyDescent="0.2">
      <c r="Y605" s="238"/>
      <c r="AA605" s="238"/>
      <c r="AB605" s="238"/>
    </row>
    <row r="606" spans="25:28" x14ac:dyDescent="0.2">
      <c r="Y606" s="238"/>
      <c r="AA606" s="238"/>
      <c r="AB606" s="238"/>
    </row>
    <row r="607" spans="25:28" x14ac:dyDescent="0.2">
      <c r="Y607" s="238"/>
      <c r="AA607" s="238"/>
      <c r="AB607" s="238"/>
    </row>
    <row r="608" spans="25:28" x14ac:dyDescent="0.2">
      <c r="Y608" s="238"/>
      <c r="AA608" s="238"/>
      <c r="AB608" s="238"/>
    </row>
    <row r="609" spans="25:28" x14ac:dyDescent="0.2">
      <c r="Y609" s="238"/>
      <c r="AA609" s="238"/>
      <c r="AB609" s="238"/>
    </row>
    <row r="610" spans="25:28" x14ac:dyDescent="0.2">
      <c r="Y610" s="238"/>
      <c r="AA610" s="238"/>
      <c r="AB610" s="238"/>
    </row>
    <row r="611" spans="25:28" x14ac:dyDescent="0.2">
      <c r="Y611" s="238"/>
      <c r="AA611" s="238"/>
      <c r="AB611" s="238"/>
    </row>
    <row r="612" spans="25:28" x14ac:dyDescent="0.2">
      <c r="Y612" s="238"/>
      <c r="AA612" s="238"/>
      <c r="AB612" s="238"/>
    </row>
    <row r="613" spans="25:28" x14ac:dyDescent="0.2">
      <c r="Y613" s="238"/>
      <c r="AA613" s="238"/>
      <c r="AB613" s="238"/>
    </row>
    <row r="614" spans="25:28" x14ac:dyDescent="0.2">
      <c r="Y614" s="238"/>
      <c r="AA614" s="238"/>
      <c r="AB614" s="238"/>
    </row>
    <row r="615" spans="25:28" x14ac:dyDescent="0.2">
      <c r="Y615" s="238"/>
      <c r="AA615" s="238"/>
      <c r="AB615" s="238"/>
    </row>
    <row r="616" spans="25:28" x14ac:dyDescent="0.2">
      <c r="Y616" s="238"/>
      <c r="AA616" s="238"/>
      <c r="AB616" s="238"/>
    </row>
    <row r="617" spans="25:28" x14ac:dyDescent="0.2">
      <c r="Y617" s="238"/>
      <c r="AA617" s="238"/>
      <c r="AB617" s="238"/>
    </row>
    <row r="618" spans="25:28" x14ac:dyDescent="0.2">
      <c r="Y618" s="238"/>
      <c r="AA618" s="238"/>
      <c r="AB618" s="238"/>
    </row>
    <row r="619" spans="25:28" x14ac:dyDescent="0.2">
      <c r="Y619" s="238"/>
      <c r="AA619" s="238"/>
      <c r="AB619" s="238"/>
    </row>
    <row r="620" spans="25:28" x14ac:dyDescent="0.2">
      <c r="Y620" s="238"/>
      <c r="AA620" s="238"/>
      <c r="AB620" s="238"/>
    </row>
    <row r="621" spans="25:28" x14ac:dyDescent="0.2">
      <c r="Y621" s="238"/>
      <c r="AA621" s="238"/>
      <c r="AB621" s="238"/>
    </row>
    <row r="622" spans="25:28" x14ac:dyDescent="0.2">
      <c r="Y622" s="238"/>
      <c r="AA622" s="238"/>
      <c r="AB622" s="238"/>
    </row>
    <row r="623" spans="25:28" x14ac:dyDescent="0.2">
      <c r="Y623" s="238"/>
      <c r="AA623" s="238"/>
      <c r="AB623" s="238"/>
    </row>
    <row r="624" spans="25:28" x14ac:dyDescent="0.2">
      <c r="Y624" s="238"/>
      <c r="AA624" s="238"/>
      <c r="AB624" s="238"/>
    </row>
    <row r="625" spans="25:28" x14ac:dyDescent="0.2">
      <c r="Y625" s="238"/>
      <c r="AA625" s="238"/>
      <c r="AB625" s="238"/>
    </row>
    <row r="626" spans="25:28" x14ac:dyDescent="0.2">
      <c r="Y626" s="238"/>
      <c r="AA626" s="238"/>
      <c r="AB626" s="238"/>
    </row>
    <row r="627" spans="25:28" x14ac:dyDescent="0.2">
      <c r="Y627" s="238"/>
      <c r="AA627" s="238"/>
      <c r="AB627" s="238"/>
    </row>
    <row r="628" spans="25:28" x14ac:dyDescent="0.2">
      <c r="Y628" s="238"/>
      <c r="AA628" s="238"/>
      <c r="AB628" s="238"/>
    </row>
    <row r="629" spans="25:28" x14ac:dyDescent="0.2">
      <c r="Y629" s="238"/>
      <c r="AA629" s="238"/>
      <c r="AB629" s="238"/>
    </row>
    <row r="630" spans="25:28" x14ac:dyDescent="0.2">
      <c r="Y630" s="238"/>
      <c r="AA630" s="238"/>
      <c r="AB630" s="238"/>
    </row>
    <row r="631" spans="25:28" x14ac:dyDescent="0.2">
      <c r="Y631" s="238"/>
      <c r="AA631" s="238"/>
      <c r="AB631" s="238"/>
    </row>
    <row r="632" spans="25:28" x14ac:dyDescent="0.2">
      <c r="Y632" s="238"/>
      <c r="AA632" s="238"/>
      <c r="AB632" s="238"/>
    </row>
    <row r="633" spans="25:28" x14ac:dyDescent="0.2">
      <c r="Y633" s="238"/>
      <c r="AA633" s="238"/>
      <c r="AB633" s="238"/>
    </row>
    <row r="634" spans="25:28" x14ac:dyDescent="0.2">
      <c r="Y634" s="238"/>
      <c r="AA634" s="238"/>
      <c r="AB634" s="238"/>
    </row>
    <row r="635" spans="25:28" x14ac:dyDescent="0.2">
      <c r="Y635" s="238"/>
      <c r="AA635" s="238"/>
      <c r="AB635" s="238"/>
    </row>
    <row r="636" spans="25:28" x14ac:dyDescent="0.2">
      <c r="Y636" s="238"/>
      <c r="AA636" s="238"/>
      <c r="AB636" s="238"/>
    </row>
    <row r="637" spans="25:28" x14ac:dyDescent="0.2">
      <c r="Y637" s="238"/>
      <c r="AA637" s="238"/>
      <c r="AB637" s="238"/>
    </row>
    <row r="638" spans="25:28" x14ac:dyDescent="0.2">
      <c r="Y638" s="238"/>
      <c r="AA638" s="238"/>
      <c r="AB638" s="238"/>
    </row>
    <row r="639" spans="25:28" x14ac:dyDescent="0.2">
      <c r="Y639" s="238"/>
      <c r="AA639" s="238"/>
      <c r="AB639" s="238"/>
    </row>
    <row r="640" spans="25:28" x14ac:dyDescent="0.2">
      <c r="Y640" s="238"/>
      <c r="AA640" s="238"/>
      <c r="AB640" s="238"/>
    </row>
    <row r="641" spans="25:28" x14ac:dyDescent="0.2">
      <c r="Y641" s="238"/>
      <c r="AA641" s="238"/>
      <c r="AB641" s="238"/>
    </row>
    <row r="642" spans="25:28" x14ac:dyDescent="0.2">
      <c r="Y642" s="238"/>
      <c r="AA642" s="238"/>
      <c r="AB642" s="238"/>
    </row>
    <row r="643" spans="25:28" x14ac:dyDescent="0.2">
      <c r="Y643" s="238"/>
      <c r="AA643" s="238"/>
      <c r="AB643" s="238"/>
    </row>
    <row r="644" spans="25:28" x14ac:dyDescent="0.2">
      <c r="Y644" s="238"/>
      <c r="AA644" s="238"/>
      <c r="AB644" s="238"/>
    </row>
    <row r="645" spans="25:28" x14ac:dyDescent="0.2">
      <c r="Y645" s="238"/>
      <c r="AA645" s="238"/>
      <c r="AB645" s="238"/>
    </row>
    <row r="646" spans="25:28" x14ac:dyDescent="0.2">
      <c r="Y646" s="238"/>
      <c r="AA646" s="238"/>
      <c r="AB646" s="238"/>
    </row>
    <row r="647" spans="25:28" x14ac:dyDescent="0.2">
      <c r="Y647" s="238"/>
      <c r="AA647" s="238"/>
      <c r="AB647" s="238"/>
    </row>
    <row r="648" spans="25:28" x14ac:dyDescent="0.2">
      <c r="Y648" s="238"/>
      <c r="AA648" s="238"/>
      <c r="AB648" s="238"/>
    </row>
    <row r="649" spans="25:28" x14ac:dyDescent="0.2">
      <c r="Y649" s="238"/>
      <c r="AA649" s="238"/>
      <c r="AB649" s="238"/>
    </row>
    <row r="650" spans="25:28" x14ac:dyDescent="0.2">
      <c r="Y650" s="238"/>
      <c r="AA650" s="238"/>
      <c r="AB650" s="238"/>
    </row>
    <row r="651" spans="25:28" x14ac:dyDescent="0.2">
      <c r="Y651" s="238"/>
      <c r="AA651" s="238"/>
      <c r="AB651" s="238"/>
    </row>
    <row r="652" spans="25:28" x14ac:dyDescent="0.2">
      <c r="Y652" s="238"/>
      <c r="AA652" s="238"/>
      <c r="AB652" s="238"/>
    </row>
    <row r="653" spans="25:28" x14ac:dyDescent="0.2">
      <c r="Y653" s="238"/>
      <c r="AA653" s="238"/>
      <c r="AB653" s="238"/>
    </row>
    <row r="654" spans="25:28" x14ac:dyDescent="0.2">
      <c r="Y654" s="238"/>
      <c r="AA654" s="238"/>
      <c r="AB654" s="238"/>
    </row>
    <row r="655" spans="25:28" x14ac:dyDescent="0.2">
      <c r="Y655" s="238"/>
      <c r="AA655" s="238"/>
      <c r="AB655" s="238"/>
    </row>
    <row r="656" spans="25:28" x14ac:dyDescent="0.2">
      <c r="Y656" s="238"/>
      <c r="AA656" s="238"/>
      <c r="AB656" s="238"/>
    </row>
    <row r="657" spans="25:28" x14ac:dyDescent="0.2">
      <c r="Y657" s="238"/>
      <c r="AA657" s="238"/>
      <c r="AB657" s="238"/>
    </row>
    <row r="658" spans="25:28" x14ac:dyDescent="0.2">
      <c r="Y658" s="238"/>
      <c r="AA658" s="238"/>
      <c r="AB658" s="238"/>
    </row>
    <row r="659" spans="25:28" x14ac:dyDescent="0.2">
      <c r="Y659" s="238"/>
      <c r="AA659" s="238"/>
      <c r="AB659" s="238"/>
    </row>
    <row r="660" spans="25:28" x14ac:dyDescent="0.2">
      <c r="Y660" s="238"/>
      <c r="AA660" s="238"/>
      <c r="AB660" s="238"/>
    </row>
    <row r="661" spans="25:28" x14ac:dyDescent="0.2">
      <c r="Y661" s="238"/>
      <c r="AA661" s="238"/>
      <c r="AB661" s="238"/>
    </row>
    <row r="662" spans="25:28" x14ac:dyDescent="0.2">
      <c r="Y662" s="238"/>
      <c r="AA662" s="238"/>
      <c r="AB662" s="238"/>
    </row>
    <row r="663" spans="25:28" x14ac:dyDescent="0.2">
      <c r="Y663" s="238"/>
      <c r="AA663" s="238"/>
      <c r="AB663" s="238"/>
    </row>
    <row r="664" spans="25:28" x14ac:dyDescent="0.2">
      <c r="Y664" s="238"/>
      <c r="AA664" s="238"/>
      <c r="AB664" s="238"/>
    </row>
    <row r="665" spans="25:28" x14ac:dyDescent="0.2">
      <c r="Y665" s="238"/>
      <c r="AA665" s="238"/>
      <c r="AB665" s="238"/>
    </row>
    <row r="666" spans="25:28" x14ac:dyDescent="0.2">
      <c r="Y666" s="238"/>
      <c r="AA666" s="238"/>
      <c r="AB666" s="238"/>
    </row>
    <row r="667" spans="25:28" x14ac:dyDescent="0.2">
      <c r="Y667" s="238"/>
      <c r="AA667" s="238"/>
      <c r="AB667" s="238"/>
    </row>
    <row r="668" spans="25:28" x14ac:dyDescent="0.2">
      <c r="Y668" s="238"/>
      <c r="AA668" s="238"/>
      <c r="AB668" s="238"/>
    </row>
    <row r="669" spans="25:28" x14ac:dyDescent="0.2">
      <c r="Y669" s="238"/>
      <c r="AA669" s="238"/>
      <c r="AB669" s="238"/>
    </row>
    <row r="670" spans="25:28" x14ac:dyDescent="0.2">
      <c r="Y670" s="238"/>
      <c r="AA670" s="238"/>
      <c r="AB670" s="238"/>
    </row>
    <row r="671" spans="25:28" x14ac:dyDescent="0.2">
      <c r="Y671" s="238"/>
      <c r="AA671" s="238"/>
      <c r="AB671" s="238"/>
    </row>
    <row r="672" spans="25:28" x14ac:dyDescent="0.2">
      <c r="Y672" s="238"/>
      <c r="AA672" s="238"/>
      <c r="AB672" s="238"/>
    </row>
    <row r="673" spans="25:28" x14ac:dyDescent="0.2">
      <c r="Y673" s="238"/>
      <c r="AA673" s="238"/>
      <c r="AB673" s="238"/>
    </row>
    <row r="674" spans="25:28" x14ac:dyDescent="0.2">
      <c r="Y674" s="238"/>
      <c r="AA674" s="238"/>
      <c r="AB674" s="238"/>
    </row>
    <row r="675" spans="25:28" x14ac:dyDescent="0.2">
      <c r="Y675" s="238"/>
      <c r="AA675" s="238"/>
      <c r="AB675" s="238"/>
    </row>
    <row r="676" spans="25:28" x14ac:dyDescent="0.2">
      <c r="Y676" s="238"/>
      <c r="AA676" s="238"/>
      <c r="AB676" s="238"/>
    </row>
    <row r="677" spans="25:28" x14ac:dyDescent="0.2">
      <c r="Y677" s="238"/>
      <c r="AA677" s="238"/>
      <c r="AB677" s="238"/>
    </row>
    <row r="678" spans="25:28" x14ac:dyDescent="0.2">
      <c r="Y678" s="238"/>
      <c r="AA678" s="238"/>
      <c r="AB678" s="238"/>
    </row>
    <row r="679" spans="25:28" x14ac:dyDescent="0.2">
      <c r="Y679" s="238"/>
      <c r="AA679" s="238"/>
      <c r="AB679" s="238"/>
    </row>
    <row r="680" spans="25:28" x14ac:dyDescent="0.2">
      <c r="Y680" s="238"/>
      <c r="AA680" s="238"/>
      <c r="AB680" s="238"/>
    </row>
    <row r="681" spans="25:28" x14ac:dyDescent="0.2">
      <c r="Y681" s="238"/>
      <c r="AA681" s="238"/>
      <c r="AB681" s="238"/>
    </row>
    <row r="682" spans="25:28" x14ac:dyDescent="0.2">
      <c r="Y682" s="238"/>
      <c r="AA682" s="238"/>
      <c r="AB682" s="238"/>
    </row>
    <row r="683" spans="25:28" x14ac:dyDescent="0.2">
      <c r="Y683" s="238"/>
      <c r="AA683" s="238"/>
      <c r="AB683" s="238"/>
    </row>
    <row r="684" spans="25:28" x14ac:dyDescent="0.2">
      <c r="Y684" s="238"/>
      <c r="AA684" s="238"/>
      <c r="AB684" s="238"/>
    </row>
    <row r="685" spans="25:28" x14ac:dyDescent="0.2">
      <c r="Y685" s="238"/>
      <c r="AA685" s="238"/>
      <c r="AB685" s="238"/>
    </row>
    <row r="686" spans="25:28" x14ac:dyDescent="0.2">
      <c r="Y686" s="238"/>
      <c r="AA686" s="238"/>
      <c r="AB686" s="238"/>
    </row>
    <row r="687" spans="25:28" x14ac:dyDescent="0.2">
      <c r="Y687" s="238"/>
      <c r="AA687" s="238"/>
      <c r="AB687" s="238"/>
    </row>
    <row r="688" spans="25:28" x14ac:dyDescent="0.2">
      <c r="Y688" s="238"/>
      <c r="AA688" s="238"/>
      <c r="AB688" s="238"/>
    </row>
    <row r="689" spans="25:28" x14ac:dyDescent="0.2">
      <c r="Y689" s="238"/>
      <c r="AA689" s="238"/>
      <c r="AB689" s="238"/>
    </row>
    <row r="690" spans="25:28" x14ac:dyDescent="0.2">
      <c r="Y690" s="238"/>
      <c r="AA690" s="238"/>
      <c r="AB690" s="238"/>
    </row>
    <row r="691" spans="25:28" x14ac:dyDescent="0.2">
      <c r="Y691" s="238"/>
      <c r="AA691" s="238"/>
      <c r="AB691" s="238"/>
    </row>
    <row r="692" spans="25:28" x14ac:dyDescent="0.2">
      <c r="Y692" s="238"/>
      <c r="AA692" s="238"/>
      <c r="AB692" s="238"/>
    </row>
    <row r="693" spans="25:28" x14ac:dyDescent="0.2">
      <c r="Y693" s="238"/>
      <c r="AA693" s="238"/>
      <c r="AB693" s="238"/>
    </row>
    <row r="694" spans="25:28" x14ac:dyDescent="0.2">
      <c r="Y694" s="238"/>
      <c r="AA694" s="238"/>
      <c r="AB694" s="238"/>
    </row>
    <row r="695" spans="25:28" x14ac:dyDescent="0.2">
      <c r="Y695" s="238"/>
      <c r="AA695" s="238"/>
      <c r="AB695" s="238"/>
    </row>
    <row r="696" spans="25:28" x14ac:dyDescent="0.2">
      <c r="Y696" s="238"/>
      <c r="AA696" s="238"/>
      <c r="AB696" s="238"/>
    </row>
    <row r="697" spans="25:28" x14ac:dyDescent="0.2">
      <c r="Y697" s="238"/>
      <c r="AA697" s="238"/>
      <c r="AB697" s="238"/>
    </row>
    <row r="698" spans="25:28" x14ac:dyDescent="0.2">
      <c r="Y698" s="238"/>
      <c r="AA698" s="238"/>
      <c r="AB698" s="238"/>
    </row>
    <row r="699" spans="25:28" x14ac:dyDescent="0.2">
      <c r="Y699" s="238"/>
      <c r="AA699" s="238"/>
      <c r="AB699" s="238"/>
    </row>
    <row r="700" spans="25:28" x14ac:dyDescent="0.2">
      <c r="Y700" s="238"/>
      <c r="AA700" s="238"/>
      <c r="AB700" s="238"/>
    </row>
    <row r="701" spans="25:28" x14ac:dyDescent="0.2">
      <c r="Y701" s="238"/>
      <c r="AA701" s="238"/>
      <c r="AB701" s="238"/>
    </row>
    <row r="702" spans="25:28" x14ac:dyDescent="0.2">
      <c r="Y702" s="238"/>
      <c r="AA702" s="238"/>
      <c r="AB702" s="238"/>
    </row>
    <row r="703" spans="25:28" x14ac:dyDescent="0.2">
      <c r="Y703" s="238"/>
      <c r="AA703" s="238"/>
      <c r="AB703" s="238"/>
    </row>
    <row r="704" spans="25:28" x14ac:dyDescent="0.2">
      <c r="Y704" s="238"/>
      <c r="AA704" s="238"/>
      <c r="AB704" s="238"/>
    </row>
    <row r="705" spans="25:28" x14ac:dyDescent="0.2">
      <c r="Y705" s="238"/>
      <c r="AA705" s="238"/>
      <c r="AB705" s="238"/>
    </row>
    <row r="706" spans="25:28" x14ac:dyDescent="0.2">
      <c r="Y706" s="238"/>
      <c r="AA706" s="238"/>
      <c r="AB706" s="238"/>
    </row>
    <row r="707" spans="25:28" x14ac:dyDescent="0.2">
      <c r="Y707" s="238"/>
      <c r="AA707" s="238"/>
      <c r="AB707" s="238"/>
    </row>
    <row r="708" spans="25:28" x14ac:dyDescent="0.2">
      <c r="Y708" s="238"/>
      <c r="AA708" s="238"/>
      <c r="AB708" s="238"/>
    </row>
    <row r="709" spans="25:28" x14ac:dyDescent="0.2">
      <c r="Y709" s="238"/>
      <c r="AA709" s="238"/>
      <c r="AB709" s="238"/>
    </row>
    <row r="710" spans="25:28" x14ac:dyDescent="0.2">
      <c r="Y710" s="238"/>
      <c r="AA710" s="238"/>
      <c r="AB710" s="238"/>
    </row>
    <row r="711" spans="25:28" x14ac:dyDescent="0.2">
      <c r="Y711" s="238"/>
      <c r="AA711" s="238"/>
      <c r="AB711" s="238"/>
    </row>
    <row r="712" spans="25:28" x14ac:dyDescent="0.2">
      <c r="Y712" s="238"/>
      <c r="AA712" s="238"/>
      <c r="AB712" s="238"/>
    </row>
    <row r="713" spans="25:28" x14ac:dyDescent="0.2">
      <c r="Y713" s="238"/>
      <c r="AA713" s="238"/>
      <c r="AB713" s="238"/>
    </row>
    <row r="714" spans="25:28" x14ac:dyDescent="0.2">
      <c r="Y714" s="238"/>
      <c r="AA714" s="238"/>
      <c r="AB714" s="238"/>
    </row>
    <row r="715" spans="25:28" x14ac:dyDescent="0.2">
      <c r="Y715" s="238"/>
      <c r="AA715" s="238"/>
      <c r="AB715" s="238"/>
    </row>
    <row r="716" spans="25:28" x14ac:dyDescent="0.2">
      <c r="Y716" s="238"/>
      <c r="AA716" s="238"/>
      <c r="AB716" s="238"/>
    </row>
    <row r="717" spans="25:28" x14ac:dyDescent="0.2">
      <c r="Y717" s="238"/>
      <c r="AA717" s="238"/>
      <c r="AB717" s="238"/>
    </row>
    <row r="718" spans="25:28" x14ac:dyDescent="0.2">
      <c r="Y718" s="238"/>
      <c r="AA718" s="238"/>
      <c r="AB718" s="238"/>
    </row>
    <row r="719" spans="25:28" x14ac:dyDescent="0.2">
      <c r="Y719" s="238"/>
      <c r="AA719" s="238"/>
      <c r="AB719" s="238"/>
    </row>
    <row r="720" spans="25:28" x14ac:dyDescent="0.2">
      <c r="Y720" s="238"/>
      <c r="AA720" s="238"/>
      <c r="AB720" s="238"/>
    </row>
    <row r="721" spans="25:28" x14ac:dyDescent="0.2">
      <c r="Y721" s="238"/>
      <c r="AA721" s="238"/>
      <c r="AB721" s="238"/>
    </row>
    <row r="722" spans="25:28" x14ac:dyDescent="0.2">
      <c r="Y722" s="238"/>
      <c r="AA722" s="238"/>
      <c r="AB722" s="238"/>
    </row>
    <row r="723" spans="25:28" x14ac:dyDescent="0.2">
      <c r="Y723" s="238"/>
      <c r="AA723" s="238"/>
      <c r="AB723" s="238"/>
    </row>
    <row r="724" spans="25:28" x14ac:dyDescent="0.2">
      <c r="Y724" s="238"/>
      <c r="AA724" s="238"/>
      <c r="AB724" s="238"/>
    </row>
    <row r="725" spans="25:28" x14ac:dyDescent="0.2">
      <c r="Y725" s="238"/>
      <c r="AA725" s="238"/>
      <c r="AB725" s="238"/>
    </row>
    <row r="726" spans="25:28" x14ac:dyDescent="0.2">
      <c r="Y726" s="238"/>
      <c r="AA726" s="238"/>
      <c r="AB726" s="238"/>
    </row>
    <row r="727" spans="25:28" x14ac:dyDescent="0.2">
      <c r="Y727" s="238"/>
      <c r="AA727" s="238"/>
      <c r="AB727" s="238"/>
    </row>
    <row r="728" spans="25:28" x14ac:dyDescent="0.2">
      <c r="Y728" s="238"/>
      <c r="AA728" s="238"/>
      <c r="AB728" s="238"/>
    </row>
    <row r="729" spans="25:28" x14ac:dyDescent="0.2">
      <c r="Y729" s="238"/>
      <c r="AA729" s="238"/>
      <c r="AB729" s="238"/>
    </row>
    <row r="730" spans="25:28" x14ac:dyDescent="0.2">
      <c r="Y730" s="238"/>
      <c r="AA730" s="238"/>
      <c r="AB730" s="238"/>
    </row>
    <row r="731" spans="25:28" x14ac:dyDescent="0.2">
      <c r="Y731" s="238"/>
      <c r="AA731" s="238"/>
      <c r="AB731" s="238"/>
    </row>
    <row r="732" spans="25:28" x14ac:dyDescent="0.2">
      <c r="Y732" s="238"/>
      <c r="AA732" s="238"/>
      <c r="AB732" s="238"/>
    </row>
    <row r="733" spans="25:28" x14ac:dyDescent="0.2">
      <c r="Y733" s="238"/>
      <c r="AA733" s="238"/>
      <c r="AB733" s="238"/>
    </row>
    <row r="734" spans="25:28" x14ac:dyDescent="0.2">
      <c r="Y734" s="238"/>
      <c r="AA734" s="238"/>
      <c r="AB734" s="238"/>
    </row>
    <row r="735" spans="25:28" x14ac:dyDescent="0.2">
      <c r="Y735" s="238"/>
      <c r="AA735" s="238"/>
      <c r="AB735" s="238"/>
    </row>
    <row r="736" spans="25:28" x14ac:dyDescent="0.2">
      <c r="Y736" s="238"/>
      <c r="AA736" s="238"/>
      <c r="AB736" s="238"/>
    </row>
    <row r="737" spans="25:28" x14ac:dyDescent="0.2">
      <c r="Y737" s="238"/>
      <c r="AA737" s="238"/>
      <c r="AB737" s="238"/>
    </row>
    <row r="738" spans="25:28" x14ac:dyDescent="0.2">
      <c r="Y738" s="238"/>
      <c r="AA738" s="238"/>
      <c r="AB738" s="238"/>
    </row>
    <row r="739" spans="25:28" x14ac:dyDescent="0.2">
      <c r="Y739" s="238"/>
      <c r="AA739" s="238"/>
      <c r="AB739" s="238"/>
    </row>
    <row r="740" spans="25:28" x14ac:dyDescent="0.2">
      <c r="Y740" s="238"/>
      <c r="AA740" s="238"/>
      <c r="AB740" s="238"/>
    </row>
    <row r="741" spans="25:28" x14ac:dyDescent="0.2">
      <c r="Y741" s="238"/>
      <c r="AA741" s="238"/>
      <c r="AB741" s="238"/>
    </row>
    <row r="742" spans="25:28" x14ac:dyDescent="0.2">
      <c r="Y742" s="238"/>
      <c r="AA742" s="238"/>
      <c r="AB742" s="238"/>
    </row>
    <row r="743" spans="25:28" x14ac:dyDescent="0.2">
      <c r="Y743" s="238"/>
      <c r="AA743" s="238"/>
      <c r="AB743" s="238"/>
    </row>
    <row r="744" spans="25:28" x14ac:dyDescent="0.2">
      <c r="Y744" s="238"/>
      <c r="AA744" s="238"/>
      <c r="AB744" s="238"/>
    </row>
    <row r="745" spans="25:28" x14ac:dyDescent="0.2">
      <c r="Y745" s="238"/>
      <c r="AA745" s="238"/>
      <c r="AB745" s="238"/>
    </row>
    <row r="746" spans="25:28" x14ac:dyDescent="0.2">
      <c r="Y746" s="238"/>
      <c r="AA746" s="238"/>
      <c r="AB746" s="238"/>
    </row>
    <row r="747" spans="25:28" x14ac:dyDescent="0.2">
      <c r="Y747" s="238"/>
      <c r="AA747" s="238"/>
      <c r="AB747" s="238"/>
    </row>
    <row r="748" spans="25:28" x14ac:dyDescent="0.2">
      <c r="Y748" s="238"/>
      <c r="AA748" s="238"/>
      <c r="AB748" s="238"/>
    </row>
    <row r="749" spans="25:28" x14ac:dyDescent="0.2">
      <c r="Y749" s="238"/>
      <c r="AA749" s="238"/>
      <c r="AB749" s="238"/>
    </row>
    <row r="750" spans="25:28" x14ac:dyDescent="0.2">
      <c r="Y750" s="238"/>
      <c r="AA750" s="238"/>
      <c r="AB750" s="238"/>
    </row>
    <row r="751" spans="25:28" x14ac:dyDescent="0.2">
      <c r="Y751" s="238"/>
      <c r="AA751" s="238"/>
      <c r="AB751" s="238"/>
    </row>
    <row r="752" spans="25:28" x14ac:dyDescent="0.2">
      <c r="Y752" s="238"/>
      <c r="AA752" s="238"/>
      <c r="AB752" s="238"/>
    </row>
    <row r="753" spans="25:28" x14ac:dyDescent="0.2">
      <c r="Y753" s="238"/>
      <c r="AA753" s="238"/>
      <c r="AB753" s="238"/>
    </row>
    <row r="754" spans="25:28" x14ac:dyDescent="0.2">
      <c r="Y754" s="238"/>
      <c r="AA754" s="238"/>
      <c r="AB754" s="238"/>
    </row>
    <row r="755" spans="25:28" x14ac:dyDescent="0.2">
      <c r="Y755" s="238"/>
      <c r="AA755" s="238"/>
      <c r="AB755" s="238"/>
    </row>
    <row r="756" spans="25:28" x14ac:dyDescent="0.2">
      <c r="Y756" s="238"/>
      <c r="AA756" s="238"/>
      <c r="AB756" s="238"/>
    </row>
    <row r="757" spans="25:28" x14ac:dyDescent="0.2">
      <c r="Y757" s="238"/>
      <c r="AA757" s="238"/>
      <c r="AB757" s="238"/>
    </row>
    <row r="758" spans="25:28" x14ac:dyDescent="0.2">
      <c r="Y758" s="238"/>
      <c r="AA758" s="238"/>
      <c r="AB758" s="238"/>
    </row>
    <row r="759" spans="25:28" x14ac:dyDescent="0.2">
      <c r="Y759" s="238"/>
      <c r="AA759" s="238"/>
      <c r="AB759" s="238"/>
    </row>
    <row r="760" spans="25:28" x14ac:dyDescent="0.2">
      <c r="Y760" s="238"/>
      <c r="AA760" s="238"/>
      <c r="AB760" s="238"/>
    </row>
    <row r="761" spans="25:28" x14ac:dyDescent="0.2">
      <c r="Y761" s="238"/>
      <c r="AA761" s="238"/>
      <c r="AB761" s="238"/>
    </row>
    <row r="762" spans="25:28" x14ac:dyDescent="0.2">
      <c r="Y762" s="238"/>
      <c r="AA762" s="238"/>
      <c r="AB762" s="238"/>
    </row>
    <row r="763" spans="25:28" x14ac:dyDescent="0.2">
      <c r="Y763" s="238"/>
      <c r="AA763" s="238"/>
      <c r="AB763" s="238"/>
    </row>
    <row r="764" spans="25:28" x14ac:dyDescent="0.2">
      <c r="Y764" s="238"/>
      <c r="AA764" s="238"/>
      <c r="AB764" s="238"/>
    </row>
    <row r="765" spans="25:28" x14ac:dyDescent="0.2">
      <c r="Y765" s="238"/>
      <c r="AA765" s="238"/>
      <c r="AB765" s="238"/>
    </row>
    <row r="766" spans="25:28" x14ac:dyDescent="0.2">
      <c r="Y766" s="238"/>
      <c r="AA766" s="238"/>
      <c r="AB766" s="238"/>
    </row>
    <row r="767" spans="25:28" x14ac:dyDescent="0.2">
      <c r="Y767" s="238"/>
      <c r="AA767" s="238"/>
      <c r="AB767" s="238"/>
    </row>
    <row r="768" spans="25:28" x14ac:dyDescent="0.2">
      <c r="Y768" s="238"/>
      <c r="AA768" s="238"/>
      <c r="AB768" s="238"/>
    </row>
    <row r="769" spans="25:28" x14ac:dyDescent="0.2">
      <c r="Y769" s="238"/>
      <c r="AA769" s="238"/>
      <c r="AB769" s="238"/>
    </row>
    <row r="770" spans="25:28" x14ac:dyDescent="0.2">
      <c r="Y770" s="238"/>
      <c r="AA770" s="238"/>
      <c r="AB770" s="238"/>
    </row>
    <row r="771" spans="25:28" x14ac:dyDescent="0.2">
      <c r="Y771" s="238"/>
      <c r="AA771" s="238"/>
      <c r="AB771" s="238"/>
    </row>
    <row r="772" spans="25:28" x14ac:dyDescent="0.2">
      <c r="Y772" s="238"/>
      <c r="AA772" s="238"/>
      <c r="AB772" s="238"/>
    </row>
    <row r="773" spans="25:28" x14ac:dyDescent="0.2">
      <c r="Y773" s="238"/>
      <c r="AA773" s="238"/>
      <c r="AB773" s="238"/>
    </row>
    <row r="774" spans="25:28" x14ac:dyDescent="0.2">
      <c r="Y774" s="238"/>
      <c r="AA774" s="238"/>
      <c r="AB774" s="238"/>
    </row>
    <row r="775" spans="25:28" x14ac:dyDescent="0.2">
      <c r="Y775" s="238"/>
      <c r="AA775" s="238"/>
      <c r="AB775" s="238"/>
    </row>
    <row r="776" spans="25:28" x14ac:dyDescent="0.2">
      <c r="Y776" s="238"/>
      <c r="AA776" s="238"/>
      <c r="AB776" s="238"/>
    </row>
    <row r="777" spans="25:28" x14ac:dyDescent="0.2">
      <c r="Y777" s="238"/>
      <c r="AA777" s="238"/>
      <c r="AB777" s="238"/>
    </row>
    <row r="778" spans="25:28" x14ac:dyDescent="0.2">
      <c r="Y778" s="238"/>
      <c r="AA778" s="238"/>
      <c r="AB778" s="238"/>
    </row>
    <row r="779" spans="25:28" x14ac:dyDescent="0.2">
      <c r="Y779" s="238"/>
      <c r="AA779" s="238"/>
      <c r="AB779" s="238"/>
    </row>
    <row r="780" spans="25:28" x14ac:dyDescent="0.2">
      <c r="Y780" s="238"/>
      <c r="AA780" s="238"/>
      <c r="AB780" s="238"/>
    </row>
    <row r="781" spans="25:28" x14ac:dyDescent="0.2">
      <c r="Y781" s="238"/>
      <c r="AA781" s="238"/>
      <c r="AB781" s="238"/>
    </row>
    <row r="782" spans="25:28" x14ac:dyDescent="0.2">
      <c r="Y782" s="238"/>
      <c r="AA782" s="238"/>
      <c r="AB782" s="238"/>
    </row>
    <row r="783" spans="25:28" x14ac:dyDescent="0.2">
      <c r="Y783" s="238"/>
      <c r="AA783" s="238"/>
      <c r="AB783" s="238"/>
    </row>
    <row r="784" spans="25:28" x14ac:dyDescent="0.2">
      <c r="Y784" s="238"/>
      <c r="AA784" s="238"/>
      <c r="AB784" s="238"/>
    </row>
    <row r="785" spans="25:28" x14ac:dyDescent="0.2">
      <c r="Y785" s="238"/>
      <c r="AA785" s="238"/>
      <c r="AB785" s="238"/>
    </row>
    <row r="786" spans="25:28" x14ac:dyDescent="0.2">
      <c r="Y786" s="238"/>
      <c r="AA786" s="238"/>
      <c r="AB786" s="238"/>
    </row>
    <row r="787" spans="25:28" x14ac:dyDescent="0.2">
      <c r="Y787" s="238"/>
      <c r="AA787" s="238"/>
      <c r="AB787" s="238"/>
    </row>
    <row r="788" spans="25:28" x14ac:dyDescent="0.2">
      <c r="Y788" s="238"/>
      <c r="AA788" s="238"/>
      <c r="AB788" s="238"/>
    </row>
    <row r="789" spans="25:28" x14ac:dyDescent="0.2">
      <c r="Y789" s="238"/>
      <c r="AA789" s="238"/>
      <c r="AB789" s="238"/>
    </row>
    <row r="790" spans="25:28" x14ac:dyDescent="0.2">
      <c r="Y790" s="238"/>
      <c r="AA790" s="238"/>
      <c r="AB790" s="238"/>
    </row>
    <row r="791" spans="25:28" x14ac:dyDescent="0.2">
      <c r="Y791" s="238"/>
      <c r="AA791" s="238"/>
      <c r="AB791" s="238"/>
    </row>
    <row r="792" spans="25:28" x14ac:dyDescent="0.2">
      <c r="Y792" s="238"/>
      <c r="AA792" s="238"/>
      <c r="AB792" s="238"/>
    </row>
    <row r="793" spans="25:28" x14ac:dyDescent="0.2">
      <c r="Y793" s="238"/>
      <c r="AA793" s="238"/>
      <c r="AB793" s="238"/>
    </row>
    <row r="794" spans="25:28" x14ac:dyDescent="0.2">
      <c r="Y794" s="238"/>
      <c r="AA794" s="238"/>
      <c r="AB794" s="238"/>
    </row>
    <row r="795" spans="25:28" x14ac:dyDescent="0.2">
      <c r="Y795" s="238"/>
      <c r="AA795" s="238"/>
      <c r="AB795" s="238"/>
    </row>
    <row r="796" spans="25:28" x14ac:dyDescent="0.2">
      <c r="Y796" s="238"/>
      <c r="AA796" s="238"/>
      <c r="AB796" s="238"/>
    </row>
    <row r="797" spans="25:28" x14ac:dyDescent="0.2">
      <c r="Y797" s="238"/>
      <c r="AA797" s="238"/>
      <c r="AB797" s="238"/>
    </row>
    <row r="798" spans="25:28" x14ac:dyDescent="0.2">
      <c r="Y798" s="238"/>
      <c r="AA798" s="238"/>
      <c r="AB798" s="238"/>
    </row>
    <row r="799" spans="25:28" x14ac:dyDescent="0.2">
      <c r="Y799" s="238"/>
      <c r="AA799" s="238"/>
      <c r="AB799" s="238"/>
    </row>
    <row r="800" spans="25:28" x14ac:dyDescent="0.2">
      <c r="Y800" s="238"/>
      <c r="AA800" s="238"/>
      <c r="AB800" s="238"/>
    </row>
    <row r="801" spans="25:28" x14ac:dyDescent="0.2">
      <c r="Y801" s="238"/>
      <c r="AA801" s="238"/>
      <c r="AB801" s="238"/>
    </row>
    <row r="802" spans="25:28" x14ac:dyDescent="0.2">
      <c r="Y802" s="238"/>
      <c r="AA802" s="238"/>
      <c r="AB802" s="238"/>
    </row>
    <row r="803" spans="25:28" x14ac:dyDescent="0.2">
      <c r="Y803" s="238"/>
      <c r="AA803" s="238"/>
      <c r="AB803" s="238"/>
    </row>
    <row r="804" spans="25:28" x14ac:dyDescent="0.2">
      <c r="Y804" s="238"/>
      <c r="AA804" s="238"/>
      <c r="AB804" s="238"/>
    </row>
    <row r="805" spans="25:28" x14ac:dyDescent="0.2">
      <c r="Y805" s="238"/>
      <c r="AA805" s="238"/>
      <c r="AB805" s="238"/>
    </row>
    <row r="806" spans="25:28" x14ac:dyDescent="0.2">
      <c r="Y806" s="238"/>
      <c r="AA806" s="238"/>
      <c r="AB806" s="238"/>
    </row>
    <row r="807" spans="25:28" x14ac:dyDescent="0.2">
      <c r="Y807" s="238"/>
      <c r="AA807" s="238"/>
      <c r="AB807" s="238"/>
    </row>
    <row r="808" spans="25:28" x14ac:dyDescent="0.2">
      <c r="Y808" s="238"/>
      <c r="AA808" s="238"/>
      <c r="AB808" s="238"/>
    </row>
    <row r="809" spans="25:28" x14ac:dyDescent="0.2">
      <c r="Y809" s="238"/>
      <c r="AA809" s="238"/>
      <c r="AB809" s="238"/>
    </row>
    <row r="810" spans="25:28" x14ac:dyDescent="0.2">
      <c r="Y810" s="238"/>
      <c r="AA810" s="238"/>
      <c r="AB810" s="238"/>
    </row>
    <row r="811" spans="25:28" x14ac:dyDescent="0.2">
      <c r="Y811" s="238"/>
      <c r="AA811" s="238"/>
      <c r="AB811" s="238"/>
    </row>
    <row r="812" spans="25:28" x14ac:dyDescent="0.2">
      <c r="Y812" s="238"/>
      <c r="AA812" s="238"/>
      <c r="AB812" s="238"/>
    </row>
    <row r="813" spans="25:28" x14ac:dyDescent="0.2">
      <c r="Y813" s="238"/>
      <c r="AA813" s="238"/>
      <c r="AB813" s="238"/>
    </row>
    <row r="814" spans="25:28" x14ac:dyDescent="0.2">
      <c r="Y814" s="238"/>
      <c r="AA814" s="238"/>
      <c r="AB814" s="238"/>
    </row>
    <row r="815" spans="25:28" x14ac:dyDescent="0.2">
      <c r="Y815" s="238"/>
      <c r="AA815" s="238"/>
      <c r="AB815" s="238"/>
    </row>
    <row r="816" spans="25:28" x14ac:dyDescent="0.2">
      <c r="Y816" s="238"/>
      <c r="AA816" s="238"/>
      <c r="AB816" s="238"/>
    </row>
    <row r="817" spans="25:28" x14ac:dyDescent="0.2">
      <c r="Y817" s="238"/>
      <c r="AA817" s="238"/>
      <c r="AB817" s="238"/>
    </row>
    <row r="818" spans="25:28" x14ac:dyDescent="0.2">
      <c r="Y818" s="238"/>
      <c r="AA818" s="238"/>
      <c r="AB818" s="238"/>
    </row>
    <row r="819" spans="25:28" x14ac:dyDescent="0.2">
      <c r="Y819" s="238"/>
      <c r="AA819" s="238"/>
      <c r="AB819" s="238"/>
    </row>
    <row r="820" spans="25:28" x14ac:dyDescent="0.2">
      <c r="Y820" s="238"/>
      <c r="AA820" s="238"/>
      <c r="AB820" s="238"/>
    </row>
    <row r="821" spans="25:28" x14ac:dyDescent="0.2">
      <c r="Y821" s="238"/>
      <c r="AA821" s="238"/>
      <c r="AB821" s="238"/>
    </row>
    <row r="822" spans="25:28" x14ac:dyDescent="0.2">
      <c r="Y822" s="238"/>
      <c r="AA822" s="238"/>
      <c r="AB822" s="238"/>
    </row>
    <row r="823" spans="25:28" x14ac:dyDescent="0.2">
      <c r="Y823" s="238"/>
      <c r="AA823" s="238"/>
      <c r="AB823" s="238"/>
    </row>
    <row r="824" spans="25:28" x14ac:dyDescent="0.2">
      <c r="Y824" s="238"/>
      <c r="AA824" s="238"/>
      <c r="AB824" s="238"/>
    </row>
    <row r="825" spans="25:28" x14ac:dyDescent="0.2">
      <c r="Y825" s="238"/>
      <c r="AA825" s="238"/>
      <c r="AB825" s="238"/>
    </row>
    <row r="826" spans="25:28" x14ac:dyDescent="0.2">
      <c r="Y826" s="238"/>
      <c r="AA826" s="238"/>
      <c r="AB826" s="238"/>
    </row>
    <row r="827" spans="25:28" x14ac:dyDescent="0.2">
      <c r="Y827" s="238"/>
      <c r="AA827" s="238"/>
      <c r="AB827" s="238"/>
    </row>
    <row r="828" spans="25:28" x14ac:dyDescent="0.2">
      <c r="Y828" s="238"/>
      <c r="AA828" s="238"/>
      <c r="AB828" s="238"/>
    </row>
    <row r="829" spans="25:28" x14ac:dyDescent="0.2">
      <c r="Y829" s="238"/>
      <c r="AA829" s="238"/>
      <c r="AB829" s="238"/>
    </row>
    <row r="830" spans="25:28" x14ac:dyDescent="0.2">
      <c r="Y830" s="238"/>
      <c r="AA830" s="238"/>
      <c r="AB830" s="238"/>
    </row>
    <row r="831" spans="25:28" x14ac:dyDescent="0.2">
      <c r="Y831" s="238"/>
      <c r="AA831" s="238"/>
      <c r="AB831" s="238"/>
    </row>
    <row r="832" spans="25:28" x14ac:dyDescent="0.2">
      <c r="Y832" s="238"/>
      <c r="AA832" s="238"/>
      <c r="AB832" s="238"/>
    </row>
    <row r="833" spans="25:28" x14ac:dyDescent="0.2">
      <c r="Y833" s="238"/>
      <c r="AA833" s="238"/>
      <c r="AB833" s="238"/>
    </row>
    <row r="834" spans="25:28" x14ac:dyDescent="0.2">
      <c r="Y834" s="238"/>
      <c r="AA834" s="238"/>
      <c r="AB834" s="238"/>
    </row>
    <row r="835" spans="25:28" x14ac:dyDescent="0.2">
      <c r="Y835" s="238"/>
      <c r="AA835" s="238"/>
      <c r="AB835" s="238"/>
    </row>
    <row r="836" spans="25:28" x14ac:dyDescent="0.2">
      <c r="Y836" s="238"/>
      <c r="AA836" s="238"/>
      <c r="AB836" s="238"/>
    </row>
    <row r="837" spans="25:28" x14ac:dyDescent="0.2">
      <c r="Y837" s="238"/>
      <c r="AA837" s="238"/>
      <c r="AB837" s="238"/>
    </row>
    <row r="838" spans="25:28" x14ac:dyDescent="0.2">
      <c r="Y838" s="238"/>
      <c r="AA838" s="238"/>
      <c r="AB838" s="238"/>
    </row>
    <row r="839" spans="25:28" x14ac:dyDescent="0.2">
      <c r="Y839" s="238"/>
      <c r="AA839" s="238"/>
      <c r="AB839" s="238"/>
    </row>
    <row r="840" spans="25:28" x14ac:dyDescent="0.2">
      <c r="Y840" s="238"/>
      <c r="AA840" s="238"/>
      <c r="AB840" s="238"/>
    </row>
    <row r="841" spans="25:28" x14ac:dyDescent="0.2">
      <c r="Y841" s="238"/>
      <c r="AA841" s="238"/>
      <c r="AB841" s="238"/>
    </row>
    <row r="842" spans="25:28" x14ac:dyDescent="0.2">
      <c r="Y842" s="238"/>
      <c r="AA842" s="238"/>
      <c r="AB842" s="238"/>
    </row>
    <row r="843" spans="25:28" x14ac:dyDescent="0.2">
      <c r="Y843" s="238"/>
      <c r="AA843" s="238"/>
      <c r="AB843" s="238"/>
    </row>
    <row r="844" spans="25:28" x14ac:dyDescent="0.2">
      <c r="Y844" s="238"/>
      <c r="AA844" s="238"/>
      <c r="AB844" s="238"/>
    </row>
    <row r="845" spans="25:28" x14ac:dyDescent="0.2">
      <c r="Y845" s="238"/>
      <c r="AA845" s="238"/>
      <c r="AB845" s="238"/>
    </row>
    <row r="846" spans="25:28" x14ac:dyDescent="0.2">
      <c r="Y846" s="238"/>
      <c r="AA846" s="238"/>
      <c r="AB846" s="238"/>
    </row>
    <row r="847" spans="25:28" x14ac:dyDescent="0.2">
      <c r="Y847" s="238"/>
      <c r="AA847" s="238"/>
      <c r="AB847" s="238"/>
    </row>
    <row r="848" spans="25:28" x14ac:dyDescent="0.2">
      <c r="Y848" s="238"/>
      <c r="AA848" s="238"/>
      <c r="AB848" s="238"/>
    </row>
    <row r="849" spans="25:28" x14ac:dyDescent="0.2">
      <c r="Y849" s="238"/>
      <c r="AA849" s="238"/>
      <c r="AB849" s="238"/>
    </row>
    <row r="850" spans="25:28" x14ac:dyDescent="0.2">
      <c r="Y850" s="238"/>
      <c r="AA850" s="238"/>
      <c r="AB850" s="238"/>
    </row>
    <row r="851" spans="25:28" x14ac:dyDescent="0.2">
      <c r="Y851" s="238"/>
      <c r="AA851" s="238"/>
      <c r="AB851" s="238"/>
    </row>
    <row r="852" spans="25:28" x14ac:dyDescent="0.2">
      <c r="Y852" s="238"/>
      <c r="AA852" s="238"/>
      <c r="AB852" s="238"/>
    </row>
    <row r="853" spans="25:28" x14ac:dyDescent="0.2">
      <c r="Y853" s="238"/>
      <c r="AA853" s="238"/>
      <c r="AB853" s="238"/>
    </row>
    <row r="854" spans="25:28" x14ac:dyDescent="0.2">
      <c r="Y854" s="238"/>
      <c r="AA854" s="238"/>
      <c r="AB854" s="238"/>
    </row>
    <row r="855" spans="25:28" x14ac:dyDescent="0.2">
      <c r="Y855" s="238"/>
      <c r="AA855" s="238"/>
      <c r="AB855" s="238"/>
    </row>
    <row r="856" spans="25:28" x14ac:dyDescent="0.2">
      <c r="Y856" s="238"/>
      <c r="AA856" s="238"/>
      <c r="AB856" s="238"/>
    </row>
    <row r="857" spans="25:28" x14ac:dyDescent="0.2">
      <c r="Y857" s="238"/>
      <c r="AA857" s="238"/>
      <c r="AB857" s="238"/>
    </row>
    <row r="858" spans="25:28" x14ac:dyDescent="0.2">
      <c r="Y858" s="238"/>
      <c r="AA858" s="238"/>
      <c r="AB858" s="238"/>
    </row>
    <row r="859" spans="25:28" x14ac:dyDescent="0.2">
      <c r="Y859" s="238"/>
      <c r="AA859" s="238"/>
      <c r="AB859" s="238"/>
    </row>
    <row r="860" spans="25:28" x14ac:dyDescent="0.2">
      <c r="Y860" s="238"/>
      <c r="AA860" s="238"/>
      <c r="AB860" s="238"/>
    </row>
    <row r="861" spans="25:28" x14ac:dyDescent="0.2">
      <c r="Y861" s="238"/>
      <c r="AA861" s="238"/>
      <c r="AB861" s="238"/>
    </row>
    <row r="862" spans="25:28" x14ac:dyDescent="0.2">
      <c r="Y862" s="238"/>
      <c r="AA862" s="238"/>
      <c r="AB862" s="238"/>
    </row>
    <row r="863" spans="25:28" x14ac:dyDescent="0.2">
      <c r="Y863" s="238"/>
      <c r="AA863" s="238"/>
      <c r="AB863" s="238"/>
    </row>
    <row r="864" spans="25:28" x14ac:dyDescent="0.2">
      <c r="Y864" s="238"/>
      <c r="AA864" s="238"/>
      <c r="AB864" s="238"/>
    </row>
    <row r="865" spans="25:28" x14ac:dyDescent="0.2">
      <c r="Y865" s="238"/>
      <c r="AA865" s="238"/>
      <c r="AB865" s="238"/>
    </row>
    <row r="866" spans="25:28" x14ac:dyDescent="0.2">
      <c r="Y866" s="238"/>
      <c r="AA866" s="238"/>
      <c r="AB866" s="238"/>
    </row>
    <row r="867" spans="25:28" x14ac:dyDescent="0.2">
      <c r="Y867" s="238"/>
      <c r="AA867" s="238"/>
      <c r="AB867" s="238"/>
    </row>
    <row r="868" spans="25:28" x14ac:dyDescent="0.2">
      <c r="Y868" s="238"/>
      <c r="AA868" s="238"/>
      <c r="AB868" s="238"/>
    </row>
    <row r="869" spans="25:28" x14ac:dyDescent="0.2">
      <c r="Y869" s="238"/>
      <c r="AA869" s="238"/>
      <c r="AB869" s="238"/>
    </row>
    <row r="870" spans="25:28" x14ac:dyDescent="0.2">
      <c r="Y870" s="238"/>
      <c r="AA870" s="238"/>
      <c r="AB870" s="238"/>
    </row>
    <row r="871" spans="25:28" x14ac:dyDescent="0.2">
      <c r="Y871" s="238"/>
      <c r="AA871" s="238"/>
      <c r="AB871" s="238"/>
    </row>
    <row r="872" spans="25:28" x14ac:dyDescent="0.2">
      <c r="Y872" s="238"/>
      <c r="AA872" s="238"/>
      <c r="AB872" s="238"/>
    </row>
    <row r="873" spans="25:28" x14ac:dyDescent="0.2">
      <c r="Y873" s="238"/>
      <c r="AA873" s="238"/>
      <c r="AB873" s="238"/>
    </row>
    <row r="874" spans="25:28" x14ac:dyDescent="0.2">
      <c r="Y874" s="238"/>
      <c r="AA874" s="238"/>
      <c r="AB874" s="238"/>
    </row>
    <row r="875" spans="25:28" x14ac:dyDescent="0.2">
      <c r="Y875" s="238"/>
      <c r="AA875" s="238"/>
      <c r="AB875" s="238"/>
    </row>
    <row r="876" spans="25:28" x14ac:dyDescent="0.2">
      <c r="Y876" s="238"/>
      <c r="AA876" s="238"/>
      <c r="AB876" s="238"/>
    </row>
    <row r="877" spans="25:28" x14ac:dyDescent="0.2">
      <c r="Y877" s="238"/>
      <c r="AA877" s="238"/>
      <c r="AB877" s="238"/>
    </row>
    <row r="878" spans="25:28" x14ac:dyDescent="0.2">
      <c r="Y878" s="238"/>
      <c r="AA878" s="238"/>
      <c r="AB878" s="238"/>
    </row>
    <row r="879" spans="25:28" x14ac:dyDescent="0.2">
      <c r="Y879" s="238"/>
      <c r="AA879" s="238"/>
      <c r="AB879" s="238"/>
    </row>
    <row r="880" spans="25:28" x14ac:dyDescent="0.2">
      <c r="Y880" s="238"/>
      <c r="AA880" s="238"/>
      <c r="AB880" s="238"/>
    </row>
    <row r="881" spans="25:28" x14ac:dyDescent="0.2">
      <c r="Y881" s="238"/>
      <c r="AA881" s="238"/>
      <c r="AB881" s="238"/>
    </row>
    <row r="882" spans="25:28" x14ac:dyDescent="0.2">
      <c r="Y882" s="238"/>
      <c r="AA882" s="238"/>
      <c r="AB882" s="238"/>
    </row>
    <row r="883" spans="25:28" x14ac:dyDescent="0.2">
      <c r="Y883" s="238"/>
      <c r="AA883" s="238"/>
      <c r="AB883" s="238"/>
    </row>
    <row r="884" spans="25:28" x14ac:dyDescent="0.2">
      <c r="Y884" s="238"/>
      <c r="AA884" s="238"/>
      <c r="AB884" s="238"/>
    </row>
    <row r="885" spans="25:28" x14ac:dyDescent="0.2">
      <c r="Y885" s="238"/>
      <c r="AA885" s="238"/>
      <c r="AB885" s="238"/>
    </row>
    <row r="886" spans="25:28" x14ac:dyDescent="0.2">
      <c r="Y886" s="238"/>
      <c r="AA886" s="238"/>
      <c r="AB886" s="238"/>
    </row>
    <row r="887" spans="25:28" x14ac:dyDescent="0.2">
      <c r="Y887" s="238"/>
      <c r="AA887" s="238"/>
      <c r="AB887" s="238"/>
    </row>
    <row r="888" spans="25:28" x14ac:dyDescent="0.2">
      <c r="Y888" s="238"/>
      <c r="AA888" s="238"/>
      <c r="AB888" s="238"/>
    </row>
    <row r="889" spans="25:28" x14ac:dyDescent="0.2">
      <c r="Y889" s="238"/>
      <c r="AA889" s="238"/>
      <c r="AB889" s="238"/>
    </row>
    <row r="890" spans="25:28" x14ac:dyDescent="0.2">
      <c r="Y890" s="238"/>
      <c r="AA890" s="238"/>
      <c r="AB890" s="238"/>
    </row>
    <row r="891" spans="25:28" x14ac:dyDescent="0.2">
      <c r="Y891" s="238"/>
      <c r="AA891" s="238"/>
      <c r="AB891" s="238"/>
    </row>
    <row r="892" spans="25:28" x14ac:dyDescent="0.2">
      <c r="Y892" s="238"/>
      <c r="AA892" s="238"/>
      <c r="AB892" s="238"/>
    </row>
    <row r="893" spans="25:28" x14ac:dyDescent="0.2">
      <c r="Y893" s="238"/>
      <c r="AA893" s="238"/>
      <c r="AB893" s="238"/>
    </row>
    <row r="894" spans="25:28" x14ac:dyDescent="0.2">
      <c r="Y894" s="238"/>
      <c r="AA894" s="238"/>
      <c r="AB894" s="238"/>
    </row>
    <row r="895" spans="25:28" x14ac:dyDescent="0.2">
      <c r="Y895" s="238"/>
      <c r="AA895" s="238"/>
      <c r="AB895" s="238"/>
    </row>
    <row r="896" spans="25:28" x14ac:dyDescent="0.2">
      <c r="Y896" s="238"/>
      <c r="AA896" s="238"/>
      <c r="AB896" s="238"/>
    </row>
    <row r="897" spans="25:28" x14ac:dyDescent="0.2">
      <c r="Y897" s="238"/>
      <c r="AA897" s="238"/>
      <c r="AB897" s="238"/>
    </row>
    <row r="898" spans="25:28" x14ac:dyDescent="0.2">
      <c r="Y898" s="238"/>
      <c r="AA898" s="238"/>
      <c r="AB898" s="238"/>
    </row>
    <row r="899" spans="25:28" x14ac:dyDescent="0.2">
      <c r="Y899" s="238"/>
      <c r="AA899" s="238"/>
      <c r="AB899" s="238"/>
    </row>
    <row r="900" spans="25:28" x14ac:dyDescent="0.2">
      <c r="Y900" s="238"/>
      <c r="AA900" s="238"/>
      <c r="AB900" s="238"/>
    </row>
    <row r="901" spans="25:28" x14ac:dyDescent="0.2">
      <c r="Y901" s="238"/>
      <c r="AA901" s="238"/>
      <c r="AB901" s="238"/>
    </row>
    <row r="902" spans="25:28" x14ac:dyDescent="0.2">
      <c r="Y902" s="238"/>
      <c r="AA902" s="238"/>
      <c r="AB902" s="238"/>
    </row>
    <row r="903" spans="25:28" x14ac:dyDescent="0.2">
      <c r="Y903" s="238"/>
      <c r="AA903" s="238"/>
      <c r="AB903" s="238"/>
    </row>
    <row r="904" spans="25:28" x14ac:dyDescent="0.2">
      <c r="Y904" s="238"/>
      <c r="AA904" s="238"/>
      <c r="AB904" s="238"/>
    </row>
    <row r="905" spans="25:28" x14ac:dyDescent="0.2">
      <c r="Y905" s="238"/>
      <c r="AA905" s="238"/>
      <c r="AB905" s="238"/>
    </row>
    <row r="906" spans="25:28" x14ac:dyDescent="0.2">
      <c r="Y906" s="238"/>
      <c r="AA906" s="238"/>
      <c r="AB906" s="238"/>
    </row>
    <row r="907" spans="25:28" x14ac:dyDescent="0.2">
      <c r="Y907" s="238"/>
      <c r="AA907" s="238"/>
      <c r="AB907" s="238"/>
    </row>
    <row r="908" spans="25:28" x14ac:dyDescent="0.2">
      <c r="Y908" s="238"/>
      <c r="AA908" s="238"/>
      <c r="AB908" s="238"/>
    </row>
    <row r="909" spans="25:28" x14ac:dyDescent="0.2">
      <c r="Y909" s="238"/>
      <c r="AA909" s="238"/>
      <c r="AB909" s="238"/>
    </row>
    <row r="910" spans="25:28" x14ac:dyDescent="0.2">
      <c r="Y910" s="238"/>
      <c r="AA910" s="238"/>
      <c r="AB910" s="238"/>
    </row>
    <row r="911" spans="25:28" x14ac:dyDescent="0.2">
      <c r="Y911" s="238"/>
      <c r="AA911" s="238"/>
      <c r="AB911" s="238"/>
    </row>
    <row r="912" spans="25:28" x14ac:dyDescent="0.2">
      <c r="Y912" s="238"/>
      <c r="AA912" s="238"/>
      <c r="AB912" s="238"/>
    </row>
    <row r="913" spans="25:28" x14ac:dyDescent="0.2">
      <c r="Y913" s="238"/>
      <c r="AA913" s="238"/>
      <c r="AB913" s="238"/>
    </row>
    <row r="914" spans="25:28" x14ac:dyDescent="0.2">
      <c r="Y914" s="238"/>
      <c r="AA914" s="238"/>
      <c r="AB914" s="238"/>
    </row>
    <row r="915" spans="25:28" x14ac:dyDescent="0.2">
      <c r="Y915" s="238"/>
      <c r="AA915" s="238"/>
      <c r="AB915" s="238"/>
    </row>
    <row r="916" spans="25:28" x14ac:dyDescent="0.2">
      <c r="Y916" s="238"/>
      <c r="AA916" s="238"/>
      <c r="AB916" s="238"/>
    </row>
    <row r="917" spans="25:28" x14ac:dyDescent="0.2">
      <c r="Y917" s="238"/>
      <c r="AA917" s="238"/>
      <c r="AB917" s="238"/>
    </row>
    <row r="918" spans="25:28" x14ac:dyDescent="0.2">
      <c r="Y918" s="238"/>
      <c r="AA918" s="238"/>
      <c r="AB918" s="238"/>
    </row>
    <row r="919" spans="25:28" x14ac:dyDescent="0.2">
      <c r="Y919" s="238"/>
      <c r="AA919" s="238"/>
      <c r="AB919" s="238"/>
    </row>
    <row r="920" spans="25:28" x14ac:dyDescent="0.2">
      <c r="Y920" s="238"/>
      <c r="AA920" s="238"/>
      <c r="AB920" s="238"/>
    </row>
    <row r="921" spans="25:28" x14ac:dyDescent="0.2">
      <c r="Y921" s="238"/>
      <c r="AA921" s="238"/>
      <c r="AB921" s="238"/>
    </row>
    <row r="922" spans="25:28" x14ac:dyDescent="0.2">
      <c r="Y922" s="238"/>
      <c r="AA922" s="238"/>
      <c r="AB922" s="238"/>
    </row>
    <row r="923" spans="25:28" x14ac:dyDescent="0.2">
      <c r="Y923" s="238"/>
      <c r="AA923" s="238"/>
      <c r="AB923" s="238"/>
    </row>
    <row r="924" spans="25:28" x14ac:dyDescent="0.2">
      <c r="Y924" s="238"/>
      <c r="AA924" s="238"/>
      <c r="AB924" s="238"/>
    </row>
    <row r="925" spans="25:28" x14ac:dyDescent="0.2">
      <c r="Y925" s="238"/>
      <c r="AA925" s="238"/>
      <c r="AB925" s="238"/>
    </row>
    <row r="926" spans="25:28" x14ac:dyDescent="0.2">
      <c r="Y926" s="238"/>
      <c r="AA926" s="238"/>
      <c r="AB926" s="238"/>
    </row>
    <row r="927" spans="25:28" x14ac:dyDescent="0.2">
      <c r="Y927" s="238"/>
      <c r="AA927" s="238"/>
      <c r="AB927" s="238"/>
    </row>
    <row r="928" spans="25:28" x14ac:dyDescent="0.2">
      <c r="Y928" s="238"/>
      <c r="AA928" s="238"/>
      <c r="AB928" s="238"/>
    </row>
    <row r="929" spans="25:28" x14ac:dyDescent="0.2">
      <c r="Y929" s="238"/>
      <c r="AA929" s="238"/>
      <c r="AB929" s="238"/>
    </row>
    <row r="930" spans="25:28" x14ac:dyDescent="0.2">
      <c r="Y930" s="238"/>
      <c r="AA930" s="238"/>
      <c r="AB930" s="238"/>
    </row>
    <row r="931" spans="25:28" x14ac:dyDescent="0.2">
      <c r="Y931" s="238"/>
      <c r="AA931" s="238"/>
      <c r="AB931" s="238"/>
    </row>
    <row r="932" spans="25:28" x14ac:dyDescent="0.2">
      <c r="Y932" s="238"/>
      <c r="AA932" s="238"/>
      <c r="AB932" s="238"/>
    </row>
    <row r="933" spans="25:28" x14ac:dyDescent="0.2">
      <c r="Y933" s="238"/>
      <c r="AA933" s="238"/>
      <c r="AB933" s="238"/>
    </row>
    <row r="934" spans="25:28" x14ac:dyDescent="0.2">
      <c r="Y934" s="238"/>
      <c r="AA934" s="238"/>
      <c r="AB934" s="238"/>
    </row>
    <row r="935" spans="25:28" x14ac:dyDescent="0.2">
      <c r="Y935" s="238"/>
      <c r="AA935" s="238"/>
      <c r="AB935" s="238"/>
    </row>
    <row r="936" spans="25:28" x14ac:dyDescent="0.2">
      <c r="Y936" s="238"/>
      <c r="AA936" s="238"/>
      <c r="AB936" s="238"/>
    </row>
    <row r="937" spans="25:28" x14ac:dyDescent="0.2">
      <c r="Y937" s="238"/>
      <c r="AA937" s="238"/>
      <c r="AB937" s="238"/>
    </row>
    <row r="938" spans="25:28" x14ac:dyDescent="0.2">
      <c r="Y938" s="238"/>
      <c r="AA938" s="238"/>
      <c r="AB938" s="238"/>
    </row>
    <row r="939" spans="25:28" x14ac:dyDescent="0.2">
      <c r="Y939" s="238"/>
      <c r="AA939" s="238"/>
      <c r="AB939" s="238"/>
    </row>
    <row r="940" spans="25:28" x14ac:dyDescent="0.2">
      <c r="Y940" s="238"/>
      <c r="AA940" s="238"/>
      <c r="AB940" s="238"/>
    </row>
    <row r="941" spans="25:28" x14ac:dyDescent="0.2">
      <c r="Y941" s="238"/>
      <c r="AA941" s="238"/>
      <c r="AB941" s="238"/>
    </row>
    <row r="942" spans="25:28" x14ac:dyDescent="0.2">
      <c r="Y942" s="238"/>
      <c r="AA942" s="238"/>
      <c r="AB942" s="238"/>
    </row>
    <row r="943" spans="25:28" x14ac:dyDescent="0.2">
      <c r="Y943" s="238"/>
      <c r="AA943" s="238"/>
      <c r="AB943" s="238"/>
    </row>
    <row r="944" spans="25:28" x14ac:dyDescent="0.2">
      <c r="Y944" s="238"/>
      <c r="AA944" s="238"/>
      <c r="AB944" s="238"/>
    </row>
    <row r="945" spans="25:28" x14ac:dyDescent="0.2">
      <c r="Y945" s="238"/>
      <c r="AA945" s="238"/>
      <c r="AB945" s="238"/>
    </row>
    <row r="946" spans="25:28" x14ac:dyDescent="0.2">
      <c r="Y946" s="238"/>
      <c r="AA946" s="238"/>
      <c r="AB946" s="238"/>
    </row>
    <row r="947" spans="25:28" x14ac:dyDescent="0.2">
      <c r="Y947" s="238"/>
      <c r="AA947" s="238"/>
      <c r="AB947" s="238"/>
    </row>
    <row r="948" spans="25:28" x14ac:dyDescent="0.2">
      <c r="Y948" s="238"/>
      <c r="AA948" s="238"/>
      <c r="AB948" s="238"/>
    </row>
    <row r="949" spans="25:28" x14ac:dyDescent="0.2">
      <c r="Y949" s="238"/>
      <c r="AA949" s="238"/>
      <c r="AB949" s="238"/>
    </row>
    <row r="950" spans="25:28" x14ac:dyDescent="0.2">
      <c r="Y950" s="238"/>
      <c r="AA950" s="238"/>
      <c r="AB950" s="238"/>
    </row>
    <row r="951" spans="25:28" x14ac:dyDescent="0.2">
      <c r="Y951" s="238"/>
      <c r="AA951" s="238"/>
      <c r="AB951" s="238"/>
    </row>
    <row r="952" spans="25:28" x14ac:dyDescent="0.2">
      <c r="Y952" s="238"/>
      <c r="AA952" s="238"/>
      <c r="AB952" s="238"/>
    </row>
    <row r="953" spans="25:28" x14ac:dyDescent="0.2">
      <c r="Y953" s="238"/>
      <c r="AA953" s="238"/>
      <c r="AB953" s="238"/>
    </row>
    <row r="954" spans="25:28" x14ac:dyDescent="0.2">
      <c r="Y954" s="238"/>
      <c r="AA954" s="238"/>
      <c r="AB954" s="238"/>
    </row>
    <row r="955" spans="25:28" x14ac:dyDescent="0.2">
      <c r="Y955" s="238"/>
      <c r="AA955" s="238"/>
      <c r="AB955" s="238"/>
    </row>
    <row r="956" spans="25:28" x14ac:dyDescent="0.2">
      <c r="Y956" s="238"/>
      <c r="AA956" s="238"/>
      <c r="AB956" s="238"/>
    </row>
    <row r="957" spans="25:28" x14ac:dyDescent="0.2">
      <c r="Y957" s="238"/>
      <c r="AA957" s="238"/>
      <c r="AB957" s="238"/>
    </row>
    <row r="958" spans="25:28" x14ac:dyDescent="0.2">
      <c r="Y958" s="238"/>
      <c r="AA958" s="238"/>
      <c r="AB958" s="238"/>
    </row>
    <row r="959" spans="25:28" x14ac:dyDescent="0.2">
      <c r="Y959" s="238"/>
      <c r="AA959" s="238"/>
      <c r="AB959" s="238"/>
    </row>
    <row r="960" spans="25:28" x14ac:dyDescent="0.2">
      <c r="Y960" s="238"/>
      <c r="AA960" s="238"/>
      <c r="AB960" s="238"/>
    </row>
    <row r="961" spans="25:28" x14ac:dyDescent="0.2">
      <c r="Y961" s="238"/>
      <c r="AA961" s="238"/>
      <c r="AB961" s="238"/>
    </row>
    <row r="962" spans="25:28" x14ac:dyDescent="0.2">
      <c r="Y962" s="238"/>
      <c r="AA962" s="238"/>
      <c r="AB962" s="238"/>
    </row>
    <row r="963" spans="25:28" x14ac:dyDescent="0.2">
      <c r="Y963" s="238"/>
      <c r="AA963" s="238"/>
      <c r="AB963" s="238"/>
    </row>
    <row r="964" spans="25:28" x14ac:dyDescent="0.2">
      <c r="Y964" s="238"/>
      <c r="AA964" s="238"/>
      <c r="AB964" s="238"/>
    </row>
    <row r="965" spans="25:28" x14ac:dyDescent="0.2">
      <c r="Y965" s="238"/>
      <c r="AA965" s="238"/>
      <c r="AB965" s="238"/>
    </row>
    <row r="966" spans="25:28" x14ac:dyDescent="0.2">
      <c r="Y966" s="238"/>
      <c r="AA966" s="238"/>
      <c r="AB966" s="238"/>
    </row>
    <row r="967" spans="25:28" x14ac:dyDescent="0.2">
      <c r="Y967" s="238"/>
      <c r="AA967" s="238"/>
      <c r="AB967" s="238"/>
    </row>
    <row r="968" spans="25:28" x14ac:dyDescent="0.2">
      <c r="Y968" s="238"/>
      <c r="AA968" s="238"/>
      <c r="AB968" s="238"/>
    </row>
    <row r="969" spans="25:28" x14ac:dyDescent="0.2">
      <c r="Y969" s="238"/>
      <c r="AA969" s="238"/>
      <c r="AB969" s="238"/>
    </row>
    <row r="970" spans="25:28" x14ac:dyDescent="0.2">
      <c r="Y970" s="238"/>
      <c r="AA970" s="238"/>
      <c r="AB970" s="238"/>
    </row>
    <row r="971" spans="25:28" x14ac:dyDescent="0.2">
      <c r="Y971" s="238"/>
      <c r="AA971" s="238"/>
      <c r="AB971" s="238"/>
    </row>
    <row r="972" spans="25:28" x14ac:dyDescent="0.2">
      <c r="Y972" s="238"/>
      <c r="AA972" s="238"/>
      <c r="AB972" s="238"/>
    </row>
    <row r="973" spans="25:28" x14ac:dyDescent="0.2">
      <c r="Y973" s="238"/>
      <c r="AA973" s="238"/>
      <c r="AB973" s="238"/>
    </row>
    <row r="974" spans="25:28" x14ac:dyDescent="0.2">
      <c r="Y974" s="238"/>
      <c r="AA974" s="238"/>
      <c r="AB974" s="238"/>
    </row>
    <row r="975" spans="25:28" x14ac:dyDescent="0.2">
      <c r="Y975" s="238"/>
      <c r="AA975" s="238"/>
      <c r="AB975" s="238"/>
    </row>
    <row r="976" spans="25:28" x14ac:dyDescent="0.2">
      <c r="Y976" s="238"/>
      <c r="AA976" s="238"/>
      <c r="AB976" s="238"/>
    </row>
    <row r="977" spans="25:28" x14ac:dyDescent="0.2">
      <c r="Y977" s="238"/>
      <c r="AA977" s="238"/>
      <c r="AB977" s="238"/>
    </row>
    <row r="978" spans="25:28" x14ac:dyDescent="0.2">
      <c r="Y978" s="238"/>
      <c r="AA978" s="238"/>
      <c r="AB978" s="238"/>
    </row>
    <row r="979" spans="25:28" x14ac:dyDescent="0.2">
      <c r="Y979" s="238"/>
      <c r="AA979" s="238"/>
      <c r="AB979" s="238"/>
    </row>
    <row r="980" spans="25:28" x14ac:dyDescent="0.2">
      <c r="Y980" s="238"/>
      <c r="AA980" s="238"/>
      <c r="AB980" s="238"/>
    </row>
    <row r="981" spans="25:28" x14ac:dyDescent="0.2">
      <c r="Y981" s="238"/>
      <c r="AA981" s="238"/>
      <c r="AB981" s="238"/>
    </row>
    <row r="982" spans="25:28" x14ac:dyDescent="0.2">
      <c r="Y982" s="238"/>
      <c r="AA982" s="238"/>
      <c r="AB982" s="238"/>
    </row>
    <row r="983" spans="25:28" x14ac:dyDescent="0.2">
      <c r="Y983" s="238"/>
      <c r="AA983" s="238"/>
      <c r="AB983" s="238"/>
    </row>
    <row r="984" spans="25:28" x14ac:dyDescent="0.2">
      <c r="Y984" s="238"/>
      <c r="AA984" s="238"/>
      <c r="AB984" s="238"/>
    </row>
    <row r="985" spans="25:28" x14ac:dyDescent="0.2">
      <c r="Y985" s="238"/>
      <c r="AA985" s="238"/>
      <c r="AB985" s="238"/>
    </row>
    <row r="986" spans="25:28" x14ac:dyDescent="0.2">
      <c r="Y986" s="238"/>
      <c r="AA986" s="238"/>
      <c r="AB986" s="238"/>
    </row>
    <row r="987" spans="25:28" x14ac:dyDescent="0.2">
      <c r="Y987" s="238"/>
      <c r="AA987" s="238"/>
      <c r="AB987" s="238"/>
    </row>
    <row r="988" spans="25:28" x14ac:dyDescent="0.2">
      <c r="Y988" s="238"/>
      <c r="AA988" s="238"/>
      <c r="AB988" s="238"/>
    </row>
    <row r="989" spans="25:28" x14ac:dyDescent="0.2">
      <c r="Y989" s="238"/>
      <c r="AA989" s="238"/>
      <c r="AB989" s="238"/>
    </row>
    <row r="990" spans="25:28" x14ac:dyDescent="0.2">
      <c r="Y990" s="238"/>
      <c r="AA990" s="238"/>
      <c r="AB990" s="238"/>
    </row>
    <row r="991" spans="25:28" x14ac:dyDescent="0.2">
      <c r="Y991" s="238"/>
      <c r="AA991" s="238"/>
      <c r="AB991" s="238"/>
    </row>
    <row r="992" spans="25:28" x14ac:dyDescent="0.2">
      <c r="Y992" s="238"/>
      <c r="AA992" s="238"/>
      <c r="AB992" s="238"/>
    </row>
    <row r="993" spans="25:28" x14ac:dyDescent="0.2">
      <c r="Y993" s="238"/>
      <c r="AA993" s="238"/>
      <c r="AB993" s="238"/>
    </row>
    <row r="994" spans="25:28" x14ac:dyDescent="0.2">
      <c r="Y994" s="238"/>
      <c r="AA994" s="238"/>
      <c r="AB994" s="238"/>
    </row>
    <row r="995" spans="25:28" x14ac:dyDescent="0.2">
      <c r="Y995" s="238"/>
      <c r="AA995" s="238"/>
      <c r="AB995" s="238"/>
    </row>
    <row r="996" spans="25:28" x14ac:dyDescent="0.2">
      <c r="Y996" s="238"/>
      <c r="AA996" s="238"/>
      <c r="AB996" s="238"/>
    </row>
    <row r="997" spans="25:28" x14ac:dyDescent="0.2">
      <c r="Y997" s="238"/>
      <c r="AA997" s="238"/>
      <c r="AB997" s="238"/>
    </row>
    <row r="998" spans="25:28" x14ac:dyDescent="0.2">
      <c r="Y998" s="238"/>
      <c r="AA998" s="238"/>
      <c r="AB998" s="238"/>
    </row>
    <row r="999" spans="25:28" x14ac:dyDescent="0.2">
      <c r="Y999" s="238"/>
      <c r="AA999" s="238"/>
      <c r="AB999" s="238"/>
    </row>
    <row r="1000" spans="25:28" x14ac:dyDescent="0.2">
      <c r="Y1000" s="238"/>
      <c r="AA1000" s="238"/>
      <c r="AB1000" s="238"/>
    </row>
    <row r="1001" spans="25:28" x14ac:dyDescent="0.2">
      <c r="Y1001" s="238"/>
      <c r="AA1001" s="238"/>
      <c r="AB1001" s="238"/>
    </row>
    <row r="1002" spans="25:28" x14ac:dyDescent="0.2">
      <c r="Y1002" s="238"/>
      <c r="AA1002" s="238"/>
      <c r="AB1002" s="238"/>
    </row>
    <row r="1003" spans="25:28" x14ac:dyDescent="0.2">
      <c r="Y1003" s="238"/>
      <c r="AA1003" s="238"/>
      <c r="AB1003" s="238"/>
    </row>
    <row r="1004" spans="25:28" x14ac:dyDescent="0.2">
      <c r="Y1004" s="238"/>
      <c r="AA1004" s="238"/>
      <c r="AB1004" s="238"/>
    </row>
    <row r="1005" spans="25:28" x14ac:dyDescent="0.2">
      <c r="Y1005" s="238"/>
      <c r="AA1005" s="238"/>
      <c r="AB1005" s="238"/>
    </row>
    <row r="1006" spans="25:28" x14ac:dyDescent="0.2">
      <c r="Y1006" s="238"/>
      <c r="AA1006" s="238"/>
      <c r="AB1006" s="238"/>
    </row>
    <row r="1007" spans="25:28" x14ac:dyDescent="0.2">
      <c r="Y1007" s="238"/>
      <c r="AA1007" s="238"/>
      <c r="AB1007" s="238"/>
    </row>
    <row r="1008" spans="25:28" x14ac:dyDescent="0.2">
      <c r="Y1008" s="238"/>
      <c r="AA1008" s="238"/>
      <c r="AB1008" s="238"/>
    </row>
    <row r="1009" spans="25:28" x14ac:dyDescent="0.2">
      <c r="Y1009" s="238"/>
      <c r="AA1009" s="238"/>
      <c r="AB1009" s="238"/>
    </row>
    <row r="1010" spans="25:28" x14ac:dyDescent="0.2">
      <c r="Y1010" s="238"/>
      <c r="AA1010" s="238"/>
      <c r="AB1010" s="238"/>
    </row>
    <row r="1011" spans="25:28" x14ac:dyDescent="0.2">
      <c r="Y1011" s="238"/>
      <c r="AA1011" s="238"/>
      <c r="AB1011" s="238"/>
    </row>
    <row r="1012" spans="25:28" x14ac:dyDescent="0.2">
      <c r="Y1012" s="238"/>
      <c r="AA1012" s="238"/>
      <c r="AB1012" s="238"/>
    </row>
    <row r="1013" spans="25:28" x14ac:dyDescent="0.2">
      <c r="Y1013" s="238"/>
      <c r="AA1013" s="238"/>
      <c r="AB1013" s="238"/>
    </row>
    <row r="1014" spans="25:28" x14ac:dyDescent="0.2">
      <c r="Y1014" s="238"/>
      <c r="AA1014" s="238"/>
      <c r="AB1014" s="238"/>
    </row>
    <row r="1015" spans="25:28" x14ac:dyDescent="0.2">
      <c r="Y1015" s="238"/>
      <c r="AA1015" s="238"/>
      <c r="AB1015" s="238"/>
    </row>
    <row r="1016" spans="25:28" x14ac:dyDescent="0.2">
      <c r="Y1016" s="238"/>
      <c r="AA1016" s="238"/>
      <c r="AB1016" s="238"/>
    </row>
    <row r="1017" spans="25:28" x14ac:dyDescent="0.2">
      <c r="Y1017" s="238"/>
      <c r="AA1017" s="238"/>
      <c r="AB1017" s="238"/>
    </row>
    <row r="1018" spans="25:28" x14ac:dyDescent="0.2">
      <c r="Y1018" s="238"/>
      <c r="AA1018" s="238"/>
      <c r="AB1018" s="238"/>
    </row>
    <row r="1019" spans="25:28" x14ac:dyDescent="0.2">
      <c r="Y1019" s="238"/>
      <c r="AA1019" s="238"/>
      <c r="AB1019" s="238"/>
    </row>
    <row r="1020" spans="25:28" x14ac:dyDescent="0.2">
      <c r="Y1020" s="238"/>
      <c r="AA1020" s="238"/>
      <c r="AB1020" s="238"/>
    </row>
    <row r="1021" spans="25:28" x14ac:dyDescent="0.2">
      <c r="Y1021" s="238"/>
      <c r="AA1021" s="238"/>
      <c r="AB1021" s="238"/>
    </row>
    <row r="1022" spans="25:28" x14ac:dyDescent="0.2">
      <c r="Y1022" s="238"/>
      <c r="AA1022" s="238"/>
      <c r="AB1022" s="238"/>
    </row>
    <row r="1023" spans="25:28" x14ac:dyDescent="0.2">
      <c r="Y1023" s="238"/>
      <c r="AA1023" s="238"/>
      <c r="AB1023" s="238"/>
    </row>
    <row r="1024" spans="25:28" x14ac:dyDescent="0.2">
      <c r="Y1024" s="238"/>
      <c r="AA1024" s="238"/>
      <c r="AB1024" s="238"/>
    </row>
    <row r="1025" spans="25:28" x14ac:dyDescent="0.2">
      <c r="Y1025" s="238"/>
      <c r="AA1025" s="238"/>
      <c r="AB1025" s="238"/>
    </row>
    <row r="1026" spans="25:28" x14ac:dyDescent="0.2">
      <c r="Y1026" s="238"/>
      <c r="AA1026" s="238"/>
      <c r="AB1026" s="238"/>
    </row>
    <row r="1027" spans="25:28" x14ac:dyDescent="0.2">
      <c r="Y1027" s="238"/>
      <c r="AA1027" s="238"/>
      <c r="AB1027" s="238"/>
    </row>
    <row r="1028" spans="25:28" x14ac:dyDescent="0.2">
      <c r="Y1028" s="238"/>
      <c r="AA1028" s="238"/>
      <c r="AB1028" s="238"/>
    </row>
    <row r="1029" spans="25:28" x14ac:dyDescent="0.2">
      <c r="Y1029" s="238"/>
      <c r="AA1029" s="238"/>
      <c r="AB1029" s="238"/>
    </row>
    <row r="1030" spans="25:28" x14ac:dyDescent="0.2">
      <c r="Y1030" s="238"/>
      <c r="AA1030" s="238"/>
      <c r="AB1030" s="238"/>
    </row>
    <row r="1031" spans="25:28" x14ac:dyDescent="0.2">
      <c r="Y1031" s="238"/>
      <c r="AA1031" s="238"/>
      <c r="AB1031" s="238"/>
    </row>
    <row r="1032" spans="25:28" x14ac:dyDescent="0.2">
      <c r="Y1032" s="238"/>
      <c r="AA1032" s="238"/>
      <c r="AB1032" s="238"/>
    </row>
    <row r="1033" spans="25:28" x14ac:dyDescent="0.2">
      <c r="Y1033" s="238"/>
      <c r="AA1033" s="238"/>
      <c r="AB1033" s="238"/>
    </row>
    <row r="1034" spans="25:28" x14ac:dyDescent="0.2">
      <c r="Y1034" s="238"/>
      <c r="AA1034" s="238"/>
      <c r="AB1034" s="238"/>
    </row>
    <row r="1035" spans="25:28" x14ac:dyDescent="0.2">
      <c r="Y1035" s="238"/>
      <c r="AA1035" s="238"/>
      <c r="AB1035" s="238"/>
    </row>
    <row r="1036" spans="25:28" x14ac:dyDescent="0.2">
      <c r="Y1036" s="238"/>
      <c r="AA1036" s="238"/>
      <c r="AB1036" s="238"/>
    </row>
    <row r="1037" spans="25:28" x14ac:dyDescent="0.2">
      <c r="Y1037" s="238"/>
      <c r="AA1037" s="238"/>
      <c r="AB1037" s="238"/>
    </row>
    <row r="1038" spans="25:28" x14ac:dyDescent="0.2">
      <c r="Y1038" s="238"/>
      <c r="AA1038" s="238"/>
      <c r="AB1038" s="238"/>
    </row>
    <row r="1039" spans="25:28" x14ac:dyDescent="0.2">
      <c r="Y1039" s="238"/>
      <c r="AA1039" s="238"/>
      <c r="AB1039" s="238"/>
    </row>
    <row r="1040" spans="25:28" x14ac:dyDescent="0.2">
      <c r="Y1040" s="238"/>
      <c r="AA1040" s="238"/>
      <c r="AB1040" s="238"/>
    </row>
    <row r="1041" spans="25:28" x14ac:dyDescent="0.2">
      <c r="Y1041" s="238"/>
      <c r="AA1041" s="238"/>
      <c r="AB1041" s="238"/>
    </row>
    <row r="1042" spans="25:28" x14ac:dyDescent="0.2">
      <c r="Y1042" s="238"/>
      <c r="AA1042" s="238"/>
      <c r="AB1042" s="238"/>
    </row>
    <row r="1043" spans="25:28" x14ac:dyDescent="0.2">
      <c r="Y1043" s="238"/>
      <c r="AA1043" s="238"/>
      <c r="AB1043" s="238"/>
    </row>
    <row r="1044" spans="25:28" x14ac:dyDescent="0.2">
      <c r="Y1044" s="238"/>
      <c r="AA1044" s="238"/>
      <c r="AB1044" s="238"/>
    </row>
    <row r="1045" spans="25:28" x14ac:dyDescent="0.2">
      <c r="Y1045" s="238"/>
      <c r="AA1045" s="238"/>
      <c r="AB1045" s="238"/>
    </row>
    <row r="1046" spans="25:28" x14ac:dyDescent="0.2">
      <c r="Y1046" s="238"/>
      <c r="AA1046" s="238"/>
      <c r="AB1046" s="238"/>
    </row>
    <row r="1047" spans="25:28" x14ac:dyDescent="0.2">
      <c r="Y1047" s="238"/>
      <c r="AA1047" s="238"/>
      <c r="AB1047" s="238"/>
    </row>
    <row r="1048" spans="25:28" x14ac:dyDescent="0.2">
      <c r="Y1048" s="238"/>
      <c r="AA1048" s="238"/>
      <c r="AB1048" s="238"/>
    </row>
    <row r="1049" spans="25:28" x14ac:dyDescent="0.2">
      <c r="Y1049" s="238"/>
      <c r="AA1049" s="238"/>
      <c r="AB1049" s="238"/>
    </row>
    <row r="1050" spans="25:28" x14ac:dyDescent="0.2">
      <c r="Y1050" s="238"/>
      <c r="AA1050" s="238"/>
      <c r="AB1050" s="238"/>
    </row>
    <row r="1051" spans="25:28" x14ac:dyDescent="0.2">
      <c r="Y1051" s="238"/>
      <c r="AA1051" s="238"/>
      <c r="AB1051" s="238"/>
    </row>
    <row r="1052" spans="25:28" x14ac:dyDescent="0.2">
      <c r="Y1052" s="238"/>
      <c r="AA1052" s="238"/>
      <c r="AB1052" s="238"/>
    </row>
    <row r="1053" spans="25:28" x14ac:dyDescent="0.2">
      <c r="Y1053" s="238"/>
      <c r="AA1053" s="238"/>
      <c r="AB1053" s="238"/>
    </row>
    <row r="1054" spans="25:28" x14ac:dyDescent="0.2">
      <c r="Y1054" s="238"/>
      <c r="AA1054" s="238"/>
      <c r="AB1054" s="238"/>
    </row>
    <row r="1055" spans="25:28" x14ac:dyDescent="0.2">
      <c r="Y1055" s="238"/>
      <c r="AA1055" s="238"/>
      <c r="AB1055" s="238"/>
    </row>
    <row r="1056" spans="25:28" x14ac:dyDescent="0.2">
      <c r="Y1056" s="238"/>
      <c r="AA1056" s="238"/>
      <c r="AB1056" s="238"/>
    </row>
    <row r="1057" spans="25:28" x14ac:dyDescent="0.2">
      <c r="Y1057" s="238"/>
      <c r="AA1057" s="238"/>
      <c r="AB1057" s="238"/>
    </row>
    <row r="1058" spans="25:28" x14ac:dyDescent="0.2">
      <c r="Y1058" s="238"/>
      <c r="AA1058" s="238"/>
      <c r="AB1058" s="238"/>
    </row>
    <row r="1059" spans="25:28" x14ac:dyDescent="0.2">
      <c r="Y1059" s="238"/>
      <c r="AA1059" s="238"/>
      <c r="AB1059" s="238"/>
    </row>
    <row r="1060" spans="25:28" x14ac:dyDescent="0.2">
      <c r="Y1060" s="238"/>
      <c r="AA1060" s="238"/>
      <c r="AB1060" s="238"/>
    </row>
    <row r="1061" spans="25:28" x14ac:dyDescent="0.2">
      <c r="Y1061" s="238"/>
      <c r="AA1061" s="238"/>
      <c r="AB1061" s="238"/>
    </row>
    <row r="1062" spans="25:28" x14ac:dyDescent="0.2">
      <c r="Y1062" s="238"/>
      <c r="AA1062" s="238"/>
      <c r="AB1062" s="238"/>
    </row>
    <row r="1063" spans="25:28" x14ac:dyDescent="0.2">
      <c r="Y1063" s="238"/>
      <c r="AA1063" s="238"/>
      <c r="AB1063" s="238"/>
    </row>
    <row r="1064" spans="25:28" x14ac:dyDescent="0.2">
      <c r="Y1064" s="238"/>
      <c r="AA1064" s="238"/>
      <c r="AB1064" s="238"/>
    </row>
    <row r="1065" spans="25:28" x14ac:dyDescent="0.2">
      <c r="Y1065" s="238"/>
      <c r="AA1065" s="238"/>
      <c r="AB1065" s="238"/>
    </row>
    <row r="1066" spans="25:28" x14ac:dyDescent="0.2">
      <c r="Y1066" s="238"/>
      <c r="AA1066" s="238"/>
      <c r="AB1066" s="238"/>
    </row>
    <row r="1067" spans="25:28" x14ac:dyDescent="0.2">
      <c r="Y1067" s="238"/>
      <c r="AA1067" s="238"/>
      <c r="AB1067" s="238"/>
    </row>
    <row r="1068" spans="25:28" x14ac:dyDescent="0.2">
      <c r="Y1068" s="238"/>
      <c r="AA1068" s="238"/>
      <c r="AB1068" s="238"/>
    </row>
    <row r="1069" spans="25:28" x14ac:dyDescent="0.2">
      <c r="Y1069" s="238"/>
      <c r="AA1069" s="238"/>
      <c r="AB1069" s="238"/>
    </row>
    <row r="1070" spans="25:28" x14ac:dyDescent="0.2">
      <c r="Y1070" s="238"/>
      <c r="AA1070" s="238"/>
      <c r="AB1070" s="238"/>
    </row>
    <row r="1071" spans="25:28" x14ac:dyDescent="0.2">
      <c r="Y1071" s="238"/>
      <c r="AA1071" s="238"/>
      <c r="AB1071" s="238"/>
    </row>
    <row r="1072" spans="25:28" x14ac:dyDescent="0.2">
      <c r="Y1072" s="238"/>
      <c r="AA1072" s="238"/>
      <c r="AB1072" s="238"/>
    </row>
    <row r="1073" spans="25:28" x14ac:dyDescent="0.2">
      <c r="Y1073" s="238"/>
      <c r="AA1073" s="238"/>
      <c r="AB1073" s="238"/>
    </row>
    <row r="1074" spans="25:28" x14ac:dyDescent="0.2">
      <c r="Y1074" s="238"/>
      <c r="AA1074" s="238"/>
      <c r="AB1074" s="238"/>
    </row>
    <row r="1075" spans="25:28" x14ac:dyDescent="0.2">
      <c r="Y1075" s="238"/>
      <c r="AA1075" s="238"/>
      <c r="AB1075" s="238"/>
    </row>
    <row r="1076" spans="25:28" x14ac:dyDescent="0.2">
      <c r="Y1076" s="238"/>
      <c r="AA1076" s="238"/>
      <c r="AB1076" s="238"/>
    </row>
    <row r="1077" spans="25:28" x14ac:dyDescent="0.2">
      <c r="Y1077" s="238"/>
      <c r="AA1077" s="238"/>
      <c r="AB1077" s="238"/>
    </row>
    <row r="1078" spans="25:28" x14ac:dyDescent="0.2">
      <c r="Y1078" s="238"/>
      <c r="AA1078" s="238"/>
      <c r="AB1078" s="238"/>
    </row>
    <row r="1079" spans="25:28" x14ac:dyDescent="0.2">
      <c r="Y1079" s="238"/>
      <c r="AA1079" s="238"/>
      <c r="AB1079" s="238"/>
    </row>
    <row r="1080" spans="25:28" x14ac:dyDescent="0.2">
      <c r="Y1080" s="238"/>
      <c r="AA1080" s="238"/>
      <c r="AB1080" s="238"/>
    </row>
    <row r="1081" spans="25:28" x14ac:dyDescent="0.2">
      <c r="Y1081" s="238"/>
      <c r="AA1081" s="238"/>
      <c r="AB1081" s="238"/>
    </row>
    <row r="1082" spans="25:28" x14ac:dyDescent="0.2">
      <c r="Y1082" s="238"/>
      <c r="AA1082" s="238"/>
      <c r="AB1082" s="238"/>
    </row>
    <row r="1083" spans="25:28" x14ac:dyDescent="0.2">
      <c r="Y1083" s="238"/>
      <c r="AA1083" s="238"/>
      <c r="AB1083" s="238"/>
    </row>
    <row r="1084" spans="25:28" x14ac:dyDescent="0.2">
      <c r="Y1084" s="238"/>
      <c r="AA1084" s="238"/>
      <c r="AB1084" s="238"/>
    </row>
    <row r="1085" spans="25:28" x14ac:dyDescent="0.2">
      <c r="Y1085" s="238"/>
      <c r="AA1085" s="238"/>
      <c r="AB1085" s="238"/>
    </row>
    <row r="1086" spans="25:28" x14ac:dyDescent="0.2">
      <c r="Y1086" s="238"/>
      <c r="AA1086" s="238"/>
      <c r="AB1086" s="238"/>
    </row>
    <row r="1087" spans="25:28" x14ac:dyDescent="0.2">
      <c r="Y1087" s="238"/>
      <c r="AA1087" s="238"/>
      <c r="AB1087" s="238"/>
    </row>
    <row r="1088" spans="25:28" x14ac:dyDescent="0.2">
      <c r="Y1088" s="238"/>
      <c r="AA1088" s="238"/>
      <c r="AB1088" s="238"/>
    </row>
    <row r="1089" spans="25:28" x14ac:dyDescent="0.2">
      <c r="Y1089" s="238"/>
      <c r="AA1089" s="238"/>
      <c r="AB1089" s="238"/>
    </row>
    <row r="1090" spans="25:28" x14ac:dyDescent="0.2">
      <c r="Y1090" s="238"/>
      <c r="AA1090" s="238"/>
      <c r="AB1090" s="238"/>
    </row>
    <row r="1091" spans="25:28" x14ac:dyDescent="0.2">
      <c r="Y1091" s="238"/>
      <c r="AA1091" s="238"/>
      <c r="AB1091" s="238"/>
    </row>
    <row r="1092" spans="25:28" x14ac:dyDescent="0.2">
      <c r="Y1092" s="238"/>
      <c r="AA1092" s="238"/>
      <c r="AB1092" s="238"/>
    </row>
    <row r="1093" spans="25:28" x14ac:dyDescent="0.2">
      <c r="Y1093" s="238"/>
      <c r="AA1093" s="238"/>
      <c r="AB1093" s="238"/>
    </row>
    <row r="1094" spans="25:28" x14ac:dyDescent="0.2">
      <c r="Y1094" s="238"/>
      <c r="AA1094" s="238"/>
      <c r="AB1094" s="238"/>
    </row>
    <row r="1095" spans="25:28" x14ac:dyDescent="0.2">
      <c r="Y1095" s="238"/>
      <c r="AA1095" s="238"/>
      <c r="AB1095" s="238"/>
    </row>
    <row r="1096" spans="25:28" x14ac:dyDescent="0.2">
      <c r="Y1096" s="238"/>
      <c r="AA1096" s="238"/>
      <c r="AB1096" s="238"/>
    </row>
    <row r="1097" spans="25:28" x14ac:dyDescent="0.2">
      <c r="Y1097" s="238"/>
      <c r="AA1097" s="238"/>
      <c r="AB1097" s="238"/>
    </row>
    <row r="1098" spans="25:28" x14ac:dyDescent="0.2">
      <c r="Y1098" s="238"/>
      <c r="AA1098" s="238"/>
      <c r="AB1098" s="238"/>
    </row>
    <row r="1099" spans="25:28" x14ac:dyDescent="0.2">
      <c r="Y1099" s="238"/>
      <c r="AA1099" s="238"/>
      <c r="AB1099" s="238"/>
    </row>
    <row r="1100" spans="25:28" x14ac:dyDescent="0.2">
      <c r="Y1100" s="238"/>
      <c r="AA1100" s="238"/>
      <c r="AB1100" s="238"/>
    </row>
    <row r="1101" spans="25:28" x14ac:dyDescent="0.2">
      <c r="Y1101" s="238"/>
      <c r="AA1101" s="238"/>
      <c r="AB1101" s="238"/>
    </row>
    <row r="1102" spans="25:28" x14ac:dyDescent="0.2">
      <c r="Y1102" s="238"/>
      <c r="AA1102" s="238"/>
      <c r="AB1102" s="238"/>
    </row>
    <row r="1103" spans="25:28" x14ac:dyDescent="0.2">
      <c r="Y1103" s="238"/>
      <c r="AA1103" s="238"/>
      <c r="AB1103" s="238"/>
    </row>
    <row r="1104" spans="25:28" x14ac:dyDescent="0.2">
      <c r="Y1104" s="238"/>
      <c r="AA1104" s="238"/>
      <c r="AB1104" s="238"/>
    </row>
    <row r="1105" spans="25:28" x14ac:dyDescent="0.2">
      <c r="Y1105" s="238"/>
      <c r="AA1105" s="238"/>
      <c r="AB1105" s="238"/>
    </row>
    <row r="1106" spans="25:28" x14ac:dyDescent="0.2">
      <c r="Y1106" s="238"/>
      <c r="AA1106" s="238"/>
      <c r="AB1106" s="238"/>
    </row>
    <row r="1107" spans="25:28" x14ac:dyDescent="0.2">
      <c r="Y1107" s="238"/>
      <c r="AA1107" s="238"/>
      <c r="AB1107" s="238"/>
    </row>
    <row r="1108" spans="25:28" x14ac:dyDescent="0.2">
      <c r="Y1108" s="238"/>
      <c r="AA1108" s="238"/>
      <c r="AB1108" s="238"/>
    </row>
    <row r="1109" spans="25:28" x14ac:dyDescent="0.2">
      <c r="Y1109" s="238"/>
      <c r="AA1109" s="238"/>
      <c r="AB1109" s="238"/>
    </row>
    <row r="1110" spans="25:28" x14ac:dyDescent="0.2">
      <c r="Y1110" s="238"/>
      <c r="AA1110" s="238"/>
      <c r="AB1110" s="238"/>
    </row>
    <row r="1111" spans="25:28" x14ac:dyDescent="0.2">
      <c r="Y1111" s="238"/>
      <c r="AA1111" s="238"/>
      <c r="AB1111" s="238"/>
    </row>
    <row r="1112" spans="25:28" x14ac:dyDescent="0.2">
      <c r="Y1112" s="238"/>
      <c r="AA1112" s="238"/>
      <c r="AB1112" s="238"/>
    </row>
    <row r="1113" spans="25:28" x14ac:dyDescent="0.2">
      <c r="Y1113" s="238"/>
      <c r="AA1113" s="238"/>
      <c r="AB1113" s="238"/>
    </row>
    <row r="1114" spans="25:28" x14ac:dyDescent="0.2">
      <c r="Y1114" s="238"/>
      <c r="AA1114" s="238"/>
      <c r="AB1114" s="238"/>
    </row>
    <row r="1115" spans="25:28" x14ac:dyDescent="0.2">
      <c r="Y1115" s="238"/>
      <c r="AA1115" s="238"/>
      <c r="AB1115" s="238"/>
    </row>
    <row r="1116" spans="25:28" x14ac:dyDescent="0.2">
      <c r="Y1116" s="238"/>
      <c r="AA1116" s="238"/>
      <c r="AB1116" s="238"/>
    </row>
    <row r="1117" spans="25:28" x14ac:dyDescent="0.2">
      <c r="Y1117" s="238"/>
      <c r="AA1117" s="238"/>
      <c r="AB1117" s="238"/>
    </row>
    <row r="1118" spans="25:28" x14ac:dyDescent="0.2">
      <c r="Y1118" s="238"/>
      <c r="AA1118" s="238"/>
      <c r="AB1118" s="238"/>
    </row>
    <row r="1119" spans="25:28" x14ac:dyDescent="0.2">
      <c r="Y1119" s="238"/>
      <c r="AA1119" s="238"/>
      <c r="AB1119" s="238"/>
    </row>
    <row r="1120" spans="25:28" x14ac:dyDescent="0.2">
      <c r="Y1120" s="238"/>
      <c r="AA1120" s="238"/>
      <c r="AB1120" s="238"/>
    </row>
    <row r="1121" spans="25:28" x14ac:dyDescent="0.2">
      <c r="Y1121" s="238"/>
      <c r="AA1121" s="238"/>
      <c r="AB1121" s="238"/>
    </row>
    <row r="1122" spans="25:28" x14ac:dyDescent="0.2">
      <c r="Y1122" s="238"/>
      <c r="AA1122" s="238"/>
      <c r="AB1122" s="238"/>
    </row>
    <row r="1123" spans="25:28" x14ac:dyDescent="0.2">
      <c r="Y1123" s="238"/>
      <c r="AA1123" s="238"/>
      <c r="AB1123" s="238"/>
    </row>
    <row r="1124" spans="25:28" x14ac:dyDescent="0.2">
      <c r="Y1124" s="238"/>
      <c r="AA1124" s="238"/>
      <c r="AB1124" s="238"/>
    </row>
    <row r="1125" spans="25:28" x14ac:dyDescent="0.2">
      <c r="Y1125" s="238"/>
      <c r="AA1125" s="238"/>
      <c r="AB1125" s="238"/>
    </row>
    <row r="1126" spans="25:28" x14ac:dyDescent="0.2">
      <c r="Y1126" s="238"/>
      <c r="AA1126" s="238"/>
      <c r="AB1126" s="238"/>
    </row>
    <row r="1127" spans="25:28" x14ac:dyDescent="0.2">
      <c r="Y1127" s="238"/>
      <c r="AA1127" s="238"/>
      <c r="AB1127" s="238"/>
    </row>
    <row r="1128" spans="25:28" x14ac:dyDescent="0.2">
      <c r="Y1128" s="238"/>
      <c r="AA1128" s="238"/>
      <c r="AB1128" s="238"/>
    </row>
    <row r="1129" spans="25:28" x14ac:dyDescent="0.2">
      <c r="Y1129" s="238"/>
      <c r="AA1129" s="238"/>
      <c r="AB1129" s="238"/>
    </row>
    <row r="1130" spans="25:28" x14ac:dyDescent="0.2">
      <c r="Y1130" s="238"/>
      <c r="AA1130" s="238"/>
      <c r="AB1130" s="238"/>
    </row>
    <row r="1131" spans="25:28" x14ac:dyDescent="0.2">
      <c r="Y1131" s="238"/>
      <c r="AA1131" s="238"/>
      <c r="AB1131" s="238"/>
    </row>
    <row r="1132" spans="25:28" x14ac:dyDescent="0.2">
      <c r="Y1132" s="238"/>
      <c r="AA1132" s="238"/>
      <c r="AB1132" s="238"/>
    </row>
    <row r="1133" spans="25:28" x14ac:dyDescent="0.2">
      <c r="Y1133" s="238"/>
      <c r="AA1133" s="238"/>
      <c r="AB1133" s="238"/>
    </row>
    <row r="1134" spans="25:28" x14ac:dyDescent="0.2">
      <c r="Y1134" s="238"/>
      <c r="AA1134" s="238"/>
      <c r="AB1134" s="238"/>
    </row>
    <row r="1135" spans="25:28" x14ac:dyDescent="0.2">
      <c r="Y1135" s="238"/>
      <c r="AA1135" s="238"/>
      <c r="AB1135" s="238"/>
    </row>
    <row r="1136" spans="25:28" x14ac:dyDescent="0.2">
      <c r="Y1136" s="238"/>
      <c r="AA1136" s="238"/>
      <c r="AB1136" s="238"/>
    </row>
    <row r="1137" spans="25:28" x14ac:dyDescent="0.2">
      <c r="Y1137" s="238"/>
      <c r="AA1137" s="238"/>
      <c r="AB1137" s="238"/>
    </row>
    <row r="1138" spans="25:28" x14ac:dyDescent="0.2">
      <c r="Y1138" s="238"/>
      <c r="AA1138" s="238"/>
      <c r="AB1138" s="238"/>
    </row>
    <row r="1139" spans="25:28" x14ac:dyDescent="0.2">
      <c r="Y1139" s="238"/>
      <c r="AA1139" s="238"/>
      <c r="AB1139" s="238"/>
    </row>
    <row r="1140" spans="25:28" x14ac:dyDescent="0.2">
      <c r="Y1140" s="238"/>
      <c r="AA1140" s="238"/>
      <c r="AB1140" s="238"/>
    </row>
    <row r="1141" spans="25:28" x14ac:dyDescent="0.2">
      <c r="Y1141" s="238"/>
      <c r="AA1141" s="238"/>
      <c r="AB1141" s="238"/>
    </row>
    <row r="1142" spans="25:28" x14ac:dyDescent="0.2">
      <c r="Y1142" s="238"/>
      <c r="AA1142" s="238"/>
      <c r="AB1142" s="238"/>
    </row>
    <row r="1143" spans="25:28" x14ac:dyDescent="0.2">
      <c r="Y1143" s="238"/>
      <c r="AA1143" s="238"/>
      <c r="AB1143" s="238"/>
    </row>
    <row r="1144" spans="25:28" x14ac:dyDescent="0.2">
      <c r="Y1144" s="238"/>
      <c r="AA1144" s="238"/>
      <c r="AB1144" s="238"/>
    </row>
    <row r="1145" spans="25:28" x14ac:dyDescent="0.2">
      <c r="Y1145" s="238"/>
      <c r="AA1145" s="238"/>
      <c r="AB1145" s="238"/>
    </row>
    <row r="1146" spans="25:28" x14ac:dyDescent="0.2">
      <c r="Y1146" s="238"/>
      <c r="AA1146" s="238"/>
      <c r="AB1146" s="238"/>
    </row>
    <row r="1147" spans="25:28" x14ac:dyDescent="0.2">
      <c r="Y1147" s="238"/>
      <c r="AA1147" s="238"/>
      <c r="AB1147" s="238"/>
    </row>
    <row r="1148" spans="25:28" x14ac:dyDescent="0.2">
      <c r="Y1148" s="238"/>
      <c r="AA1148" s="238"/>
      <c r="AB1148" s="238"/>
    </row>
    <row r="1149" spans="25:28" x14ac:dyDescent="0.2">
      <c r="Y1149" s="238"/>
      <c r="AA1149" s="238"/>
      <c r="AB1149" s="238"/>
    </row>
    <row r="1150" spans="25:28" x14ac:dyDescent="0.2">
      <c r="Y1150" s="238"/>
      <c r="AA1150" s="238"/>
      <c r="AB1150" s="238"/>
    </row>
    <row r="1151" spans="25:28" x14ac:dyDescent="0.2">
      <c r="Y1151" s="238"/>
      <c r="AA1151" s="238"/>
      <c r="AB1151" s="238"/>
    </row>
    <row r="1152" spans="25:28" x14ac:dyDescent="0.2">
      <c r="Y1152" s="238"/>
      <c r="AA1152" s="238"/>
      <c r="AB1152" s="238"/>
    </row>
    <row r="1153" spans="25:28" x14ac:dyDescent="0.2">
      <c r="Y1153" s="238"/>
      <c r="AA1153" s="238"/>
      <c r="AB1153" s="238"/>
    </row>
    <row r="1154" spans="25:28" x14ac:dyDescent="0.2">
      <c r="Y1154" s="238"/>
      <c r="AA1154" s="238"/>
      <c r="AB1154" s="238"/>
    </row>
    <row r="1155" spans="25:28" x14ac:dyDescent="0.2">
      <c r="Y1155" s="238"/>
      <c r="AA1155" s="238"/>
      <c r="AB1155" s="238"/>
    </row>
    <row r="1156" spans="25:28" x14ac:dyDescent="0.2">
      <c r="Y1156" s="238"/>
      <c r="AA1156" s="238"/>
      <c r="AB1156" s="238"/>
    </row>
    <row r="1157" spans="25:28" x14ac:dyDescent="0.2">
      <c r="Y1157" s="238"/>
      <c r="AA1157" s="238"/>
      <c r="AB1157" s="238"/>
    </row>
    <row r="1158" spans="25:28" x14ac:dyDescent="0.2">
      <c r="Y1158" s="238"/>
      <c r="AA1158" s="238"/>
      <c r="AB1158" s="238"/>
    </row>
    <row r="1159" spans="25:28" x14ac:dyDescent="0.2">
      <c r="Y1159" s="238"/>
      <c r="AA1159" s="238"/>
      <c r="AB1159" s="238"/>
    </row>
    <row r="1160" spans="25:28" x14ac:dyDescent="0.2">
      <c r="Y1160" s="238"/>
      <c r="AA1160" s="238"/>
      <c r="AB1160" s="238"/>
    </row>
    <row r="1161" spans="25:28" x14ac:dyDescent="0.2">
      <c r="Y1161" s="238"/>
      <c r="AA1161" s="238"/>
      <c r="AB1161" s="238"/>
    </row>
    <row r="1162" spans="25:28" x14ac:dyDescent="0.2">
      <c r="Y1162" s="238"/>
      <c r="AA1162" s="238"/>
      <c r="AB1162" s="238"/>
    </row>
    <row r="1163" spans="25:28" x14ac:dyDescent="0.2">
      <c r="Y1163" s="238"/>
      <c r="AA1163" s="238"/>
      <c r="AB1163" s="238"/>
    </row>
    <row r="1164" spans="25:28" x14ac:dyDescent="0.2">
      <c r="Y1164" s="238"/>
      <c r="AA1164" s="238"/>
      <c r="AB1164" s="238"/>
    </row>
    <row r="1165" spans="25:28" x14ac:dyDescent="0.2">
      <c r="Y1165" s="238"/>
      <c r="AA1165" s="238"/>
      <c r="AB1165" s="238"/>
    </row>
    <row r="1166" spans="25:28" x14ac:dyDescent="0.2">
      <c r="Y1166" s="238"/>
      <c r="AA1166" s="238"/>
      <c r="AB1166" s="238"/>
    </row>
    <row r="1167" spans="25:28" x14ac:dyDescent="0.2">
      <c r="Y1167" s="238"/>
      <c r="AA1167" s="238"/>
      <c r="AB1167" s="238"/>
    </row>
    <row r="1168" spans="25:28" x14ac:dyDescent="0.2">
      <c r="Y1168" s="238"/>
      <c r="AA1168" s="238"/>
      <c r="AB1168" s="238"/>
    </row>
    <row r="1169" spans="25:28" x14ac:dyDescent="0.2">
      <c r="Y1169" s="238"/>
      <c r="AA1169" s="238"/>
      <c r="AB1169" s="238"/>
    </row>
    <row r="1170" spans="25:28" x14ac:dyDescent="0.2">
      <c r="Y1170" s="238"/>
      <c r="AA1170" s="238"/>
      <c r="AB1170" s="238"/>
    </row>
    <row r="1171" spans="25:28" x14ac:dyDescent="0.2">
      <c r="Y1171" s="238"/>
      <c r="AA1171" s="238"/>
      <c r="AB1171" s="238"/>
    </row>
    <row r="1172" spans="25:28" x14ac:dyDescent="0.2">
      <c r="Y1172" s="238"/>
      <c r="AA1172" s="238"/>
      <c r="AB1172" s="238"/>
    </row>
    <row r="1173" spans="25:28" x14ac:dyDescent="0.2">
      <c r="Y1173" s="238"/>
      <c r="AA1173" s="238"/>
      <c r="AB1173" s="238"/>
    </row>
    <row r="1174" spans="25:28" x14ac:dyDescent="0.2">
      <c r="Y1174" s="238"/>
      <c r="AA1174" s="238"/>
      <c r="AB1174" s="238"/>
    </row>
    <row r="1175" spans="25:28" x14ac:dyDescent="0.2">
      <c r="Y1175" s="238"/>
      <c r="AA1175" s="238"/>
      <c r="AB1175" s="238"/>
    </row>
    <row r="1176" spans="25:28" x14ac:dyDescent="0.2">
      <c r="Y1176" s="238"/>
      <c r="AA1176" s="238"/>
      <c r="AB1176" s="238"/>
    </row>
    <row r="1177" spans="25:28" x14ac:dyDescent="0.2">
      <c r="Y1177" s="238"/>
      <c r="AA1177" s="238"/>
      <c r="AB1177" s="238"/>
    </row>
    <row r="1178" spans="25:28" x14ac:dyDescent="0.2">
      <c r="Y1178" s="238"/>
      <c r="AA1178" s="238"/>
      <c r="AB1178" s="238"/>
    </row>
    <row r="1179" spans="25:28" x14ac:dyDescent="0.2">
      <c r="Y1179" s="238"/>
      <c r="AA1179" s="238"/>
      <c r="AB1179" s="238"/>
    </row>
    <row r="1180" spans="25:28" x14ac:dyDescent="0.2">
      <c r="Y1180" s="238"/>
      <c r="AA1180" s="238"/>
      <c r="AB1180" s="238"/>
    </row>
    <row r="1181" spans="25:28" x14ac:dyDescent="0.2">
      <c r="Y1181" s="238"/>
      <c r="AA1181" s="238"/>
      <c r="AB1181" s="238"/>
    </row>
    <row r="1182" spans="25:28" x14ac:dyDescent="0.2">
      <c r="Y1182" s="238"/>
      <c r="AA1182" s="238"/>
      <c r="AB1182" s="238"/>
    </row>
    <row r="1183" spans="25:28" x14ac:dyDescent="0.2">
      <c r="Y1183" s="238"/>
      <c r="AA1183" s="238"/>
      <c r="AB1183" s="238"/>
    </row>
    <row r="1184" spans="25:28" x14ac:dyDescent="0.2">
      <c r="Y1184" s="238"/>
      <c r="AA1184" s="238"/>
      <c r="AB1184" s="238"/>
    </row>
    <row r="1185" spans="25:28" x14ac:dyDescent="0.2">
      <c r="Y1185" s="238"/>
      <c r="AA1185" s="238"/>
      <c r="AB1185" s="238"/>
    </row>
    <row r="1186" spans="25:28" x14ac:dyDescent="0.2">
      <c r="Y1186" s="238"/>
      <c r="AA1186" s="238"/>
      <c r="AB1186" s="238"/>
    </row>
    <row r="1187" spans="25:28" x14ac:dyDescent="0.2">
      <c r="Y1187" s="238"/>
      <c r="AA1187" s="238"/>
      <c r="AB1187" s="238"/>
    </row>
    <row r="1188" spans="25:28" x14ac:dyDescent="0.2">
      <c r="Y1188" s="238"/>
      <c r="AA1188" s="238"/>
      <c r="AB1188" s="238"/>
    </row>
    <row r="1189" spans="25:28" x14ac:dyDescent="0.2">
      <c r="Y1189" s="238"/>
      <c r="AA1189" s="238"/>
      <c r="AB1189" s="238"/>
    </row>
    <row r="1190" spans="25:28" x14ac:dyDescent="0.2">
      <c r="Y1190" s="238"/>
      <c r="AA1190" s="238"/>
      <c r="AB1190" s="238"/>
    </row>
    <row r="1191" spans="25:28" x14ac:dyDescent="0.2">
      <c r="Y1191" s="238"/>
      <c r="AA1191" s="238"/>
      <c r="AB1191" s="238"/>
    </row>
    <row r="1192" spans="25:28" x14ac:dyDescent="0.2">
      <c r="Y1192" s="238"/>
      <c r="AA1192" s="238"/>
      <c r="AB1192" s="238"/>
    </row>
    <row r="1193" spans="25:28" x14ac:dyDescent="0.2">
      <c r="Y1193" s="238"/>
      <c r="AA1193" s="238"/>
      <c r="AB1193" s="238"/>
    </row>
    <row r="1194" spans="25:28" x14ac:dyDescent="0.2">
      <c r="Y1194" s="238"/>
      <c r="AA1194" s="238"/>
      <c r="AB1194" s="238"/>
    </row>
    <row r="1195" spans="25:28" x14ac:dyDescent="0.2">
      <c r="Y1195" s="238"/>
      <c r="AA1195" s="238"/>
      <c r="AB1195" s="238"/>
    </row>
    <row r="1196" spans="25:28" x14ac:dyDescent="0.2">
      <c r="Y1196" s="238"/>
      <c r="AA1196" s="238"/>
      <c r="AB1196" s="238"/>
    </row>
    <row r="1197" spans="25:28" x14ac:dyDescent="0.2">
      <c r="Y1197" s="238"/>
      <c r="AA1197" s="238"/>
      <c r="AB1197" s="238"/>
    </row>
    <row r="1198" spans="25:28" x14ac:dyDescent="0.2">
      <c r="Y1198" s="238"/>
      <c r="AA1198" s="238"/>
      <c r="AB1198" s="238"/>
    </row>
    <row r="1199" spans="25:28" x14ac:dyDescent="0.2">
      <c r="Y1199" s="238"/>
      <c r="AA1199" s="238"/>
      <c r="AB1199" s="238"/>
    </row>
    <row r="1200" spans="25:28" x14ac:dyDescent="0.2">
      <c r="Y1200" s="238"/>
      <c r="AA1200" s="238"/>
      <c r="AB1200" s="238"/>
    </row>
    <row r="1201" spans="25:28" x14ac:dyDescent="0.2">
      <c r="Y1201" s="238"/>
      <c r="AA1201" s="238"/>
      <c r="AB1201" s="238"/>
    </row>
    <row r="1202" spans="25:28" x14ac:dyDescent="0.2">
      <c r="Y1202" s="238"/>
      <c r="AA1202" s="238"/>
      <c r="AB1202" s="238"/>
    </row>
    <row r="1203" spans="25:28" x14ac:dyDescent="0.2">
      <c r="Y1203" s="238"/>
      <c r="AA1203" s="238"/>
      <c r="AB1203" s="238"/>
    </row>
    <row r="1204" spans="25:28" x14ac:dyDescent="0.2">
      <c r="Y1204" s="238"/>
      <c r="AA1204" s="238"/>
      <c r="AB1204" s="238"/>
    </row>
    <row r="1205" spans="25:28" x14ac:dyDescent="0.2">
      <c r="Y1205" s="238"/>
      <c r="AA1205" s="238"/>
      <c r="AB1205" s="238"/>
    </row>
    <row r="1206" spans="25:28" x14ac:dyDescent="0.2">
      <c r="Y1206" s="238"/>
      <c r="AA1206" s="238"/>
      <c r="AB1206" s="238"/>
    </row>
    <row r="1207" spans="25:28" x14ac:dyDescent="0.2">
      <c r="Y1207" s="238"/>
      <c r="AA1207" s="238"/>
      <c r="AB1207" s="238"/>
    </row>
    <row r="1208" spans="25:28" x14ac:dyDescent="0.2">
      <c r="Y1208" s="238"/>
      <c r="AA1208" s="238"/>
      <c r="AB1208" s="238"/>
    </row>
    <row r="1209" spans="25:28" x14ac:dyDescent="0.2">
      <c r="Y1209" s="238"/>
      <c r="AA1209" s="238"/>
      <c r="AB1209" s="238"/>
    </row>
    <row r="1210" spans="25:28" x14ac:dyDescent="0.2">
      <c r="Y1210" s="238"/>
      <c r="AA1210" s="238"/>
      <c r="AB1210" s="238"/>
    </row>
    <row r="1211" spans="25:28" x14ac:dyDescent="0.2">
      <c r="Y1211" s="238"/>
      <c r="AA1211" s="238"/>
      <c r="AB1211" s="238"/>
    </row>
    <row r="1212" spans="25:28" x14ac:dyDescent="0.2">
      <c r="Y1212" s="238"/>
      <c r="AA1212" s="238"/>
      <c r="AB1212" s="238"/>
    </row>
    <row r="1213" spans="25:28" x14ac:dyDescent="0.2">
      <c r="Y1213" s="238"/>
      <c r="AA1213" s="238"/>
      <c r="AB1213" s="238"/>
    </row>
    <row r="1214" spans="25:28" x14ac:dyDescent="0.2">
      <c r="Y1214" s="238"/>
      <c r="AA1214" s="238"/>
      <c r="AB1214" s="238"/>
    </row>
    <row r="1215" spans="25:28" x14ac:dyDescent="0.2">
      <c r="Y1215" s="238"/>
      <c r="AA1215" s="238"/>
      <c r="AB1215" s="238"/>
    </row>
    <row r="1216" spans="25:28" x14ac:dyDescent="0.2">
      <c r="Y1216" s="238"/>
      <c r="AA1216" s="238"/>
      <c r="AB1216" s="238"/>
    </row>
    <row r="1217" spans="25:28" x14ac:dyDescent="0.2">
      <c r="Y1217" s="238"/>
      <c r="AA1217" s="238"/>
      <c r="AB1217" s="238"/>
    </row>
    <row r="1218" spans="25:28" x14ac:dyDescent="0.2">
      <c r="Y1218" s="238"/>
      <c r="AA1218" s="238"/>
      <c r="AB1218" s="238"/>
    </row>
    <row r="1219" spans="25:28" x14ac:dyDescent="0.2">
      <c r="Y1219" s="238"/>
      <c r="AA1219" s="238"/>
      <c r="AB1219" s="238"/>
    </row>
    <row r="1220" spans="25:28" x14ac:dyDescent="0.2">
      <c r="Y1220" s="238"/>
      <c r="AA1220" s="238"/>
      <c r="AB1220" s="238"/>
    </row>
    <row r="1221" spans="25:28" x14ac:dyDescent="0.2">
      <c r="Y1221" s="238"/>
      <c r="AA1221" s="238"/>
      <c r="AB1221" s="238"/>
    </row>
    <row r="1222" spans="25:28" x14ac:dyDescent="0.2">
      <c r="Y1222" s="238"/>
      <c r="AA1222" s="238"/>
      <c r="AB1222" s="238"/>
    </row>
    <row r="1223" spans="25:28" x14ac:dyDescent="0.2">
      <c r="Y1223" s="238"/>
      <c r="AA1223" s="238"/>
      <c r="AB1223" s="238"/>
    </row>
    <row r="1224" spans="25:28" x14ac:dyDescent="0.2">
      <c r="Y1224" s="238"/>
      <c r="AA1224" s="238"/>
      <c r="AB1224" s="238"/>
    </row>
    <row r="1225" spans="25:28" x14ac:dyDescent="0.2">
      <c r="Y1225" s="238"/>
      <c r="AA1225" s="238"/>
      <c r="AB1225" s="238"/>
    </row>
    <row r="1226" spans="25:28" x14ac:dyDescent="0.2">
      <c r="Y1226" s="238"/>
      <c r="AA1226" s="238"/>
      <c r="AB1226" s="238"/>
    </row>
    <row r="1227" spans="25:28" x14ac:dyDescent="0.2">
      <c r="Y1227" s="238"/>
      <c r="AA1227" s="238"/>
      <c r="AB1227" s="238"/>
    </row>
    <row r="1228" spans="25:28" x14ac:dyDescent="0.2">
      <c r="Y1228" s="238"/>
      <c r="AA1228" s="238"/>
      <c r="AB1228" s="238"/>
    </row>
    <row r="1229" spans="25:28" x14ac:dyDescent="0.2">
      <c r="Y1229" s="238"/>
      <c r="AA1229" s="238"/>
      <c r="AB1229" s="238"/>
    </row>
    <row r="1230" spans="25:28" x14ac:dyDescent="0.2">
      <c r="Y1230" s="238"/>
      <c r="AA1230" s="238"/>
      <c r="AB1230" s="238"/>
    </row>
    <row r="1231" spans="25:28" x14ac:dyDescent="0.2">
      <c r="Y1231" s="238"/>
      <c r="AA1231" s="238"/>
      <c r="AB1231" s="238"/>
    </row>
    <row r="1232" spans="25:28" x14ac:dyDescent="0.2">
      <c r="Y1232" s="238"/>
      <c r="AA1232" s="238"/>
      <c r="AB1232" s="238"/>
    </row>
    <row r="1233" spans="25:28" x14ac:dyDescent="0.2">
      <c r="Y1233" s="238"/>
      <c r="AA1233" s="238"/>
      <c r="AB1233" s="238"/>
    </row>
    <row r="1234" spans="25:28" x14ac:dyDescent="0.2">
      <c r="Y1234" s="238"/>
      <c r="AA1234" s="238"/>
      <c r="AB1234" s="238"/>
    </row>
    <row r="1235" spans="25:28" x14ac:dyDescent="0.2">
      <c r="Y1235" s="238"/>
      <c r="AA1235" s="238"/>
      <c r="AB1235" s="238"/>
    </row>
    <row r="1236" spans="25:28" x14ac:dyDescent="0.2">
      <c r="Y1236" s="238"/>
      <c r="AA1236" s="238"/>
      <c r="AB1236" s="238"/>
    </row>
    <row r="1237" spans="25:28" x14ac:dyDescent="0.2">
      <c r="Y1237" s="238"/>
      <c r="AA1237" s="238"/>
      <c r="AB1237" s="238"/>
    </row>
    <row r="1238" spans="25:28" x14ac:dyDescent="0.2">
      <c r="Y1238" s="238"/>
      <c r="AA1238" s="238"/>
      <c r="AB1238" s="238"/>
    </row>
    <row r="1239" spans="25:28" x14ac:dyDescent="0.2">
      <c r="Y1239" s="238"/>
      <c r="AA1239" s="238"/>
      <c r="AB1239" s="238"/>
    </row>
    <row r="1240" spans="25:28" x14ac:dyDescent="0.2">
      <c r="Y1240" s="238"/>
      <c r="AA1240" s="238"/>
      <c r="AB1240" s="238"/>
    </row>
    <row r="1241" spans="25:28" x14ac:dyDescent="0.2">
      <c r="Y1241" s="238"/>
      <c r="AA1241" s="238"/>
      <c r="AB1241" s="238"/>
    </row>
    <row r="1242" spans="25:28" x14ac:dyDescent="0.2">
      <c r="Y1242" s="238"/>
      <c r="AA1242" s="238"/>
      <c r="AB1242" s="238"/>
    </row>
    <row r="1243" spans="25:28" x14ac:dyDescent="0.2">
      <c r="Y1243" s="238"/>
      <c r="AA1243" s="238"/>
      <c r="AB1243" s="238"/>
    </row>
    <row r="1244" spans="25:28" x14ac:dyDescent="0.2">
      <c r="Y1244" s="238"/>
      <c r="AA1244" s="238"/>
      <c r="AB1244" s="238"/>
    </row>
    <row r="1245" spans="25:28" x14ac:dyDescent="0.2">
      <c r="Y1245" s="238"/>
      <c r="AA1245" s="238"/>
      <c r="AB1245" s="238"/>
    </row>
    <row r="1246" spans="25:28" x14ac:dyDescent="0.2">
      <c r="Y1246" s="238"/>
      <c r="AA1246" s="238"/>
      <c r="AB1246" s="238"/>
    </row>
    <row r="1247" spans="25:28" x14ac:dyDescent="0.2">
      <c r="Y1247" s="238"/>
      <c r="AA1247" s="238"/>
      <c r="AB1247" s="238"/>
    </row>
    <row r="1248" spans="25:28" x14ac:dyDescent="0.2">
      <c r="Y1248" s="238"/>
      <c r="AA1248" s="238"/>
      <c r="AB1248" s="238"/>
    </row>
    <row r="1249" spans="25:28" x14ac:dyDescent="0.2">
      <c r="Y1249" s="238"/>
      <c r="AA1249" s="238"/>
      <c r="AB1249" s="238"/>
    </row>
    <row r="1250" spans="25:28" x14ac:dyDescent="0.2">
      <c r="Y1250" s="238"/>
      <c r="AA1250" s="238"/>
      <c r="AB1250" s="238"/>
    </row>
    <row r="1251" spans="25:28" x14ac:dyDescent="0.2">
      <c r="Y1251" s="238"/>
      <c r="AA1251" s="238"/>
      <c r="AB1251" s="238"/>
    </row>
    <row r="1252" spans="25:28" x14ac:dyDescent="0.2">
      <c r="Y1252" s="238"/>
      <c r="AA1252" s="238"/>
      <c r="AB1252" s="238"/>
    </row>
    <row r="1253" spans="25:28" x14ac:dyDescent="0.2">
      <c r="Y1253" s="238"/>
      <c r="AA1253" s="238"/>
      <c r="AB1253" s="238"/>
    </row>
    <row r="1254" spans="25:28" x14ac:dyDescent="0.2">
      <c r="Y1254" s="238"/>
      <c r="AA1254" s="238"/>
      <c r="AB1254" s="238"/>
    </row>
    <row r="1255" spans="25:28" x14ac:dyDescent="0.2">
      <c r="Y1255" s="238"/>
      <c r="AA1255" s="238"/>
      <c r="AB1255" s="238"/>
    </row>
    <row r="1256" spans="25:28" x14ac:dyDescent="0.2">
      <c r="Y1256" s="238"/>
      <c r="AA1256" s="238"/>
      <c r="AB1256" s="238"/>
    </row>
    <row r="1257" spans="25:28" x14ac:dyDescent="0.2">
      <c r="Y1257" s="238"/>
      <c r="AA1257" s="238"/>
      <c r="AB1257" s="238"/>
    </row>
    <row r="1258" spans="25:28" x14ac:dyDescent="0.2">
      <c r="Y1258" s="238"/>
      <c r="AA1258" s="238"/>
      <c r="AB1258" s="238"/>
    </row>
    <row r="1259" spans="25:28" x14ac:dyDescent="0.2">
      <c r="Y1259" s="238"/>
      <c r="AA1259" s="238"/>
      <c r="AB1259" s="238"/>
    </row>
    <row r="1260" spans="25:28" x14ac:dyDescent="0.2">
      <c r="Y1260" s="238"/>
      <c r="AA1260" s="238"/>
      <c r="AB1260" s="238"/>
    </row>
    <row r="1261" spans="25:28" x14ac:dyDescent="0.2">
      <c r="Y1261" s="238"/>
      <c r="AA1261" s="238"/>
      <c r="AB1261" s="238"/>
    </row>
    <row r="1262" spans="25:28" x14ac:dyDescent="0.2">
      <c r="Y1262" s="238"/>
      <c r="AA1262" s="238"/>
      <c r="AB1262" s="238"/>
    </row>
    <row r="1263" spans="25:28" x14ac:dyDescent="0.2">
      <c r="Y1263" s="238"/>
      <c r="AA1263" s="238"/>
      <c r="AB1263" s="238"/>
    </row>
    <row r="1264" spans="25:28" x14ac:dyDescent="0.2">
      <c r="Y1264" s="238"/>
      <c r="AA1264" s="238"/>
      <c r="AB1264" s="238"/>
    </row>
    <row r="1265" spans="25:28" x14ac:dyDescent="0.2">
      <c r="Y1265" s="238"/>
      <c r="AA1265" s="238"/>
      <c r="AB1265" s="238"/>
    </row>
    <row r="1266" spans="25:28" x14ac:dyDescent="0.2">
      <c r="Y1266" s="238"/>
      <c r="AA1266" s="238"/>
      <c r="AB1266" s="238"/>
    </row>
    <row r="1267" spans="25:28" x14ac:dyDescent="0.2">
      <c r="Y1267" s="238"/>
      <c r="AA1267" s="238"/>
      <c r="AB1267" s="238"/>
    </row>
    <row r="1268" spans="25:28" x14ac:dyDescent="0.2">
      <c r="Y1268" s="238"/>
      <c r="AA1268" s="238"/>
      <c r="AB1268" s="238"/>
    </row>
    <row r="1269" spans="25:28" x14ac:dyDescent="0.2">
      <c r="Y1269" s="238"/>
      <c r="AA1269" s="238"/>
      <c r="AB1269" s="238"/>
    </row>
    <row r="1270" spans="25:28" x14ac:dyDescent="0.2">
      <c r="Y1270" s="238"/>
      <c r="AA1270" s="238"/>
      <c r="AB1270" s="238"/>
    </row>
    <row r="1271" spans="25:28" x14ac:dyDescent="0.2">
      <c r="Y1271" s="238"/>
      <c r="AA1271" s="238"/>
      <c r="AB1271" s="238"/>
    </row>
    <row r="1272" spans="25:28" x14ac:dyDescent="0.2">
      <c r="Y1272" s="238"/>
      <c r="AA1272" s="238"/>
      <c r="AB1272" s="238"/>
    </row>
    <row r="1273" spans="25:28" x14ac:dyDescent="0.2">
      <c r="Y1273" s="238"/>
      <c r="AA1273" s="238"/>
      <c r="AB1273" s="238"/>
    </row>
    <row r="1274" spans="25:28" x14ac:dyDescent="0.2">
      <c r="Y1274" s="238"/>
      <c r="AA1274" s="238"/>
      <c r="AB1274" s="238"/>
    </row>
    <row r="1275" spans="25:28" x14ac:dyDescent="0.2">
      <c r="Y1275" s="238"/>
      <c r="AA1275" s="238"/>
      <c r="AB1275" s="238"/>
    </row>
    <row r="1276" spans="25:28" x14ac:dyDescent="0.2">
      <c r="Y1276" s="238"/>
      <c r="AA1276" s="238"/>
      <c r="AB1276" s="238"/>
    </row>
    <row r="1277" spans="25:28" x14ac:dyDescent="0.2">
      <c r="Y1277" s="238"/>
      <c r="AA1277" s="238"/>
      <c r="AB1277" s="238"/>
    </row>
    <row r="1278" spans="25:28" x14ac:dyDescent="0.2">
      <c r="Y1278" s="238"/>
      <c r="AA1278" s="238"/>
      <c r="AB1278" s="238"/>
    </row>
    <row r="1279" spans="25:28" x14ac:dyDescent="0.2">
      <c r="Y1279" s="238"/>
      <c r="AA1279" s="238"/>
      <c r="AB1279" s="238"/>
    </row>
    <row r="1280" spans="25:28" x14ac:dyDescent="0.2">
      <c r="Y1280" s="238"/>
      <c r="AA1280" s="238"/>
      <c r="AB1280" s="238"/>
    </row>
    <row r="1281" spans="25:28" x14ac:dyDescent="0.2">
      <c r="Y1281" s="238"/>
      <c r="AA1281" s="238"/>
      <c r="AB1281" s="238"/>
    </row>
    <row r="1282" spans="25:28" x14ac:dyDescent="0.2">
      <c r="Y1282" s="238"/>
      <c r="AA1282" s="238"/>
      <c r="AB1282" s="238"/>
    </row>
    <row r="1283" spans="25:28" x14ac:dyDescent="0.2">
      <c r="Y1283" s="238"/>
      <c r="AA1283" s="238"/>
      <c r="AB1283" s="238"/>
    </row>
    <row r="1284" spans="25:28" x14ac:dyDescent="0.2">
      <c r="Y1284" s="238"/>
      <c r="AA1284" s="238"/>
      <c r="AB1284" s="238"/>
    </row>
    <row r="1285" spans="25:28" x14ac:dyDescent="0.2">
      <c r="Y1285" s="238"/>
      <c r="AA1285" s="238"/>
      <c r="AB1285" s="238"/>
    </row>
    <row r="1286" spans="25:28" x14ac:dyDescent="0.2">
      <c r="Y1286" s="238"/>
      <c r="AA1286" s="238"/>
      <c r="AB1286" s="238"/>
    </row>
    <row r="1287" spans="25:28" x14ac:dyDescent="0.2">
      <c r="Y1287" s="238"/>
      <c r="AA1287" s="238"/>
      <c r="AB1287" s="238"/>
    </row>
    <row r="1288" spans="25:28" x14ac:dyDescent="0.2">
      <c r="Y1288" s="238"/>
      <c r="AA1288" s="238"/>
      <c r="AB1288" s="238"/>
    </row>
    <row r="1289" spans="25:28" x14ac:dyDescent="0.2">
      <c r="Y1289" s="238"/>
      <c r="AA1289" s="238"/>
      <c r="AB1289" s="238"/>
    </row>
    <row r="1290" spans="25:28" x14ac:dyDescent="0.2">
      <c r="Y1290" s="238"/>
      <c r="AA1290" s="238"/>
      <c r="AB1290" s="238"/>
    </row>
    <row r="1291" spans="25:28" x14ac:dyDescent="0.2">
      <c r="Y1291" s="238"/>
      <c r="AA1291" s="238"/>
      <c r="AB1291" s="238"/>
    </row>
    <row r="1292" spans="25:28" x14ac:dyDescent="0.2">
      <c r="Y1292" s="238"/>
      <c r="AA1292" s="238"/>
      <c r="AB1292" s="238"/>
    </row>
    <row r="1293" spans="25:28" x14ac:dyDescent="0.2">
      <c r="Y1293" s="238"/>
      <c r="AA1293" s="238"/>
      <c r="AB1293" s="238"/>
    </row>
    <row r="1294" spans="25:28" x14ac:dyDescent="0.2">
      <c r="Y1294" s="238"/>
      <c r="AA1294" s="238"/>
      <c r="AB1294" s="238"/>
    </row>
    <row r="1295" spans="25:28" x14ac:dyDescent="0.2">
      <c r="Y1295" s="238"/>
      <c r="AA1295" s="238"/>
      <c r="AB1295" s="238"/>
    </row>
    <row r="1296" spans="25:28" x14ac:dyDescent="0.2">
      <c r="Y1296" s="238"/>
      <c r="AA1296" s="238"/>
      <c r="AB1296" s="238"/>
    </row>
    <row r="1297" spans="25:28" x14ac:dyDescent="0.2">
      <c r="Y1297" s="238"/>
      <c r="AA1297" s="238"/>
      <c r="AB1297" s="238"/>
    </row>
    <row r="1298" spans="25:28" x14ac:dyDescent="0.2">
      <c r="Y1298" s="238"/>
      <c r="AA1298" s="238"/>
      <c r="AB1298" s="238"/>
    </row>
    <row r="1299" spans="25:28" x14ac:dyDescent="0.2">
      <c r="Y1299" s="238"/>
      <c r="AA1299" s="238"/>
      <c r="AB1299" s="238"/>
    </row>
    <row r="1300" spans="25:28" x14ac:dyDescent="0.2">
      <c r="Y1300" s="238"/>
      <c r="AA1300" s="238"/>
      <c r="AB1300" s="238"/>
    </row>
    <row r="1301" spans="25:28" x14ac:dyDescent="0.2">
      <c r="Y1301" s="238"/>
      <c r="AA1301" s="238"/>
      <c r="AB1301" s="238"/>
    </row>
    <row r="1302" spans="25:28" x14ac:dyDescent="0.2">
      <c r="Y1302" s="238"/>
      <c r="AA1302" s="238"/>
      <c r="AB1302" s="238"/>
    </row>
    <row r="1303" spans="25:28" x14ac:dyDescent="0.2">
      <c r="Y1303" s="238"/>
      <c r="AA1303" s="238"/>
      <c r="AB1303" s="238"/>
    </row>
    <row r="1304" spans="25:28" x14ac:dyDescent="0.2">
      <c r="Y1304" s="238"/>
      <c r="AA1304" s="238"/>
      <c r="AB1304" s="238"/>
    </row>
    <row r="1305" spans="25:28" x14ac:dyDescent="0.2">
      <c r="Y1305" s="238"/>
      <c r="AA1305" s="238"/>
      <c r="AB1305" s="238"/>
    </row>
    <row r="1306" spans="25:28" x14ac:dyDescent="0.2">
      <c r="Y1306" s="238"/>
      <c r="AA1306" s="238"/>
      <c r="AB1306" s="238"/>
    </row>
    <row r="1307" spans="25:28" x14ac:dyDescent="0.2">
      <c r="Y1307" s="238"/>
      <c r="AA1307" s="238"/>
      <c r="AB1307" s="238"/>
    </row>
    <row r="1308" spans="25:28" x14ac:dyDescent="0.2">
      <c r="Y1308" s="238"/>
      <c r="AA1308" s="238"/>
      <c r="AB1308" s="238"/>
    </row>
    <row r="1309" spans="25:28" x14ac:dyDescent="0.2">
      <c r="Y1309" s="238"/>
      <c r="AA1309" s="238"/>
      <c r="AB1309" s="238"/>
    </row>
    <row r="1310" spans="25:28" x14ac:dyDescent="0.2">
      <c r="Y1310" s="238"/>
      <c r="AA1310" s="238"/>
      <c r="AB1310" s="238"/>
    </row>
    <row r="1311" spans="25:28" x14ac:dyDescent="0.2">
      <c r="Y1311" s="238"/>
      <c r="AA1311" s="238"/>
      <c r="AB1311" s="238"/>
    </row>
    <row r="1312" spans="25:28" x14ac:dyDescent="0.2">
      <c r="Y1312" s="238"/>
      <c r="AA1312" s="238"/>
      <c r="AB1312" s="238"/>
    </row>
    <row r="1313" spans="25:28" x14ac:dyDescent="0.2">
      <c r="Y1313" s="238"/>
      <c r="AA1313" s="238"/>
      <c r="AB1313" s="238"/>
    </row>
    <row r="1314" spans="25:28" x14ac:dyDescent="0.2">
      <c r="Y1314" s="238"/>
      <c r="AA1314" s="238"/>
      <c r="AB1314" s="238"/>
    </row>
    <row r="1315" spans="25:28" x14ac:dyDescent="0.2">
      <c r="Y1315" s="238"/>
      <c r="AA1315" s="238"/>
      <c r="AB1315" s="238"/>
    </row>
    <row r="1316" spans="25:28" x14ac:dyDescent="0.2">
      <c r="Y1316" s="238"/>
      <c r="AA1316" s="238"/>
      <c r="AB1316" s="238"/>
    </row>
    <row r="1317" spans="25:28" x14ac:dyDescent="0.2">
      <c r="Y1317" s="238"/>
      <c r="AA1317" s="238"/>
      <c r="AB1317" s="238"/>
    </row>
    <row r="1318" spans="25:28" x14ac:dyDescent="0.2">
      <c r="Y1318" s="238"/>
      <c r="AA1318" s="238"/>
      <c r="AB1318" s="238"/>
    </row>
    <row r="1319" spans="25:28" x14ac:dyDescent="0.2">
      <c r="Y1319" s="238"/>
      <c r="AA1319" s="238"/>
      <c r="AB1319" s="238"/>
    </row>
    <row r="1320" spans="25:28" x14ac:dyDescent="0.2">
      <c r="Y1320" s="238"/>
      <c r="AA1320" s="238"/>
      <c r="AB1320" s="238"/>
    </row>
    <row r="1321" spans="25:28" x14ac:dyDescent="0.2">
      <c r="Y1321" s="238"/>
      <c r="AA1321" s="238"/>
      <c r="AB1321" s="238"/>
    </row>
    <row r="1322" spans="25:28" x14ac:dyDescent="0.2">
      <c r="Y1322" s="238"/>
      <c r="AA1322" s="238"/>
      <c r="AB1322" s="238"/>
    </row>
    <row r="1323" spans="25:28" x14ac:dyDescent="0.2">
      <c r="Y1323" s="238"/>
      <c r="AA1323" s="238"/>
      <c r="AB1323" s="238"/>
    </row>
    <row r="1324" spans="25:28" x14ac:dyDescent="0.2">
      <c r="Y1324" s="238"/>
      <c r="AA1324" s="238"/>
      <c r="AB1324" s="238"/>
    </row>
    <row r="1325" spans="25:28" x14ac:dyDescent="0.2">
      <c r="Y1325" s="238"/>
      <c r="AA1325" s="238"/>
      <c r="AB1325" s="238"/>
    </row>
    <row r="1326" spans="25:28" x14ac:dyDescent="0.2">
      <c r="Y1326" s="238"/>
      <c r="AA1326" s="238"/>
      <c r="AB1326" s="238"/>
    </row>
    <row r="1327" spans="25:28" x14ac:dyDescent="0.2">
      <c r="Y1327" s="238"/>
      <c r="AA1327" s="238"/>
      <c r="AB1327" s="238"/>
    </row>
    <row r="1328" spans="25:28" x14ac:dyDescent="0.2">
      <c r="Y1328" s="238"/>
      <c r="AA1328" s="238"/>
      <c r="AB1328" s="238"/>
    </row>
    <row r="1329" spans="25:28" x14ac:dyDescent="0.2">
      <c r="Y1329" s="238"/>
      <c r="AA1329" s="238"/>
      <c r="AB1329" s="238"/>
    </row>
    <row r="1330" spans="25:28" x14ac:dyDescent="0.2">
      <c r="Y1330" s="238"/>
      <c r="AA1330" s="238"/>
      <c r="AB1330" s="238"/>
    </row>
    <row r="1331" spans="25:28" x14ac:dyDescent="0.2">
      <c r="Y1331" s="238"/>
      <c r="AA1331" s="238"/>
      <c r="AB1331" s="238"/>
    </row>
    <row r="1332" spans="25:28" x14ac:dyDescent="0.2">
      <c r="Y1332" s="238"/>
      <c r="AA1332" s="238"/>
      <c r="AB1332" s="238"/>
    </row>
    <row r="1333" spans="25:28" x14ac:dyDescent="0.2">
      <c r="Y1333" s="238"/>
      <c r="AA1333" s="238"/>
      <c r="AB1333" s="238"/>
    </row>
    <row r="1334" spans="25:28" x14ac:dyDescent="0.2">
      <c r="Y1334" s="238"/>
      <c r="AA1334" s="238"/>
      <c r="AB1334" s="238"/>
    </row>
    <row r="1335" spans="25:28" x14ac:dyDescent="0.2">
      <c r="Y1335" s="238"/>
      <c r="AA1335" s="238"/>
      <c r="AB1335" s="238"/>
    </row>
    <row r="1336" spans="25:28" x14ac:dyDescent="0.2">
      <c r="Y1336" s="238"/>
      <c r="AA1336" s="238"/>
      <c r="AB1336" s="238"/>
    </row>
    <row r="1337" spans="25:28" x14ac:dyDescent="0.2">
      <c r="Y1337" s="238"/>
      <c r="AA1337" s="238"/>
      <c r="AB1337" s="238"/>
    </row>
    <row r="1338" spans="25:28" x14ac:dyDescent="0.2">
      <c r="Y1338" s="238"/>
      <c r="AA1338" s="238"/>
      <c r="AB1338" s="238"/>
    </row>
    <row r="1339" spans="25:28" x14ac:dyDescent="0.2">
      <c r="Y1339" s="238"/>
      <c r="AA1339" s="238"/>
      <c r="AB1339" s="238"/>
    </row>
    <row r="1340" spans="25:28" x14ac:dyDescent="0.2">
      <c r="Y1340" s="238"/>
      <c r="AA1340" s="238"/>
      <c r="AB1340" s="238"/>
    </row>
    <row r="1341" spans="25:28" x14ac:dyDescent="0.2">
      <c r="Y1341" s="238"/>
      <c r="AA1341" s="238"/>
      <c r="AB1341" s="238"/>
    </row>
    <row r="1342" spans="25:28" x14ac:dyDescent="0.2">
      <c r="Y1342" s="238"/>
      <c r="AA1342" s="238"/>
      <c r="AB1342" s="238"/>
    </row>
    <row r="1343" spans="25:28" x14ac:dyDescent="0.2">
      <c r="Y1343" s="238"/>
      <c r="AA1343" s="238"/>
      <c r="AB1343" s="238"/>
    </row>
    <row r="1344" spans="25:28" x14ac:dyDescent="0.2">
      <c r="Y1344" s="238"/>
      <c r="AA1344" s="238"/>
      <c r="AB1344" s="238"/>
    </row>
    <row r="1345" spans="25:28" x14ac:dyDescent="0.2">
      <c r="Y1345" s="238"/>
      <c r="AA1345" s="238"/>
      <c r="AB1345" s="238"/>
    </row>
    <row r="1346" spans="25:28" x14ac:dyDescent="0.2">
      <c r="Y1346" s="238"/>
      <c r="AA1346" s="238"/>
      <c r="AB1346" s="238"/>
    </row>
    <row r="1347" spans="25:28" x14ac:dyDescent="0.2">
      <c r="Y1347" s="238"/>
      <c r="AA1347" s="238"/>
      <c r="AB1347" s="238"/>
    </row>
    <row r="1348" spans="25:28" x14ac:dyDescent="0.2">
      <c r="Y1348" s="238"/>
      <c r="AA1348" s="238"/>
      <c r="AB1348" s="238"/>
    </row>
    <row r="1349" spans="25:28" x14ac:dyDescent="0.2">
      <c r="Y1349" s="238"/>
      <c r="AA1349" s="238"/>
      <c r="AB1349" s="238"/>
    </row>
    <row r="1350" spans="25:28" x14ac:dyDescent="0.2">
      <c r="Y1350" s="238"/>
      <c r="AA1350" s="238"/>
      <c r="AB1350" s="238"/>
    </row>
    <row r="1351" spans="25:28" x14ac:dyDescent="0.2">
      <c r="Y1351" s="238"/>
      <c r="AA1351" s="238"/>
      <c r="AB1351" s="238"/>
    </row>
    <row r="1352" spans="25:28" x14ac:dyDescent="0.2">
      <c r="Y1352" s="238"/>
      <c r="AA1352" s="238"/>
      <c r="AB1352" s="238"/>
    </row>
    <row r="1353" spans="25:28" x14ac:dyDescent="0.2">
      <c r="Y1353" s="238"/>
      <c r="AA1353" s="238"/>
      <c r="AB1353" s="238"/>
    </row>
    <row r="1354" spans="25:28" x14ac:dyDescent="0.2">
      <c r="Y1354" s="238"/>
      <c r="AA1354" s="238"/>
      <c r="AB1354" s="238"/>
    </row>
    <row r="1355" spans="25:28" x14ac:dyDescent="0.2">
      <c r="Y1355" s="238"/>
      <c r="AA1355" s="238"/>
      <c r="AB1355" s="238"/>
    </row>
    <row r="1356" spans="25:28" x14ac:dyDescent="0.2">
      <c r="Y1356" s="238"/>
      <c r="AA1356" s="238"/>
      <c r="AB1356" s="238"/>
    </row>
    <row r="1357" spans="25:28" x14ac:dyDescent="0.2">
      <c r="Y1357" s="238"/>
      <c r="AA1357" s="238"/>
      <c r="AB1357" s="238"/>
    </row>
    <row r="1358" spans="25:28" x14ac:dyDescent="0.2">
      <c r="Y1358" s="238"/>
      <c r="AA1358" s="238"/>
      <c r="AB1358" s="238"/>
    </row>
    <row r="1359" spans="25:28" x14ac:dyDescent="0.2">
      <c r="Y1359" s="238"/>
      <c r="AA1359" s="238"/>
      <c r="AB1359" s="238"/>
    </row>
    <row r="1360" spans="25:28" x14ac:dyDescent="0.2">
      <c r="Y1360" s="238"/>
      <c r="AA1360" s="238"/>
      <c r="AB1360" s="238"/>
    </row>
    <row r="1361" spans="25:28" x14ac:dyDescent="0.2">
      <c r="Y1361" s="238"/>
      <c r="AA1361" s="238"/>
      <c r="AB1361" s="238"/>
    </row>
    <row r="1362" spans="25:28" x14ac:dyDescent="0.2">
      <c r="Y1362" s="238"/>
      <c r="AA1362" s="238"/>
      <c r="AB1362" s="238"/>
    </row>
    <row r="1363" spans="25:28" x14ac:dyDescent="0.2">
      <c r="Y1363" s="238"/>
      <c r="AA1363" s="238"/>
      <c r="AB1363" s="238"/>
    </row>
    <row r="1364" spans="25:28" x14ac:dyDescent="0.2">
      <c r="Y1364" s="238"/>
      <c r="AA1364" s="238"/>
      <c r="AB1364" s="238"/>
    </row>
    <row r="1365" spans="25:28" x14ac:dyDescent="0.2">
      <c r="Y1365" s="238"/>
      <c r="AA1365" s="238"/>
      <c r="AB1365" s="238"/>
    </row>
    <row r="1366" spans="25:28" x14ac:dyDescent="0.2">
      <c r="Y1366" s="238"/>
      <c r="AA1366" s="238"/>
      <c r="AB1366" s="238"/>
    </row>
    <row r="1367" spans="25:28" x14ac:dyDescent="0.2">
      <c r="Y1367" s="238"/>
      <c r="AA1367" s="238"/>
      <c r="AB1367" s="238"/>
    </row>
    <row r="1368" spans="25:28" x14ac:dyDescent="0.2">
      <c r="Y1368" s="238"/>
      <c r="AA1368" s="238"/>
      <c r="AB1368" s="238"/>
    </row>
    <row r="1369" spans="25:28" x14ac:dyDescent="0.2">
      <c r="Y1369" s="238"/>
      <c r="AA1369" s="238"/>
      <c r="AB1369" s="238"/>
    </row>
    <row r="1370" spans="25:28" x14ac:dyDescent="0.2">
      <c r="Y1370" s="238"/>
      <c r="AA1370" s="238"/>
      <c r="AB1370" s="238"/>
    </row>
    <row r="1371" spans="25:28" x14ac:dyDescent="0.2">
      <c r="Y1371" s="238"/>
      <c r="AA1371" s="238"/>
      <c r="AB1371" s="238"/>
    </row>
    <row r="1372" spans="25:28" x14ac:dyDescent="0.2">
      <c r="Y1372" s="238"/>
      <c r="AA1372" s="238"/>
      <c r="AB1372" s="238"/>
    </row>
    <row r="1373" spans="25:28" x14ac:dyDescent="0.2">
      <c r="Y1373" s="238"/>
      <c r="AA1373" s="238"/>
      <c r="AB1373" s="238"/>
    </row>
    <row r="1374" spans="25:28" x14ac:dyDescent="0.2">
      <c r="Y1374" s="238"/>
      <c r="AA1374" s="238"/>
      <c r="AB1374" s="238"/>
    </row>
    <row r="1375" spans="25:28" x14ac:dyDescent="0.2">
      <c r="Y1375" s="238"/>
      <c r="AA1375" s="238"/>
      <c r="AB1375" s="238"/>
    </row>
    <row r="1376" spans="25:28" x14ac:dyDescent="0.2">
      <c r="Y1376" s="238"/>
      <c r="AA1376" s="238"/>
      <c r="AB1376" s="238"/>
    </row>
    <row r="1377" spans="25:28" x14ac:dyDescent="0.2">
      <c r="Y1377" s="238"/>
      <c r="AA1377" s="238"/>
      <c r="AB1377" s="238"/>
    </row>
    <row r="1378" spans="25:28" x14ac:dyDescent="0.2">
      <c r="Y1378" s="238"/>
      <c r="AA1378" s="238"/>
      <c r="AB1378" s="238"/>
    </row>
    <row r="1379" spans="25:28" x14ac:dyDescent="0.2">
      <c r="Y1379" s="238"/>
      <c r="AA1379" s="238"/>
      <c r="AB1379" s="238"/>
    </row>
    <row r="1380" spans="25:28" x14ac:dyDescent="0.2">
      <c r="Y1380" s="238"/>
      <c r="AA1380" s="238"/>
      <c r="AB1380" s="238"/>
    </row>
    <row r="1381" spans="25:28" x14ac:dyDescent="0.2">
      <c r="Y1381" s="238"/>
      <c r="AA1381" s="238"/>
      <c r="AB1381" s="238"/>
    </row>
    <row r="1382" spans="25:28" x14ac:dyDescent="0.2">
      <c r="Y1382" s="238"/>
      <c r="AA1382" s="238"/>
      <c r="AB1382" s="238"/>
    </row>
    <row r="1383" spans="25:28" x14ac:dyDescent="0.2">
      <c r="Y1383" s="238"/>
      <c r="AA1383" s="238"/>
      <c r="AB1383" s="238"/>
    </row>
    <row r="1384" spans="25:28" x14ac:dyDescent="0.2">
      <c r="Y1384" s="238"/>
      <c r="AA1384" s="238"/>
      <c r="AB1384" s="238"/>
    </row>
    <row r="1385" spans="25:28" x14ac:dyDescent="0.2">
      <c r="Y1385" s="238"/>
      <c r="AA1385" s="238"/>
      <c r="AB1385" s="238"/>
    </row>
    <row r="1386" spans="25:28" x14ac:dyDescent="0.2">
      <c r="Y1386" s="238"/>
      <c r="AA1386" s="238"/>
      <c r="AB1386" s="238"/>
    </row>
    <row r="1387" spans="25:28" x14ac:dyDescent="0.2">
      <c r="Y1387" s="238"/>
      <c r="AA1387" s="238"/>
      <c r="AB1387" s="238"/>
    </row>
    <row r="1388" spans="25:28" x14ac:dyDescent="0.2">
      <c r="Y1388" s="238"/>
      <c r="AA1388" s="238"/>
      <c r="AB1388" s="238"/>
    </row>
    <row r="1389" spans="25:28" x14ac:dyDescent="0.2">
      <c r="Y1389" s="238"/>
      <c r="AA1389" s="238"/>
      <c r="AB1389" s="238"/>
    </row>
    <row r="1390" spans="25:28" x14ac:dyDescent="0.2">
      <c r="Y1390" s="238"/>
      <c r="AA1390" s="238"/>
      <c r="AB1390" s="238"/>
    </row>
    <row r="1391" spans="25:28" x14ac:dyDescent="0.2">
      <c r="Y1391" s="238"/>
      <c r="AA1391" s="238"/>
      <c r="AB1391" s="238"/>
    </row>
    <row r="1392" spans="25:28" x14ac:dyDescent="0.2">
      <c r="Y1392" s="238"/>
      <c r="AA1392" s="238"/>
      <c r="AB1392" s="238"/>
    </row>
    <row r="1393" spans="25:28" x14ac:dyDescent="0.2">
      <c r="Y1393" s="238"/>
      <c r="AA1393" s="238"/>
      <c r="AB1393" s="238"/>
    </row>
    <row r="1394" spans="25:28" x14ac:dyDescent="0.2">
      <c r="Y1394" s="238"/>
      <c r="AA1394" s="238"/>
      <c r="AB1394" s="238"/>
    </row>
    <row r="1395" spans="25:28" x14ac:dyDescent="0.2">
      <c r="Y1395" s="238"/>
      <c r="AA1395" s="238"/>
      <c r="AB1395" s="238"/>
    </row>
    <row r="1396" spans="25:28" x14ac:dyDescent="0.2">
      <c r="Y1396" s="238"/>
      <c r="AA1396" s="238"/>
      <c r="AB1396" s="238"/>
    </row>
    <row r="1397" spans="25:28" x14ac:dyDescent="0.2">
      <c r="Y1397" s="238"/>
      <c r="AA1397" s="238"/>
      <c r="AB1397" s="238"/>
    </row>
    <row r="1398" spans="25:28" x14ac:dyDescent="0.2">
      <c r="Y1398" s="238"/>
      <c r="AA1398" s="238"/>
      <c r="AB1398" s="238"/>
    </row>
    <row r="1399" spans="25:28" x14ac:dyDescent="0.2">
      <c r="Y1399" s="238"/>
      <c r="AA1399" s="238"/>
      <c r="AB1399" s="238"/>
    </row>
    <row r="1400" spans="25:28" x14ac:dyDescent="0.2">
      <c r="Y1400" s="238"/>
      <c r="AA1400" s="238"/>
      <c r="AB1400" s="238"/>
    </row>
    <row r="1401" spans="25:28" x14ac:dyDescent="0.2">
      <c r="Y1401" s="238"/>
      <c r="AA1401" s="238"/>
      <c r="AB1401" s="238"/>
    </row>
    <row r="1402" spans="25:28" x14ac:dyDescent="0.2">
      <c r="Y1402" s="238"/>
      <c r="AA1402" s="238"/>
      <c r="AB1402" s="238"/>
    </row>
    <row r="1403" spans="25:28" x14ac:dyDescent="0.2">
      <c r="Y1403" s="238"/>
      <c r="AA1403" s="238"/>
      <c r="AB1403" s="238"/>
    </row>
    <row r="1404" spans="25:28" x14ac:dyDescent="0.2">
      <c r="Y1404" s="238"/>
      <c r="AA1404" s="238"/>
      <c r="AB1404" s="238"/>
    </row>
    <row r="1405" spans="25:28" x14ac:dyDescent="0.2">
      <c r="Y1405" s="238"/>
      <c r="AA1405" s="238"/>
      <c r="AB1405" s="238"/>
    </row>
    <row r="1406" spans="25:28" x14ac:dyDescent="0.2">
      <c r="Y1406" s="238"/>
      <c r="AA1406" s="238"/>
      <c r="AB1406" s="238"/>
    </row>
    <row r="1407" spans="25:28" x14ac:dyDescent="0.2">
      <c r="Y1407" s="238"/>
      <c r="AA1407" s="238"/>
      <c r="AB1407" s="238"/>
    </row>
    <row r="1408" spans="25:28" x14ac:dyDescent="0.2">
      <c r="Y1408" s="238"/>
      <c r="AA1408" s="238"/>
      <c r="AB1408" s="238"/>
    </row>
    <row r="1409" spans="25:28" x14ac:dyDescent="0.2">
      <c r="Y1409" s="238"/>
      <c r="AA1409" s="238"/>
      <c r="AB1409" s="238"/>
    </row>
    <row r="1410" spans="25:28" x14ac:dyDescent="0.2">
      <c r="Y1410" s="238"/>
      <c r="AA1410" s="238"/>
      <c r="AB1410" s="238"/>
    </row>
    <row r="1411" spans="25:28" x14ac:dyDescent="0.2">
      <c r="Y1411" s="238"/>
      <c r="AA1411" s="238"/>
      <c r="AB1411" s="238"/>
    </row>
    <row r="1412" spans="25:28" x14ac:dyDescent="0.2">
      <c r="Y1412" s="238"/>
      <c r="AA1412" s="238"/>
      <c r="AB1412" s="238"/>
    </row>
    <row r="1413" spans="25:28" x14ac:dyDescent="0.2">
      <c r="Y1413" s="238"/>
      <c r="AA1413" s="238"/>
      <c r="AB1413" s="238"/>
    </row>
    <row r="1414" spans="25:28" x14ac:dyDescent="0.2">
      <c r="Y1414" s="238"/>
      <c r="AA1414" s="238"/>
      <c r="AB1414" s="238"/>
    </row>
    <row r="1415" spans="25:28" x14ac:dyDescent="0.2">
      <c r="Y1415" s="238"/>
      <c r="AA1415" s="238"/>
      <c r="AB1415" s="238"/>
    </row>
    <row r="1416" spans="25:28" x14ac:dyDescent="0.2">
      <c r="Y1416" s="238"/>
      <c r="AA1416" s="238"/>
      <c r="AB1416" s="238"/>
    </row>
    <row r="1417" spans="25:28" x14ac:dyDescent="0.2">
      <c r="Y1417" s="238"/>
      <c r="AA1417" s="238"/>
      <c r="AB1417" s="238"/>
    </row>
    <row r="1418" spans="25:28" x14ac:dyDescent="0.2">
      <c r="Y1418" s="238"/>
      <c r="AA1418" s="238"/>
      <c r="AB1418" s="238"/>
    </row>
    <row r="1419" spans="25:28" x14ac:dyDescent="0.2">
      <c r="Y1419" s="238"/>
      <c r="AA1419" s="238"/>
      <c r="AB1419" s="238"/>
    </row>
    <row r="1420" spans="25:28" x14ac:dyDescent="0.2">
      <c r="Y1420" s="238"/>
      <c r="AA1420" s="238"/>
      <c r="AB1420" s="238"/>
    </row>
    <row r="1421" spans="25:28" x14ac:dyDescent="0.2">
      <c r="Y1421" s="238"/>
      <c r="AA1421" s="238"/>
      <c r="AB1421" s="238"/>
    </row>
    <row r="1422" spans="25:28" x14ac:dyDescent="0.2">
      <c r="Y1422" s="238"/>
      <c r="AA1422" s="238"/>
      <c r="AB1422" s="238"/>
    </row>
    <row r="1423" spans="25:28" x14ac:dyDescent="0.2">
      <c r="Y1423" s="238"/>
      <c r="AA1423" s="238"/>
      <c r="AB1423" s="238"/>
    </row>
    <row r="1424" spans="25:28" x14ac:dyDescent="0.2">
      <c r="Y1424" s="238"/>
      <c r="AA1424" s="238"/>
      <c r="AB1424" s="238"/>
    </row>
    <row r="1425" spans="25:28" x14ac:dyDescent="0.2">
      <c r="Y1425" s="238"/>
      <c r="AA1425" s="238"/>
      <c r="AB1425" s="238"/>
    </row>
    <row r="1426" spans="25:28" x14ac:dyDescent="0.2">
      <c r="Y1426" s="238"/>
      <c r="AA1426" s="238"/>
      <c r="AB1426" s="238"/>
    </row>
    <row r="1427" spans="25:28" x14ac:dyDescent="0.2">
      <c r="Y1427" s="238"/>
      <c r="AA1427" s="238"/>
      <c r="AB1427" s="238"/>
    </row>
    <row r="1428" spans="25:28" x14ac:dyDescent="0.2">
      <c r="Y1428" s="238"/>
      <c r="AA1428" s="238"/>
      <c r="AB1428" s="238"/>
    </row>
    <row r="1429" spans="25:28" x14ac:dyDescent="0.2">
      <c r="Y1429" s="238"/>
      <c r="AA1429" s="238"/>
      <c r="AB1429" s="238"/>
    </row>
    <row r="1430" spans="25:28" x14ac:dyDescent="0.2">
      <c r="Y1430" s="238"/>
      <c r="AA1430" s="238"/>
      <c r="AB1430" s="238"/>
    </row>
    <row r="1431" spans="25:28" x14ac:dyDescent="0.2">
      <c r="Y1431" s="238"/>
      <c r="AA1431" s="238"/>
      <c r="AB1431" s="238"/>
    </row>
    <row r="1432" spans="25:28" x14ac:dyDescent="0.2">
      <c r="Y1432" s="238"/>
      <c r="AA1432" s="238"/>
      <c r="AB1432" s="238"/>
    </row>
    <row r="1433" spans="25:28" x14ac:dyDescent="0.2">
      <c r="Y1433" s="238"/>
      <c r="AA1433" s="238"/>
      <c r="AB1433" s="238"/>
    </row>
    <row r="1434" spans="25:28" x14ac:dyDescent="0.2">
      <c r="Y1434" s="238"/>
      <c r="AA1434" s="238"/>
      <c r="AB1434" s="238"/>
    </row>
    <row r="1435" spans="25:28" x14ac:dyDescent="0.2">
      <c r="Y1435" s="238"/>
      <c r="AA1435" s="238"/>
      <c r="AB1435" s="238"/>
    </row>
    <row r="1436" spans="25:28" x14ac:dyDescent="0.2">
      <c r="Y1436" s="238"/>
      <c r="AA1436" s="238"/>
      <c r="AB1436" s="238"/>
    </row>
    <row r="1437" spans="25:28" x14ac:dyDescent="0.2">
      <c r="Y1437" s="238"/>
      <c r="AA1437" s="238"/>
      <c r="AB1437" s="238"/>
    </row>
    <row r="1438" spans="25:28" x14ac:dyDescent="0.2">
      <c r="Y1438" s="238"/>
      <c r="AA1438" s="238"/>
      <c r="AB1438" s="238"/>
    </row>
    <row r="1439" spans="25:28" x14ac:dyDescent="0.2">
      <c r="Y1439" s="238"/>
      <c r="AA1439" s="238"/>
      <c r="AB1439" s="238"/>
    </row>
    <row r="1440" spans="25:28" x14ac:dyDescent="0.2">
      <c r="Y1440" s="238"/>
      <c r="AA1440" s="238"/>
      <c r="AB1440" s="238"/>
    </row>
    <row r="1441" spans="25:28" x14ac:dyDescent="0.2">
      <c r="Y1441" s="238"/>
      <c r="AA1441" s="238"/>
      <c r="AB1441" s="238"/>
    </row>
    <row r="1442" spans="25:28" x14ac:dyDescent="0.2">
      <c r="Y1442" s="238"/>
      <c r="AA1442" s="238"/>
      <c r="AB1442" s="238"/>
    </row>
    <row r="1443" spans="25:28" x14ac:dyDescent="0.2">
      <c r="Y1443" s="238"/>
      <c r="AA1443" s="238"/>
      <c r="AB1443" s="238"/>
    </row>
    <row r="1444" spans="25:28" x14ac:dyDescent="0.2">
      <c r="Y1444" s="238"/>
      <c r="AA1444" s="238"/>
      <c r="AB1444" s="238"/>
    </row>
    <row r="1445" spans="25:28" x14ac:dyDescent="0.2">
      <c r="Y1445" s="238"/>
      <c r="AA1445" s="238"/>
      <c r="AB1445" s="238"/>
    </row>
    <row r="1446" spans="25:28" x14ac:dyDescent="0.2">
      <c r="Y1446" s="238"/>
      <c r="AA1446" s="238"/>
      <c r="AB1446" s="238"/>
    </row>
    <row r="1447" spans="25:28" x14ac:dyDescent="0.2">
      <c r="Y1447" s="238"/>
      <c r="AA1447" s="238"/>
      <c r="AB1447" s="238"/>
    </row>
    <row r="1448" spans="25:28" x14ac:dyDescent="0.2">
      <c r="Y1448" s="238"/>
      <c r="AA1448" s="238"/>
      <c r="AB1448" s="238"/>
    </row>
    <row r="1449" spans="25:28" x14ac:dyDescent="0.2">
      <c r="Y1449" s="238"/>
      <c r="AA1449" s="238"/>
      <c r="AB1449" s="238"/>
    </row>
    <row r="1450" spans="25:28" x14ac:dyDescent="0.2">
      <c r="Y1450" s="238"/>
      <c r="AA1450" s="238"/>
      <c r="AB1450" s="238"/>
    </row>
    <row r="1451" spans="25:28" x14ac:dyDescent="0.2">
      <c r="Y1451" s="238"/>
      <c r="AA1451" s="238"/>
      <c r="AB1451" s="238"/>
    </row>
    <row r="1452" spans="25:28" x14ac:dyDescent="0.2">
      <c r="Y1452" s="238"/>
      <c r="AA1452" s="238"/>
      <c r="AB1452" s="238"/>
    </row>
    <row r="1453" spans="25:28" x14ac:dyDescent="0.2">
      <c r="Y1453" s="238"/>
      <c r="AA1453" s="238"/>
      <c r="AB1453" s="238"/>
    </row>
    <row r="1454" spans="25:28" x14ac:dyDescent="0.2">
      <c r="Y1454" s="238"/>
      <c r="AA1454" s="238"/>
      <c r="AB1454" s="238"/>
    </row>
    <row r="1455" spans="25:28" x14ac:dyDescent="0.2">
      <c r="Y1455" s="238"/>
      <c r="AA1455" s="238"/>
      <c r="AB1455" s="238"/>
    </row>
    <row r="1456" spans="25:28" x14ac:dyDescent="0.2">
      <c r="Y1456" s="238"/>
      <c r="AA1456" s="238"/>
      <c r="AB1456" s="238"/>
    </row>
    <row r="1457" spans="25:28" x14ac:dyDescent="0.2">
      <c r="Y1457" s="238"/>
      <c r="AA1457" s="238"/>
      <c r="AB1457" s="238"/>
    </row>
    <row r="1458" spans="25:28" x14ac:dyDescent="0.2">
      <c r="Y1458" s="238"/>
      <c r="AA1458" s="238"/>
      <c r="AB1458" s="238"/>
    </row>
    <row r="1459" spans="25:28" x14ac:dyDescent="0.2">
      <c r="Y1459" s="238"/>
      <c r="AA1459" s="238"/>
      <c r="AB1459" s="238"/>
    </row>
    <row r="1460" spans="25:28" x14ac:dyDescent="0.2">
      <c r="Y1460" s="238"/>
      <c r="AA1460" s="238"/>
      <c r="AB1460" s="238"/>
    </row>
    <row r="1461" spans="25:28" x14ac:dyDescent="0.2">
      <c r="Y1461" s="238"/>
      <c r="AA1461" s="238"/>
      <c r="AB1461" s="238"/>
    </row>
    <row r="1462" spans="25:28" x14ac:dyDescent="0.2">
      <c r="Y1462" s="238"/>
      <c r="AA1462" s="238"/>
      <c r="AB1462" s="238"/>
    </row>
    <row r="1463" spans="25:28" x14ac:dyDescent="0.2">
      <c r="Y1463" s="238"/>
      <c r="AA1463" s="238"/>
      <c r="AB1463" s="238"/>
    </row>
    <row r="1464" spans="25:28" x14ac:dyDescent="0.2">
      <c r="Y1464" s="238"/>
      <c r="AA1464" s="238"/>
      <c r="AB1464" s="238"/>
    </row>
    <row r="1465" spans="25:28" x14ac:dyDescent="0.2">
      <c r="Y1465" s="238"/>
      <c r="AA1465" s="238"/>
      <c r="AB1465" s="238"/>
    </row>
    <row r="1466" spans="25:28" x14ac:dyDescent="0.2">
      <c r="Y1466" s="238"/>
      <c r="AA1466" s="238"/>
      <c r="AB1466" s="238"/>
    </row>
    <row r="1467" spans="25:28" x14ac:dyDescent="0.2">
      <c r="Y1467" s="238"/>
      <c r="AA1467" s="238"/>
      <c r="AB1467" s="238"/>
    </row>
    <row r="1468" spans="25:28" x14ac:dyDescent="0.2">
      <c r="Y1468" s="238"/>
      <c r="AA1468" s="238"/>
      <c r="AB1468" s="238"/>
    </row>
    <row r="1469" spans="25:28" x14ac:dyDescent="0.2">
      <c r="Y1469" s="238"/>
      <c r="AA1469" s="238"/>
      <c r="AB1469" s="238"/>
    </row>
    <row r="1470" spans="25:28" x14ac:dyDescent="0.2">
      <c r="Y1470" s="238"/>
      <c r="AA1470" s="238"/>
      <c r="AB1470" s="238"/>
    </row>
    <row r="1471" spans="25:28" x14ac:dyDescent="0.2">
      <c r="Y1471" s="238"/>
      <c r="AA1471" s="238"/>
      <c r="AB1471" s="238"/>
    </row>
    <row r="1472" spans="25:28" x14ac:dyDescent="0.2">
      <c r="Y1472" s="238"/>
      <c r="AA1472" s="238"/>
      <c r="AB1472" s="238"/>
    </row>
    <row r="1473" spans="25:28" x14ac:dyDescent="0.2">
      <c r="Y1473" s="238"/>
      <c r="AA1473" s="238"/>
      <c r="AB1473" s="238"/>
    </row>
    <row r="1474" spans="25:28" x14ac:dyDescent="0.2">
      <c r="Y1474" s="238"/>
      <c r="AA1474" s="238"/>
      <c r="AB1474" s="238"/>
    </row>
    <row r="1475" spans="25:28" x14ac:dyDescent="0.2">
      <c r="Y1475" s="238"/>
      <c r="AA1475" s="238"/>
      <c r="AB1475" s="238"/>
    </row>
    <row r="1476" spans="25:28" x14ac:dyDescent="0.2">
      <c r="Y1476" s="238"/>
      <c r="AA1476" s="238"/>
      <c r="AB1476" s="238"/>
    </row>
    <row r="1477" spans="25:28" x14ac:dyDescent="0.2">
      <c r="Y1477" s="238"/>
      <c r="AA1477" s="238"/>
      <c r="AB1477" s="238"/>
    </row>
    <row r="1478" spans="25:28" x14ac:dyDescent="0.2">
      <c r="Y1478" s="238"/>
      <c r="AA1478" s="238"/>
      <c r="AB1478" s="238"/>
    </row>
    <row r="1479" spans="25:28" x14ac:dyDescent="0.2">
      <c r="Y1479" s="238"/>
      <c r="AA1479" s="238"/>
      <c r="AB1479" s="238"/>
    </row>
    <row r="1480" spans="25:28" x14ac:dyDescent="0.2">
      <c r="Y1480" s="238"/>
      <c r="AA1480" s="238"/>
      <c r="AB1480" s="238"/>
    </row>
    <row r="1481" spans="25:28" x14ac:dyDescent="0.2">
      <c r="Y1481" s="238"/>
      <c r="AA1481" s="238"/>
      <c r="AB1481" s="238"/>
    </row>
    <row r="1482" spans="25:28" x14ac:dyDescent="0.2">
      <c r="Y1482" s="238"/>
      <c r="AA1482" s="238"/>
      <c r="AB1482" s="238"/>
    </row>
    <row r="1483" spans="25:28" x14ac:dyDescent="0.2">
      <c r="Y1483" s="238"/>
      <c r="AA1483" s="238"/>
      <c r="AB1483" s="238"/>
    </row>
    <row r="1484" spans="25:28" x14ac:dyDescent="0.2">
      <c r="Y1484" s="238"/>
      <c r="AA1484" s="238"/>
      <c r="AB1484" s="238"/>
    </row>
    <row r="1485" spans="25:28" x14ac:dyDescent="0.2">
      <c r="Y1485" s="238"/>
      <c r="AA1485" s="238"/>
      <c r="AB1485" s="238"/>
    </row>
    <row r="1486" spans="25:28" x14ac:dyDescent="0.2">
      <c r="Y1486" s="238"/>
      <c r="AA1486" s="238"/>
      <c r="AB1486" s="238"/>
    </row>
    <row r="1487" spans="25:28" x14ac:dyDescent="0.2">
      <c r="Y1487" s="238"/>
      <c r="AA1487" s="238"/>
      <c r="AB1487" s="238"/>
    </row>
    <row r="1488" spans="25:28" x14ac:dyDescent="0.2">
      <c r="Y1488" s="238"/>
      <c r="AA1488" s="238"/>
      <c r="AB1488" s="238"/>
    </row>
    <row r="1489" spans="25:28" x14ac:dyDescent="0.2">
      <c r="Y1489" s="238"/>
      <c r="AA1489" s="238"/>
      <c r="AB1489" s="238"/>
    </row>
    <row r="1490" spans="25:28" x14ac:dyDescent="0.2">
      <c r="Y1490" s="238"/>
      <c r="AA1490" s="238"/>
      <c r="AB1490" s="238"/>
    </row>
    <row r="1491" spans="25:28" x14ac:dyDescent="0.2">
      <c r="Y1491" s="238"/>
      <c r="AA1491" s="238"/>
      <c r="AB1491" s="238"/>
    </row>
    <row r="1492" spans="25:28" x14ac:dyDescent="0.2">
      <c r="Y1492" s="238"/>
      <c r="AA1492" s="238"/>
      <c r="AB1492" s="238"/>
    </row>
    <row r="1493" spans="25:28" x14ac:dyDescent="0.2">
      <c r="Y1493" s="238"/>
      <c r="AA1493" s="238"/>
      <c r="AB1493" s="238"/>
    </row>
    <row r="1494" spans="25:28" x14ac:dyDescent="0.2">
      <c r="Y1494" s="238"/>
      <c r="AA1494" s="238"/>
      <c r="AB1494" s="238"/>
    </row>
    <row r="1495" spans="25:28" x14ac:dyDescent="0.2">
      <c r="Y1495" s="238"/>
      <c r="AA1495" s="238"/>
      <c r="AB1495" s="238"/>
    </row>
    <row r="1496" spans="25:28" x14ac:dyDescent="0.2">
      <c r="Y1496" s="238"/>
      <c r="AA1496" s="238"/>
      <c r="AB1496" s="238"/>
    </row>
    <row r="1497" spans="25:28" x14ac:dyDescent="0.2">
      <c r="Y1497" s="238"/>
      <c r="AA1497" s="238"/>
      <c r="AB1497" s="238"/>
    </row>
    <row r="1498" spans="25:28" x14ac:dyDescent="0.2">
      <c r="Y1498" s="238"/>
      <c r="AA1498" s="238"/>
      <c r="AB1498" s="238"/>
    </row>
    <row r="1499" spans="25:28" x14ac:dyDescent="0.2">
      <c r="Y1499" s="238"/>
      <c r="AA1499" s="238"/>
      <c r="AB1499" s="238"/>
    </row>
    <row r="1500" spans="25:28" x14ac:dyDescent="0.2">
      <c r="Y1500" s="238"/>
      <c r="AA1500" s="238"/>
      <c r="AB1500" s="238"/>
    </row>
    <row r="1501" spans="25:28" x14ac:dyDescent="0.2">
      <c r="Y1501" s="238"/>
      <c r="AA1501" s="238"/>
      <c r="AB1501" s="238"/>
    </row>
    <row r="1502" spans="25:28" x14ac:dyDescent="0.2">
      <c r="Y1502" s="238"/>
      <c r="AA1502" s="238"/>
      <c r="AB1502" s="238"/>
    </row>
    <row r="1503" spans="25:28" x14ac:dyDescent="0.2">
      <c r="Y1503" s="238"/>
      <c r="AA1503" s="238"/>
      <c r="AB1503" s="238"/>
    </row>
    <row r="1504" spans="25:28" x14ac:dyDescent="0.2">
      <c r="Y1504" s="238"/>
      <c r="AA1504" s="238"/>
      <c r="AB1504" s="238"/>
    </row>
    <row r="1505" spans="25:28" x14ac:dyDescent="0.2">
      <c r="Y1505" s="238"/>
      <c r="AA1505" s="238"/>
      <c r="AB1505" s="238"/>
    </row>
    <row r="1506" spans="25:28" x14ac:dyDescent="0.2">
      <c r="Y1506" s="238"/>
      <c r="AA1506" s="238"/>
      <c r="AB1506" s="238"/>
    </row>
    <row r="1507" spans="25:28" x14ac:dyDescent="0.2">
      <c r="Y1507" s="238"/>
      <c r="AA1507" s="238"/>
      <c r="AB1507" s="238"/>
    </row>
    <row r="1508" spans="25:28" x14ac:dyDescent="0.2">
      <c r="Y1508" s="238"/>
      <c r="AA1508" s="238"/>
      <c r="AB1508" s="238"/>
    </row>
    <row r="1509" spans="25:28" x14ac:dyDescent="0.2">
      <c r="Y1509" s="238"/>
      <c r="AA1509" s="238"/>
      <c r="AB1509" s="238"/>
    </row>
    <row r="1510" spans="25:28" x14ac:dyDescent="0.2">
      <c r="Y1510" s="238"/>
      <c r="AA1510" s="238"/>
      <c r="AB1510" s="238"/>
    </row>
    <row r="1511" spans="25:28" x14ac:dyDescent="0.2">
      <c r="Y1511" s="238"/>
      <c r="AA1511" s="238"/>
      <c r="AB1511" s="238"/>
    </row>
    <row r="1512" spans="25:28" x14ac:dyDescent="0.2">
      <c r="Y1512" s="238"/>
      <c r="AA1512" s="238"/>
      <c r="AB1512" s="238"/>
    </row>
    <row r="1513" spans="25:28" x14ac:dyDescent="0.2">
      <c r="Y1513" s="238"/>
      <c r="AA1513" s="238"/>
      <c r="AB1513" s="238"/>
    </row>
    <row r="1514" spans="25:28" x14ac:dyDescent="0.2">
      <c r="Y1514" s="238"/>
      <c r="AA1514" s="238"/>
      <c r="AB1514" s="238"/>
    </row>
    <row r="1515" spans="25:28" x14ac:dyDescent="0.2">
      <c r="Y1515" s="238"/>
      <c r="AA1515" s="238"/>
      <c r="AB1515" s="238"/>
    </row>
    <row r="1516" spans="25:28" x14ac:dyDescent="0.2">
      <c r="Y1516" s="238"/>
      <c r="AA1516" s="238"/>
      <c r="AB1516" s="238"/>
    </row>
    <row r="1517" spans="25:28" x14ac:dyDescent="0.2">
      <c r="Y1517" s="238"/>
      <c r="AA1517" s="238"/>
      <c r="AB1517" s="238"/>
    </row>
    <row r="1518" spans="25:28" x14ac:dyDescent="0.2">
      <c r="Y1518" s="238"/>
      <c r="AA1518" s="238"/>
      <c r="AB1518" s="238"/>
    </row>
    <row r="1519" spans="25:28" x14ac:dyDescent="0.2">
      <c r="Y1519" s="238"/>
      <c r="AA1519" s="238"/>
      <c r="AB1519" s="238"/>
    </row>
    <row r="1520" spans="25:28" x14ac:dyDescent="0.2">
      <c r="Y1520" s="238"/>
      <c r="AA1520" s="238"/>
      <c r="AB1520" s="238"/>
    </row>
    <row r="1521" spans="25:28" x14ac:dyDescent="0.2">
      <c r="Y1521" s="238"/>
      <c r="AA1521" s="238"/>
      <c r="AB1521" s="238"/>
    </row>
    <row r="1522" spans="25:28" x14ac:dyDescent="0.2">
      <c r="Y1522" s="238"/>
      <c r="AA1522" s="238"/>
      <c r="AB1522" s="238"/>
    </row>
    <row r="1523" spans="25:28" x14ac:dyDescent="0.2">
      <c r="Y1523" s="238"/>
      <c r="AA1523" s="238"/>
      <c r="AB1523" s="238"/>
    </row>
    <row r="1524" spans="25:28" x14ac:dyDescent="0.2">
      <c r="Y1524" s="238"/>
      <c r="AA1524" s="238"/>
      <c r="AB1524" s="238"/>
    </row>
    <row r="1525" spans="25:28" x14ac:dyDescent="0.2">
      <c r="Y1525" s="238"/>
      <c r="AA1525" s="238"/>
      <c r="AB1525" s="238"/>
    </row>
    <row r="1526" spans="25:28" x14ac:dyDescent="0.2">
      <c r="Y1526" s="238"/>
      <c r="AA1526" s="238"/>
      <c r="AB1526" s="238"/>
    </row>
    <row r="1527" spans="25:28" x14ac:dyDescent="0.2">
      <c r="Y1527" s="238"/>
      <c r="AA1527" s="238"/>
      <c r="AB1527" s="238"/>
    </row>
    <row r="1528" spans="25:28" x14ac:dyDescent="0.2">
      <c r="Y1528" s="238"/>
      <c r="AA1528" s="238"/>
      <c r="AB1528" s="238"/>
    </row>
    <row r="1529" spans="25:28" x14ac:dyDescent="0.2">
      <c r="Y1529" s="238"/>
      <c r="AA1529" s="238"/>
      <c r="AB1529" s="238"/>
    </row>
    <row r="1530" spans="25:28" x14ac:dyDescent="0.2">
      <c r="Y1530" s="238"/>
      <c r="AA1530" s="238"/>
      <c r="AB1530" s="238"/>
    </row>
    <row r="1531" spans="25:28" x14ac:dyDescent="0.2">
      <c r="Y1531" s="238"/>
      <c r="AA1531" s="238"/>
      <c r="AB1531" s="238"/>
    </row>
    <row r="1532" spans="25:28" x14ac:dyDescent="0.2">
      <c r="Y1532" s="238"/>
      <c r="AA1532" s="238"/>
      <c r="AB1532" s="238"/>
    </row>
    <row r="1533" spans="25:28" x14ac:dyDescent="0.2">
      <c r="Y1533" s="238"/>
      <c r="AA1533" s="238"/>
      <c r="AB1533" s="238"/>
    </row>
    <row r="1534" spans="25:28" x14ac:dyDescent="0.2">
      <c r="Y1534" s="238"/>
      <c r="AA1534" s="238"/>
      <c r="AB1534" s="238"/>
    </row>
    <row r="1535" spans="25:28" x14ac:dyDescent="0.2">
      <c r="Y1535" s="238"/>
      <c r="AA1535" s="238"/>
      <c r="AB1535" s="238"/>
    </row>
    <row r="1536" spans="25:28" x14ac:dyDescent="0.2">
      <c r="Y1536" s="238"/>
      <c r="AA1536" s="238"/>
      <c r="AB1536" s="238"/>
    </row>
    <row r="1537" spans="25:28" x14ac:dyDescent="0.2">
      <c r="Y1537" s="238"/>
      <c r="AA1537" s="238"/>
      <c r="AB1537" s="238"/>
    </row>
    <row r="1538" spans="25:28" x14ac:dyDescent="0.2">
      <c r="Y1538" s="238"/>
      <c r="AA1538" s="238"/>
      <c r="AB1538" s="238"/>
    </row>
    <row r="1539" spans="25:28" x14ac:dyDescent="0.2">
      <c r="Y1539" s="238"/>
      <c r="AA1539" s="238"/>
      <c r="AB1539" s="238"/>
    </row>
    <row r="1540" spans="25:28" x14ac:dyDescent="0.2">
      <c r="Y1540" s="238"/>
      <c r="AA1540" s="238"/>
      <c r="AB1540" s="238"/>
    </row>
    <row r="1541" spans="25:28" x14ac:dyDescent="0.2">
      <c r="Y1541" s="238"/>
      <c r="AA1541" s="238"/>
      <c r="AB1541" s="238"/>
    </row>
    <row r="1542" spans="25:28" x14ac:dyDescent="0.2">
      <c r="Y1542" s="238"/>
      <c r="AA1542" s="238"/>
      <c r="AB1542" s="238"/>
    </row>
    <row r="1543" spans="25:28" x14ac:dyDescent="0.2">
      <c r="Y1543" s="238"/>
      <c r="AA1543" s="238"/>
      <c r="AB1543" s="238"/>
    </row>
    <row r="1544" spans="25:28" x14ac:dyDescent="0.2">
      <c r="Y1544" s="238"/>
      <c r="AA1544" s="238"/>
      <c r="AB1544" s="238"/>
    </row>
    <row r="1545" spans="25:28" x14ac:dyDescent="0.2">
      <c r="Y1545" s="238"/>
      <c r="AA1545" s="238"/>
      <c r="AB1545" s="238"/>
    </row>
    <row r="1546" spans="25:28" x14ac:dyDescent="0.2">
      <c r="Y1546" s="238"/>
      <c r="AA1546" s="238"/>
      <c r="AB1546" s="238"/>
    </row>
    <row r="1547" spans="25:28" x14ac:dyDescent="0.2">
      <c r="Y1547" s="238"/>
      <c r="AA1547" s="238"/>
      <c r="AB1547" s="238"/>
    </row>
    <row r="1548" spans="25:28" x14ac:dyDescent="0.2">
      <c r="Y1548" s="238"/>
      <c r="AA1548" s="238"/>
      <c r="AB1548" s="238"/>
    </row>
    <row r="1549" spans="25:28" x14ac:dyDescent="0.2">
      <c r="Y1549" s="238"/>
      <c r="AA1549" s="238"/>
      <c r="AB1549" s="238"/>
    </row>
    <row r="1550" spans="25:28" x14ac:dyDescent="0.2">
      <c r="Y1550" s="238"/>
      <c r="AA1550" s="238"/>
      <c r="AB1550" s="238"/>
    </row>
    <row r="1551" spans="25:28" x14ac:dyDescent="0.2">
      <c r="Y1551" s="238"/>
      <c r="AA1551" s="238"/>
      <c r="AB1551" s="238"/>
    </row>
    <row r="1552" spans="25:28" x14ac:dyDescent="0.2">
      <c r="Y1552" s="238"/>
      <c r="AA1552" s="238"/>
      <c r="AB1552" s="238"/>
    </row>
    <row r="1553" spans="25:28" x14ac:dyDescent="0.2">
      <c r="Y1553" s="238"/>
      <c r="AA1553" s="238"/>
      <c r="AB1553" s="238"/>
    </row>
    <row r="1554" spans="25:28" x14ac:dyDescent="0.2">
      <c r="Y1554" s="238"/>
      <c r="AA1554" s="238"/>
      <c r="AB1554" s="238"/>
    </row>
    <row r="1555" spans="25:28" x14ac:dyDescent="0.2">
      <c r="Y1555" s="238"/>
      <c r="AA1555" s="238"/>
      <c r="AB1555" s="238"/>
    </row>
    <row r="1556" spans="25:28" x14ac:dyDescent="0.2">
      <c r="Y1556" s="238"/>
      <c r="AA1556" s="238"/>
      <c r="AB1556" s="238"/>
    </row>
    <row r="1557" spans="25:28" x14ac:dyDescent="0.2">
      <c r="Y1557" s="238"/>
      <c r="AA1557" s="238"/>
      <c r="AB1557" s="238"/>
    </row>
    <row r="1558" spans="25:28" x14ac:dyDescent="0.2">
      <c r="Y1558" s="238"/>
      <c r="AA1558" s="238"/>
      <c r="AB1558" s="238"/>
    </row>
    <row r="1559" spans="25:28" x14ac:dyDescent="0.2">
      <c r="Y1559" s="238"/>
      <c r="AA1559" s="238"/>
      <c r="AB1559" s="238"/>
    </row>
    <row r="1560" spans="25:28" x14ac:dyDescent="0.2">
      <c r="Y1560" s="238"/>
      <c r="AA1560" s="238"/>
      <c r="AB1560" s="238"/>
    </row>
    <row r="1561" spans="25:28" x14ac:dyDescent="0.2">
      <c r="Y1561" s="238"/>
      <c r="AA1561" s="238"/>
      <c r="AB1561" s="238"/>
    </row>
    <row r="1562" spans="25:28" x14ac:dyDescent="0.2">
      <c r="Y1562" s="238"/>
      <c r="AA1562" s="238"/>
      <c r="AB1562" s="238"/>
    </row>
    <row r="1563" spans="25:28" x14ac:dyDescent="0.2">
      <c r="Y1563" s="238"/>
      <c r="AA1563" s="238"/>
      <c r="AB1563" s="238"/>
    </row>
    <row r="1564" spans="25:28" x14ac:dyDescent="0.2">
      <c r="Y1564" s="238"/>
      <c r="AA1564" s="238"/>
      <c r="AB1564" s="238"/>
    </row>
    <row r="1565" spans="25:28" x14ac:dyDescent="0.2">
      <c r="Y1565" s="238"/>
      <c r="AA1565" s="238"/>
      <c r="AB1565" s="238"/>
    </row>
    <row r="1566" spans="25:28" x14ac:dyDescent="0.2">
      <c r="Y1566" s="238"/>
      <c r="AA1566" s="238"/>
      <c r="AB1566" s="238"/>
    </row>
    <row r="1567" spans="25:28" x14ac:dyDescent="0.2">
      <c r="Y1567" s="238"/>
      <c r="AA1567" s="238"/>
      <c r="AB1567" s="238"/>
    </row>
    <row r="1568" spans="25:28" x14ac:dyDescent="0.2">
      <c r="Y1568" s="238"/>
      <c r="AA1568" s="238"/>
      <c r="AB1568" s="238"/>
    </row>
    <row r="1569" spans="25:28" x14ac:dyDescent="0.2">
      <c r="Y1569" s="238"/>
      <c r="AA1569" s="238"/>
      <c r="AB1569" s="238"/>
    </row>
    <row r="1570" spans="25:28" x14ac:dyDescent="0.2">
      <c r="Y1570" s="238"/>
      <c r="AA1570" s="238"/>
      <c r="AB1570" s="238"/>
    </row>
    <row r="1571" spans="25:28" x14ac:dyDescent="0.2">
      <c r="Y1571" s="238"/>
      <c r="AA1571" s="238"/>
      <c r="AB1571" s="238"/>
    </row>
    <row r="1572" spans="25:28" x14ac:dyDescent="0.2">
      <c r="Y1572" s="238"/>
      <c r="AA1572" s="238"/>
      <c r="AB1572" s="238"/>
    </row>
    <row r="1573" spans="25:28" x14ac:dyDescent="0.2">
      <c r="Y1573" s="238"/>
      <c r="AA1573" s="238"/>
      <c r="AB1573" s="238"/>
    </row>
    <row r="1574" spans="25:28" x14ac:dyDescent="0.2">
      <c r="Y1574" s="238"/>
      <c r="AA1574" s="238"/>
      <c r="AB1574" s="238"/>
    </row>
    <row r="1575" spans="25:28" x14ac:dyDescent="0.2">
      <c r="Y1575" s="238"/>
      <c r="AA1575" s="238"/>
      <c r="AB1575" s="238"/>
    </row>
    <row r="1576" spans="25:28" x14ac:dyDescent="0.2">
      <c r="Y1576" s="238"/>
      <c r="AA1576" s="238"/>
      <c r="AB1576" s="238"/>
    </row>
    <row r="1577" spans="25:28" x14ac:dyDescent="0.2">
      <c r="Y1577" s="238"/>
      <c r="AA1577" s="238"/>
      <c r="AB1577" s="238"/>
    </row>
    <row r="1578" spans="25:28" x14ac:dyDescent="0.2">
      <c r="Y1578" s="238"/>
      <c r="AA1578" s="238"/>
      <c r="AB1578" s="238"/>
    </row>
    <row r="1579" spans="25:28" x14ac:dyDescent="0.2">
      <c r="Y1579" s="238"/>
      <c r="AA1579" s="238"/>
      <c r="AB1579" s="238"/>
    </row>
    <row r="1580" spans="25:28" x14ac:dyDescent="0.2">
      <c r="Y1580" s="238"/>
      <c r="AA1580" s="238"/>
      <c r="AB1580" s="238"/>
    </row>
    <row r="1581" spans="25:28" x14ac:dyDescent="0.2">
      <c r="Y1581" s="238"/>
      <c r="AA1581" s="238"/>
      <c r="AB1581" s="238"/>
    </row>
    <row r="1582" spans="25:28" x14ac:dyDescent="0.2">
      <c r="Y1582" s="238"/>
      <c r="AA1582" s="238"/>
      <c r="AB1582" s="238"/>
    </row>
    <row r="1583" spans="25:28" x14ac:dyDescent="0.2">
      <c r="Y1583" s="238"/>
      <c r="AA1583" s="238"/>
      <c r="AB1583" s="238"/>
    </row>
    <row r="1584" spans="25:28" x14ac:dyDescent="0.2">
      <c r="Y1584" s="238"/>
      <c r="AA1584" s="238"/>
      <c r="AB1584" s="238"/>
    </row>
    <row r="1585" spans="25:28" x14ac:dyDescent="0.2">
      <c r="Y1585" s="238"/>
      <c r="AA1585" s="238"/>
      <c r="AB1585" s="238"/>
    </row>
    <row r="1586" spans="25:28" x14ac:dyDescent="0.2">
      <c r="Y1586" s="238"/>
      <c r="AA1586" s="238"/>
      <c r="AB1586" s="238"/>
    </row>
    <row r="1587" spans="25:28" x14ac:dyDescent="0.2">
      <c r="Y1587" s="238"/>
      <c r="AA1587" s="238"/>
      <c r="AB1587" s="238"/>
    </row>
    <row r="1588" spans="25:28" x14ac:dyDescent="0.2">
      <c r="Y1588" s="238"/>
      <c r="AA1588" s="238"/>
      <c r="AB1588" s="238"/>
    </row>
    <row r="1589" spans="25:28" x14ac:dyDescent="0.2">
      <c r="Y1589" s="238"/>
      <c r="AA1589" s="238"/>
      <c r="AB1589" s="238"/>
    </row>
    <row r="1590" spans="25:28" x14ac:dyDescent="0.2">
      <c r="Y1590" s="238"/>
      <c r="AA1590" s="238"/>
      <c r="AB1590" s="238"/>
    </row>
    <row r="1591" spans="25:28" x14ac:dyDescent="0.2">
      <c r="Y1591" s="238"/>
      <c r="AA1591" s="238"/>
      <c r="AB1591" s="238"/>
    </row>
    <row r="1592" spans="25:28" x14ac:dyDescent="0.2">
      <c r="Y1592" s="238"/>
      <c r="AA1592" s="238"/>
      <c r="AB1592" s="238"/>
    </row>
    <row r="1593" spans="25:28" x14ac:dyDescent="0.2">
      <c r="Y1593" s="238"/>
      <c r="AA1593" s="238"/>
      <c r="AB1593" s="238"/>
    </row>
    <row r="1594" spans="25:28" x14ac:dyDescent="0.2">
      <c r="Y1594" s="238"/>
      <c r="AA1594" s="238"/>
      <c r="AB1594" s="238"/>
    </row>
    <row r="1595" spans="25:28" x14ac:dyDescent="0.2">
      <c r="Y1595" s="238"/>
      <c r="AA1595" s="238"/>
      <c r="AB1595" s="238"/>
    </row>
    <row r="1596" spans="25:28" x14ac:dyDescent="0.2">
      <c r="Y1596" s="238"/>
      <c r="AA1596" s="238"/>
      <c r="AB1596" s="238"/>
    </row>
    <row r="1597" spans="25:28" x14ac:dyDescent="0.2">
      <c r="Y1597" s="238"/>
      <c r="AA1597" s="238"/>
      <c r="AB1597" s="238"/>
    </row>
    <row r="1598" spans="25:28" x14ac:dyDescent="0.2">
      <c r="Y1598" s="238"/>
      <c r="AA1598" s="238"/>
      <c r="AB1598" s="238"/>
    </row>
    <row r="1599" spans="25:28" x14ac:dyDescent="0.2">
      <c r="Y1599" s="238"/>
      <c r="AA1599" s="238"/>
      <c r="AB1599" s="238"/>
    </row>
    <row r="1600" spans="25:28" x14ac:dyDescent="0.2">
      <c r="Y1600" s="238"/>
      <c r="AA1600" s="238"/>
      <c r="AB1600" s="238"/>
    </row>
    <row r="1601" spans="25:28" x14ac:dyDescent="0.2">
      <c r="Y1601" s="238"/>
      <c r="AA1601" s="238"/>
      <c r="AB1601" s="238"/>
    </row>
    <row r="1602" spans="25:28" x14ac:dyDescent="0.2">
      <c r="Y1602" s="238"/>
      <c r="AA1602" s="238"/>
      <c r="AB1602" s="238"/>
    </row>
    <row r="1603" spans="25:28" x14ac:dyDescent="0.2">
      <c r="Y1603" s="238"/>
      <c r="AA1603" s="238"/>
      <c r="AB1603" s="238"/>
    </row>
    <row r="1604" spans="25:28" x14ac:dyDescent="0.2">
      <c r="Y1604" s="238"/>
      <c r="AA1604" s="238"/>
      <c r="AB1604" s="238"/>
    </row>
    <row r="1605" spans="25:28" x14ac:dyDescent="0.2">
      <c r="Y1605" s="238"/>
      <c r="AA1605" s="238"/>
      <c r="AB1605" s="238"/>
    </row>
    <row r="1606" spans="25:28" x14ac:dyDescent="0.2">
      <c r="Y1606" s="238"/>
      <c r="AA1606" s="238"/>
      <c r="AB1606" s="238"/>
    </row>
    <row r="1607" spans="25:28" x14ac:dyDescent="0.2">
      <c r="Y1607" s="238"/>
      <c r="AA1607" s="238"/>
      <c r="AB1607" s="238"/>
    </row>
    <row r="1608" spans="25:28" x14ac:dyDescent="0.2">
      <c r="Y1608" s="238"/>
      <c r="AA1608" s="238"/>
      <c r="AB1608" s="238"/>
    </row>
    <row r="1609" spans="25:28" x14ac:dyDescent="0.2">
      <c r="Y1609" s="238"/>
      <c r="AA1609" s="238"/>
      <c r="AB1609" s="238"/>
    </row>
    <row r="1610" spans="25:28" x14ac:dyDescent="0.2">
      <c r="Y1610" s="238"/>
      <c r="AA1610" s="238"/>
      <c r="AB1610" s="238"/>
    </row>
    <row r="1611" spans="25:28" x14ac:dyDescent="0.2">
      <c r="Y1611" s="238"/>
      <c r="AA1611" s="238"/>
      <c r="AB1611" s="238"/>
    </row>
    <row r="1612" spans="25:28" x14ac:dyDescent="0.2">
      <c r="Y1612" s="238"/>
      <c r="AA1612" s="238"/>
      <c r="AB1612" s="238"/>
    </row>
    <row r="1613" spans="25:28" x14ac:dyDescent="0.2">
      <c r="Y1613" s="238"/>
      <c r="AA1613" s="238"/>
      <c r="AB1613" s="238"/>
    </row>
    <row r="1614" spans="25:28" x14ac:dyDescent="0.2">
      <c r="Y1614" s="238"/>
      <c r="AA1614" s="238"/>
      <c r="AB1614" s="238"/>
    </row>
    <row r="1615" spans="25:28" x14ac:dyDescent="0.2">
      <c r="Y1615" s="238"/>
      <c r="AA1615" s="238"/>
      <c r="AB1615" s="238"/>
    </row>
    <row r="1616" spans="25:28" x14ac:dyDescent="0.2">
      <c r="Y1616" s="238"/>
      <c r="AA1616" s="238"/>
      <c r="AB1616" s="238"/>
    </row>
    <row r="1617" spans="25:28" x14ac:dyDescent="0.2">
      <c r="Y1617" s="238"/>
      <c r="AA1617" s="238"/>
      <c r="AB1617" s="238"/>
    </row>
    <row r="1618" spans="25:28" x14ac:dyDescent="0.2">
      <c r="Y1618" s="238"/>
      <c r="AA1618" s="238"/>
      <c r="AB1618" s="238"/>
    </row>
    <row r="1619" spans="25:28" x14ac:dyDescent="0.2">
      <c r="Y1619" s="238"/>
      <c r="AA1619" s="238"/>
      <c r="AB1619" s="238"/>
    </row>
    <row r="1620" spans="25:28" x14ac:dyDescent="0.2">
      <c r="Y1620" s="238"/>
      <c r="AA1620" s="238"/>
      <c r="AB1620" s="238"/>
    </row>
    <row r="1621" spans="25:28" x14ac:dyDescent="0.2">
      <c r="Y1621" s="238"/>
      <c r="AA1621" s="238"/>
      <c r="AB1621" s="238"/>
    </row>
    <row r="1622" spans="25:28" x14ac:dyDescent="0.2">
      <c r="Y1622" s="238"/>
      <c r="AA1622" s="238"/>
      <c r="AB1622" s="238"/>
    </row>
    <row r="1623" spans="25:28" x14ac:dyDescent="0.2">
      <c r="Y1623" s="238"/>
      <c r="AA1623" s="238"/>
      <c r="AB1623" s="238"/>
    </row>
    <row r="1624" spans="25:28" x14ac:dyDescent="0.2">
      <c r="Y1624" s="238"/>
      <c r="AA1624" s="238"/>
      <c r="AB1624" s="238"/>
    </row>
    <row r="1625" spans="25:28" x14ac:dyDescent="0.2">
      <c r="Y1625" s="238"/>
      <c r="AA1625" s="238"/>
      <c r="AB1625" s="238"/>
    </row>
    <row r="1626" spans="25:28" x14ac:dyDescent="0.2">
      <c r="Y1626" s="238"/>
      <c r="AA1626" s="238"/>
      <c r="AB1626" s="238"/>
    </row>
    <row r="1627" spans="25:28" x14ac:dyDescent="0.2">
      <c r="Y1627" s="238"/>
      <c r="AA1627" s="238"/>
      <c r="AB1627" s="238"/>
    </row>
    <row r="1628" spans="25:28" x14ac:dyDescent="0.2">
      <c r="Y1628" s="238"/>
      <c r="AA1628" s="238"/>
      <c r="AB1628" s="238"/>
    </row>
    <row r="1629" spans="25:28" x14ac:dyDescent="0.2">
      <c r="Y1629" s="238"/>
      <c r="AA1629" s="238"/>
      <c r="AB1629" s="238"/>
    </row>
    <row r="1630" spans="25:28" x14ac:dyDescent="0.2">
      <c r="Y1630" s="238"/>
      <c r="AA1630" s="238"/>
      <c r="AB1630" s="238"/>
    </row>
    <row r="1631" spans="25:28" x14ac:dyDescent="0.2">
      <c r="Y1631" s="238"/>
      <c r="AA1631" s="238"/>
      <c r="AB1631" s="238"/>
    </row>
    <row r="1632" spans="25:28" x14ac:dyDescent="0.2">
      <c r="Y1632" s="238"/>
      <c r="AA1632" s="238"/>
      <c r="AB1632" s="238"/>
    </row>
    <row r="1633" spans="25:28" x14ac:dyDescent="0.2">
      <c r="Y1633" s="238"/>
      <c r="AA1633" s="238"/>
      <c r="AB1633" s="238"/>
    </row>
    <row r="1634" spans="25:28" x14ac:dyDescent="0.2">
      <c r="Y1634" s="238"/>
      <c r="AA1634" s="238"/>
      <c r="AB1634" s="238"/>
    </row>
    <row r="1635" spans="25:28" x14ac:dyDescent="0.2">
      <c r="Y1635" s="238"/>
      <c r="AA1635" s="238"/>
      <c r="AB1635" s="238"/>
    </row>
    <row r="1636" spans="25:28" x14ac:dyDescent="0.2">
      <c r="Y1636" s="238"/>
      <c r="AA1636" s="238"/>
      <c r="AB1636" s="238"/>
    </row>
    <row r="1637" spans="25:28" x14ac:dyDescent="0.2">
      <c r="Y1637" s="238"/>
      <c r="AA1637" s="238"/>
      <c r="AB1637" s="238"/>
    </row>
    <row r="1638" spans="25:28" x14ac:dyDescent="0.2">
      <c r="Y1638" s="238"/>
      <c r="AA1638" s="238"/>
      <c r="AB1638" s="238"/>
    </row>
    <row r="1639" spans="25:28" x14ac:dyDescent="0.2">
      <c r="Y1639" s="238"/>
      <c r="AA1639" s="238"/>
      <c r="AB1639" s="238"/>
    </row>
    <row r="1640" spans="25:28" x14ac:dyDescent="0.2">
      <c r="Y1640" s="238"/>
      <c r="AA1640" s="238"/>
      <c r="AB1640" s="238"/>
    </row>
    <row r="1641" spans="25:28" x14ac:dyDescent="0.2">
      <c r="Y1641" s="238"/>
      <c r="AA1641" s="238"/>
      <c r="AB1641" s="238"/>
    </row>
    <row r="1642" spans="25:28" x14ac:dyDescent="0.2">
      <c r="Y1642" s="238"/>
      <c r="AA1642" s="238"/>
      <c r="AB1642" s="238"/>
    </row>
    <row r="1643" spans="25:28" x14ac:dyDescent="0.2">
      <c r="Y1643" s="238"/>
      <c r="AA1643" s="238"/>
      <c r="AB1643" s="238"/>
    </row>
    <row r="1644" spans="25:28" x14ac:dyDescent="0.2">
      <c r="Y1644" s="238"/>
      <c r="AA1644" s="238"/>
      <c r="AB1644" s="238"/>
    </row>
    <row r="1645" spans="25:28" x14ac:dyDescent="0.2">
      <c r="Y1645" s="238"/>
      <c r="AA1645" s="238"/>
      <c r="AB1645" s="238"/>
    </row>
    <row r="1646" spans="25:28" x14ac:dyDescent="0.2">
      <c r="Y1646" s="238"/>
      <c r="AA1646" s="238"/>
      <c r="AB1646" s="238"/>
    </row>
    <row r="1647" spans="25:28" x14ac:dyDescent="0.2">
      <c r="Y1647" s="238"/>
      <c r="AA1647" s="238"/>
      <c r="AB1647" s="238"/>
    </row>
    <row r="1648" spans="25:28" x14ac:dyDescent="0.2">
      <c r="Y1648" s="238"/>
      <c r="AA1648" s="238"/>
      <c r="AB1648" s="238"/>
    </row>
    <row r="1649" spans="25:28" x14ac:dyDescent="0.2">
      <c r="Y1649" s="238"/>
      <c r="AA1649" s="238"/>
      <c r="AB1649" s="238"/>
    </row>
    <row r="1650" spans="25:28" x14ac:dyDescent="0.2">
      <c r="Y1650" s="238"/>
      <c r="AA1650" s="238"/>
      <c r="AB1650" s="238"/>
    </row>
    <row r="1651" spans="25:28" x14ac:dyDescent="0.2">
      <c r="Y1651" s="238"/>
      <c r="AA1651" s="238"/>
      <c r="AB1651" s="238"/>
    </row>
    <row r="1652" spans="25:28" x14ac:dyDescent="0.2">
      <c r="Y1652" s="238"/>
      <c r="AA1652" s="238"/>
      <c r="AB1652" s="238"/>
    </row>
    <row r="1653" spans="25:28" x14ac:dyDescent="0.2">
      <c r="Y1653" s="238"/>
      <c r="AA1653" s="238"/>
      <c r="AB1653" s="238"/>
    </row>
    <row r="1654" spans="25:28" x14ac:dyDescent="0.2">
      <c r="Y1654" s="238"/>
      <c r="AA1654" s="238"/>
      <c r="AB1654" s="238"/>
    </row>
    <row r="1655" spans="25:28" x14ac:dyDescent="0.2">
      <c r="Y1655" s="238"/>
      <c r="AA1655" s="238"/>
      <c r="AB1655" s="238"/>
    </row>
    <row r="1656" spans="25:28" x14ac:dyDescent="0.2">
      <c r="Y1656" s="238"/>
      <c r="AA1656" s="238"/>
      <c r="AB1656" s="238"/>
    </row>
    <row r="1657" spans="25:28" x14ac:dyDescent="0.2">
      <c r="Y1657" s="238"/>
      <c r="AA1657" s="238"/>
      <c r="AB1657" s="238"/>
    </row>
    <row r="1658" spans="25:28" x14ac:dyDescent="0.2">
      <c r="Y1658" s="238"/>
      <c r="AA1658" s="238"/>
      <c r="AB1658" s="238"/>
    </row>
    <row r="1659" spans="25:28" x14ac:dyDescent="0.2">
      <c r="Y1659" s="238"/>
      <c r="AA1659" s="238"/>
      <c r="AB1659" s="238"/>
    </row>
    <row r="1660" spans="25:28" x14ac:dyDescent="0.2">
      <c r="Y1660" s="238"/>
      <c r="AA1660" s="238"/>
      <c r="AB1660" s="238"/>
    </row>
    <row r="1661" spans="25:28" x14ac:dyDescent="0.2">
      <c r="Y1661" s="238"/>
      <c r="AA1661" s="238"/>
      <c r="AB1661" s="238"/>
    </row>
    <row r="1662" spans="25:28" x14ac:dyDescent="0.2">
      <c r="Y1662" s="238"/>
      <c r="AA1662" s="238"/>
      <c r="AB1662" s="238"/>
    </row>
    <row r="1663" spans="25:28" x14ac:dyDescent="0.2">
      <c r="Y1663" s="238"/>
      <c r="AA1663" s="238"/>
      <c r="AB1663" s="238"/>
    </row>
    <row r="1664" spans="25:28" x14ac:dyDescent="0.2">
      <c r="Y1664" s="238"/>
      <c r="AA1664" s="238"/>
      <c r="AB1664" s="238"/>
    </row>
    <row r="1665" spans="25:28" x14ac:dyDescent="0.2">
      <c r="Y1665" s="238"/>
      <c r="AA1665" s="238"/>
      <c r="AB1665" s="238"/>
    </row>
    <row r="1666" spans="25:28" x14ac:dyDescent="0.2">
      <c r="Y1666" s="238"/>
      <c r="AA1666" s="238"/>
      <c r="AB1666" s="238"/>
    </row>
    <row r="1667" spans="25:28" x14ac:dyDescent="0.2">
      <c r="Y1667" s="238"/>
      <c r="AA1667" s="238"/>
      <c r="AB1667" s="238"/>
    </row>
    <row r="1668" spans="25:28" x14ac:dyDescent="0.2">
      <c r="Y1668" s="238"/>
      <c r="AA1668" s="238"/>
      <c r="AB1668" s="238"/>
    </row>
    <row r="1669" spans="25:28" x14ac:dyDescent="0.2">
      <c r="Y1669" s="238"/>
      <c r="AA1669" s="238"/>
      <c r="AB1669" s="238"/>
    </row>
    <row r="1670" spans="25:28" x14ac:dyDescent="0.2">
      <c r="Y1670" s="238"/>
      <c r="AA1670" s="238"/>
      <c r="AB1670" s="238"/>
    </row>
    <row r="1671" spans="25:28" x14ac:dyDescent="0.2">
      <c r="Y1671" s="238"/>
      <c r="AA1671" s="238"/>
      <c r="AB1671" s="238"/>
    </row>
    <row r="1672" spans="25:28" x14ac:dyDescent="0.2">
      <c r="Y1672" s="238"/>
      <c r="AA1672" s="238"/>
      <c r="AB1672" s="238"/>
    </row>
    <row r="1673" spans="25:28" x14ac:dyDescent="0.2">
      <c r="Y1673" s="238"/>
      <c r="AA1673" s="238"/>
      <c r="AB1673" s="238"/>
    </row>
    <row r="1674" spans="25:28" x14ac:dyDescent="0.2">
      <c r="Y1674" s="238"/>
      <c r="AA1674" s="238"/>
      <c r="AB1674" s="238"/>
    </row>
    <row r="1675" spans="25:28" x14ac:dyDescent="0.2">
      <c r="Y1675" s="238"/>
      <c r="AA1675" s="238"/>
      <c r="AB1675" s="238"/>
    </row>
    <row r="1676" spans="25:28" x14ac:dyDescent="0.2">
      <c r="Y1676" s="238"/>
      <c r="AA1676" s="238"/>
      <c r="AB1676" s="238"/>
    </row>
    <row r="1677" spans="25:28" x14ac:dyDescent="0.2">
      <c r="Y1677" s="238"/>
      <c r="AA1677" s="238"/>
      <c r="AB1677" s="238"/>
    </row>
    <row r="1678" spans="25:28" x14ac:dyDescent="0.2">
      <c r="Y1678" s="238"/>
      <c r="AA1678" s="238"/>
      <c r="AB1678" s="238"/>
    </row>
    <row r="1679" spans="25:28" x14ac:dyDescent="0.2">
      <c r="Y1679" s="238"/>
      <c r="AA1679" s="238"/>
      <c r="AB1679" s="238"/>
    </row>
    <row r="1680" spans="25:28" x14ac:dyDescent="0.2">
      <c r="Y1680" s="238"/>
      <c r="AA1680" s="238"/>
      <c r="AB1680" s="238"/>
    </row>
    <row r="1681" spans="25:28" x14ac:dyDescent="0.2">
      <c r="Y1681" s="238"/>
      <c r="AA1681" s="238"/>
      <c r="AB1681" s="238"/>
    </row>
    <row r="1682" spans="25:28" x14ac:dyDescent="0.2">
      <c r="Y1682" s="238"/>
      <c r="AA1682" s="238"/>
      <c r="AB1682" s="238"/>
    </row>
    <row r="1683" spans="25:28" x14ac:dyDescent="0.2">
      <c r="Y1683" s="238"/>
      <c r="AA1683" s="238"/>
      <c r="AB1683" s="238"/>
    </row>
    <row r="1684" spans="25:28" x14ac:dyDescent="0.2">
      <c r="Y1684" s="238"/>
      <c r="AA1684" s="238"/>
      <c r="AB1684" s="238"/>
    </row>
    <row r="1685" spans="25:28" x14ac:dyDescent="0.2">
      <c r="Y1685" s="238"/>
      <c r="AA1685" s="238"/>
      <c r="AB1685" s="238"/>
    </row>
    <row r="1686" spans="25:28" x14ac:dyDescent="0.2">
      <c r="Y1686" s="238"/>
      <c r="AA1686" s="238"/>
      <c r="AB1686" s="238"/>
    </row>
    <row r="1687" spans="25:28" x14ac:dyDescent="0.2">
      <c r="Y1687" s="238"/>
      <c r="AA1687" s="238"/>
      <c r="AB1687" s="238"/>
    </row>
    <row r="1688" spans="25:28" x14ac:dyDescent="0.2">
      <c r="Y1688" s="238"/>
      <c r="AA1688" s="238"/>
      <c r="AB1688" s="238"/>
    </row>
    <row r="1689" spans="25:28" x14ac:dyDescent="0.2">
      <c r="Y1689" s="238"/>
      <c r="AA1689" s="238"/>
      <c r="AB1689" s="238"/>
    </row>
    <row r="1690" spans="25:28" x14ac:dyDescent="0.2">
      <c r="Y1690" s="238"/>
      <c r="AA1690" s="238"/>
      <c r="AB1690" s="238"/>
    </row>
    <row r="1691" spans="25:28" x14ac:dyDescent="0.2">
      <c r="Y1691" s="238"/>
      <c r="AA1691" s="238"/>
      <c r="AB1691" s="238"/>
    </row>
    <row r="1692" spans="25:28" x14ac:dyDescent="0.2">
      <c r="Y1692" s="238"/>
      <c r="AA1692" s="238"/>
      <c r="AB1692" s="238"/>
    </row>
    <row r="1693" spans="25:28" x14ac:dyDescent="0.2">
      <c r="Y1693" s="238"/>
      <c r="AA1693" s="238"/>
      <c r="AB1693" s="238"/>
    </row>
    <row r="1694" spans="25:28" x14ac:dyDescent="0.2">
      <c r="Y1694" s="238"/>
      <c r="AA1694" s="238"/>
      <c r="AB1694" s="238"/>
    </row>
    <row r="1695" spans="25:28" x14ac:dyDescent="0.2">
      <c r="Y1695" s="238"/>
      <c r="AA1695" s="238"/>
      <c r="AB1695" s="238"/>
    </row>
    <row r="1696" spans="25:28" x14ac:dyDescent="0.2">
      <c r="Y1696" s="238"/>
      <c r="AA1696" s="238"/>
      <c r="AB1696" s="238"/>
    </row>
    <row r="1697" spans="25:28" x14ac:dyDescent="0.2">
      <c r="Y1697" s="238"/>
      <c r="AA1697" s="238"/>
      <c r="AB1697" s="238"/>
    </row>
    <row r="1698" spans="25:28" x14ac:dyDescent="0.2">
      <c r="Y1698" s="238"/>
      <c r="AA1698" s="238"/>
      <c r="AB1698" s="238"/>
    </row>
    <row r="1699" spans="25:28" x14ac:dyDescent="0.2">
      <c r="Y1699" s="238"/>
      <c r="AA1699" s="238"/>
      <c r="AB1699" s="238"/>
    </row>
    <row r="1700" spans="25:28" x14ac:dyDescent="0.2">
      <c r="Y1700" s="238"/>
      <c r="AA1700" s="238"/>
      <c r="AB1700" s="238"/>
    </row>
    <row r="1701" spans="25:28" x14ac:dyDescent="0.2">
      <c r="Y1701" s="238"/>
      <c r="AA1701" s="238"/>
      <c r="AB1701" s="238"/>
    </row>
    <row r="1702" spans="25:28" x14ac:dyDescent="0.2">
      <c r="Y1702" s="238"/>
      <c r="AA1702" s="238"/>
      <c r="AB1702" s="238"/>
    </row>
    <row r="1703" spans="25:28" x14ac:dyDescent="0.2">
      <c r="Y1703" s="238"/>
      <c r="AA1703" s="238"/>
      <c r="AB1703" s="238"/>
    </row>
    <row r="1704" spans="25:28" x14ac:dyDescent="0.2">
      <c r="Y1704" s="238"/>
      <c r="AA1704" s="238"/>
      <c r="AB1704" s="238"/>
    </row>
    <row r="1705" spans="25:28" x14ac:dyDescent="0.2">
      <c r="Y1705" s="238"/>
      <c r="AA1705" s="238"/>
      <c r="AB1705" s="238"/>
    </row>
    <row r="1706" spans="25:28" x14ac:dyDescent="0.2">
      <c r="Y1706" s="238"/>
      <c r="AA1706" s="238"/>
      <c r="AB1706" s="238"/>
    </row>
    <row r="1707" spans="25:28" x14ac:dyDescent="0.2">
      <c r="Y1707" s="238"/>
      <c r="AA1707" s="238"/>
      <c r="AB1707" s="238"/>
    </row>
    <row r="1708" spans="25:28" x14ac:dyDescent="0.2">
      <c r="Y1708" s="238"/>
      <c r="AA1708" s="238"/>
      <c r="AB1708" s="238"/>
    </row>
    <row r="1709" spans="25:28" x14ac:dyDescent="0.2">
      <c r="Y1709" s="238"/>
      <c r="AA1709" s="238"/>
      <c r="AB1709" s="238"/>
    </row>
    <row r="1710" spans="25:28" x14ac:dyDescent="0.2">
      <c r="Y1710" s="238"/>
      <c r="AA1710" s="238"/>
      <c r="AB1710" s="238"/>
    </row>
    <row r="1711" spans="25:28" x14ac:dyDescent="0.2">
      <c r="Y1711" s="238"/>
      <c r="AA1711" s="238"/>
      <c r="AB1711" s="238"/>
    </row>
    <row r="1712" spans="25:28" x14ac:dyDescent="0.2">
      <c r="Y1712" s="238"/>
      <c r="AA1712" s="238"/>
      <c r="AB1712" s="238"/>
    </row>
    <row r="1713" spans="25:28" x14ac:dyDescent="0.2">
      <c r="Y1713" s="238"/>
      <c r="AA1713" s="238"/>
      <c r="AB1713" s="238"/>
    </row>
    <row r="1714" spans="25:28" x14ac:dyDescent="0.2">
      <c r="Y1714" s="238"/>
      <c r="AA1714" s="238"/>
      <c r="AB1714" s="238"/>
    </row>
    <row r="1715" spans="25:28" x14ac:dyDescent="0.2">
      <c r="Y1715" s="238"/>
      <c r="AA1715" s="238"/>
      <c r="AB1715" s="238"/>
    </row>
    <row r="1716" spans="25:28" x14ac:dyDescent="0.2">
      <c r="Y1716" s="238"/>
      <c r="AA1716" s="238"/>
      <c r="AB1716" s="238"/>
    </row>
    <row r="1717" spans="25:28" x14ac:dyDescent="0.2">
      <c r="Y1717" s="238"/>
      <c r="AA1717" s="238"/>
      <c r="AB1717" s="238"/>
    </row>
    <row r="1718" spans="25:28" x14ac:dyDescent="0.2">
      <c r="Y1718" s="238"/>
      <c r="AA1718" s="238"/>
      <c r="AB1718" s="238"/>
    </row>
    <row r="1719" spans="25:28" x14ac:dyDescent="0.2">
      <c r="Y1719" s="238"/>
      <c r="AA1719" s="238"/>
      <c r="AB1719" s="238"/>
    </row>
    <row r="1720" spans="25:28" x14ac:dyDescent="0.2">
      <c r="Y1720" s="238"/>
      <c r="AA1720" s="238"/>
      <c r="AB1720" s="238"/>
    </row>
    <row r="1721" spans="25:28" x14ac:dyDescent="0.2">
      <c r="Y1721" s="238"/>
      <c r="AA1721" s="238"/>
      <c r="AB1721" s="238"/>
    </row>
    <row r="1722" spans="25:28" x14ac:dyDescent="0.2">
      <c r="Y1722" s="238"/>
      <c r="AA1722" s="238"/>
      <c r="AB1722" s="238"/>
    </row>
    <row r="1723" spans="25:28" x14ac:dyDescent="0.2">
      <c r="Y1723" s="238"/>
      <c r="AA1723" s="238"/>
      <c r="AB1723" s="238"/>
    </row>
    <row r="1724" spans="25:28" x14ac:dyDescent="0.2">
      <c r="Y1724" s="238"/>
      <c r="AA1724" s="238"/>
      <c r="AB1724" s="238"/>
    </row>
    <row r="1725" spans="25:28" x14ac:dyDescent="0.2">
      <c r="Y1725" s="238"/>
      <c r="AA1725" s="238"/>
      <c r="AB1725" s="238"/>
    </row>
    <row r="1726" spans="25:28" x14ac:dyDescent="0.2">
      <c r="Y1726" s="238"/>
      <c r="AA1726" s="238"/>
      <c r="AB1726" s="238"/>
    </row>
    <row r="1727" spans="25:28" x14ac:dyDescent="0.2">
      <c r="Y1727" s="238"/>
      <c r="AA1727" s="238"/>
      <c r="AB1727" s="238"/>
    </row>
    <row r="1728" spans="25:28" x14ac:dyDescent="0.2">
      <c r="Y1728" s="238"/>
      <c r="AA1728" s="238"/>
      <c r="AB1728" s="238"/>
    </row>
    <row r="1729" spans="25:28" x14ac:dyDescent="0.2">
      <c r="Y1729" s="238"/>
      <c r="AA1729" s="238"/>
      <c r="AB1729" s="238"/>
    </row>
    <row r="1730" spans="25:28" x14ac:dyDescent="0.2">
      <c r="Y1730" s="238"/>
      <c r="AA1730" s="238"/>
      <c r="AB1730" s="238"/>
    </row>
    <row r="1731" spans="25:28" x14ac:dyDescent="0.2">
      <c r="Y1731" s="238"/>
      <c r="AA1731" s="238"/>
      <c r="AB1731" s="238"/>
    </row>
    <row r="1732" spans="25:28" x14ac:dyDescent="0.2">
      <c r="Y1732" s="238"/>
      <c r="AA1732" s="238"/>
      <c r="AB1732" s="238"/>
    </row>
    <row r="1733" spans="25:28" x14ac:dyDescent="0.2">
      <c r="Y1733" s="238"/>
      <c r="AA1733" s="238"/>
      <c r="AB1733" s="238"/>
    </row>
    <row r="1734" spans="25:28" x14ac:dyDescent="0.2">
      <c r="Y1734" s="238"/>
      <c r="AA1734" s="238"/>
      <c r="AB1734" s="238"/>
    </row>
    <row r="1735" spans="25:28" x14ac:dyDescent="0.2">
      <c r="Y1735" s="238"/>
      <c r="AA1735" s="238"/>
      <c r="AB1735" s="238"/>
    </row>
    <row r="1736" spans="25:28" x14ac:dyDescent="0.2">
      <c r="Y1736" s="238"/>
      <c r="AA1736" s="238"/>
      <c r="AB1736" s="238"/>
    </row>
    <row r="1737" spans="25:28" x14ac:dyDescent="0.2">
      <c r="Y1737" s="238"/>
      <c r="AA1737" s="238"/>
      <c r="AB1737" s="238"/>
    </row>
    <row r="1738" spans="25:28" x14ac:dyDescent="0.2">
      <c r="Y1738" s="238"/>
      <c r="AA1738" s="238"/>
      <c r="AB1738" s="238"/>
    </row>
    <row r="1739" spans="25:28" x14ac:dyDescent="0.2">
      <c r="Y1739" s="238"/>
      <c r="AA1739" s="238"/>
      <c r="AB1739" s="238"/>
    </row>
    <row r="1740" spans="25:28" x14ac:dyDescent="0.2">
      <c r="Y1740" s="238"/>
      <c r="AA1740" s="238"/>
      <c r="AB1740" s="238"/>
    </row>
    <row r="1741" spans="25:28" x14ac:dyDescent="0.2">
      <c r="Y1741" s="238"/>
      <c r="AA1741" s="238"/>
      <c r="AB1741" s="238"/>
    </row>
    <row r="1742" spans="25:28" x14ac:dyDescent="0.2">
      <c r="Y1742" s="238"/>
      <c r="AA1742" s="238"/>
      <c r="AB1742" s="238"/>
    </row>
    <row r="1743" spans="25:28" x14ac:dyDescent="0.2">
      <c r="Y1743" s="238"/>
      <c r="AA1743" s="238"/>
      <c r="AB1743" s="238"/>
    </row>
    <row r="1744" spans="25:28" x14ac:dyDescent="0.2">
      <c r="Y1744" s="238"/>
      <c r="AA1744" s="238"/>
      <c r="AB1744" s="238"/>
    </row>
    <row r="1745" spans="25:28" x14ac:dyDescent="0.2">
      <c r="Y1745" s="238"/>
      <c r="AA1745" s="238"/>
      <c r="AB1745" s="238"/>
    </row>
    <row r="1746" spans="25:28" x14ac:dyDescent="0.2">
      <c r="Y1746" s="238"/>
      <c r="AA1746" s="238"/>
      <c r="AB1746" s="238"/>
    </row>
    <row r="1747" spans="25:28" x14ac:dyDescent="0.2">
      <c r="Y1747" s="238"/>
      <c r="AA1747" s="238"/>
      <c r="AB1747" s="238"/>
    </row>
    <row r="1748" spans="25:28" x14ac:dyDescent="0.2">
      <c r="Y1748" s="238"/>
      <c r="AA1748" s="238"/>
      <c r="AB1748" s="238"/>
    </row>
    <row r="1749" spans="25:28" x14ac:dyDescent="0.2">
      <c r="Y1749" s="238"/>
      <c r="AA1749" s="238"/>
      <c r="AB1749" s="238"/>
    </row>
    <row r="1750" spans="25:28" x14ac:dyDescent="0.2">
      <c r="Y1750" s="238"/>
      <c r="AA1750" s="238"/>
      <c r="AB1750" s="238"/>
    </row>
    <row r="1751" spans="25:28" x14ac:dyDescent="0.2">
      <c r="Y1751" s="238"/>
      <c r="AA1751" s="238"/>
      <c r="AB1751" s="238"/>
    </row>
    <row r="1752" spans="25:28" x14ac:dyDescent="0.2">
      <c r="Y1752" s="238"/>
      <c r="AA1752" s="238"/>
      <c r="AB1752" s="238"/>
    </row>
    <row r="1753" spans="25:28" x14ac:dyDescent="0.2">
      <c r="Y1753" s="238"/>
      <c r="AA1753" s="238"/>
      <c r="AB1753" s="238"/>
    </row>
    <row r="1754" spans="25:28" x14ac:dyDescent="0.2">
      <c r="Y1754" s="238"/>
      <c r="AA1754" s="238"/>
      <c r="AB1754" s="238"/>
    </row>
    <row r="1755" spans="25:28" x14ac:dyDescent="0.2">
      <c r="Y1755" s="238"/>
      <c r="AA1755" s="238"/>
      <c r="AB1755" s="238"/>
    </row>
    <row r="1756" spans="25:28" x14ac:dyDescent="0.2">
      <c r="Y1756" s="238"/>
      <c r="AA1756" s="238"/>
      <c r="AB1756" s="238"/>
    </row>
    <row r="1757" spans="25:28" x14ac:dyDescent="0.2">
      <c r="Y1757" s="238"/>
      <c r="AA1757" s="238"/>
      <c r="AB1757" s="238"/>
    </row>
    <row r="1758" spans="25:28" x14ac:dyDescent="0.2">
      <c r="Y1758" s="238"/>
      <c r="AA1758" s="238"/>
      <c r="AB1758" s="238"/>
    </row>
    <row r="1759" spans="25:28" x14ac:dyDescent="0.2">
      <c r="Y1759" s="238"/>
      <c r="AA1759" s="238"/>
      <c r="AB1759" s="238"/>
    </row>
    <row r="1760" spans="25:28" x14ac:dyDescent="0.2">
      <c r="Y1760" s="238"/>
      <c r="AA1760" s="238"/>
      <c r="AB1760" s="238"/>
    </row>
    <row r="1761" spans="25:28" x14ac:dyDescent="0.2">
      <c r="Y1761" s="238"/>
      <c r="AA1761" s="238"/>
      <c r="AB1761" s="238"/>
    </row>
    <row r="1762" spans="25:28" x14ac:dyDescent="0.2">
      <c r="Y1762" s="238"/>
      <c r="AA1762" s="238"/>
      <c r="AB1762" s="238"/>
    </row>
    <row r="1763" spans="25:28" x14ac:dyDescent="0.2">
      <c r="Y1763" s="238"/>
      <c r="AA1763" s="238"/>
      <c r="AB1763" s="238"/>
    </row>
    <row r="1764" spans="25:28" x14ac:dyDescent="0.2">
      <c r="Y1764" s="238"/>
      <c r="AA1764" s="238"/>
      <c r="AB1764" s="238"/>
    </row>
    <row r="1765" spans="25:28" x14ac:dyDescent="0.2">
      <c r="Y1765" s="238"/>
      <c r="AA1765" s="238"/>
      <c r="AB1765" s="238"/>
    </row>
    <row r="1766" spans="25:28" x14ac:dyDescent="0.2">
      <c r="Y1766" s="238"/>
      <c r="AA1766" s="238"/>
      <c r="AB1766" s="238"/>
    </row>
    <row r="1767" spans="25:28" x14ac:dyDescent="0.2">
      <c r="Y1767" s="238"/>
      <c r="AA1767" s="238"/>
      <c r="AB1767" s="238"/>
    </row>
    <row r="1768" spans="25:28" x14ac:dyDescent="0.2">
      <c r="Y1768" s="238"/>
      <c r="AA1768" s="238"/>
      <c r="AB1768" s="238"/>
    </row>
    <row r="1769" spans="25:28" x14ac:dyDescent="0.2">
      <c r="Y1769" s="238"/>
      <c r="AA1769" s="238"/>
      <c r="AB1769" s="238"/>
    </row>
    <row r="1770" spans="25:28" x14ac:dyDescent="0.2">
      <c r="Y1770" s="238"/>
      <c r="AA1770" s="238"/>
      <c r="AB1770" s="238"/>
    </row>
    <row r="1771" spans="25:28" x14ac:dyDescent="0.2">
      <c r="Y1771" s="238"/>
      <c r="AA1771" s="238"/>
      <c r="AB1771" s="238"/>
    </row>
    <row r="1772" spans="25:28" x14ac:dyDescent="0.2">
      <c r="Y1772" s="238"/>
      <c r="AA1772" s="238"/>
      <c r="AB1772" s="238"/>
    </row>
    <row r="1773" spans="25:28" x14ac:dyDescent="0.2">
      <c r="Y1773" s="238"/>
      <c r="AA1773" s="238"/>
      <c r="AB1773" s="238"/>
    </row>
    <row r="1774" spans="25:28" x14ac:dyDescent="0.2">
      <c r="Y1774" s="238"/>
      <c r="AA1774" s="238"/>
      <c r="AB1774" s="238"/>
    </row>
    <row r="1775" spans="25:28" x14ac:dyDescent="0.2">
      <c r="Y1775" s="238"/>
      <c r="AA1775" s="238"/>
      <c r="AB1775" s="238"/>
    </row>
    <row r="1776" spans="25:28" x14ac:dyDescent="0.2">
      <c r="Y1776" s="238"/>
      <c r="AA1776" s="238"/>
      <c r="AB1776" s="238"/>
    </row>
    <row r="1777" spans="25:28" x14ac:dyDescent="0.2">
      <c r="Y1777" s="238"/>
      <c r="AA1777" s="238"/>
      <c r="AB1777" s="238"/>
    </row>
    <row r="1778" spans="25:28" x14ac:dyDescent="0.2">
      <c r="Y1778" s="238"/>
      <c r="AA1778" s="238"/>
      <c r="AB1778" s="238"/>
    </row>
    <row r="1779" spans="25:28" x14ac:dyDescent="0.2">
      <c r="Y1779" s="238"/>
      <c r="AA1779" s="238"/>
      <c r="AB1779" s="238"/>
    </row>
    <row r="1780" spans="25:28" x14ac:dyDescent="0.2">
      <c r="Y1780" s="238"/>
      <c r="AA1780" s="238"/>
      <c r="AB1780" s="238"/>
    </row>
    <row r="1781" spans="25:28" x14ac:dyDescent="0.2">
      <c r="Y1781" s="238"/>
      <c r="AA1781" s="238"/>
      <c r="AB1781" s="238"/>
    </row>
    <row r="1782" spans="25:28" x14ac:dyDescent="0.2">
      <c r="Y1782" s="238"/>
      <c r="AA1782" s="238"/>
      <c r="AB1782" s="238"/>
    </row>
    <row r="1783" spans="25:28" x14ac:dyDescent="0.2">
      <c r="Y1783" s="238"/>
      <c r="AA1783" s="238"/>
      <c r="AB1783" s="238"/>
    </row>
    <row r="1784" spans="25:28" x14ac:dyDescent="0.2">
      <c r="Y1784" s="238"/>
      <c r="AA1784" s="238"/>
      <c r="AB1784" s="238"/>
    </row>
    <row r="1785" spans="25:28" x14ac:dyDescent="0.2">
      <c r="Y1785" s="238"/>
      <c r="AA1785" s="238"/>
      <c r="AB1785" s="238"/>
    </row>
    <row r="1786" spans="25:28" x14ac:dyDescent="0.2">
      <c r="Y1786" s="238"/>
      <c r="AA1786" s="238"/>
      <c r="AB1786" s="238"/>
    </row>
    <row r="1787" spans="25:28" x14ac:dyDescent="0.2">
      <c r="Y1787" s="238"/>
      <c r="AA1787" s="238"/>
      <c r="AB1787" s="238"/>
    </row>
    <row r="1788" spans="25:28" x14ac:dyDescent="0.2">
      <c r="Y1788" s="238"/>
      <c r="AA1788" s="238"/>
      <c r="AB1788" s="238"/>
    </row>
    <row r="1789" spans="25:28" x14ac:dyDescent="0.2">
      <c r="Y1789" s="238"/>
      <c r="AA1789" s="238"/>
      <c r="AB1789" s="238"/>
    </row>
    <row r="1790" spans="25:28" x14ac:dyDescent="0.2">
      <c r="Y1790" s="238"/>
      <c r="AA1790" s="238"/>
      <c r="AB1790" s="238"/>
    </row>
    <row r="1791" spans="25:28" x14ac:dyDescent="0.2">
      <c r="Y1791" s="238"/>
      <c r="AA1791" s="238"/>
      <c r="AB1791" s="238"/>
    </row>
    <row r="1792" spans="25:28" x14ac:dyDescent="0.2">
      <c r="Y1792" s="238"/>
      <c r="AA1792" s="238"/>
      <c r="AB1792" s="238"/>
    </row>
    <row r="1793" spans="25:28" x14ac:dyDescent="0.2">
      <c r="Y1793" s="238"/>
      <c r="AA1793" s="238"/>
      <c r="AB1793" s="238"/>
    </row>
    <row r="1794" spans="25:28" x14ac:dyDescent="0.2">
      <c r="Y1794" s="238"/>
      <c r="AA1794" s="238"/>
      <c r="AB1794" s="238"/>
    </row>
    <row r="1795" spans="25:28" x14ac:dyDescent="0.2">
      <c r="Y1795" s="238"/>
      <c r="AA1795" s="238"/>
      <c r="AB1795" s="238"/>
    </row>
    <row r="1796" spans="25:28" x14ac:dyDescent="0.2">
      <c r="Y1796" s="238"/>
      <c r="AA1796" s="238"/>
      <c r="AB1796" s="238"/>
    </row>
    <row r="1797" spans="25:28" x14ac:dyDescent="0.2">
      <c r="Y1797" s="238"/>
      <c r="AA1797" s="238"/>
      <c r="AB1797" s="238"/>
    </row>
    <row r="1798" spans="25:28" x14ac:dyDescent="0.2">
      <c r="Y1798" s="238"/>
      <c r="AA1798" s="238"/>
      <c r="AB1798" s="238"/>
    </row>
    <row r="1799" spans="25:28" x14ac:dyDescent="0.2">
      <c r="Y1799" s="238"/>
      <c r="AA1799" s="238"/>
      <c r="AB1799" s="238"/>
    </row>
    <row r="1800" spans="25:28" x14ac:dyDescent="0.2">
      <c r="Y1800" s="238"/>
      <c r="AA1800" s="238"/>
      <c r="AB1800" s="238"/>
    </row>
    <row r="1801" spans="25:28" x14ac:dyDescent="0.2">
      <c r="Y1801" s="238"/>
      <c r="AA1801" s="238"/>
      <c r="AB1801" s="238"/>
    </row>
    <row r="1802" spans="25:28" x14ac:dyDescent="0.2">
      <c r="Y1802" s="238"/>
      <c r="AA1802" s="238"/>
      <c r="AB1802" s="238"/>
    </row>
    <row r="1803" spans="25:28" x14ac:dyDescent="0.2">
      <c r="Y1803" s="238"/>
      <c r="AA1803" s="238"/>
      <c r="AB1803" s="238"/>
    </row>
    <row r="1804" spans="25:28" x14ac:dyDescent="0.2">
      <c r="Y1804" s="238"/>
      <c r="AA1804" s="238"/>
      <c r="AB1804" s="238"/>
    </row>
    <row r="1805" spans="25:28" x14ac:dyDescent="0.2">
      <c r="Y1805" s="238"/>
      <c r="AA1805" s="238"/>
      <c r="AB1805" s="238"/>
    </row>
    <row r="1806" spans="25:28" x14ac:dyDescent="0.2">
      <c r="Y1806" s="238"/>
      <c r="AA1806" s="238"/>
      <c r="AB1806" s="238"/>
    </row>
    <row r="1807" spans="25:28" x14ac:dyDescent="0.2">
      <c r="Y1807" s="238"/>
      <c r="AA1807" s="238"/>
      <c r="AB1807" s="238"/>
    </row>
    <row r="1808" spans="25:28" x14ac:dyDescent="0.2">
      <c r="Y1808" s="238"/>
      <c r="AA1808" s="238"/>
      <c r="AB1808" s="238"/>
    </row>
    <row r="1809" spans="25:28" x14ac:dyDescent="0.2">
      <c r="Y1809" s="238"/>
      <c r="AA1809" s="238"/>
      <c r="AB1809" s="238"/>
    </row>
    <row r="1810" spans="25:28" x14ac:dyDescent="0.2">
      <c r="Y1810" s="238"/>
      <c r="AA1810" s="238"/>
      <c r="AB1810" s="238"/>
    </row>
    <row r="1811" spans="25:28" x14ac:dyDescent="0.2">
      <c r="Y1811" s="238"/>
      <c r="AA1811" s="238"/>
      <c r="AB1811" s="238"/>
    </row>
    <row r="1812" spans="25:28" x14ac:dyDescent="0.2">
      <c r="Y1812" s="238"/>
      <c r="AA1812" s="238"/>
      <c r="AB1812" s="238"/>
    </row>
    <row r="1813" spans="25:28" x14ac:dyDescent="0.2">
      <c r="Y1813" s="238"/>
      <c r="AA1813" s="238"/>
      <c r="AB1813" s="238"/>
    </row>
    <row r="1814" spans="25:28" x14ac:dyDescent="0.2">
      <c r="Y1814" s="238"/>
      <c r="AA1814" s="238"/>
      <c r="AB1814" s="238"/>
    </row>
    <row r="1815" spans="25:28" x14ac:dyDescent="0.2">
      <c r="Y1815" s="238"/>
      <c r="AA1815" s="238"/>
      <c r="AB1815" s="238"/>
    </row>
    <row r="1816" spans="25:28" x14ac:dyDescent="0.2">
      <c r="Y1816" s="238"/>
      <c r="AA1816" s="238"/>
      <c r="AB1816" s="238"/>
    </row>
    <row r="1817" spans="25:28" x14ac:dyDescent="0.2">
      <c r="Y1817" s="238"/>
      <c r="AA1817" s="238"/>
      <c r="AB1817" s="238"/>
    </row>
    <row r="1818" spans="25:28" x14ac:dyDescent="0.2">
      <c r="Y1818" s="238"/>
      <c r="AA1818" s="238"/>
      <c r="AB1818" s="238"/>
    </row>
    <row r="1819" spans="25:28" x14ac:dyDescent="0.2">
      <c r="Y1819" s="238"/>
      <c r="AA1819" s="238"/>
      <c r="AB1819" s="238"/>
    </row>
    <row r="1820" spans="25:28" x14ac:dyDescent="0.2">
      <c r="Y1820" s="238"/>
      <c r="AA1820" s="238"/>
      <c r="AB1820" s="238"/>
    </row>
    <row r="1821" spans="25:28" x14ac:dyDescent="0.2">
      <c r="Y1821" s="238"/>
      <c r="AA1821" s="238"/>
      <c r="AB1821" s="238"/>
    </row>
    <row r="1822" spans="25:28" x14ac:dyDescent="0.2">
      <c r="Y1822" s="238"/>
      <c r="AA1822" s="238"/>
      <c r="AB1822" s="238"/>
    </row>
    <row r="1823" spans="25:28" x14ac:dyDescent="0.2">
      <c r="Y1823" s="238"/>
      <c r="AA1823" s="238"/>
      <c r="AB1823" s="238"/>
    </row>
    <row r="1824" spans="25:28" x14ac:dyDescent="0.2">
      <c r="Y1824" s="238"/>
      <c r="AA1824" s="238"/>
      <c r="AB1824" s="238"/>
    </row>
    <row r="1825" spans="25:28" x14ac:dyDescent="0.2">
      <c r="Y1825" s="238"/>
      <c r="AA1825" s="238"/>
      <c r="AB1825" s="238"/>
    </row>
    <row r="1826" spans="25:28" x14ac:dyDescent="0.2">
      <c r="Y1826" s="238"/>
      <c r="AA1826" s="238"/>
      <c r="AB1826" s="238"/>
    </row>
    <row r="1827" spans="25:28" x14ac:dyDescent="0.2">
      <c r="Y1827" s="238"/>
      <c r="AA1827" s="238"/>
      <c r="AB1827" s="238"/>
    </row>
    <row r="1828" spans="25:28" x14ac:dyDescent="0.2">
      <c r="Y1828" s="238"/>
      <c r="AA1828" s="238"/>
      <c r="AB1828" s="238"/>
    </row>
    <row r="1829" spans="25:28" x14ac:dyDescent="0.2">
      <c r="Y1829" s="238"/>
      <c r="AA1829" s="238"/>
      <c r="AB1829" s="238"/>
    </row>
    <row r="1830" spans="25:28" x14ac:dyDescent="0.2">
      <c r="Y1830" s="238"/>
      <c r="AA1830" s="238"/>
      <c r="AB1830" s="238"/>
    </row>
    <row r="1831" spans="25:28" x14ac:dyDescent="0.2">
      <c r="Y1831" s="238"/>
      <c r="AA1831" s="238"/>
      <c r="AB1831" s="238"/>
    </row>
    <row r="1832" spans="25:28" x14ac:dyDescent="0.2">
      <c r="Y1832" s="238"/>
      <c r="AA1832" s="238"/>
      <c r="AB1832" s="238"/>
    </row>
    <row r="1833" spans="25:28" x14ac:dyDescent="0.2">
      <c r="Y1833" s="238"/>
      <c r="AA1833" s="238"/>
      <c r="AB1833" s="238"/>
    </row>
    <row r="1834" spans="25:28" x14ac:dyDescent="0.2">
      <c r="Y1834" s="238"/>
      <c r="AA1834" s="238"/>
      <c r="AB1834" s="238"/>
    </row>
    <row r="1835" spans="25:28" x14ac:dyDescent="0.2">
      <c r="Y1835" s="238"/>
      <c r="AA1835" s="238"/>
      <c r="AB1835" s="238"/>
    </row>
    <row r="1836" spans="25:28" x14ac:dyDescent="0.2">
      <c r="Y1836" s="238"/>
      <c r="AA1836" s="238"/>
      <c r="AB1836" s="238"/>
    </row>
    <row r="1837" spans="25:28" x14ac:dyDescent="0.2">
      <c r="Y1837" s="238"/>
      <c r="AA1837" s="238"/>
      <c r="AB1837" s="238"/>
    </row>
    <row r="1838" spans="25:28" x14ac:dyDescent="0.2">
      <c r="Y1838" s="238"/>
      <c r="AA1838" s="238"/>
      <c r="AB1838" s="238"/>
    </row>
    <row r="1839" spans="25:28" x14ac:dyDescent="0.2">
      <c r="Y1839" s="238"/>
      <c r="AA1839" s="238"/>
      <c r="AB1839" s="238"/>
    </row>
    <row r="1840" spans="25:28" x14ac:dyDescent="0.2">
      <c r="Y1840" s="238"/>
      <c r="AA1840" s="238"/>
      <c r="AB1840" s="238"/>
    </row>
    <row r="1841" spans="25:28" x14ac:dyDescent="0.2">
      <c r="Y1841" s="238"/>
      <c r="AA1841" s="238"/>
      <c r="AB1841" s="238"/>
    </row>
    <row r="1842" spans="25:28" x14ac:dyDescent="0.2">
      <c r="Y1842" s="238"/>
      <c r="AA1842" s="238"/>
      <c r="AB1842" s="238"/>
    </row>
    <row r="1843" spans="25:28" x14ac:dyDescent="0.2">
      <c r="Y1843" s="238"/>
      <c r="AA1843" s="238"/>
      <c r="AB1843" s="238"/>
    </row>
    <row r="1844" spans="25:28" x14ac:dyDescent="0.2">
      <c r="Y1844" s="238"/>
      <c r="AA1844" s="238"/>
      <c r="AB1844" s="238"/>
    </row>
    <row r="1845" spans="25:28" x14ac:dyDescent="0.2">
      <c r="Y1845" s="238"/>
      <c r="AA1845" s="238"/>
      <c r="AB1845" s="238"/>
    </row>
    <row r="1846" spans="25:28" x14ac:dyDescent="0.2">
      <c r="Y1846" s="238"/>
      <c r="AA1846" s="238"/>
      <c r="AB1846" s="238"/>
    </row>
    <row r="1847" spans="25:28" x14ac:dyDescent="0.2">
      <c r="Y1847" s="238"/>
      <c r="AA1847" s="238"/>
      <c r="AB1847" s="238"/>
    </row>
    <row r="1848" spans="25:28" x14ac:dyDescent="0.2">
      <c r="Y1848" s="238"/>
      <c r="AA1848" s="238"/>
      <c r="AB1848" s="238"/>
    </row>
    <row r="1849" spans="25:28" x14ac:dyDescent="0.2">
      <c r="Y1849" s="238"/>
      <c r="AA1849" s="238"/>
      <c r="AB1849" s="238"/>
    </row>
    <row r="1850" spans="25:28" x14ac:dyDescent="0.2">
      <c r="Y1850" s="238"/>
      <c r="AA1850" s="238"/>
      <c r="AB1850" s="238"/>
    </row>
    <row r="1851" spans="25:28" x14ac:dyDescent="0.2">
      <c r="Y1851" s="238"/>
      <c r="AA1851" s="238"/>
      <c r="AB1851" s="238"/>
    </row>
    <row r="1852" spans="25:28" x14ac:dyDescent="0.2">
      <c r="Y1852" s="238"/>
      <c r="AA1852" s="238"/>
      <c r="AB1852" s="238"/>
    </row>
    <row r="1853" spans="25:28" x14ac:dyDescent="0.2">
      <c r="Y1853" s="238"/>
      <c r="AA1853" s="238"/>
      <c r="AB1853" s="238"/>
    </row>
    <row r="1854" spans="25:28" x14ac:dyDescent="0.2">
      <c r="Y1854" s="238"/>
      <c r="AA1854" s="238"/>
      <c r="AB1854" s="238"/>
    </row>
    <row r="1855" spans="25:28" x14ac:dyDescent="0.2">
      <c r="Y1855" s="238"/>
      <c r="AA1855" s="238"/>
      <c r="AB1855" s="238"/>
    </row>
    <row r="1856" spans="25:28" x14ac:dyDescent="0.2">
      <c r="Y1856" s="238"/>
      <c r="AA1856" s="238"/>
      <c r="AB1856" s="238"/>
    </row>
    <row r="1857" spans="25:28" x14ac:dyDescent="0.2">
      <c r="Y1857" s="238"/>
      <c r="AA1857" s="238"/>
      <c r="AB1857" s="238"/>
    </row>
    <row r="1858" spans="25:28" x14ac:dyDescent="0.2">
      <c r="Y1858" s="238"/>
      <c r="AA1858" s="238"/>
      <c r="AB1858" s="238"/>
    </row>
    <row r="1859" spans="25:28" x14ac:dyDescent="0.2">
      <c r="Y1859" s="238"/>
      <c r="AA1859" s="238"/>
      <c r="AB1859" s="238"/>
    </row>
    <row r="1860" spans="25:28" x14ac:dyDescent="0.2">
      <c r="Y1860" s="238"/>
      <c r="AA1860" s="238"/>
      <c r="AB1860" s="238"/>
    </row>
    <row r="1861" spans="25:28" x14ac:dyDescent="0.2">
      <c r="Y1861" s="238"/>
      <c r="AA1861" s="238"/>
      <c r="AB1861" s="238"/>
    </row>
    <row r="1862" spans="25:28" x14ac:dyDescent="0.2">
      <c r="Y1862" s="238"/>
      <c r="AA1862" s="238"/>
      <c r="AB1862" s="238"/>
    </row>
    <row r="1863" spans="25:28" x14ac:dyDescent="0.2">
      <c r="Y1863" s="238"/>
      <c r="AA1863" s="238"/>
      <c r="AB1863" s="238"/>
    </row>
    <row r="1864" spans="25:28" x14ac:dyDescent="0.2">
      <c r="Y1864" s="238"/>
      <c r="AA1864" s="238"/>
      <c r="AB1864" s="238"/>
    </row>
    <row r="1865" spans="25:28" x14ac:dyDescent="0.2">
      <c r="Y1865" s="238"/>
      <c r="AA1865" s="238"/>
      <c r="AB1865" s="238"/>
    </row>
    <row r="1866" spans="25:28" x14ac:dyDescent="0.2">
      <c r="Y1866" s="238"/>
      <c r="AA1866" s="238"/>
      <c r="AB1866" s="238"/>
    </row>
    <row r="1867" spans="25:28" x14ac:dyDescent="0.2">
      <c r="Y1867" s="238"/>
      <c r="AA1867" s="238"/>
      <c r="AB1867" s="238"/>
    </row>
    <row r="1868" spans="25:28" x14ac:dyDescent="0.2">
      <c r="Y1868" s="238"/>
      <c r="AA1868" s="238"/>
      <c r="AB1868" s="238"/>
    </row>
    <row r="1869" spans="25:28" x14ac:dyDescent="0.2">
      <c r="Y1869" s="238"/>
      <c r="AA1869" s="238"/>
      <c r="AB1869" s="238"/>
    </row>
    <row r="1870" spans="25:28" x14ac:dyDescent="0.2">
      <c r="Y1870" s="238"/>
      <c r="AA1870" s="238"/>
      <c r="AB1870" s="238"/>
    </row>
    <row r="1871" spans="25:28" x14ac:dyDescent="0.2">
      <c r="Y1871" s="238"/>
      <c r="AA1871" s="238"/>
      <c r="AB1871" s="238"/>
    </row>
    <row r="1872" spans="25:28" x14ac:dyDescent="0.2">
      <c r="Y1872" s="238"/>
      <c r="AA1872" s="238"/>
      <c r="AB1872" s="238"/>
    </row>
    <row r="1873" spans="25:28" x14ac:dyDescent="0.2">
      <c r="Y1873" s="238"/>
      <c r="AA1873" s="238"/>
      <c r="AB1873" s="238"/>
    </row>
    <row r="1874" spans="25:28" x14ac:dyDescent="0.2">
      <c r="Y1874" s="238"/>
      <c r="AA1874" s="238"/>
      <c r="AB1874" s="238"/>
    </row>
    <row r="1875" spans="25:28" x14ac:dyDescent="0.2">
      <c r="Y1875" s="238"/>
      <c r="AA1875" s="238"/>
      <c r="AB1875" s="238"/>
    </row>
    <row r="1876" spans="25:28" x14ac:dyDescent="0.2">
      <c r="Y1876" s="238"/>
      <c r="AA1876" s="238"/>
      <c r="AB1876" s="238"/>
    </row>
    <row r="1877" spans="25:28" x14ac:dyDescent="0.2">
      <c r="Y1877" s="238"/>
      <c r="AA1877" s="238"/>
      <c r="AB1877" s="238"/>
    </row>
    <row r="1878" spans="25:28" x14ac:dyDescent="0.2">
      <c r="Y1878" s="238"/>
      <c r="AA1878" s="238"/>
      <c r="AB1878" s="238"/>
    </row>
    <row r="1879" spans="25:28" x14ac:dyDescent="0.2">
      <c r="Y1879" s="238"/>
      <c r="AA1879" s="238"/>
      <c r="AB1879" s="238"/>
    </row>
    <row r="1880" spans="25:28" x14ac:dyDescent="0.2">
      <c r="Y1880" s="238"/>
      <c r="AA1880" s="238"/>
      <c r="AB1880" s="238"/>
    </row>
    <row r="1881" spans="25:28" x14ac:dyDescent="0.2">
      <c r="Y1881" s="238"/>
      <c r="AA1881" s="238"/>
      <c r="AB1881" s="238"/>
    </row>
    <row r="1882" spans="25:28" x14ac:dyDescent="0.2">
      <c r="Y1882" s="238"/>
      <c r="AA1882" s="238"/>
      <c r="AB1882" s="238"/>
    </row>
    <row r="1883" spans="25:28" x14ac:dyDescent="0.2">
      <c r="Y1883" s="238"/>
      <c r="AA1883" s="238"/>
      <c r="AB1883" s="238"/>
    </row>
    <row r="1884" spans="25:28" x14ac:dyDescent="0.2">
      <c r="Y1884" s="238"/>
      <c r="AA1884" s="238"/>
      <c r="AB1884" s="238"/>
    </row>
    <row r="1885" spans="25:28" x14ac:dyDescent="0.2">
      <c r="Y1885" s="238"/>
      <c r="AA1885" s="238"/>
      <c r="AB1885" s="238"/>
    </row>
    <row r="1886" spans="25:28" x14ac:dyDescent="0.2">
      <c r="Y1886" s="238"/>
      <c r="AA1886" s="238"/>
      <c r="AB1886" s="238"/>
    </row>
    <row r="1887" spans="25:28" x14ac:dyDescent="0.2">
      <c r="Y1887" s="238"/>
      <c r="AA1887" s="238"/>
      <c r="AB1887" s="238"/>
    </row>
    <row r="1888" spans="25:28" x14ac:dyDescent="0.2">
      <c r="Y1888" s="238"/>
      <c r="AA1888" s="238"/>
      <c r="AB1888" s="238"/>
    </row>
    <row r="1889" spans="25:28" x14ac:dyDescent="0.2">
      <c r="Y1889" s="238"/>
      <c r="AA1889" s="238"/>
      <c r="AB1889" s="238"/>
    </row>
    <row r="1890" spans="25:28" x14ac:dyDescent="0.2">
      <c r="Y1890" s="238"/>
      <c r="AA1890" s="238"/>
      <c r="AB1890" s="238"/>
    </row>
    <row r="1891" spans="25:28" x14ac:dyDescent="0.2">
      <c r="Y1891" s="238"/>
      <c r="AA1891" s="238"/>
      <c r="AB1891" s="238"/>
    </row>
    <row r="1892" spans="25:28" x14ac:dyDescent="0.2">
      <c r="Y1892" s="238"/>
      <c r="AA1892" s="238"/>
      <c r="AB1892" s="238"/>
    </row>
    <row r="1893" spans="25:28" x14ac:dyDescent="0.2">
      <c r="Y1893" s="238"/>
      <c r="AA1893" s="238"/>
      <c r="AB1893" s="238"/>
    </row>
    <row r="1894" spans="25:28" x14ac:dyDescent="0.2">
      <c r="Y1894" s="238"/>
      <c r="AA1894" s="238"/>
      <c r="AB1894" s="238"/>
    </row>
    <row r="1895" spans="25:28" x14ac:dyDescent="0.2">
      <c r="Y1895" s="238"/>
      <c r="AA1895" s="238"/>
      <c r="AB1895" s="238"/>
    </row>
    <row r="1896" spans="25:28" x14ac:dyDescent="0.2">
      <c r="Y1896" s="238"/>
      <c r="AA1896" s="238"/>
      <c r="AB1896" s="238"/>
    </row>
    <row r="1897" spans="25:28" x14ac:dyDescent="0.2">
      <c r="Y1897" s="238"/>
      <c r="AA1897" s="238"/>
      <c r="AB1897" s="238"/>
    </row>
    <row r="1898" spans="25:28" x14ac:dyDescent="0.2">
      <c r="Y1898" s="238"/>
      <c r="AA1898" s="238"/>
      <c r="AB1898" s="238"/>
    </row>
    <row r="1899" spans="25:28" x14ac:dyDescent="0.2">
      <c r="Y1899" s="238"/>
      <c r="AA1899" s="238"/>
      <c r="AB1899" s="238"/>
    </row>
    <row r="1900" spans="25:28" x14ac:dyDescent="0.2">
      <c r="Y1900" s="238"/>
      <c r="AA1900" s="238"/>
      <c r="AB1900" s="238"/>
    </row>
    <row r="1901" spans="25:28" x14ac:dyDescent="0.2">
      <c r="Y1901" s="238"/>
      <c r="AA1901" s="238"/>
      <c r="AB1901" s="238"/>
    </row>
    <row r="1902" spans="25:28" x14ac:dyDescent="0.2">
      <c r="Y1902" s="238"/>
      <c r="AA1902" s="238"/>
      <c r="AB1902" s="238"/>
    </row>
    <row r="1903" spans="25:28" x14ac:dyDescent="0.2">
      <c r="Y1903" s="238"/>
      <c r="AA1903" s="238"/>
      <c r="AB1903" s="238"/>
    </row>
    <row r="1904" spans="25:28" x14ac:dyDescent="0.2">
      <c r="Y1904" s="238"/>
      <c r="AA1904" s="238"/>
      <c r="AB1904" s="238"/>
    </row>
    <row r="1905" spans="25:28" x14ac:dyDescent="0.2">
      <c r="Y1905" s="238"/>
      <c r="AA1905" s="238"/>
      <c r="AB1905" s="238"/>
    </row>
    <row r="1906" spans="25:28" x14ac:dyDescent="0.2">
      <c r="Y1906" s="238"/>
      <c r="AA1906" s="238"/>
      <c r="AB1906" s="238"/>
    </row>
    <row r="1907" spans="25:28" x14ac:dyDescent="0.2">
      <c r="Y1907" s="238"/>
      <c r="AA1907" s="238"/>
      <c r="AB1907" s="238"/>
    </row>
    <row r="1908" spans="25:28" x14ac:dyDescent="0.2">
      <c r="Y1908" s="238"/>
      <c r="AA1908" s="238"/>
      <c r="AB1908" s="238"/>
    </row>
    <row r="1909" spans="25:28" x14ac:dyDescent="0.2">
      <c r="Y1909" s="238"/>
      <c r="AA1909" s="238"/>
      <c r="AB1909" s="238"/>
    </row>
    <row r="1910" spans="25:28" x14ac:dyDescent="0.2">
      <c r="Y1910" s="238"/>
      <c r="AA1910" s="238"/>
      <c r="AB1910" s="238"/>
    </row>
    <row r="1911" spans="25:28" x14ac:dyDescent="0.2">
      <c r="Y1911" s="238"/>
      <c r="AA1911" s="238"/>
      <c r="AB1911" s="238"/>
    </row>
    <row r="1912" spans="25:28" x14ac:dyDescent="0.2">
      <c r="Y1912" s="238"/>
      <c r="AA1912" s="238"/>
      <c r="AB1912" s="238"/>
    </row>
    <row r="1913" spans="25:28" x14ac:dyDescent="0.2">
      <c r="Y1913" s="238"/>
      <c r="AA1913" s="238"/>
      <c r="AB1913" s="238"/>
    </row>
    <row r="1914" spans="25:28" x14ac:dyDescent="0.2">
      <c r="Y1914" s="238"/>
      <c r="AA1914" s="238"/>
      <c r="AB1914" s="238"/>
    </row>
    <row r="1915" spans="25:28" x14ac:dyDescent="0.2">
      <c r="Y1915" s="238"/>
      <c r="AA1915" s="238"/>
      <c r="AB1915" s="238"/>
    </row>
    <row r="1916" spans="25:28" x14ac:dyDescent="0.2">
      <c r="Y1916" s="238"/>
      <c r="AA1916" s="238"/>
      <c r="AB1916" s="238"/>
    </row>
    <row r="1917" spans="25:28" x14ac:dyDescent="0.2">
      <c r="Y1917" s="238"/>
      <c r="AA1917" s="238"/>
      <c r="AB1917" s="238"/>
    </row>
    <row r="1918" spans="25:28" x14ac:dyDescent="0.2">
      <c r="Y1918" s="238"/>
      <c r="AA1918" s="238"/>
      <c r="AB1918" s="238"/>
    </row>
    <row r="1919" spans="25:28" x14ac:dyDescent="0.2">
      <c r="Y1919" s="238"/>
      <c r="AA1919" s="238"/>
      <c r="AB1919" s="238"/>
    </row>
    <row r="1920" spans="25:28" x14ac:dyDescent="0.2">
      <c r="Y1920" s="238"/>
      <c r="AA1920" s="238"/>
      <c r="AB1920" s="238"/>
    </row>
    <row r="1921" spans="25:28" x14ac:dyDescent="0.2">
      <c r="Y1921" s="238"/>
      <c r="AA1921" s="238"/>
      <c r="AB1921" s="238"/>
    </row>
    <row r="1922" spans="25:28" x14ac:dyDescent="0.2">
      <c r="Y1922" s="238"/>
      <c r="AA1922" s="238"/>
      <c r="AB1922" s="238"/>
    </row>
    <row r="1923" spans="25:28" x14ac:dyDescent="0.2">
      <c r="Y1923" s="238"/>
      <c r="AA1923" s="238"/>
      <c r="AB1923" s="238"/>
    </row>
    <row r="1924" spans="25:28" x14ac:dyDescent="0.2">
      <c r="Y1924" s="238"/>
      <c r="AA1924" s="238"/>
      <c r="AB1924" s="238"/>
    </row>
    <row r="1925" spans="25:28" x14ac:dyDescent="0.2">
      <c r="Y1925" s="238"/>
      <c r="AA1925" s="238"/>
      <c r="AB1925" s="238"/>
    </row>
    <row r="1926" spans="25:28" x14ac:dyDescent="0.2">
      <c r="Y1926" s="238"/>
      <c r="AA1926" s="238"/>
      <c r="AB1926" s="238"/>
    </row>
    <row r="1927" spans="25:28" x14ac:dyDescent="0.2">
      <c r="Y1927" s="238"/>
      <c r="AA1927" s="238"/>
      <c r="AB1927" s="238"/>
    </row>
    <row r="1928" spans="25:28" x14ac:dyDescent="0.2">
      <c r="Y1928" s="238"/>
      <c r="AA1928" s="238"/>
      <c r="AB1928" s="238"/>
    </row>
    <row r="1929" spans="25:28" x14ac:dyDescent="0.2">
      <c r="Y1929" s="238"/>
      <c r="AA1929" s="238"/>
      <c r="AB1929" s="238"/>
    </row>
    <row r="1930" spans="25:28" x14ac:dyDescent="0.2">
      <c r="Y1930" s="238"/>
      <c r="AA1930" s="238"/>
      <c r="AB1930" s="238"/>
    </row>
    <row r="1931" spans="25:28" x14ac:dyDescent="0.2">
      <c r="Y1931" s="238"/>
      <c r="AA1931" s="238"/>
      <c r="AB1931" s="238"/>
    </row>
    <row r="1932" spans="25:28" x14ac:dyDescent="0.2">
      <c r="Y1932" s="238"/>
      <c r="AA1932" s="238"/>
      <c r="AB1932" s="238"/>
    </row>
    <row r="1933" spans="25:28" x14ac:dyDescent="0.2">
      <c r="Y1933" s="238"/>
      <c r="AA1933" s="238"/>
      <c r="AB1933" s="238"/>
    </row>
    <row r="1934" spans="25:28" x14ac:dyDescent="0.2">
      <c r="Y1934" s="238"/>
      <c r="AA1934" s="238"/>
      <c r="AB1934" s="238"/>
    </row>
    <row r="1935" spans="25:28" x14ac:dyDescent="0.2">
      <c r="Y1935" s="238"/>
      <c r="AA1935" s="238"/>
      <c r="AB1935" s="238"/>
    </row>
    <row r="1936" spans="25:28" x14ac:dyDescent="0.2">
      <c r="Y1936" s="238"/>
      <c r="AA1936" s="238"/>
      <c r="AB1936" s="238"/>
    </row>
    <row r="1937" spans="25:28" x14ac:dyDescent="0.2">
      <c r="Y1937" s="238"/>
      <c r="AA1937" s="238"/>
      <c r="AB1937" s="238"/>
    </row>
    <row r="1938" spans="25:28" x14ac:dyDescent="0.2">
      <c r="Y1938" s="238"/>
      <c r="AA1938" s="238"/>
      <c r="AB1938" s="238"/>
    </row>
    <row r="1939" spans="25:28" x14ac:dyDescent="0.2">
      <c r="Y1939" s="238"/>
      <c r="AA1939" s="238"/>
      <c r="AB1939" s="238"/>
    </row>
    <row r="1940" spans="25:28" x14ac:dyDescent="0.2">
      <c r="Y1940" s="238"/>
      <c r="AA1940" s="238"/>
      <c r="AB1940" s="238"/>
    </row>
    <row r="1941" spans="25:28" x14ac:dyDescent="0.2">
      <c r="Y1941" s="238"/>
      <c r="AA1941" s="238"/>
      <c r="AB1941" s="238"/>
    </row>
    <row r="1942" spans="25:28" x14ac:dyDescent="0.2">
      <c r="Y1942" s="238"/>
      <c r="AA1942" s="238"/>
      <c r="AB1942" s="238"/>
    </row>
    <row r="1943" spans="25:28" x14ac:dyDescent="0.2">
      <c r="Y1943" s="238"/>
      <c r="AA1943" s="238"/>
      <c r="AB1943" s="238"/>
    </row>
    <row r="1944" spans="25:28" x14ac:dyDescent="0.2">
      <c r="Y1944" s="238"/>
      <c r="AA1944" s="238"/>
      <c r="AB1944" s="238"/>
    </row>
    <row r="1945" spans="25:28" x14ac:dyDescent="0.2">
      <c r="Y1945" s="238"/>
      <c r="AA1945" s="238"/>
      <c r="AB1945" s="238"/>
    </row>
    <row r="1946" spans="25:28" x14ac:dyDescent="0.2">
      <c r="Y1946" s="238"/>
      <c r="AA1946" s="238"/>
      <c r="AB1946" s="238"/>
    </row>
    <row r="1947" spans="25:28" x14ac:dyDescent="0.2">
      <c r="Y1947" s="238"/>
      <c r="AA1947" s="238"/>
      <c r="AB1947" s="238"/>
    </row>
    <row r="1948" spans="25:28" x14ac:dyDescent="0.2">
      <c r="Y1948" s="238"/>
      <c r="AA1948" s="238"/>
      <c r="AB1948" s="238"/>
    </row>
    <row r="1949" spans="25:28" x14ac:dyDescent="0.2">
      <c r="Y1949" s="238"/>
      <c r="AA1949" s="238"/>
      <c r="AB1949" s="238"/>
    </row>
    <row r="1950" spans="25:28" x14ac:dyDescent="0.2">
      <c r="Y1950" s="238"/>
      <c r="AA1950" s="238"/>
      <c r="AB1950" s="238"/>
    </row>
    <row r="1951" spans="25:28" x14ac:dyDescent="0.2">
      <c r="Y1951" s="238"/>
      <c r="AA1951" s="238"/>
      <c r="AB1951" s="238"/>
    </row>
    <row r="1952" spans="25:28" x14ac:dyDescent="0.2">
      <c r="Y1952" s="238"/>
      <c r="AA1952" s="238"/>
      <c r="AB1952" s="238"/>
    </row>
    <row r="1953" spans="25:28" x14ac:dyDescent="0.2">
      <c r="Y1953" s="238"/>
      <c r="AA1953" s="238"/>
      <c r="AB1953" s="238"/>
    </row>
    <row r="1954" spans="25:28" x14ac:dyDescent="0.2">
      <c r="Y1954" s="238"/>
      <c r="AA1954" s="238"/>
      <c r="AB1954" s="238"/>
    </row>
    <row r="1955" spans="25:28" x14ac:dyDescent="0.2">
      <c r="Y1955" s="238"/>
      <c r="AA1955" s="238"/>
      <c r="AB1955" s="238"/>
    </row>
    <row r="1956" spans="25:28" x14ac:dyDescent="0.2">
      <c r="Y1956" s="238"/>
      <c r="AA1956" s="238"/>
      <c r="AB1956" s="238"/>
    </row>
    <row r="1957" spans="25:28" x14ac:dyDescent="0.2">
      <c r="Y1957" s="238"/>
      <c r="AA1957" s="238"/>
      <c r="AB1957" s="238"/>
    </row>
    <row r="1958" spans="25:28" x14ac:dyDescent="0.2">
      <c r="Y1958" s="238"/>
      <c r="AA1958" s="238"/>
      <c r="AB1958" s="238"/>
    </row>
    <row r="1959" spans="25:28" x14ac:dyDescent="0.2">
      <c r="Y1959" s="238"/>
      <c r="AA1959" s="238"/>
      <c r="AB1959" s="238"/>
    </row>
    <row r="1960" spans="25:28" x14ac:dyDescent="0.2">
      <c r="Y1960" s="238"/>
      <c r="AA1960" s="238"/>
      <c r="AB1960" s="238"/>
    </row>
    <row r="1961" spans="25:28" x14ac:dyDescent="0.2">
      <c r="Y1961" s="238"/>
      <c r="AA1961" s="238"/>
      <c r="AB1961" s="238"/>
    </row>
    <row r="1962" spans="25:28" x14ac:dyDescent="0.2">
      <c r="Y1962" s="238"/>
      <c r="AA1962" s="238"/>
      <c r="AB1962" s="238"/>
    </row>
    <row r="1963" spans="25:28" x14ac:dyDescent="0.2">
      <c r="Y1963" s="238"/>
      <c r="AA1963" s="238"/>
      <c r="AB1963" s="238"/>
    </row>
    <row r="1964" spans="25:28" x14ac:dyDescent="0.2">
      <c r="Y1964" s="238"/>
      <c r="AA1964" s="238"/>
      <c r="AB1964" s="238"/>
    </row>
    <row r="1965" spans="25:28" x14ac:dyDescent="0.2">
      <c r="Y1965" s="238"/>
      <c r="AA1965" s="238"/>
      <c r="AB1965" s="238"/>
    </row>
    <row r="1966" spans="25:28" x14ac:dyDescent="0.2">
      <c r="Y1966" s="238"/>
      <c r="AA1966" s="238"/>
      <c r="AB1966" s="238"/>
    </row>
    <row r="1967" spans="25:28" x14ac:dyDescent="0.2">
      <c r="Y1967" s="238"/>
      <c r="AA1967" s="238"/>
      <c r="AB1967" s="238"/>
    </row>
    <row r="1968" spans="25:28" x14ac:dyDescent="0.2">
      <c r="Y1968" s="238"/>
      <c r="AA1968" s="238"/>
      <c r="AB1968" s="238"/>
    </row>
    <row r="1969" spans="25:28" x14ac:dyDescent="0.2">
      <c r="Y1969" s="238"/>
      <c r="AA1969" s="238"/>
      <c r="AB1969" s="238"/>
    </row>
    <row r="1970" spans="25:28" x14ac:dyDescent="0.2">
      <c r="Y1970" s="238"/>
      <c r="AA1970" s="238"/>
      <c r="AB1970" s="238"/>
    </row>
    <row r="1971" spans="25:28" x14ac:dyDescent="0.2">
      <c r="Y1971" s="238"/>
      <c r="AA1971" s="238"/>
      <c r="AB1971" s="238"/>
    </row>
    <row r="1972" spans="25:28" x14ac:dyDescent="0.2">
      <c r="Y1972" s="238"/>
      <c r="AA1972" s="238"/>
      <c r="AB1972" s="238"/>
    </row>
    <row r="1973" spans="25:28" x14ac:dyDescent="0.2">
      <c r="Y1973" s="238"/>
      <c r="AA1973" s="238"/>
      <c r="AB1973" s="238"/>
    </row>
    <row r="1974" spans="25:28" x14ac:dyDescent="0.2">
      <c r="Y1974" s="238"/>
      <c r="AA1974" s="238"/>
      <c r="AB1974" s="238"/>
    </row>
    <row r="1975" spans="25:28" x14ac:dyDescent="0.2">
      <c r="Y1975" s="238"/>
      <c r="AA1975" s="238"/>
      <c r="AB1975" s="238"/>
    </row>
    <row r="1976" spans="25:28" x14ac:dyDescent="0.2">
      <c r="Y1976" s="238"/>
      <c r="AA1976" s="238"/>
      <c r="AB1976" s="238"/>
    </row>
    <row r="1977" spans="25:28" x14ac:dyDescent="0.2">
      <c r="Y1977" s="238"/>
      <c r="AA1977" s="238"/>
      <c r="AB1977" s="238"/>
    </row>
    <row r="1978" spans="25:28" x14ac:dyDescent="0.2">
      <c r="Y1978" s="238"/>
      <c r="AA1978" s="238"/>
      <c r="AB1978" s="238"/>
    </row>
    <row r="1979" spans="25:28" x14ac:dyDescent="0.2">
      <c r="Y1979" s="238"/>
      <c r="AA1979" s="238"/>
      <c r="AB1979" s="238"/>
    </row>
    <row r="1980" spans="25:28" x14ac:dyDescent="0.2">
      <c r="Y1980" s="238"/>
      <c r="AA1980" s="238"/>
      <c r="AB1980" s="238"/>
    </row>
    <row r="1981" spans="25:28" x14ac:dyDescent="0.2">
      <c r="Y1981" s="238"/>
      <c r="AA1981" s="238"/>
      <c r="AB1981" s="238"/>
    </row>
    <row r="1982" spans="25:28" x14ac:dyDescent="0.2">
      <c r="Y1982" s="238"/>
      <c r="AA1982" s="238"/>
      <c r="AB1982" s="238"/>
    </row>
    <row r="1983" spans="25:28" x14ac:dyDescent="0.2">
      <c r="Y1983" s="238"/>
      <c r="AA1983" s="238"/>
      <c r="AB1983" s="238"/>
    </row>
    <row r="1984" spans="25:28" x14ac:dyDescent="0.2">
      <c r="Y1984" s="238"/>
      <c r="AA1984" s="238"/>
      <c r="AB1984" s="238"/>
    </row>
    <row r="1985" spans="25:28" x14ac:dyDescent="0.2">
      <c r="Y1985" s="238"/>
      <c r="AA1985" s="238"/>
      <c r="AB1985" s="238"/>
    </row>
    <row r="1986" spans="25:28" x14ac:dyDescent="0.2">
      <c r="Y1986" s="238"/>
      <c r="AA1986" s="238"/>
      <c r="AB1986" s="238"/>
    </row>
    <row r="1987" spans="25:28" x14ac:dyDescent="0.2">
      <c r="Y1987" s="238"/>
      <c r="AA1987" s="238"/>
      <c r="AB1987" s="238"/>
    </row>
    <row r="1988" spans="25:28" x14ac:dyDescent="0.2">
      <c r="Y1988" s="238"/>
      <c r="AA1988" s="238"/>
      <c r="AB1988" s="238"/>
    </row>
    <row r="1989" spans="25:28" x14ac:dyDescent="0.2">
      <c r="Y1989" s="238"/>
      <c r="AA1989" s="238"/>
      <c r="AB1989" s="238"/>
    </row>
    <row r="1990" spans="25:28" x14ac:dyDescent="0.2">
      <c r="Y1990" s="238"/>
      <c r="AA1990" s="238"/>
      <c r="AB1990" s="238"/>
    </row>
    <row r="1991" spans="25:28" x14ac:dyDescent="0.2">
      <c r="Y1991" s="238"/>
      <c r="AA1991" s="238"/>
      <c r="AB1991" s="238"/>
    </row>
    <row r="1992" spans="25:28" x14ac:dyDescent="0.2">
      <c r="Y1992" s="238"/>
      <c r="AA1992" s="238"/>
      <c r="AB1992" s="238"/>
    </row>
    <row r="1993" spans="25:28" x14ac:dyDescent="0.2">
      <c r="Y1993" s="238"/>
      <c r="AA1993" s="238"/>
      <c r="AB1993" s="238"/>
    </row>
    <row r="1994" spans="25:28" x14ac:dyDescent="0.2">
      <c r="Y1994" s="238"/>
      <c r="AA1994" s="238"/>
      <c r="AB1994" s="238"/>
    </row>
    <row r="1995" spans="25:28" x14ac:dyDescent="0.2">
      <c r="Y1995" s="238"/>
      <c r="AA1995" s="238"/>
      <c r="AB1995" s="238"/>
    </row>
    <row r="1996" spans="25:28" x14ac:dyDescent="0.2">
      <c r="Y1996" s="238"/>
      <c r="AA1996" s="238"/>
      <c r="AB1996" s="238"/>
    </row>
    <row r="1997" spans="25:28" x14ac:dyDescent="0.2">
      <c r="Y1997" s="238"/>
      <c r="AA1997" s="238"/>
      <c r="AB1997" s="238"/>
    </row>
    <row r="1998" spans="25:28" x14ac:dyDescent="0.2">
      <c r="Y1998" s="238"/>
      <c r="AA1998" s="238"/>
      <c r="AB1998" s="238"/>
    </row>
    <row r="1999" spans="25:28" x14ac:dyDescent="0.2">
      <c r="Y1999" s="238"/>
      <c r="AA1999" s="238"/>
      <c r="AB1999" s="238"/>
    </row>
    <row r="2000" spans="25:28" x14ac:dyDescent="0.2">
      <c r="Y2000" s="238"/>
      <c r="AA2000" s="238"/>
      <c r="AB2000" s="238"/>
    </row>
    <row r="2001" spans="25:28" x14ac:dyDescent="0.2">
      <c r="Y2001" s="238"/>
      <c r="AA2001" s="238"/>
      <c r="AB2001" s="238"/>
    </row>
    <row r="2002" spans="25:28" x14ac:dyDescent="0.2">
      <c r="Y2002" s="238"/>
      <c r="AA2002" s="238"/>
      <c r="AB2002" s="238"/>
    </row>
    <row r="2003" spans="25:28" x14ac:dyDescent="0.2">
      <c r="Y2003" s="238"/>
      <c r="AA2003" s="238"/>
      <c r="AB2003" s="238"/>
    </row>
    <row r="2004" spans="25:28" x14ac:dyDescent="0.2">
      <c r="Y2004" s="238"/>
      <c r="AA2004" s="238"/>
      <c r="AB2004" s="238"/>
    </row>
    <row r="2005" spans="25:28" x14ac:dyDescent="0.2">
      <c r="Y2005" s="238"/>
      <c r="AA2005" s="238"/>
      <c r="AB2005" s="238"/>
    </row>
    <row r="2006" spans="25:28" x14ac:dyDescent="0.2">
      <c r="Y2006" s="238"/>
      <c r="AA2006" s="238"/>
      <c r="AB2006" s="238"/>
    </row>
    <row r="2007" spans="25:28" x14ac:dyDescent="0.2">
      <c r="Y2007" s="238"/>
      <c r="AA2007" s="238"/>
      <c r="AB2007" s="238"/>
    </row>
    <row r="2008" spans="25:28" x14ac:dyDescent="0.2">
      <c r="Y2008" s="238"/>
      <c r="AA2008" s="238"/>
      <c r="AB2008" s="238"/>
    </row>
    <row r="2009" spans="25:28" x14ac:dyDescent="0.2">
      <c r="Y2009" s="238"/>
      <c r="AA2009" s="238"/>
      <c r="AB2009" s="238"/>
    </row>
    <row r="2010" spans="25:28" x14ac:dyDescent="0.2">
      <c r="Y2010" s="238"/>
      <c r="AA2010" s="238"/>
      <c r="AB2010" s="238"/>
    </row>
    <row r="2011" spans="25:28" x14ac:dyDescent="0.2">
      <c r="Y2011" s="238"/>
      <c r="AA2011" s="238"/>
      <c r="AB2011" s="238"/>
    </row>
    <row r="2012" spans="25:28" x14ac:dyDescent="0.2">
      <c r="Y2012" s="238"/>
      <c r="AA2012" s="238"/>
      <c r="AB2012" s="238"/>
    </row>
    <row r="2013" spans="25:28" x14ac:dyDescent="0.2">
      <c r="Y2013" s="238"/>
      <c r="AA2013" s="238"/>
      <c r="AB2013" s="238"/>
    </row>
    <row r="2014" spans="25:28" x14ac:dyDescent="0.2">
      <c r="Y2014" s="238"/>
      <c r="AA2014" s="238"/>
      <c r="AB2014" s="238"/>
    </row>
    <row r="2015" spans="25:28" x14ac:dyDescent="0.2">
      <c r="Y2015" s="238"/>
      <c r="AA2015" s="238"/>
      <c r="AB2015" s="238"/>
    </row>
    <row r="2016" spans="25:28" x14ac:dyDescent="0.2">
      <c r="Y2016" s="238"/>
      <c r="AA2016" s="238"/>
      <c r="AB2016" s="238"/>
    </row>
    <row r="2017" spans="25:28" x14ac:dyDescent="0.2">
      <c r="Y2017" s="238"/>
      <c r="AA2017" s="238"/>
      <c r="AB2017" s="238"/>
    </row>
    <row r="2018" spans="25:28" x14ac:dyDescent="0.2">
      <c r="Y2018" s="238"/>
      <c r="AA2018" s="238"/>
      <c r="AB2018" s="238"/>
    </row>
    <row r="2019" spans="25:28" x14ac:dyDescent="0.2">
      <c r="Y2019" s="238"/>
      <c r="AA2019" s="238"/>
      <c r="AB2019" s="238"/>
    </row>
    <row r="2020" spans="25:28" x14ac:dyDescent="0.2">
      <c r="Y2020" s="238"/>
      <c r="AA2020" s="238"/>
      <c r="AB2020" s="238"/>
    </row>
    <row r="2021" spans="25:28" x14ac:dyDescent="0.2">
      <c r="Y2021" s="238"/>
      <c r="AA2021" s="238"/>
      <c r="AB2021" s="238"/>
    </row>
    <row r="2022" spans="25:28" x14ac:dyDescent="0.2">
      <c r="Y2022" s="238"/>
      <c r="AA2022" s="238"/>
      <c r="AB2022" s="238"/>
    </row>
    <row r="2023" spans="25:28" x14ac:dyDescent="0.2">
      <c r="Y2023" s="238"/>
      <c r="AA2023" s="238"/>
      <c r="AB2023" s="238"/>
    </row>
    <row r="2024" spans="25:28" x14ac:dyDescent="0.2">
      <c r="Y2024" s="238"/>
      <c r="AA2024" s="238"/>
      <c r="AB2024" s="238"/>
    </row>
    <row r="2025" spans="25:28" x14ac:dyDescent="0.2">
      <c r="Y2025" s="238"/>
      <c r="AA2025" s="238"/>
      <c r="AB2025" s="238"/>
    </row>
    <row r="2026" spans="25:28" x14ac:dyDescent="0.2">
      <c r="Y2026" s="238"/>
      <c r="AA2026" s="238"/>
      <c r="AB2026" s="238"/>
    </row>
    <row r="2027" spans="25:28" x14ac:dyDescent="0.2">
      <c r="Y2027" s="238"/>
      <c r="AA2027" s="238"/>
      <c r="AB2027" s="238"/>
    </row>
    <row r="2028" spans="25:28" x14ac:dyDescent="0.2">
      <c r="Y2028" s="238"/>
      <c r="AA2028" s="238"/>
      <c r="AB2028" s="238"/>
    </row>
    <row r="2029" spans="25:28" x14ac:dyDescent="0.2">
      <c r="Y2029" s="238"/>
      <c r="AA2029" s="238"/>
      <c r="AB2029" s="238"/>
    </row>
    <row r="2030" spans="25:28" x14ac:dyDescent="0.2">
      <c r="Y2030" s="238"/>
      <c r="AA2030" s="238"/>
      <c r="AB2030" s="238"/>
    </row>
    <row r="2031" spans="25:28" x14ac:dyDescent="0.2">
      <c r="Y2031" s="238"/>
      <c r="AA2031" s="238"/>
      <c r="AB2031" s="238"/>
    </row>
    <row r="2032" spans="25:28" x14ac:dyDescent="0.2">
      <c r="Y2032" s="238"/>
      <c r="AA2032" s="238"/>
      <c r="AB2032" s="238"/>
    </row>
    <row r="2033" spans="25:28" x14ac:dyDescent="0.2">
      <c r="Y2033" s="238"/>
      <c r="AA2033" s="238"/>
      <c r="AB2033" s="238"/>
    </row>
    <row r="2034" spans="25:28" x14ac:dyDescent="0.2">
      <c r="Y2034" s="238"/>
      <c r="AA2034" s="238"/>
      <c r="AB2034" s="238"/>
    </row>
    <row r="2035" spans="25:28" x14ac:dyDescent="0.2">
      <c r="Y2035" s="238"/>
      <c r="AA2035" s="238"/>
      <c r="AB2035" s="238"/>
    </row>
    <row r="2036" spans="25:28" x14ac:dyDescent="0.2">
      <c r="Y2036" s="238"/>
      <c r="AA2036" s="238"/>
      <c r="AB2036" s="238"/>
    </row>
    <row r="2037" spans="25:28" x14ac:dyDescent="0.2">
      <c r="Y2037" s="238"/>
      <c r="AA2037" s="238"/>
      <c r="AB2037" s="238"/>
    </row>
    <row r="2038" spans="25:28" x14ac:dyDescent="0.2">
      <c r="Y2038" s="238"/>
      <c r="AA2038" s="238"/>
      <c r="AB2038" s="238"/>
    </row>
    <row r="2039" spans="25:28" x14ac:dyDescent="0.2">
      <c r="Y2039" s="238"/>
      <c r="AA2039" s="238"/>
      <c r="AB2039" s="238"/>
    </row>
    <row r="2040" spans="25:28" x14ac:dyDescent="0.2">
      <c r="Y2040" s="238"/>
      <c r="AA2040" s="238"/>
      <c r="AB2040" s="238"/>
    </row>
    <row r="2041" spans="25:28" x14ac:dyDescent="0.2">
      <c r="Y2041" s="238"/>
      <c r="AA2041" s="238"/>
      <c r="AB2041" s="238"/>
    </row>
    <row r="2042" spans="25:28" x14ac:dyDescent="0.2">
      <c r="Y2042" s="238"/>
      <c r="AA2042" s="238"/>
      <c r="AB2042" s="238"/>
    </row>
    <row r="2043" spans="25:28" x14ac:dyDescent="0.2">
      <c r="Y2043" s="238"/>
      <c r="AA2043" s="238"/>
      <c r="AB2043" s="238"/>
    </row>
    <row r="2044" spans="25:28" x14ac:dyDescent="0.2">
      <c r="Y2044" s="238"/>
      <c r="AA2044" s="238"/>
      <c r="AB2044" s="238"/>
    </row>
    <row r="2045" spans="25:28" x14ac:dyDescent="0.2">
      <c r="Y2045" s="238"/>
      <c r="AA2045" s="238"/>
      <c r="AB2045" s="238"/>
    </row>
    <row r="2046" spans="25:28" x14ac:dyDescent="0.2">
      <c r="Y2046" s="238"/>
      <c r="AA2046" s="238"/>
      <c r="AB2046" s="238"/>
    </row>
    <row r="2047" spans="25:28" x14ac:dyDescent="0.2">
      <c r="Y2047" s="238"/>
      <c r="AA2047" s="238"/>
      <c r="AB2047" s="238"/>
    </row>
    <row r="2048" spans="25:28" x14ac:dyDescent="0.2">
      <c r="Y2048" s="238"/>
      <c r="AA2048" s="238"/>
      <c r="AB2048" s="238"/>
    </row>
    <row r="2049" spans="25:28" x14ac:dyDescent="0.2">
      <c r="Y2049" s="238"/>
      <c r="AA2049" s="238"/>
      <c r="AB2049" s="238"/>
    </row>
    <row r="2050" spans="25:28" x14ac:dyDescent="0.2">
      <c r="Y2050" s="238"/>
      <c r="AA2050" s="238"/>
      <c r="AB2050" s="238"/>
    </row>
    <row r="2051" spans="25:28" x14ac:dyDescent="0.2">
      <c r="Y2051" s="238"/>
      <c r="AA2051" s="238"/>
      <c r="AB2051" s="238"/>
    </row>
    <row r="2052" spans="25:28" x14ac:dyDescent="0.2">
      <c r="Y2052" s="238"/>
      <c r="AA2052" s="238"/>
      <c r="AB2052" s="238"/>
    </row>
    <row r="2053" spans="25:28" x14ac:dyDescent="0.2">
      <c r="Y2053" s="238"/>
      <c r="AA2053" s="238"/>
      <c r="AB2053" s="238"/>
    </row>
    <row r="2054" spans="25:28" x14ac:dyDescent="0.2">
      <c r="Y2054" s="238"/>
      <c r="AA2054" s="238"/>
      <c r="AB2054" s="238"/>
    </row>
    <row r="2055" spans="25:28" x14ac:dyDescent="0.2">
      <c r="Y2055" s="238"/>
      <c r="AA2055" s="238"/>
      <c r="AB2055" s="238"/>
    </row>
    <row r="2056" spans="25:28" x14ac:dyDescent="0.2">
      <c r="Y2056" s="238"/>
      <c r="AA2056" s="238"/>
      <c r="AB2056" s="238"/>
    </row>
    <row r="2057" spans="25:28" x14ac:dyDescent="0.2">
      <c r="Y2057" s="238"/>
      <c r="AA2057" s="238"/>
      <c r="AB2057" s="238"/>
    </row>
    <row r="2058" spans="25:28" x14ac:dyDescent="0.2">
      <c r="Y2058" s="238"/>
      <c r="AA2058" s="238"/>
      <c r="AB2058" s="238"/>
    </row>
    <row r="2059" spans="25:28" x14ac:dyDescent="0.2">
      <c r="Y2059" s="238"/>
      <c r="AA2059" s="238"/>
      <c r="AB2059" s="238"/>
    </row>
    <row r="2060" spans="25:28" x14ac:dyDescent="0.2">
      <c r="Y2060" s="238"/>
      <c r="AA2060" s="238"/>
      <c r="AB2060" s="238"/>
    </row>
    <row r="2061" spans="25:28" x14ac:dyDescent="0.2">
      <c r="Y2061" s="238"/>
      <c r="AA2061" s="238"/>
      <c r="AB2061" s="238"/>
    </row>
    <row r="2062" spans="25:28" x14ac:dyDescent="0.2">
      <c r="Y2062" s="238"/>
      <c r="AA2062" s="238"/>
      <c r="AB2062" s="238"/>
    </row>
    <row r="2063" spans="25:28" x14ac:dyDescent="0.2">
      <c r="Y2063" s="238"/>
      <c r="AA2063" s="238"/>
      <c r="AB2063" s="238"/>
    </row>
    <row r="2064" spans="25:28" x14ac:dyDescent="0.2">
      <c r="Y2064" s="238"/>
      <c r="AA2064" s="238"/>
      <c r="AB2064" s="238"/>
    </row>
    <row r="2065" spans="25:28" x14ac:dyDescent="0.2">
      <c r="Y2065" s="238"/>
      <c r="AA2065" s="238"/>
      <c r="AB2065" s="238"/>
    </row>
    <row r="2066" spans="25:28" x14ac:dyDescent="0.2">
      <c r="Y2066" s="238"/>
      <c r="AA2066" s="238"/>
      <c r="AB2066" s="238"/>
    </row>
    <row r="2067" spans="25:28" x14ac:dyDescent="0.2">
      <c r="Y2067" s="238"/>
      <c r="AA2067" s="238"/>
      <c r="AB2067" s="238"/>
    </row>
    <row r="2068" spans="25:28" x14ac:dyDescent="0.2">
      <c r="Y2068" s="238"/>
      <c r="AA2068" s="238"/>
      <c r="AB2068" s="238"/>
    </row>
    <row r="2069" spans="25:28" x14ac:dyDescent="0.2">
      <c r="Y2069" s="238"/>
      <c r="AA2069" s="238"/>
      <c r="AB2069" s="238"/>
    </row>
    <row r="2070" spans="25:28" x14ac:dyDescent="0.2">
      <c r="Y2070" s="238"/>
      <c r="AA2070" s="238"/>
      <c r="AB2070" s="238"/>
    </row>
    <row r="2071" spans="25:28" x14ac:dyDescent="0.2">
      <c r="Y2071" s="238"/>
      <c r="AA2071" s="238"/>
      <c r="AB2071" s="238"/>
    </row>
    <row r="2072" spans="25:28" x14ac:dyDescent="0.2">
      <c r="Y2072" s="238"/>
      <c r="AA2072" s="238"/>
      <c r="AB2072" s="238"/>
    </row>
    <row r="2073" spans="25:28" x14ac:dyDescent="0.2">
      <c r="Y2073" s="238"/>
      <c r="AA2073" s="238"/>
      <c r="AB2073" s="238"/>
    </row>
    <row r="2074" spans="25:28" x14ac:dyDescent="0.2">
      <c r="Y2074" s="238"/>
      <c r="AA2074" s="238"/>
      <c r="AB2074" s="238"/>
    </row>
    <row r="2075" spans="25:28" x14ac:dyDescent="0.2">
      <c r="Y2075" s="238"/>
      <c r="AA2075" s="238"/>
      <c r="AB2075" s="238"/>
    </row>
    <row r="2076" spans="25:28" x14ac:dyDescent="0.2">
      <c r="Y2076" s="238"/>
      <c r="AA2076" s="238"/>
      <c r="AB2076" s="238"/>
    </row>
    <row r="2077" spans="25:28" x14ac:dyDescent="0.2">
      <c r="Y2077" s="238"/>
      <c r="AA2077" s="238"/>
      <c r="AB2077" s="238"/>
    </row>
    <row r="2078" spans="25:28" x14ac:dyDescent="0.2">
      <c r="Y2078" s="238"/>
      <c r="AA2078" s="238"/>
      <c r="AB2078" s="238"/>
    </row>
    <row r="2079" spans="25:28" x14ac:dyDescent="0.2">
      <c r="Y2079" s="238"/>
      <c r="AA2079" s="238"/>
      <c r="AB2079" s="238"/>
    </row>
    <row r="2080" spans="25:28" x14ac:dyDescent="0.2">
      <c r="Y2080" s="238"/>
      <c r="AA2080" s="238"/>
      <c r="AB2080" s="238"/>
    </row>
    <row r="2081" spans="25:28" x14ac:dyDescent="0.2">
      <c r="Y2081" s="238"/>
      <c r="AA2081" s="238"/>
      <c r="AB2081" s="238"/>
    </row>
    <row r="2082" spans="25:28" x14ac:dyDescent="0.2">
      <c r="Y2082" s="238"/>
      <c r="AA2082" s="238"/>
      <c r="AB2082" s="238"/>
    </row>
    <row r="2083" spans="25:28" x14ac:dyDescent="0.2">
      <c r="Y2083" s="238"/>
      <c r="AA2083" s="238"/>
      <c r="AB2083" s="238"/>
    </row>
    <row r="2084" spans="25:28" x14ac:dyDescent="0.2">
      <c r="Y2084" s="238"/>
      <c r="AA2084" s="238"/>
      <c r="AB2084" s="238"/>
    </row>
    <row r="2085" spans="25:28" x14ac:dyDescent="0.2">
      <c r="Y2085" s="238"/>
      <c r="AA2085" s="238"/>
      <c r="AB2085" s="238"/>
    </row>
    <row r="2086" spans="25:28" x14ac:dyDescent="0.2">
      <c r="Y2086" s="238"/>
      <c r="AA2086" s="238"/>
      <c r="AB2086" s="238"/>
    </row>
    <row r="2087" spans="25:28" x14ac:dyDescent="0.2">
      <c r="Y2087" s="238"/>
      <c r="AA2087" s="238"/>
      <c r="AB2087" s="238"/>
    </row>
    <row r="2088" spans="25:28" x14ac:dyDescent="0.2">
      <c r="Y2088" s="238"/>
      <c r="AA2088" s="238"/>
      <c r="AB2088" s="238"/>
    </row>
    <row r="2089" spans="25:28" x14ac:dyDescent="0.2">
      <c r="Y2089" s="238"/>
      <c r="AA2089" s="238"/>
      <c r="AB2089" s="238"/>
    </row>
    <row r="2090" spans="25:28" x14ac:dyDescent="0.2">
      <c r="Y2090" s="238"/>
      <c r="AA2090" s="238"/>
      <c r="AB2090" s="238"/>
    </row>
    <row r="2091" spans="25:28" x14ac:dyDescent="0.2">
      <c r="Y2091" s="238"/>
      <c r="AA2091" s="238"/>
      <c r="AB2091" s="238"/>
    </row>
    <row r="2092" spans="25:28" x14ac:dyDescent="0.2">
      <c r="Y2092" s="238"/>
      <c r="AA2092" s="238"/>
      <c r="AB2092" s="238"/>
    </row>
    <row r="2093" spans="25:28" x14ac:dyDescent="0.2">
      <c r="Y2093" s="238"/>
      <c r="AA2093" s="238"/>
      <c r="AB2093" s="238"/>
    </row>
    <row r="2094" spans="25:28" x14ac:dyDescent="0.2">
      <c r="Y2094" s="238"/>
      <c r="AA2094" s="238"/>
      <c r="AB2094" s="238"/>
    </row>
    <row r="2095" spans="25:28" x14ac:dyDescent="0.2">
      <c r="Y2095" s="238"/>
      <c r="AA2095" s="238"/>
      <c r="AB2095" s="238"/>
    </row>
    <row r="2096" spans="25:28" x14ac:dyDescent="0.2">
      <c r="Y2096" s="238"/>
      <c r="AA2096" s="238"/>
      <c r="AB2096" s="238"/>
    </row>
    <row r="2097" spans="25:28" x14ac:dyDescent="0.2">
      <c r="Y2097" s="238"/>
      <c r="AA2097" s="238"/>
      <c r="AB2097" s="238"/>
    </row>
    <row r="2098" spans="25:28" x14ac:dyDescent="0.2">
      <c r="Y2098" s="238"/>
      <c r="AA2098" s="238"/>
      <c r="AB2098" s="238"/>
    </row>
    <row r="2099" spans="25:28" x14ac:dyDescent="0.2">
      <c r="Y2099" s="238"/>
      <c r="AA2099" s="238"/>
      <c r="AB2099" s="238"/>
    </row>
    <row r="2100" spans="25:28" x14ac:dyDescent="0.2">
      <c r="Y2100" s="238"/>
      <c r="AA2100" s="238"/>
      <c r="AB2100" s="238"/>
    </row>
    <row r="2101" spans="25:28" x14ac:dyDescent="0.2">
      <c r="Y2101" s="238"/>
      <c r="AA2101" s="238"/>
      <c r="AB2101" s="238"/>
    </row>
    <row r="2102" spans="25:28" x14ac:dyDescent="0.2">
      <c r="Y2102" s="238"/>
      <c r="AA2102" s="238"/>
      <c r="AB2102" s="238"/>
    </row>
    <row r="2103" spans="25:28" x14ac:dyDescent="0.2">
      <c r="Y2103" s="238"/>
      <c r="AA2103" s="238"/>
      <c r="AB2103" s="238"/>
    </row>
    <row r="2104" spans="25:28" x14ac:dyDescent="0.2">
      <c r="Y2104" s="238"/>
      <c r="AA2104" s="238"/>
      <c r="AB2104" s="238"/>
    </row>
    <row r="2105" spans="25:28" x14ac:dyDescent="0.2">
      <c r="Y2105" s="238"/>
      <c r="AA2105" s="238"/>
      <c r="AB2105" s="238"/>
    </row>
    <row r="2106" spans="25:28" x14ac:dyDescent="0.2">
      <c r="Y2106" s="238"/>
      <c r="AA2106" s="238"/>
      <c r="AB2106" s="238"/>
    </row>
    <row r="2107" spans="25:28" x14ac:dyDescent="0.2">
      <c r="Y2107" s="238"/>
      <c r="AA2107" s="238"/>
      <c r="AB2107" s="238"/>
    </row>
    <row r="2108" spans="25:28" x14ac:dyDescent="0.2">
      <c r="Y2108" s="238"/>
      <c r="AA2108" s="238"/>
      <c r="AB2108" s="238"/>
    </row>
    <row r="2109" spans="25:28" x14ac:dyDescent="0.2">
      <c r="Y2109" s="238"/>
      <c r="AA2109" s="238"/>
      <c r="AB2109" s="238"/>
    </row>
    <row r="2110" spans="25:28" x14ac:dyDescent="0.2">
      <c r="Y2110" s="238"/>
      <c r="AA2110" s="238"/>
      <c r="AB2110" s="238"/>
    </row>
    <row r="2111" spans="25:28" x14ac:dyDescent="0.2">
      <c r="Y2111" s="238"/>
      <c r="AA2111" s="238"/>
      <c r="AB2111" s="238"/>
    </row>
    <row r="2112" spans="25:28" x14ac:dyDescent="0.2">
      <c r="Y2112" s="238"/>
      <c r="AA2112" s="238"/>
      <c r="AB2112" s="238"/>
    </row>
    <row r="2113" spans="25:28" x14ac:dyDescent="0.2">
      <c r="Y2113" s="238"/>
      <c r="AA2113" s="238"/>
      <c r="AB2113" s="238"/>
    </row>
    <row r="2114" spans="25:28" x14ac:dyDescent="0.2">
      <c r="Y2114" s="238"/>
      <c r="AA2114" s="238"/>
      <c r="AB2114" s="238"/>
    </row>
    <row r="2115" spans="25:28" x14ac:dyDescent="0.2">
      <c r="Y2115" s="238"/>
      <c r="AA2115" s="238"/>
      <c r="AB2115" s="238"/>
    </row>
    <row r="2116" spans="25:28" x14ac:dyDescent="0.2">
      <c r="Y2116" s="238"/>
      <c r="AA2116" s="238"/>
      <c r="AB2116" s="238"/>
    </row>
    <row r="2117" spans="25:28" x14ac:dyDescent="0.2">
      <c r="Y2117" s="238"/>
      <c r="AA2117" s="238"/>
      <c r="AB2117" s="238"/>
    </row>
    <row r="2118" spans="25:28" x14ac:dyDescent="0.2">
      <c r="Y2118" s="238"/>
      <c r="AA2118" s="238"/>
      <c r="AB2118" s="238"/>
    </row>
    <row r="2119" spans="25:28" x14ac:dyDescent="0.2">
      <c r="Y2119" s="238"/>
      <c r="AA2119" s="238"/>
      <c r="AB2119" s="238"/>
    </row>
    <row r="2120" spans="25:28" x14ac:dyDescent="0.2">
      <c r="Y2120" s="238"/>
      <c r="AA2120" s="238"/>
      <c r="AB2120" s="238"/>
    </row>
    <row r="2121" spans="25:28" x14ac:dyDescent="0.2">
      <c r="Y2121" s="238"/>
      <c r="AA2121" s="238"/>
      <c r="AB2121" s="238"/>
    </row>
    <row r="2122" spans="25:28" x14ac:dyDescent="0.2">
      <c r="Y2122" s="238"/>
      <c r="AA2122" s="238"/>
      <c r="AB2122" s="238"/>
    </row>
    <row r="2123" spans="25:28" x14ac:dyDescent="0.2">
      <c r="Y2123" s="238"/>
      <c r="AA2123" s="238"/>
      <c r="AB2123" s="238"/>
    </row>
    <row r="2124" spans="25:28" x14ac:dyDescent="0.2">
      <c r="Y2124" s="238"/>
      <c r="AA2124" s="238"/>
      <c r="AB2124" s="238"/>
    </row>
    <row r="2125" spans="25:28" x14ac:dyDescent="0.2">
      <c r="Y2125" s="238"/>
      <c r="AA2125" s="238"/>
      <c r="AB2125" s="238"/>
    </row>
    <row r="2126" spans="25:28" x14ac:dyDescent="0.2">
      <c r="Y2126" s="238"/>
      <c r="AA2126" s="238"/>
      <c r="AB2126" s="238"/>
    </row>
    <row r="2127" spans="25:28" x14ac:dyDescent="0.2">
      <c r="Y2127" s="238"/>
      <c r="AA2127" s="238"/>
      <c r="AB2127" s="238"/>
    </row>
    <row r="2128" spans="25:28" x14ac:dyDescent="0.2">
      <c r="Y2128" s="238"/>
      <c r="AA2128" s="238"/>
      <c r="AB2128" s="238"/>
    </row>
    <row r="2129" spans="25:28" x14ac:dyDescent="0.2">
      <c r="Y2129" s="238"/>
      <c r="AA2129" s="238"/>
      <c r="AB2129" s="238"/>
    </row>
    <row r="2130" spans="25:28" x14ac:dyDescent="0.2">
      <c r="Y2130" s="238"/>
      <c r="AA2130" s="238"/>
      <c r="AB2130" s="238"/>
    </row>
    <row r="2131" spans="25:28" x14ac:dyDescent="0.2">
      <c r="Y2131" s="238"/>
      <c r="AA2131" s="238"/>
      <c r="AB2131" s="238"/>
    </row>
    <row r="2132" spans="25:28" x14ac:dyDescent="0.2">
      <c r="Y2132" s="238"/>
      <c r="AA2132" s="238"/>
      <c r="AB2132" s="238"/>
    </row>
    <row r="2133" spans="25:28" x14ac:dyDescent="0.2">
      <c r="Y2133" s="238"/>
      <c r="AA2133" s="238"/>
      <c r="AB2133" s="238"/>
    </row>
    <row r="2134" spans="25:28" x14ac:dyDescent="0.2">
      <c r="Y2134" s="238"/>
      <c r="AA2134" s="238"/>
      <c r="AB2134" s="238"/>
    </row>
    <row r="2135" spans="25:28" x14ac:dyDescent="0.2">
      <c r="Y2135" s="238"/>
      <c r="AA2135" s="238"/>
      <c r="AB2135" s="238"/>
    </row>
    <row r="2136" spans="25:28" x14ac:dyDescent="0.2">
      <c r="Y2136" s="238"/>
      <c r="AA2136" s="238"/>
      <c r="AB2136" s="238"/>
    </row>
    <row r="2137" spans="25:28" x14ac:dyDescent="0.2">
      <c r="Y2137" s="238"/>
      <c r="AA2137" s="238"/>
      <c r="AB2137" s="238"/>
    </row>
    <row r="2138" spans="25:28" x14ac:dyDescent="0.2">
      <c r="Y2138" s="238"/>
      <c r="AA2138" s="238"/>
      <c r="AB2138" s="238"/>
    </row>
    <row r="2139" spans="25:28" x14ac:dyDescent="0.2">
      <c r="Y2139" s="238"/>
      <c r="AA2139" s="238"/>
      <c r="AB2139" s="238"/>
    </row>
    <row r="2140" spans="25:28" x14ac:dyDescent="0.2">
      <c r="Y2140" s="238"/>
      <c r="AA2140" s="238"/>
      <c r="AB2140" s="238"/>
    </row>
    <row r="2141" spans="25:28" x14ac:dyDescent="0.2">
      <c r="Y2141" s="238"/>
      <c r="AA2141" s="238"/>
      <c r="AB2141" s="238"/>
    </row>
    <row r="2142" spans="25:28" x14ac:dyDescent="0.2">
      <c r="Y2142" s="238"/>
      <c r="AA2142" s="238"/>
      <c r="AB2142" s="238"/>
    </row>
    <row r="2143" spans="25:28" x14ac:dyDescent="0.2">
      <c r="Y2143" s="238"/>
      <c r="AA2143" s="238"/>
      <c r="AB2143" s="238"/>
    </row>
    <row r="2144" spans="25:28" x14ac:dyDescent="0.2">
      <c r="Y2144" s="238"/>
      <c r="AA2144" s="238"/>
      <c r="AB2144" s="238"/>
    </row>
    <row r="2145" spans="25:28" x14ac:dyDescent="0.2">
      <c r="Y2145" s="238"/>
      <c r="AA2145" s="238"/>
      <c r="AB2145" s="238"/>
    </row>
    <row r="2146" spans="25:28" x14ac:dyDescent="0.2">
      <c r="Y2146" s="238"/>
      <c r="AA2146" s="238"/>
      <c r="AB2146" s="238"/>
    </row>
    <row r="2147" spans="25:28" x14ac:dyDescent="0.2">
      <c r="Y2147" s="238"/>
      <c r="AA2147" s="238"/>
      <c r="AB2147" s="238"/>
    </row>
    <row r="2148" spans="25:28" x14ac:dyDescent="0.2">
      <c r="Y2148" s="238"/>
      <c r="AA2148" s="238"/>
      <c r="AB2148" s="238"/>
    </row>
    <row r="2149" spans="25:28" x14ac:dyDescent="0.2">
      <c r="Y2149" s="238"/>
      <c r="AA2149" s="238"/>
      <c r="AB2149" s="238"/>
    </row>
    <row r="2150" spans="25:28" x14ac:dyDescent="0.2">
      <c r="Y2150" s="238"/>
      <c r="AA2150" s="238"/>
      <c r="AB2150" s="238"/>
    </row>
    <row r="2151" spans="25:28" x14ac:dyDescent="0.2">
      <c r="Y2151" s="238"/>
      <c r="AA2151" s="238"/>
      <c r="AB2151" s="238"/>
    </row>
    <row r="2152" spans="25:28" x14ac:dyDescent="0.2">
      <c r="Y2152" s="238"/>
      <c r="AA2152" s="238"/>
      <c r="AB2152" s="238"/>
    </row>
    <row r="2153" spans="25:28" x14ac:dyDescent="0.2">
      <c r="Y2153" s="238"/>
      <c r="AA2153" s="238"/>
      <c r="AB2153" s="238"/>
    </row>
    <row r="2154" spans="25:28" x14ac:dyDescent="0.2">
      <c r="Y2154" s="238"/>
      <c r="AA2154" s="238"/>
      <c r="AB2154" s="238"/>
    </row>
    <row r="2155" spans="25:28" x14ac:dyDescent="0.2">
      <c r="Y2155" s="238"/>
      <c r="AA2155" s="238"/>
      <c r="AB2155" s="238"/>
    </row>
    <row r="2156" spans="25:28" x14ac:dyDescent="0.2">
      <c r="Y2156" s="238"/>
      <c r="AA2156" s="238"/>
      <c r="AB2156" s="238"/>
    </row>
    <row r="2157" spans="25:28" x14ac:dyDescent="0.2">
      <c r="Y2157" s="238"/>
      <c r="AA2157" s="238"/>
      <c r="AB2157" s="238"/>
    </row>
    <row r="2158" spans="25:28" x14ac:dyDescent="0.2">
      <c r="Y2158" s="238"/>
      <c r="AA2158" s="238"/>
      <c r="AB2158" s="238"/>
    </row>
    <row r="2159" spans="25:28" x14ac:dyDescent="0.2">
      <c r="Y2159" s="238"/>
      <c r="AA2159" s="238"/>
      <c r="AB2159" s="238"/>
    </row>
    <row r="2160" spans="25:28" x14ac:dyDescent="0.2">
      <c r="Y2160" s="238"/>
      <c r="AA2160" s="238"/>
      <c r="AB2160" s="238"/>
    </row>
    <row r="2161" spans="25:28" x14ac:dyDescent="0.2">
      <c r="Y2161" s="238"/>
      <c r="AA2161" s="238"/>
      <c r="AB2161" s="238"/>
    </row>
    <row r="2162" spans="25:28" x14ac:dyDescent="0.2">
      <c r="Y2162" s="238"/>
      <c r="AA2162" s="238"/>
      <c r="AB2162" s="238"/>
    </row>
    <row r="2163" spans="25:28" x14ac:dyDescent="0.2">
      <c r="Y2163" s="238"/>
      <c r="AA2163" s="238"/>
      <c r="AB2163" s="238"/>
    </row>
    <row r="2164" spans="25:28" x14ac:dyDescent="0.2">
      <c r="Y2164" s="238"/>
      <c r="AA2164" s="238"/>
      <c r="AB2164" s="238"/>
    </row>
    <row r="2165" spans="25:28" x14ac:dyDescent="0.2">
      <c r="Y2165" s="238"/>
      <c r="AA2165" s="238"/>
      <c r="AB2165" s="238"/>
    </row>
    <row r="2166" spans="25:28" x14ac:dyDescent="0.2">
      <c r="Y2166" s="238"/>
      <c r="AA2166" s="238"/>
      <c r="AB2166" s="238"/>
    </row>
    <row r="2167" spans="25:28" x14ac:dyDescent="0.2">
      <c r="Y2167" s="238"/>
      <c r="AA2167" s="238"/>
      <c r="AB2167" s="238"/>
    </row>
    <row r="2168" spans="25:28" x14ac:dyDescent="0.2">
      <c r="Y2168" s="238"/>
      <c r="AA2168" s="238"/>
      <c r="AB2168" s="238"/>
    </row>
    <row r="2169" spans="25:28" x14ac:dyDescent="0.2">
      <c r="Y2169" s="238"/>
      <c r="AA2169" s="238"/>
      <c r="AB2169" s="238"/>
    </row>
    <row r="2170" spans="25:28" x14ac:dyDescent="0.2">
      <c r="Y2170" s="238"/>
      <c r="AA2170" s="238"/>
      <c r="AB2170" s="238"/>
    </row>
    <row r="2171" spans="25:28" x14ac:dyDescent="0.2">
      <c r="Y2171" s="238"/>
      <c r="AA2171" s="238"/>
      <c r="AB2171" s="238"/>
    </row>
    <row r="2172" spans="25:28" x14ac:dyDescent="0.2">
      <c r="Y2172" s="238"/>
      <c r="AA2172" s="238"/>
      <c r="AB2172" s="238"/>
    </row>
    <row r="2173" spans="25:28" x14ac:dyDescent="0.2">
      <c r="Y2173" s="238"/>
      <c r="AA2173" s="238"/>
      <c r="AB2173" s="238"/>
    </row>
    <row r="2174" spans="25:28" x14ac:dyDescent="0.2">
      <c r="Y2174" s="238"/>
      <c r="AA2174" s="238"/>
      <c r="AB2174" s="238"/>
    </row>
    <row r="2175" spans="25:28" x14ac:dyDescent="0.2">
      <c r="Y2175" s="238"/>
      <c r="AA2175" s="238"/>
      <c r="AB2175" s="238"/>
    </row>
    <row r="2176" spans="25:28" x14ac:dyDescent="0.2">
      <c r="Y2176" s="238"/>
      <c r="AA2176" s="238"/>
      <c r="AB2176" s="238"/>
    </row>
    <row r="2177" spans="25:28" x14ac:dyDescent="0.2">
      <c r="Y2177" s="238"/>
      <c r="AA2177" s="238"/>
      <c r="AB2177" s="238"/>
    </row>
    <row r="2178" spans="25:28" x14ac:dyDescent="0.2">
      <c r="Y2178" s="238"/>
      <c r="AA2178" s="238"/>
      <c r="AB2178" s="238"/>
    </row>
    <row r="2179" spans="25:28" x14ac:dyDescent="0.2">
      <c r="Y2179" s="238"/>
      <c r="AA2179" s="238"/>
      <c r="AB2179" s="238"/>
    </row>
    <row r="2180" spans="25:28" x14ac:dyDescent="0.2">
      <c r="Y2180" s="238"/>
      <c r="AA2180" s="238"/>
      <c r="AB2180" s="238"/>
    </row>
    <row r="2181" spans="25:28" x14ac:dyDescent="0.2">
      <c r="Y2181" s="238"/>
      <c r="AA2181" s="238"/>
      <c r="AB2181" s="238"/>
    </row>
    <row r="2182" spans="25:28" x14ac:dyDescent="0.2">
      <c r="Y2182" s="238"/>
      <c r="AA2182" s="238"/>
      <c r="AB2182" s="238"/>
    </row>
    <row r="2183" spans="25:28" x14ac:dyDescent="0.2">
      <c r="Y2183" s="238"/>
      <c r="AA2183" s="238"/>
      <c r="AB2183" s="238"/>
    </row>
    <row r="2184" spans="25:28" x14ac:dyDescent="0.2">
      <c r="Y2184" s="238"/>
      <c r="AA2184" s="238"/>
      <c r="AB2184" s="238"/>
    </row>
    <row r="2185" spans="25:28" x14ac:dyDescent="0.2">
      <c r="Y2185" s="238"/>
      <c r="AA2185" s="238"/>
      <c r="AB2185" s="238"/>
    </row>
    <row r="2186" spans="25:28" x14ac:dyDescent="0.2">
      <c r="Y2186" s="238"/>
      <c r="AA2186" s="238"/>
      <c r="AB2186" s="238"/>
    </row>
    <row r="2187" spans="25:28" x14ac:dyDescent="0.2">
      <c r="Y2187" s="238"/>
      <c r="AA2187" s="238"/>
      <c r="AB2187" s="238"/>
    </row>
    <row r="2188" spans="25:28" x14ac:dyDescent="0.2">
      <c r="Y2188" s="238"/>
      <c r="AA2188" s="238"/>
      <c r="AB2188" s="238"/>
    </row>
    <row r="2189" spans="25:28" x14ac:dyDescent="0.2">
      <c r="Y2189" s="238"/>
      <c r="AA2189" s="238"/>
      <c r="AB2189" s="238"/>
    </row>
    <row r="2190" spans="25:28" x14ac:dyDescent="0.2">
      <c r="Y2190" s="238"/>
      <c r="AA2190" s="238"/>
      <c r="AB2190" s="238"/>
    </row>
    <row r="2191" spans="25:28" x14ac:dyDescent="0.2">
      <c r="Y2191" s="238"/>
      <c r="AA2191" s="238"/>
      <c r="AB2191" s="238"/>
    </row>
    <row r="2192" spans="25:28" x14ac:dyDescent="0.2">
      <c r="Y2192" s="238"/>
      <c r="AA2192" s="238"/>
      <c r="AB2192" s="238"/>
    </row>
    <row r="2193" spans="25:28" x14ac:dyDescent="0.2">
      <c r="Y2193" s="238"/>
      <c r="AA2193" s="238"/>
      <c r="AB2193" s="238"/>
    </row>
    <row r="2194" spans="25:28" x14ac:dyDescent="0.2">
      <c r="Y2194" s="238"/>
      <c r="AA2194" s="238"/>
      <c r="AB2194" s="238"/>
    </row>
    <row r="2195" spans="25:28" x14ac:dyDescent="0.2">
      <c r="Y2195" s="238"/>
      <c r="AA2195" s="238"/>
      <c r="AB2195" s="238"/>
    </row>
    <row r="2196" spans="25:28" x14ac:dyDescent="0.2">
      <c r="Y2196" s="238"/>
      <c r="AA2196" s="238"/>
      <c r="AB2196" s="238"/>
    </row>
    <row r="2197" spans="25:28" x14ac:dyDescent="0.2">
      <c r="Y2197" s="238"/>
      <c r="AA2197" s="238"/>
      <c r="AB2197" s="238"/>
    </row>
    <row r="2198" spans="25:28" x14ac:dyDescent="0.2">
      <c r="Y2198" s="238"/>
      <c r="AA2198" s="238"/>
      <c r="AB2198" s="238"/>
    </row>
    <row r="2199" spans="25:28" x14ac:dyDescent="0.2">
      <c r="Y2199" s="238"/>
      <c r="AA2199" s="238"/>
      <c r="AB2199" s="238"/>
    </row>
    <row r="2200" spans="25:28" x14ac:dyDescent="0.2">
      <c r="Y2200" s="238"/>
      <c r="AA2200" s="238"/>
      <c r="AB2200" s="238"/>
    </row>
    <row r="2201" spans="25:28" x14ac:dyDescent="0.2">
      <c r="Y2201" s="238"/>
      <c r="AA2201" s="238"/>
      <c r="AB2201" s="238"/>
    </row>
    <row r="2202" spans="25:28" x14ac:dyDescent="0.2">
      <c r="Y2202" s="238"/>
      <c r="AA2202" s="238"/>
      <c r="AB2202" s="238"/>
    </row>
    <row r="2203" spans="25:28" x14ac:dyDescent="0.2">
      <c r="Y2203" s="238"/>
      <c r="AA2203" s="238"/>
      <c r="AB2203" s="238"/>
    </row>
    <row r="2204" spans="25:28" x14ac:dyDescent="0.2">
      <c r="Y2204" s="238"/>
      <c r="AA2204" s="238"/>
      <c r="AB2204" s="238"/>
    </row>
    <row r="2205" spans="25:28" x14ac:dyDescent="0.2">
      <c r="Y2205" s="238"/>
      <c r="AA2205" s="238"/>
      <c r="AB2205" s="238"/>
    </row>
    <row r="2206" spans="25:28" x14ac:dyDescent="0.2">
      <c r="Y2206" s="238"/>
      <c r="AA2206" s="238"/>
      <c r="AB2206" s="238"/>
    </row>
    <row r="2207" spans="25:28" x14ac:dyDescent="0.2">
      <c r="Y2207" s="238"/>
      <c r="AA2207" s="238"/>
      <c r="AB2207" s="238"/>
    </row>
    <row r="2208" spans="25:28" x14ac:dyDescent="0.2">
      <c r="Y2208" s="238"/>
      <c r="AA2208" s="238"/>
      <c r="AB2208" s="238"/>
    </row>
    <row r="2209" spans="25:28" x14ac:dyDescent="0.2">
      <c r="Y2209" s="238"/>
      <c r="AA2209" s="238"/>
      <c r="AB2209" s="238"/>
    </row>
    <row r="2210" spans="25:28" x14ac:dyDescent="0.2">
      <c r="Y2210" s="238"/>
      <c r="AA2210" s="238"/>
      <c r="AB2210" s="238"/>
    </row>
    <row r="2211" spans="25:28" x14ac:dyDescent="0.2">
      <c r="Y2211" s="238"/>
      <c r="AA2211" s="238"/>
      <c r="AB2211" s="238"/>
    </row>
    <row r="2212" spans="25:28" x14ac:dyDescent="0.2">
      <c r="Y2212" s="238"/>
      <c r="AA2212" s="238"/>
      <c r="AB2212" s="238"/>
    </row>
    <row r="2213" spans="25:28" x14ac:dyDescent="0.2">
      <c r="Y2213" s="238"/>
      <c r="AA2213" s="238"/>
      <c r="AB2213" s="238"/>
    </row>
    <row r="2214" spans="25:28" x14ac:dyDescent="0.2">
      <c r="Y2214" s="238"/>
      <c r="AA2214" s="238"/>
      <c r="AB2214" s="238"/>
    </row>
    <row r="2215" spans="25:28" x14ac:dyDescent="0.2">
      <c r="Y2215" s="238"/>
      <c r="AA2215" s="238"/>
      <c r="AB2215" s="238"/>
    </row>
    <row r="2216" spans="25:28" x14ac:dyDescent="0.2">
      <c r="Y2216" s="238"/>
      <c r="AA2216" s="238"/>
      <c r="AB2216" s="238"/>
    </row>
    <row r="2217" spans="25:28" x14ac:dyDescent="0.2">
      <c r="Y2217" s="238"/>
      <c r="AA2217" s="238"/>
      <c r="AB2217" s="238"/>
    </row>
    <row r="2218" spans="25:28" x14ac:dyDescent="0.2">
      <c r="Y2218" s="238"/>
      <c r="AA2218" s="238"/>
      <c r="AB2218" s="238"/>
    </row>
    <row r="2219" spans="25:28" x14ac:dyDescent="0.2">
      <c r="Y2219" s="238"/>
      <c r="AA2219" s="238"/>
      <c r="AB2219" s="238"/>
    </row>
    <row r="2220" spans="25:28" x14ac:dyDescent="0.2">
      <c r="Y2220" s="238"/>
      <c r="AA2220" s="238"/>
      <c r="AB2220" s="238"/>
    </row>
    <row r="2221" spans="25:28" x14ac:dyDescent="0.2">
      <c r="Y2221" s="238"/>
      <c r="AA2221" s="238"/>
      <c r="AB2221" s="238"/>
    </row>
    <row r="2222" spans="25:28" x14ac:dyDescent="0.2">
      <c r="Y2222" s="238"/>
      <c r="AA2222" s="238"/>
      <c r="AB2222" s="238"/>
    </row>
    <row r="2223" spans="25:28" x14ac:dyDescent="0.2">
      <c r="Y2223" s="238"/>
      <c r="AA2223" s="238"/>
      <c r="AB2223" s="238"/>
    </row>
    <row r="2224" spans="25:28" x14ac:dyDescent="0.2">
      <c r="Y2224" s="238"/>
      <c r="AA2224" s="238"/>
      <c r="AB2224" s="238"/>
    </row>
    <row r="2225" spans="25:28" x14ac:dyDescent="0.2">
      <c r="Y2225" s="238"/>
      <c r="AA2225" s="238"/>
      <c r="AB2225" s="238"/>
    </row>
    <row r="2226" spans="25:28" x14ac:dyDescent="0.2">
      <c r="Y2226" s="238"/>
      <c r="AA2226" s="238"/>
      <c r="AB2226" s="238"/>
    </row>
    <row r="2227" spans="25:28" x14ac:dyDescent="0.2">
      <c r="Y2227" s="238"/>
      <c r="AA2227" s="238"/>
      <c r="AB2227" s="238"/>
    </row>
    <row r="2228" spans="25:28" x14ac:dyDescent="0.2">
      <c r="Y2228" s="238"/>
      <c r="AA2228" s="238"/>
      <c r="AB2228" s="238"/>
    </row>
    <row r="2229" spans="25:28" x14ac:dyDescent="0.2">
      <c r="Y2229" s="238"/>
      <c r="AA2229" s="238"/>
      <c r="AB2229" s="238"/>
    </row>
    <row r="2230" spans="25:28" x14ac:dyDescent="0.2">
      <c r="Y2230" s="238"/>
      <c r="AA2230" s="238"/>
      <c r="AB2230" s="238"/>
    </row>
    <row r="2231" spans="25:28" x14ac:dyDescent="0.2">
      <c r="Y2231" s="238"/>
      <c r="AA2231" s="238"/>
      <c r="AB2231" s="238"/>
    </row>
    <row r="2232" spans="25:28" x14ac:dyDescent="0.2">
      <c r="Y2232" s="238"/>
      <c r="AA2232" s="238"/>
      <c r="AB2232" s="238"/>
    </row>
    <row r="2233" spans="25:28" x14ac:dyDescent="0.2">
      <c r="Y2233" s="238"/>
      <c r="AA2233" s="238"/>
      <c r="AB2233" s="238"/>
    </row>
    <row r="2234" spans="25:28" x14ac:dyDescent="0.2">
      <c r="Y2234" s="238"/>
      <c r="AA2234" s="238"/>
      <c r="AB2234" s="238"/>
    </row>
    <row r="2235" spans="25:28" x14ac:dyDescent="0.2">
      <c r="Y2235" s="238"/>
      <c r="AA2235" s="238"/>
      <c r="AB2235" s="238"/>
    </row>
    <row r="2236" spans="25:28" x14ac:dyDescent="0.2">
      <c r="Y2236" s="238"/>
      <c r="AA2236" s="238"/>
      <c r="AB2236" s="238"/>
    </row>
    <row r="2237" spans="25:28" x14ac:dyDescent="0.2">
      <c r="Y2237" s="238"/>
      <c r="AA2237" s="238"/>
      <c r="AB2237" s="238"/>
    </row>
    <row r="2238" spans="25:28" x14ac:dyDescent="0.2">
      <c r="Y2238" s="238"/>
      <c r="AA2238" s="238"/>
      <c r="AB2238" s="238"/>
    </row>
    <row r="2239" spans="25:28" x14ac:dyDescent="0.2">
      <c r="Y2239" s="238"/>
      <c r="AA2239" s="238"/>
      <c r="AB2239" s="238"/>
    </row>
    <row r="2240" spans="25:28" x14ac:dyDescent="0.2">
      <c r="Y2240" s="238"/>
      <c r="AA2240" s="238"/>
      <c r="AB2240" s="238"/>
    </row>
    <row r="2241" spans="25:28" x14ac:dyDescent="0.2">
      <c r="Y2241" s="238"/>
      <c r="AA2241" s="238"/>
      <c r="AB2241" s="238"/>
    </row>
    <row r="2242" spans="25:28" x14ac:dyDescent="0.2">
      <c r="Y2242" s="238"/>
      <c r="AA2242" s="238"/>
      <c r="AB2242" s="238"/>
    </row>
    <row r="2243" spans="25:28" x14ac:dyDescent="0.2">
      <c r="Y2243" s="238"/>
      <c r="AA2243" s="238"/>
      <c r="AB2243" s="238"/>
    </row>
    <row r="2244" spans="25:28" x14ac:dyDescent="0.2">
      <c r="Y2244" s="238"/>
      <c r="AA2244" s="238"/>
      <c r="AB2244" s="238"/>
    </row>
    <row r="2245" spans="25:28" x14ac:dyDescent="0.2">
      <c r="Y2245" s="238"/>
      <c r="AA2245" s="238"/>
      <c r="AB2245" s="238"/>
    </row>
    <row r="2246" spans="25:28" x14ac:dyDescent="0.2">
      <c r="Y2246" s="238"/>
      <c r="AA2246" s="238"/>
      <c r="AB2246" s="238"/>
    </row>
    <row r="2247" spans="25:28" x14ac:dyDescent="0.2">
      <c r="Y2247" s="238"/>
      <c r="AA2247" s="238"/>
      <c r="AB2247" s="238"/>
    </row>
    <row r="2248" spans="25:28" x14ac:dyDescent="0.2">
      <c r="Y2248" s="238"/>
      <c r="AA2248" s="238"/>
      <c r="AB2248" s="238"/>
    </row>
    <row r="2249" spans="25:28" x14ac:dyDescent="0.2">
      <c r="Y2249" s="238"/>
      <c r="AA2249" s="238"/>
      <c r="AB2249" s="238"/>
    </row>
    <row r="2250" spans="25:28" x14ac:dyDescent="0.2">
      <c r="Y2250" s="238"/>
      <c r="AA2250" s="238"/>
      <c r="AB2250" s="238"/>
    </row>
    <row r="2251" spans="25:28" x14ac:dyDescent="0.2">
      <c r="Y2251" s="238"/>
      <c r="AA2251" s="238"/>
      <c r="AB2251" s="238"/>
    </row>
    <row r="2252" spans="25:28" x14ac:dyDescent="0.2">
      <c r="Y2252" s="238"/>
      <c r="AA2252" s="238"/>
      <c r="AB2252" s="238"/>
    </row>
    <row r="2253" spans="25:28" x14ac:dyDescent="0.2">
      <c r="Y2253" s="238"/>
      <c r="AA2253" s="238"/>
      <c r="AB2253" s="238"/>
    </row>
    <row r="2254" spans="25:28" x14ac:dyDescent="0.2">
      <c r="Y2254" s="238"/>
      <c r="AA2254" s="238"/>
      <c r="AB2254" s="238"/>
    </row>
    <row r="2255" spans="25:28" x14ac:dyDescent="0.2">
      <c r="Y2255" s="238"/>
      <c r="AA2255" s="238"/>
      <c r="AB2255" s="238"/>
    </row>
    <row r="2256" spans="25:28" x14ac:dyDescent="0.2">
      <c r="Y2256" s="238"/>
      <c r="AA2256" s="238"/>
      <c r="AB2256" s="238"/>
    </row>
    <row r="2257" spans="25:28" x14ac:dyDescent="0.2">
      <c r="Y2257" s="238"/>
      <c r="AA2257" s="238"/>
      <c r="AB2257" s="238"/>
    </row>
    <row r="2258" spans="25:28" x14ac:dyDescent="0.2">
      <c r="Y2258" s="238"/>
      <c r="AA2258" s="238"/>
      <c r="AB2258" s="238"/>
    </row>
    <row r="2259" spans="25:28" x14ac:dyDescent="0.2">
      <c r="Y2259" s="238"/>
      <c r="AA2259" s="238"/>
      <c r="AB2259" s="238"/>
    </row>
    <row r="2260" spans="25:28" x14ac:dyDescent="0.2">
      <c r="Y2260" s="238"/>
      <c r="AA2260" s="238"/>
      <c r="AB2260" s="238"/>
    </row>
    <row r="2261" spans="25:28" x14ac:dyDescent="0.2">
      <c r="Y2261" s="238"/>
      <c r="AA2261" s="238"/>
      <c r="AB2261" s="238"/>
    </row>
    <row r="2262" spans="25:28" x14ac:dyDescent="0.2">
      <c r="Y2262" s="238"/>
      <c r="AA2262" s="238"/>
      <c r="AB2262" s="238"/>
    </row>
    <row r="2263" spans="25:28" x14ac:dyDescent="0.2">
      <c r="Y2263" s="238"/>
      <c r="AA2263" s="238"/>
      <c r="AB2263" s="238"/>
    </row>
    <row r="2264" spans="25:28" x14ac:dyDescent="0.2">
      <c r="Y2264" s="238"/>
      <c r="AA2264" s="238"/>
      <c r="AB2264" s="238"/>
    </row>
    <row r="2265" spans="25:28" x14ac:dyDescent="0.2">
      <c r="Y2265" s="238"/>
      <c r="AA2265" s="238"/>
      <c r="AB2265" s="238"/>
    </row>
    <row r="2266" spans="25:28" x14ac:dyDescent="0.2">
      <c r="Y2266" s="238"/>
      <c r="AA2266" s="238"/>
      <c r="AB2266" s="238"/>
    </row>
    <row r="2267" spans="25:28" x14ac:dyDescent="0.2">
      <c r="Y2267" s="238"/>
      <c r="AA2267" s="238"/>
      <c r="AB2267" s="238"/>
    </row>
    <row r="2268" spans="25:28" x14ac:dyDescent="0.2">
      <c r="Y2268" s="238"/>
      <c r="AA2268" s="238"/>
      <c r="AB2268" s="238"/>
    </row>
    <row r="2269" spans="25:28" x14ac:dyDescent="0.2">
      <c r="Y2269" s="238"/>
      <c r="AA2269" s="238"/>
      <c r="AB2269" s="238"/>
    </row>
    <row r="2270" spans="25:28" x14ac:dyDescent="0.2">
      <c r="Y2270" s="238"/>
      <c r="AA2270" s="238"/>
      <c r="AB2270" s="238"/>
    </row>
    <row r="2271" spans="25:28" x14ac:dyDescent="0.2">
      <c r="Y2271" s="238"/>
      <c r="AA2271" s="238"/>
      <c r="AB2271" s="238"/>
    </row>
    <row r="2272" spans="25:28" x14ac:dyDescent="0.2">
      <c r="Y2272" s="238"/>
      <c r="AA2272" s="238"/>
      <c r="AB2272" s="238"/>
    </row>
    <row r="2273" spans="25:28" x14ac:dyDescent="0.2">
      <c r="Y2273" s="238"/>
      <c r="AA2273" s="238"/>
      <c r="AB2273" s="238"/>
    </row>
    <row r="2274" spans="25:28" x14ac:dyDescent="0.2">
      <c r="Y2274" s="238"/>
      <c r="AA2274" s="238"/>
      <c r="AB2274" s="238"/>
    </row>
    <row r="2275" spans="25:28" x14ac:dyDescent="0.2">
      <c r="Y2275" s="238"/>
      <c r="AA2275" s="238"/>
      <c r="AB2275" s="238"/>
    </row>
    <row r="2276" spans="25:28" x14ac:dyDescent="0.2">
      <c r="Y2276" s="238"/>
      <c r="AA2276" s="238"/>
      <c r="AB2276" s="238"/>
    </row>
    <row r="2277" spans="25:28" x14ac:dyDescent="0.2">
      <c r="Y2277" s="238"/>
      <c r="AA2277" s="238"/>
      <c r="AB2277" s="238"/>
    </row>
    <row r="2278" spans="25:28" x14ac:dyDescent="0.2">
      <c r="Y2278" s="238"/>
      <c r="AA2278" s="238"/>
      <c r="AB2278" s="238"/>
    </row>
    <row r="2279" spans="25:28" x14ac:dyDescent="0.2">
      <c r="Y2279" s="238"/>
      <c r="AA2279" s="238"/>
      <c r="AB2279" s="238"/>
    </row>
    <row r="2280" spans="25:28" x14ac:dyDescent="0.2">
      <c r="Y2280" s="238"/>
      <c r="AA2280" s="238"/>
      <c r="AB2280" s="238"/>
    </row>
    <row r="2281" spans="25:28" x14ac:dyDescent="0.2">
      <c r="Y2281" s="238"/>
      <c r="AA2281" s="238"/>
      <c r="AB2281" s="238"/>
    </row>
    <row r="2282" spans="25:28" x14ac:dyDescent="0.2">
      <c r="Y2282" s="238"/>
      <c r="AA2282" s="238"/>
      <c r="AB2282" s="238"/>
    </row>
    <row r="2283" spans="25:28" x14ac:dyDescent="0.2">
      <c r="Y2283" s="238"/>
      <c r="AA2283" s="238"/>
      <c r="AB2283" s="238"/>
    </row>
    <row r="2284" spans="25:28" x14ac:dyDescent="0.2">
      <c r="Y2284" s="238"/>
      <c r="AA2284" s="238"/>
      <c r="AB2284" s="238"/>
    </row>
    <row r="2285" spans="25:28" x14ac:dyDescent="0.2">
      <c r="Y2285" s="238"/>
      <c r="AA2285" s="238"/>
      <c r="AB2285" s="238"/>
    </row>
    <row r="2286" spans="25:28" x14ac:dyDescent="0.2">
      <c r="Y2286" s="238"/>
      <c r="AA2286" s="238"/>
      <c r="AB2286" s="238"/>
    </row>
    <row r="2287" spans="25:28" x14ac:dyDescent="0.2">
      <c r="Y2287" s="238"/>
      <c r="AA2287" s="238"/>
      <c r="AB2287" s="238"/>
    </row>
    <row r="2288" spans="25:28" x14ac:dyDescent="0.2">
      <c r="Y2288" s="238"/>
      <c r="AA2288" s="238"/>
      <c r="AB2288" s="238"/>
    </row>
    <row r="2289" spans="25:28" x14ac:dyDescent="0.2">
      <c r="Y2289" s="238"/>
      <c r="AA2289" s="238"/>
      <c r="AB2289" s="238"/>
    </row>
    <row r="2290" spans="25:28" x14ac:dyDescent="0.2">
      <c r="Y2290" s="238"/>
      <c r="AA2290" s="238"/>
      <c r="AB2290" s="238"/>
    </row>
    <row r="2291" spans="25:28" x14ac:dyDescent="0.2">
      <c r="Y2291" s="238"/>
      <c r="AA2291" s="238"/>
      <c r="AB2291" s="238"/>
    </row>
    <row r="2292" spans="25:28" x14ac:dyDescent="0.2">
      <c r="Y2292" s="238"/>
      <c r="AA2292" s="238"/>
      <c r="AB2292" s="238"/>
    </row>
    <row r="2293" spans="25:28" x14ac:dyDescent="0.2">
      <c r="Y2293" s="238"/>
      <c r="AA2293" s="238"/>
      <c r="AB2293" s="238"/>
    </row>
    <row r="2294" spans="25:28" x14ac:dyDescent="0.2">
      <c r="Y2294" s="238"/>
      <c r="AA2294" s="238"/>
      <c r="AB2294" s="238"/>
    </row>
    <row r="2295" spans="25:28" x14ac:dyDescent="0.2">
      <c r="Y2295" s="238"/>
      <c r="AA2295" s="238"/>
      <c r="AB2295" s="238"/>
    </row>
    <row r="2296" spans="25:28" x14ac:dyDescent="0.2">
      <c r="Y2296" s="238"/>
      <c r="AA2296" s="238"/>
      <c r="AB2296" s="238"/>
    </row>
    <row r="2297" spans="25:28" x14ac:dyDescent="0.2">
      <c r="Y2297" s="238"/>
      <c r="AA2297" s="238"/>
      <c r="AB2297" s="238"/>
    </row>
    <row r="2298" spans="25:28" x14ac:dyDescent="0.2">
      <c r="Y2298" s="238"/>
      <c r="AA2298" s="238"/>
      <c r="AB2298" s="238"/>
    </row>
    <row r="2299" spans="25:28" x14ac:dyDescent="0.2">
      <c r="Y2299" s="238"/>
      <c r="AA2299" s="238"/>
      <c r="AB2299" s="238"/>
    </row>
    <row r="2300" spans="25:28" x14ac:dyDescent="0.2">
      <c r="Y2300" s="238"/>
      <c r="AA2300" s="238"/>
      <c r="AB2300" s="238"/>
    </row>
    <row r="2301" spans="25:28" x14ac:dyDescent="0.2">
      <c r="Y2301" s="238"/>
      <c r="AA2301" s="238"/>
      <c r="AB2301" s="238"/>
    </row>
    <row r="2302" spans="25:28" x14ac:dyDescent="0.2">
      <c r="Y2302" s="238"/>
      <c r="AA2302" s="238"/>
      <c r="AB2302" s="238"/>
    </row>
    <row r="2303" spans="25:28" x14ac:dyDescent="0.2">
      <c r="Y2303" s="238"/>
      <c r="AA2303" s="238"/>
      <c r="AB2303" s="238"/>
    </row>
    <row r="2304" spans="25:28" x14ac:dyDescent="0.2">
      <c r="Y2304" s="238"/>
      <c r="AA2304" s="238"/>
      <c r="AB2304" s="238"/>
    </row>
    <row r="2305" spans="25:28" x14ac:dyDescent="0.2">
      <c r="Y2305" s="238"/>
      <c r="AA2305" s="238"/>
      <c r="AB2305" s="238"/>
    </row>
    <row r="2306" spans="25:28" x14ac:dyDescent="0.2">
      <c r="Y2306" s="238"/>
      <c r="AA2306" s="238"/>
      <c r="AB2306" s="238"/>
    </row>
    <row r="2307" spans="25:28" x14ac:dyDescent="0.2">
      <c r="Y2307" s="238"/>
      <c r="AA2307" s="238"/>
      <c r="AB2307" s="238"/>
    </row>
    <row r="2308" spans="25:28" x14ac:dyDescent="0.2">
      <c r="Y2308" s="238"/>
      <c r="AA2308" s="238"/>
      <c r="AB2308" s="238"/>
    </row>
    <row r="2309" spans="25:28" x14ac:dyDescent="0.2">
      <c r="Y2309" s="238"/>
      <c r="AA2309" s="238"/>
      <c r="AB2309" s="238"/>
    </row>
    <row r="2310" spans="25:28" x14ac:dyDescent="0.2">
      <c r="Y2310" s="238"/>
      <c r="AA2310" s="238"/>
      <c r="AB2310" s="238"/>
    </row>
    <row r="2311" spans="25:28" x14ac:dyDescent="0.2">
      <c r="Y2311" s="238"/>
      <c r="AA2311" s="238"/>
      <c r="AB2311" s="238"/>
    </row>
    <row r="2312" spans="25:28" x14ac:dyDescent="0.2">
      <c r="Y2312" s="238"/>
      <c r="AA2312" s="238"/>
      <c r="AB2312" s="238"/>
    </row>
    <row r="2313" spans="25:28" x14ac:dyDescent="0.2">
      <c r="Y2313" s="238"/>
      <c r="AA2313" s="238"/>
      <c r="AB2313" s="238"/>
    </row>
    <row r="2314" spans="25:28" x14ac:dyDescent="0.2">
      <c r="Y2314" s="238"/>
      <c r="AA2314" s="238"/>
      <c r="AB2314" s="238"/>
    </row>
    <row r="2315" spans="25:28" x14ac:dyDescent="0.2">
      <c r="Y2315" s="238"/>
      <c r="AA2315" s="238"/>
      <c r="AB2315" s="238"/>
    </row>
    <row r="2316" spans="25:28" x14ac:dyDescent="0.2">
      <c r="Y2316" s="238"/>
      <c r="AA2316" s="238"/>
      <c r="AB2316" s="238"/>
    </row>
    <row r="2317" spans="25:28" x14ac:dyDescent="0.2">
      <c r="Y2317" s="238"/>
      <c r="AA2317" s="238"/>
      <c r="AB2317" s="238"/>
    </row>
    <row r="2318" spans="25:28" x14ac:dyDescent="0.2">
      <c r="Y2318" s="238"/>
      <c r="AA2318" s="238"/>
      <c r="AB2318" s="238"/>
    </row>
    <row r="2319" spans="25:28" x14ac:dyDescent="0.2">
      <c r="Y2319" s="238"/>
      <c r="AA2319" s="238"/>
      <c r="AB2319" s="238"/>
    </row>
    <row r="2320" spans="25:28" x14ac:dyDescent="0.2">
      <c r="Y2320" s="238"/>
      <c r="AA2320" s="238"/>
      <c r="AB2320" s="238"/>
    </row>
    <row r="2321" spans="25:28" x14ac:dyDescent="0.2">
      <c r="Y2321" s="238"/>
      <c r="AA2321" s="238"/>
      <c r="AB2321" s="238"/>
    </row>
    <row r="2322" spans="25:28" x14ac:dyDescent="0.2">
      <c r="Y2322" s="238"/>
      <c r="AA2322" s="238"/>
      <c r="AB2322" s="238"/>
    </row>
    <row r="2323" spans="25:28" x14ac:dyDescent="0.2">
      <c r="Y2323" s="238"/>
      <c r="AA2323" s="238"/>
      <c r="AB2323" s="238"/>
    </row>
    <row r="2324" spans="25:28" x14ac:dyDescent="0.2">
      <c r="Y2324" s="238"/>
      <c r="AA2324" s="238"/>
      <c r="AB2324" s="238"/>
    </row>
    <row r="2325" spans="25:28" x14ac:dyDescent="0.2">
      <c r="Y2325" s="238"/>
      <c r="AA2325" s="238"/>
      <c r="AB2325" s="238"/>
    </row>
    <row r="2326" spans="25:28" x14ac:dyDescent="0.2">
      <c r="Y2326" s="238"/>
      <c r="AA2326" s="238"/>
      <c r="AB2326" s="238"/>
    </row>
    <row r="2327" spans="25:28" x14ac:dyDescent="0.2">
      <c r="Y2327" s="238"/>
      <c r="AA2327" s="238"/>
      <c r="AB2327" s="238"/>
    </row>
    <row r="2328" spans="25:28" x14ac:dyDescent="0.2">
      <c r="Y2328" s="238"/>
      <c r="AA2328" s="238"/>
      <c r="AB2328" s="238"/>
    </row>
    <row r="2329" spans="25:28" x14ac:dyDescent="0.2">
      <c r="Y2329" s="238"/>
      <c r="AA2329" s="238"/>
      <c r="AB2329" s="238"/>
    </row>
    <row r="2330" spans="25:28" x14ac:dyDescent="0.2">
      <c r="Y2330" s="238"/>
      <c r="AA2330" s="238"/>
      <c r="AB2330" s="238"/>
    </row>
    <row r="2331" spans="25:28" x14ac:dyDescent="0.2">
      <c r="Y2331" s="238"/>
      <c r="AA2331" s="238"/>
      <c r="AB2331" s="238"/>
    </row>
    <row r="2332" spans="25:28" x14ac:dyDescent="0.2">
      <c r="Y2332" s="238"/>
      <c r="AA2332" s="238"/>
      <c r="AB2332" s="238"/>
    </row>
    <row r="2333" spans="25:28" x14ac:dyDescent="0.2">
      <c r="Y2333" s="238"/>
      <c r="AA2333" s="238"/>
      <c r="AB2333" s="238"/>
    </row>
    <row r="2334" spans="25:28" x14ac:dyDescent="0.2">
      <c r="Y2334" s="238"/>
      <c r="AA2334" s="238"/>
      <c r="AB2334" s="238"/>
    </row>
    <row r="2335" spans="25:28" x14ac:dyDescent="0.2">
      <c r="Y2335" s="238"/>
      <c r="AA2335" s="238"/>
      <c r="AB2335" s="238"/>
    </row>
    <row r="2336" spans="25:28" x14ac:dyDescent="0.2">
      <c r="Y2336" s="238"/>
      <c r="AA2336" s="238"/>
      <c r="AB2336" s="238"/>
    </row>
    <row r="2337" spans="25:28" x14ac:dyDescent="0.2">
      <c r="Y2337" s="238"/>
      <c r="AA2337" s="238"/>
      <c r="AB2337" s="238"/>
    </row>
    <row r="2338" spans="25:28" x14ac:dyDescent="0.2">
      <c r="Y2338" s="238"/>
      <c r="AA2338" s="238"/>
      <c r="AB2338" s="238"/>
    </row>
    <row r="2339" spans="25:28" x14ac:dyDescent="0.2">
      <c r="Y2339" s="238"/>
      <c r="AA2339" s="238"/>
      <c r="AB2339" s="238"/>
    </row>
    <row r="2340" spans="25:28" x14ac:dyDescent="0.2">
      <c r="Y2340" s="238"/>
      <c r="AA2340" s="238"/>
      <c r="AB2340" s="238"/>
    </row>
    <row r="2341" spans="25:28" x14ac:dyDescent="0.2">
      <c r="Y2341" s="238"/>
      <c r="AA2341" s="238"/>
      <c r="AB2341" s="238"/>
    </row>
    <row r="2342" spans="25:28" x14ac:dyDescent="0.2">
      <c r="Y2342" s="238"/>
      <c r="AA2342" s="238"/>
      <c r="AB2342" s="238"/>
    </row>
    <row r="2343" spans="25:28" x14ac:dyDescent="0.2">
      <c r="Y2343" s="238"/>
      <c r="AA2343" s="238"/>
      <c r="AB2343" s="238"/>
    </row>
    <row r="2344" spans="25:28" x14ac:dyDescent="0.2">
      <c r="Y2344" s="238"/>
      <c r="AA2344" s="238"/>
      <c r="AB2344" s="238"/>
    </row>
    <row r="2345" spans="25:28" x14ac:dyDescent="0.2">
      <c r="Y2345" s="238"/>
      <c r="AA2345" s="238"/>
      <c r="AB2345" s="238"/>
    </row>
    <row r="2346" spans="25:28" x14ac:dyDescent="0.2">
      <c r="Y2346" s="238"/>
      <c r="AA2346" s="238"/>
      <c r="AB2346" s="238"/>
    </row>
    <row r="2347" spans="25:28" x14ac:dyDescent="0.2">
      <c r="Y2347" s="238"/>
      <c r="AA2347" s="238"/>
      <c r="AB2347" s="238"/>
    </row>
    <row r="2348" spans="25:28" x14ac:dyDescent="0.2">
      <c r="Y2348" s="238"/>
      <c r="AA2348" s="238"/>
      <c r="AB2348" s="238"/>
    </row>
    <row r="2349" spans="25:28" x14ac:dyDescent="0.2">
      <c r="Y2349" s="238"/>
      <c r="AA2349" s="238"/>
      <c r="AB2349" s="238"/>
    </row>
    <row r="2350" spans="25:28" x14ac:dyDescent="0.2">
      <c r="Y2350" s="238"/>
      <c r="AA2350" s="238"/>
      <c r="AB2350" s="238"/>
    </row>
    <row r="2351" spans="25:28" x14ac:dyDescent="0.2">
      <c r="Y2351" s="238"/>
      <c r="AA2351" s="238"/>
      <c r="AB2351" s="238"/>
    </row>
    <row r="2352" spans="25:28" x14ac:dyDescent="0.2">
      <c r="Y2352" s="238"/>
      <c r="AA2352" s="238"/>
      <c r="AB2352" s="238"/>
    </row>
    <row r="2353" spans="25:28" x14ac:dyDescent="0.2">
      <c r="Y2353" s="238"/>
      <c r="AA2353" s="238"/>
      <c r="AB2353" s="238"/>
    </row>
    <row r="2354" spans="25:28" x14ac:dyDescent="0.2">
      <c r="Y2354" s="238"/>
      <c r="AA2354" s="238"/>
      <c r="AB2354" s="238"/>
    </row>
    <row r="2355" spans="25:28" x14ac:dyDescent="0.2">
      <c r="Y2355" s="238"/>
      <c r="AA2355" s="238"/>
      <c r="AB2355" s="238"/>
    </row>
    <row r="2356" spans="25:28" x14ac:dyDescent="0.2">
      <c r="Y2356" s="238"/>
      <c r="AA2356" s="238"/>
      <c r="AB2356" s="238"/>
    </row>
    <row r="2357" spans="25:28" x14ac:dyDescent="0.2">
      <c r="Y2357" s="238"/>
      <c r="AA2357" s="238"/>
      <c r="AB2357" s="238"/>
    </row>
    <row r="2358" spans="25:28" x14ac:dyDescent="0.2">
      <c r="Y2358" s="238"/>
      <c r="AA2358" s="238"/>
      <c r="AB2358" s="238"/>
    </row>
    <row r="2359" spans="25:28" x14ac:dyDescent="0.2">
      <c r="Y2359" s="238"/>
      <c r="AA2359" s="238"/>
      <c r="AB2359" s="238"/>
    </row>
    <row r="2360" spans="25:28" x14ac:dyDescent="0.2">
      <c r="Y2360" s="238"/>
      <c r="AA2360" s="238"/>
      <c r="AB2360" s="238"/>
    </row>
    <row r="2361" spans="25:28" x14ac:dyDescent="0.2">
      <c r="Y2361" s="238"/>
      <c r="AA2361" s="238"/>
      <c r="AB2361" s="238"/>
    </row>
    <row r="2362" spans="25:28" x14ac:dyDescent="0.2">
      <c r="Y2362" s="238"/>
      <c r="AA2362" s="238"/>
      <c r="AB2362" s="238"/>
    </row>
    <row r="2363" spans="25:28" x14ac:dyDescent="0.2">
      <c r="Y2363" s="238"/>
      <c r="AA2363" s="238"/>
      <c r="AB2363" s="238"/>
    </row>
    <row r="2364" spans="25:28" x14ac:dyDescent="0.2">
      <c r="Y2364" s="238"/>
      <c r="AA2364" s="238"/>
      <c r="AB2364" s="238"/>
    </row>
    <row r="2365" spans="25:28" x14ac:dyDescent="0.2">
      <c r="Y2365" s="238"/>
      <c r="AA2365" s="238"/>
      <c r="AB2365" s="238"/>
    </row>
    <row r="2366" spans="25:28" x14ac:dyDescent="0.2">
      <c r="Y2366" s="238"/>
      <c r="AA2366" s="238"/>
      <c r="AB2366" s="238"/>
    </row>
    <row r="2367" spans="25:28" x14ac:dyDescent="0.2">
      <c r="Y2367" s="238"/>
      <c r="AA2367" s="238"/>
      <c r="AB2367" s="238"/>
    </row>
    <row r="2368" spans="25:28" x14ac:dyDescent="0.2">
      <c r="Y2368" s="238"/>
      <c r="AA2368" s="238"/>
      <c r="AB2368" s="238"/>
    </row>
    <row r="2369" spans="25:28" x14ac:dyDescent="0.2">
      <c r="Y2369" s="238"/>
      <c r="AA2369" s="238"/>
      <c r="AB2369" s="238"/>
    </row>
    <row r="2370" spans="25:28" x14ac:dyDescent="0.2">
      <c r="Y2370" s="238"/>
      <c r="AA2370" s="238"/>
      <c r="AB2370" s="238"/>
    </row>
    <row r="2371" spans="25:28" x14ac:dyDescent="0.2">
      <c r="Y2371" s="238"/>
      <c r="AA2371" s="238"/>
      <c r="AB2371" s="238"/>
    </row>
    <row r="2372" spans="25:28" x14ac:dyDescent="0.2">
      <c r="Y2372" s="238"/>
      <c r="AA2372" s="238"/>
      <c r="AB2372" s="238"/>
    </row>
    <row r="2373" spans="25:28" x14ac:dyDescent="0.2">
      <c r="Y2373" s="238"/>
      <c r="AA2373" s="238"/>
      <c r="AB2373" s="238"/>
    </row>
    <row r="2374" spans="25:28" x14ac:dyDescent="0.2">
      <c r="Y2374" s="238"/>
      <c r="AA2374" s="238"/>
      <c r="AB2374" s="238"/>
    </row>
    <row r="2375" spans="25:28" x14ac:dyDescent="0.2">
      <c r="Y2375" s="238"/>
      <c r="AA2375" s="238"/>
      <c r="AB2375" s="238"/>
    </row>
    <row r="2376" spans="25:28" x14ac:dyDescent="0.2">
      <c r="Y2376" s="238"/>
      <c r="AA2376" s="238"/>
      <c r="AB2376" s="238"/>
    </row>
    <row r="2377" spans="25:28" x14ac:dyDescent="0.2">
      <c r="Y2377" s="238"/>
      <c r="AA2377" s="238"/>
      <c r="AB2377" s="238"/>
    </row>
    <row r="2378" spans="25:28" x14ac:dyDescent="0.2">
      <c r="Y2378" s="238"/>
      <c r="AA2378" s="238"/>
      <c r="AB2378" s="238"/>
    </row>
    <row r="2379" spans="25:28" x14ac:dyDescent="0.2">
      <c r="Y2379" s="238"/>
      <c r="AA2379" s="238"/>
      <c r="AB2379" s="238"/>
    </row>
    <row r="2380" spans="25:28" x14ac:dyDescent="0.2">
      <c r="Y2380" s="238"/>
      <c r="AA2380" s="238"/>
      <c r="AB2380" s="238"/>
    </row>
    <row r="2381" spans="25:28" x14ac:dyDescent="0.2">
      <c r="Y2381" s="238"/>
      <c r="AA2381" s="238"/>
      <c r="AB2381" s="238"/>
    </row>
    <row r="2382" spans="25:28" x14ac:dyDescent="0.2">
      <c r="Y2382" s="238"/>
      <c r="AA2382" s="238"/>
      <c r="AB2382" s="238"/>
    </row>
    <row r="2383" spans="25:28" x14ac:dyDescent="0.2">
      <c r="Y2383" s="238"/>
      <c r="AA2383" s="238"/>
      <c r="AB2383" s="238"/>
    </row>
    <row r="2384" spans="25:28" x14ac:dyDescent="0.2">
      <c r="Y2384" s="238"/>
      <c r="AA2384" s="238"/>
      <c r="AB2384" s="238"/>
    </row>
    <row r="2385" spans="25:28" x14ac:dyDescent="0.2">
      <c r="Y2385" s="238"/>
      <c r="AA2385" s="238"/>
      <c r="AB2385" s="238"/>
    </row>
    <row r="2386" spans="25:28" x14ac:dyDescent="0.2">
      <c r="Y2386" s="238"/>
      <c r="AA2386" s="238"/>
      <c r="AB2386" s="238"/>
    </row>
    <row r="2387" spans="25:28" x14ac:dyDescent="0.2">
      <c r="Y2387" s="238"/>
      <c r="AA2387" s="238"/>
      <c r="AB2387" s="238"/>
    </row>
    <row r="2388" spans="25:28" x14ac:dyDescent="0.2">
      <c r="Y2388" s="238"/>
      <c r="AA2388" s="238"/>
      <c r="AB2388" s="238"/>
    </row>
    <row r="2389" spans="25:28" x14ac:dyDescent="0.2">
      <c r="Y2389" s="238"/>
      <c r="AA2389" s="238"/>
      <c r="AB2389" s="238"/>
    </row>
    <row r="2390" spans="25:28" x14ac:dyDescent="0.2">
      <c r="Y2390" s="238"/>
      <c r="AA2390" s="238"/>
      <c r="AB2390" s="238"/>
    </row>
    <row r="2391" spans="25:28" x14ac:dyDescent="0.2">
      <c r="Y2391" s="238"/>
      <c r="AA2391" s="238"/>
      <c r="AB2391" s="238"/>
    </row>
    <row r="2392" spans="25:28" x14ac:dyDescent="0.2">
      <c r="Y2392" s="238"/>
      <c r="AA2392" s="238"/>
      <c r="AB2392" s="238"/>
    </row>
    <row r="2393" spans="25:28" x14ac:dyDescent="0.2">
      <c r="Y2393" s="238"/>
      <c r="AA2393" s="238"/>
      <c r="AB2393" s="238"/>
    </row>
    <row r="2394" spans="25:28" x14ac:dyDescent="0.2">
      <c r="Y2394" s="238"/>
      <c r="AA2394" s="238"/>
      <c r="AB2394" s="238"/>
    </row>
    <row r="2395" spans="25:28" x14ac:dyDescent="0.2">
      <c r="Y2395" s="238"/>
      <c r="AA2395" s="238"/>
      <c r="AB2395" s="238"/>
    </row>
    <row r="2396" spans="25:28" x14ac:dyDescent="0.2">
      <c r="Y2396" s="238"/>
      <c r="AA2396" s="238"/>
      <c r="AB2396" s="238"/>
    </row>
    <row r="2397" spans="25:28" x14ac:dyDescent="0.2">
      <c r="Y2397" s="238"/>
      <c r="AA2397" s="238"/>
      <c r="AB2397" s="238"/>
    </row>
    <row r="2398" spans="25:28" x14ac:dyDescent="0.2">
      <c r="Y2398" s="238"/>
      <c r="AA2398" s="238"/>
      <c r="AB2398" s="238"/>
    </row>
    <row r="2399" spans="25:28" x14ac:dyDescent="0.2">
      <c r="Y2399" s="238"/>
      <c r="AA2399" s="238"/>
      <c r="AB2399" s="238"/>
    </row>
    <row r="2400" spans="25:28" x14ac:dyDescent="0.2">
      <c r="Y2400" s="238"/>
      <c r="AA2400" s="238"/>
      <c r="AB2400" s="238"/>
    </row>
    <row r="2401" spans="25:28" x14ac:dyDescent="0.2">
      <c r="Y2401" s="238"/>
      <c r="AA2401" s="238"/>
      <c r="AB2401" s="238"/>
    </row>
    <row r="2402" spans="25:28" x14ac:dyDescent="0.2">
      <c r="Y2402" s="238"/>
      <c r="AA2402" s="238"/>
      <c r="AB2402" s="238"/>
    </row>
    <row r="2403" spans="25:28" x14ac:dyDescent="0.2">
      <c r="Y2403" s="238"/>
      <c r="AA2403" s="238"/>
      <c r="AB2403" s="238"/>
    </row>
    <row r="2404" spans="25:28" x14ac:dyDescent="0.2">
      <c r="Y2404" s="238"/>
      <c r="AA2404" s="238"/>
      <c r="AB2404" s="238"/>
    </row>
    <row r="2405" spans="25:28" x14ac:dyDescent="0.2">
      <c r="Y2405" s="238"/>
      <c r="AA2405" s="238"/>
      <c r="AB2405" s="238"/>
    </row>
    <row r="2406" spans="25:28" x14ac:dyDescent="0.2">
      <c r="Y2406" s="238"/>
      <c r="AA2406" s="238"/>
      <c r="AB2406" s="238"/>
    </row>
    <row r="2407" spans="25:28" x14ac:dyDescent="0.2">
      <c r="Y2407" s="238"/>
      <c r="AA2407" s="238"/>
      <c r="AB2407" s="238"/>
    </row>
    <row r="2408" spans="25:28" x14ac:dyDescent="0.2">
      <c r="Y2408" s="238"/>
      <c r="AA2408" s="238"/>
      <c r="AB2408" s="238"/>
    </row>
    <row r="2409" spans="25:28" x14ac:dyDescent="0.2">
      <c r="Y2409" s="238"/>
      <c r="AA2409" s="238"/>
      <c r="AB2409" s="238"/>
    </row>
    <row r="2410" spans="25:28" x14ac:dyDescent="0.2">
      <c r="Y2410" s="238"/>
      <c r="AA2410" s="238"/>
      <c r="AB2410" s="238"/>
    </row>
    <row r="2411" spans="25:28" x14ac:dyDescent="0.2">
      <c r="Y2411" s="238"/>
      <c r="AA2411" s="238"/>
      <c r="AB2411" s="238"/>
    </row>
    <row r="2412" spans="25:28" x14ac:dyDescent="0.2">
      <c r="Y2412" s="238"/>
      <c r="AA2412" s="238"/>
      <c r="AB2412" s="238"/>
    </row>
    <row r="2413" spans="25:28" x14ac:dyDescent="0.2">
      <c r="Y2413" s="238"/>
      <c r="AA2413" s="238"/>
      <c r="AB2413" s="238"/>
    </row>
    <row r="2414" spans="25:28" x14ac:dyDescent="0.2">
      <c r="Y2414" s="238"/>
      <c r="AA2414" s="238"/>
      <c r="AB2414" s="238"/>
    </row>
    <row r="2415" spans="25:28" x14ac:dyDescent="0.2">
      <c r="Y2415" s="238"/>
      <c r="AA2415" s="238"/>
      <c r="AB2415" s="238"/>
    </row>
    <row r="2416" spans="25:28" x14ac:dyDescent="0.2">
      <c r="Y2416" s="238"/>
      <c r="AA2416" s="238"/>
      <c r="AB2416" s="238"/>
    </row>
    <row r="2417" spans="25:28" x14ac:dyDescent="0.2">
      <c r="Y2417" s="238"/>
      <c r="AA2417" s="238"/>
      <c r="AB2417" s="238"/>
    </row>
    <row r="2418" spans="25:28" x14ac:dyDescent="0.2">
      <c r="Y2418" s="238"/>
      <c r="AA2418" s="238"/>
      <c r="AB2418" s="238"/>
    </row>
    <row r="2419" spans="25:28" x14ac:dyDescent="0.2">
      <c r="Y2419" s="238"/>
      <c r="AA2419" s="238"/>
      <c r="AB2419" s="238"/>
    </row>
    <row r="2420" spans="25:28" x14ac:dyDescent="0.2">
      <c r="Y2420" s="238"/>
      <c r="AA2420" s="238"/>
      <c r="AB2420" s="238"/>
    </row>
    <row r="2421" spans="25:28" x14ac:dyDescent="0.2">
      <c r="Y2421" s="238"/>
      <c r="AA2421" s="238"/>
      <c r="AB2421" s="238"/>
    </row>
    <row r="2422" spans="25:28" x14ac:dyDescent="0.2">
      <c r="Y2422" s="238"/>
      <c r="AA2422" s="238"/>
      <c r="AB2422" s="238"/>
    </row>
    <row r="2423" spans="25:28" x14ac:dyDescent="0.2">
      <c r="Y2423" s="238"/>
      <c r="AA2423" s="238"/>
      <c r="AB2423" s="238"/>
    </row>
    <row r="2424" spans="25:28" x14ac:dyDescent="0.2">
      <c r="Y2424" s="238"/>
      <c r="AA2424" s="238"/>
      <c r="AB2424" s="238"/>
    </row>
    <row r="2425" spans="25:28" x14ac:dyDescent="0.2">
      <c r="Y2425" s="238"/>
      <c r="AA2425" s="238"/>
      <c r="AB2425" s="238"/>
    </row>
    <row r="2426" spans="25:28" x14ac:dyDescent="0.2">
      <c r="Y2426" s="238"/>
      <c r="AA2426" s="238"/>
      <c r="AB2426" s="238"/>
    </row>
    <row r="2427" spans="25:28" x14ac:dyDescent="0.2">
      <c r="Y2427" s="238"/>
      <c r="AA2427" s="238"/>
      <c r="AB2427" s="238"/>
    </row>
    <row r="2428" spans="25:28" x14ac:dyDescent="0.2">
      <c r="Y2428" s="238"/>
      <c r="AA2428" s="238"/>
      <c r="AB2428" s="238"/>
    </row>
    <row r="2429" spans="25:28" x14ac:dyDescent="0.2">
      <c r="Y2429" s="238"/>
      <c r="AA2429" s="238"/>
      <c r="AB2429" s="238"/>
    </row>
    <row r="2430" spans="25:28" x14ac:dyDescent="0.2">
      <c r="Y2430" s="238"/>
      <c r="AA2430" s="238"/>
      <c r="AB2430" s="238"/>
    </row>
    <row r="2431" spans="25:28" x14ac:dyDescent="0.2">
      <c r="Y2431" s="238"/>
      <c r="AA2431" s="238"/>
      <c r="AB2431" s="238"/>
    </row>
    <row r="2432" spans="25:28" x14ac:dyDescent="0.2">
      <c r="Y2432" s="238"/>
      <c r="AA2432" s="238"/>
      <c r="AB2432" s="238"/>
    </row>
    <row r="2433" spans="25:28" x14ac:dyDescent="0.2">
      <c r="Y2433" s="238"/>
      <c r="AA2433" s="238"/>
      <c r="AB2433" s="238"/>
    </row>
    <row r="2434" spans="25:28" x14ac:dyDescent="0.2">
      <c r="Y2434" s="238"/>
      <c r="AA2434" s="238"/>
      <c r="AB2434" s="238"/>
    </row>
    <row r="2435" spans="25:28" x14ac:dyDescent="0.2">
      <c r="Y2435" s="238"/>
      <c r="AA2435" s="238"/>
      <c r="AB2435" s="238"/>
    </row>
    <row r="2436" spans="25:28" x14ac:dyDescent="0.2">
      <c r="Y2436" s="238"/>
      <c r="AA2436" s="238"/>
      <c r="AB2436" s="238"/>
    </row>
    <row r="2437" spans="25:28" x14ac:dyDescent="0.2">
      <c r="Y2437" s="238"/>
      <c r="AA2437" s="238"/>
      <c r="AB2437" s="238"/>
    </row>
    <row r="2438" spans="25:28" x14ac:dyDescent="0.2">
      <c r="Y2438" s="238"/>
      <c r="AA2438" s="238"/>
      <c r="AB2438" s="238"/>
    </row>
    <row r="2439" spans="25:28" x14ac:dyDescent="0.2">
      <c r="Y2439" s="238"/>
      <c r="AA2439" s="238"/>
      <c r="AB2439" s="238"/>
    </row>
    <row r="2440" spans="25:28" x14ac:dyDescent="0.2">
      <c r="Y2440" s="238"/>
      <c r="AA2440" s="238"/>
      <c r="AB2440" s="238"/>
    </row>
    <row r="2441" spans="25:28" x14ac:dyDescent="0.2">
      <c r="Y2441" s="238"/>
      <c r="AA2441" s="238"/>
      <c r="AB2441" s="238"/>
    </row>
    <row r="2442" spans="25:28" x14ac:dyDescent="0.2">
      <c r="Y2442" s="238"/>
      <c r="AA2442" s="238"/>
      <c r="AB2442" s="238"/>
    </row>
    <row r="2443" spans="25:28" x14ac:dyDescent="0.2">
      <c r="Y2443" s="238"/>
      <c r="AA2443" s="238"/>
      <c r="AB2443" s="238"/>
    </row>
    <row r="2444" spans="25:28" x14ac:dyDescent="0.2">
      <c r="Y2444" s="238"/>
      <c r="AA2444" s="238"/>
      <c r="AB2444" s="238"/>
    </row>
    <row r="2445" spans="25:28" x14ac:dyDescent="0.2">
      <c r="Y2445" s="238"/>
      <c r="AA2445" s="238"/>
      <c r="AB2445" s="238"/>
    </row>
    <row r="2446" spans="25:28" x14ac:dyDescent="0.2">
      <c r="Y2446" s="238"/>
      <c r="AA2446" s="238"/>
      <c r="AB2446" s="238"/>
    </row>
    <row r="2447" spans="25:28" x14ac:dyDescent="0.2">
      <c r="Y2447" s="238"/>
      <c r="AA2447" s="238"/>
      <c r="AB2447" s="238"/>
    </row>
    <row r="2448" spans="25:28" x14ac:dyDescent="0.2">
      <c r="Y2448" s="238"/>
      <c r="AA2448" s="238"/>
      <c r="AB2448" s="238"/>
    </row>
    <row r="2449" spans="25:28" x14ac:dyDescent="0.2">
      <c r="Y2449" s="238"/>
      <c r="AA2449" s="238"/>
      <c r="AB2449" s="238"/>
    </row>
    <row r="2450" spans="25:28" x14ac:dyDescent="0.2">
      <c r="Y2450" s="238"/>
      <c r="AA2450" s="238"/>
      <c r="AB2450" s="238"/>
    </row>
    <row r="2451" spans="25:28" x14ac:dyDescent="0.2">
      <c r="Y2451" s="238"/>
      <c r="AA2451" s="238"/>
      <c r="AB2451" s="238"/>
    </row>
    <row r="2452" spans="25:28" x14ac:dyDescent="0.2">
      <c r="Y2452" s="238"/>
      <c r="AA2452" s="238"/>
      <c r="AB2452" s="238"/>
    </row>
    <row r="2453" spans="25:28" x14ac:dyDescent="0.2">
      <c r="Y2453" s="238"/>
      <c r="AA2453" s="238"/>
      <c r="AB2453" s="238"/>
    </row>
    <row r="2454" spans="25:28" x14ac:dyDescent="0.2">
      <c r="Y2454" s="238"/>
      <c r="AA2454" s="238"/>
      <c r="AB2454" s="238"/>
    </row>
    <row r="2455" spans="25:28" x14ac:dyDescent="0.2">
      <c r="Y2455" s="238"/>
      <c r="AA2455" s="238"/>
      <c r="AB2455" s="238"/>
    </row>
    <row r="2456" spans="25:28" x14ac:dyDescent="0.2">
      <c r="Y2456" s="238"/>
      <c r="AA2456" s="238"/>
      <c r="AB2456" s="238"/>
    </row>
    <row r="2457" spans="25:28" x14ac:dyDescent="0.2">
      <c r="Y2457" s="238"/>
      <c r="AA2457" s="238"/>
      <c r="AB2457" s="238"/>
    </row>
    <row r="2458" spans="25:28" x14ac:dyDescent="0.2">
      <c r="Y2458" s="238"/>
      <c r="AA2458" s="238"/>
      <c r="AB2458" s="238"/>
    </row>
    <row r="2459" spans="25:28" x14ac:dyDescent="0.2">
      <c r="Y2459" s="238"/>
      <c r="AA2459" s="238"/>
      <c r="AB2459" s="238"/>
    </row>
    <row r="2460" spans="25:28" x14ac:dyDescent="0.2">
      <c r="Y2460" s="238"/>
      <c r="AA2460" s="238"/>
      <c r="AB2460" s="238"/>
    </row>
    <row r="2461" spans="25:28" x14ac:dyDescent="0.2">
      <c r="Y2461" s="238"/>
      <c r="AA2461" s="238"/>
      <c r="AB2461" s="238"/>
    </row>
    <row r="2462" spans="25:28" x14ac:dyDescent="0.2">
      <c r="Y2462" s="238"/>
      <c r="AA2462" s="238"/>
      <c r="AB2462" s="238"/>
    </row>
    <row r="2463" spans="25:28" x14ac:dyDescent="0.2">
      <c r="Y2463" s="238"/>
      <c r="AA2463" s="238"/>
      <c r="AB2463" s="238"/>
    </row>
    <row r="2464" spans="25:28" x14ac:dyDescent="0.2">
      <c r="Y2464" s="238"/>
      <c r="AA2464" s="238"/>
      <c r="AB2464" s="238"/>
    </row>
    <row r="2465" spans="25:28" x14ac:dyDescent="0.2">
      <c r="Y2465" s="238"/>
      <c r="AA2465" s="238"/>
      <c r="AB2465" s="238"/>
    </row>
    <row r="2466" spans="25:28" x14ac:dyDescent="0.2">
      <c r="Y2466" s="238"/>
      <c r="AA2466" s="238"/>
      <c r="AB2466" s="238"/>
    </row>
    <row r="2467" spans="25:28" x14ac:dyDescent="0.2">
      <c r="Y2467" s="238"/>
      <c r="AA2467" s="238"/>
      <c r="AB2467" s="238"/>
    </row>
    <row r="2468" spans="25:28" x14ac:dyDescent="0.2">
      <c r="Y2468" s="238"/>
      <c r="AA2468" s="238"/>
      <c r="AB2468" s="238"/>
    </row>
    <row r="2469" spans="25:28" x14ac:dyDescent="0.2">
      <c r="Y2469" s="238"/>
      <c r="AA2469" s="238"/>
      <c r="AB2469" s="238"/>
    </row>
    <row r="2470" spans="25:28" x14ac:dyDescent="0.2">
      <c r="Y2470" s="238"/>
      <c r="AA2470" s="238"/>
      <c r="AB2470" s="238"/>
    </row>
    <row r="2471" spans="25:28" x14ac:dyDescent="0.2">
      <c r="Y2471" s="238"/>
      <c r="AA2471" s="238"/>
      <c r="AB2471" s="238"/>
    </row>
    <row r="2472" spans="25:28" x14ac:dyDescent="0.2">
      <c r="Y2472" s="238"/>
      <c r="AA2472" s="238"/>
      <c r="AB2472" s="238"/>
    </row>
    <row r="2473" spans="25:28" x14ac:dyDescent="0.2">
      <c r="Y2473" s="238"/>
      <c r="AA2473" s="238"/>
      <c r="AB2473" s="238"/>
    </row>
    <row r="2474" spans="25:28" x14ac:dyDescent="0.2">
      <c r="Y2474" s="238"/>
      <c r="AA2474" s="238"/>
      <c r="AB2474" s="238"/>
    </row>
    <row r="2475" spans="25:28" x14ac:dyDescent="0.2">
      <c r="Y2475" s="238"/>
      <c r="AA2475" s="238"/>
      <c r="AB2475" s="238"/>
    </row>
    <row r="2476" spans="25:28" x14ac:dyDescent="0.2">
      <c r="Y2476" s="238"/>
      <c r="AA2476" s="238"/>
      <c r="AB2476" s="238"/>
    </row>
    <row r="2477" spans="25:28" x14ac:dyDescent="0.2">
      <c r="Y2477" s="238"/>
      <c r="AA2477" s="238"/>
      <c r="AB2477" s="238"/>
    </row>
    <row r="2478" spans="25:28" x14ac:dyDescent="0.2">
      <c r="Y2478" s="238"/>
      <c r="AA2478" s="238"/>
      <c r="AB2478" s="238"/>
    </row>
    <row r="2479" spans="25:28" x14ac:dyDescent="0.2">
      <c r="Y2479" s="238"/>
      <c r="AA2479" s="238"/>
      <c r="AB2479" s="238"/>
    </row>
    <row r="2480" spans="25:28" x14ac:dyDescent="0.2">
      <c r="Y2480" s="238"/>
      <c r="AA2480" s="238"/>
      <c r="AB2480" s="238"/>
    </row>
    <row r="2481" spans="25:28" x14ac:dyDescent="0.2">
      <c r="Y2481" s="238"/>
      <c r="AA2481" s="238"/>
      <c r="AB2481" s="238"/>
    </row>
    <row r="2482" spans="25:28" x14ac:dyDescent="0.2">
      <c r="Y2482" s="238"/>
      <c r="AA2482" s="238"/>
      <c r="AB2482" s="238"/>
    </row>
    <row r="2483" spans="25:28" x14ac:dyDescent="0.2">
      <c r="Y2483" s="238"/>
      <c r="AA2483" s="238"/>
      <c r="AB2483" s="238"/>
    </row>
    <row r="2484" spans="25:28" x14ac:dyDescent="0.2">
      <c r="Y2484" s="238"/>
      <c r="AA2484" s="238"/>
      <c r="AB2484" s="238"/>
    </row>
    <row r="2485" spans="25:28" x14ac:dyDescent="0.2">
      <c r="Y2485" s="238"/>
      <c r="AA2485" s="238"/>
      <c r="AB2485" s="238"/>
    </row>
    <row r="2486" spans="25:28" x14ac:dyDescent="0.2">
      <c r="Y2486" s="238"/>
      <c r="AA2486" s="238"/>
      <c r="AB2486" s="238"/>
    </row>
    <row r="2487" spans="25:28" x14ac:dyDescent="0.2">
      <c r="Y2487" s="238"/>
      <c r="AA2487" s="238"/>
      <c r="AB2487" s="238"/>
    </row>
    <row r="2488" spans="25:28" x14ac:dyDescent="0.2">
      <c r="Y2488" s="238"/>
      <c r="AA2488" s="238"/>
      <c r="AB2488" s="238"/>
    </row>
    <row r="2489" spans="25:28" x14ac:dyDescent="0.2">
      <c r="Y2489" s="238"/>
      <c r="AA2489" s="238"/>
      <c r="AB2489" s="238"/>
    </row>
    <row r="2490" spans="25:28" x14ac:dyDescent="0.2">
      <c r="Y2490" s="238"/>
      <c r="AA2490" s="238"/>
      <c r="AB2490" s="238"/>
    </row>
    <row r="2491" spans="25:28" x14ac:dyDescent="0.2">
      <c r="Y2491" s="238"/>
      <c r="AA2491" s="238"/>
      <c r="AB2491" s="238"/>
    </row>
    <row r="2492" spans="25:28" x14ac:dyDescent="0.2">
      <c r="Y2492" s="238"/>
      <c r="AA2492" s="238"/>
      <c r="AB2492" s="238"/>
    </row>
    <row r="2493" spans="25:28" x14ac:dyDescent="0.2">
      <c r="Y2493" s="238"/>
      <c r="AA2493" s="238"/>
      <c r="AB2493" s="238"/>
    </row>
    <row r="2494" spans="25:28" x14ac:dyDescent="0.2">
      <c r="Y2494" s="238"/>
      <c r="AA2494" s="238"/>
      <c r="AB2494" s="238"/>
    </row>
    <row r="2495" spans="25:28" x14ac:dyDescent="0.2">
      <c r="Y2495" s="238"/>
      <c r="AA2495" s="238"/>
      <c r="AB2495" s="238"/>
    </row>
    <row r="2496" spans="25:28" x14ac:dyDescent="0.2">
      <c r="Y2496" s="238"/>
      <c r="AA2496" s="238"/>
      <c r="AB2496" s="238"/>
    </row>
    <row r="2497" spans="25:28" x14ac:dyDescent="0.2">
      <c r="Y2497" s="238"/>
      <c r="AA2497" s="238"/>
      <c r="AB2497" s="238"/>
    </row>
    <row r="2498" spans="25:28" x14ac:dyDescent="0.2">
      <c r="Y2498" s="238"/>
      <c r="AA2498" s="238"/>
      <c r="AB2498" s="238"/>
    </row>
    <row r="2499" spans="25:28" x14ac:dyDescent="0.2">
      <c r="Y2499" s="238"/>
      <c r="AA2499" s="238"/>
      <c r="AB2499" s="238"/>
    </row>
    <row r="2500" spans="25:28" x14ac:dyDescent="0.2">
      <c r="Y2500" s="238"/>
      <c r="AA2500" s="238"/>
      <c r="AB2500" s="238"/>
    </row>
    <row r="2501" spans="25:28" x14ac:dyDescent="0.2">
      <c r="Y2501" s="238"/>
      <c r="AA2501" s="238"/>
      <c r="AB2501" s="238"/>
    </row>
    <row r="2502" spans="25:28" x14ac:dyDescent="0.2">
      <c r="Y2502" s="238"/>
      <c r="AA2502" s="238"/>
      <c r="AB2502" s="238"/>
    </row>
    <row r="2503" spans="25:28" x14ac:dyDescent="0.2">
      <c r="Y2503" s="238"/>
      <c r="AA2503" s="238"/>
      <c r="AB2503" s="238"/>
    </row>
    <row r="2504" spans="25:28" x14ac:dyDescent="0.2">
      <c r="Y2504" s="238"/>
      <c r="AA2504" s="238"/>
      <c r="AB2504" s="238"/>
    </row>
    <row r="2505" spans="25:28" x14ac:dyDescent="0.2">
      <c r="Y2505" s="238"/>
      <c r="AA2505" s="238"/>
      <c r="AB2505" s="238"/>
    </row>
    <row r="2506" spans="25:28" x14ac:dyDescent="0.2">
      <c r="Y2506" s="238"/>
      <c r="AA2506" s="238"/>
      <c r="AB2506" s="238"/>
    </row>
    <row r="2507" spans="25:28" x14ac:dyDescent="0.2">
      <c r="Y2507" s="238"/>
      <c r="AA2507" s="238"/>
      <c r="AB2507" s="238"/>
    </row>
    <row r="2508" spans="25:28" x14ac:dyDescent="0.2">
      <c r="Y2508" s="238"/>
      <c r="AA2508" s="238"/>
      <c r="AB2508" s="238"/>
    </row>
    <row r="2509" spans="25:28" x14ac:dyDescent="0.2">
      <c r="Y2509" s="238"/>
      <c r="AA2509" s="238"/>
      <c r="AB2509" s="238"/>
    </row>
    <row r="2510" spans="25:28" x14ac:dyDescent="0.2">
      <c r="Y2510" s="238"/>
      <c r="AA2510" s="238"/>
      <c r="AB2510" s="238"/>
    </row>
    <row r="2511" spans="25:28" x14ac:dyDescent="0.2">
      <c r="Y2511" s="238"/>
      <c r="AA2511" s="238"/>
      <c r="AB2511" s="238"/>
    </row>
    <row r="2512" spans="25:28" x14ac:dyDescent="0.2">
      <c r="Y2512" s="238"/>
      <c r="AA2512" s="238"/>
      <c r="AB2512" s="238"/>
    </row>
    <row r="2513" spans="25:28" x14ac:dyDescent="0.2">
      <c r="Y2513" s="238"/>
      <c r="AA2513" s="238"/>
      <c r="AB2513" s="238"/>
    </row>
    <row r="2514" spans="25:28" x14ac:dyDescent="0.2">
      <c r="Y2514" s="238"/>
      <c r="AA2514" s="238"/>
      <c r="AB2514" s="238"/>
    </row>
    <row r="2515" spans="25:28" x14ac:dyDescent="0.2">
      <c r="Y2515" s="238"/>
      <c r="AA2515" s="238"/>
      <c r="AB2515" s="238"/>
    </row>
    <row r="2516" spans="25:28" x14ac:dyDescent="0.2">
      <c r="Y2516" s="238"/>
      <c r="AA2516" s="238"/>
      <c r="AB2516" s="238"/>
    </row>
    <row r="2517" spans="25:28" x14ac:dyDescent="0.2">
      <c r="Y2517" s="238"/>
      <c r="AA2517" s="238"/>
      <c r="AB2517" s="238"/>
    </row>
    <row r="2518" spans="25:28" x14ac:dyDescent="0.2">
      <c r="Y2518" s="238"/>
      <c r="AA2518" s="238"/>
      <c r="AB2518" s="238"/>
    </row>
    <row r="2519" spans="25:28" x14ac:dyDescent="0.2">
      <c r="Y2519" s="238"/>
      <c r="AA2519" s="238"/>
      <c r="AB2519" s="238"/>
    </row>
    <row r="2520" spans="25:28" x14ac:dyDescent="0.2">
      <c r="Y2520" s="238"/>
      <c r="AA2520" s="238"/>
      <c r="AB2520" s="238"/>
    </row>
    <row r="2521" spans="25:28" x14ac:dyDescent="0.2">
      <c r="Y2521" s="238"/>
      <c r="AA2521" s="238"/>
      <c r="AB2521" s="238"/>
    </row>
    <row r="2522" spans="25:28" x14ac:dyDescent="0.2">
      <c r="Y2522" s="238"/>
      <c r="AA2522" s="238"/>
      <c r="AB2522" s="238"/>
    </row>
    <row r="2523" spans="25:28" x14ac:dyDescent="0.2">
      <c r="Y2523" s="238"/>
      <c r="AA2523" s="238"/>
      <c r="AB2523" s="238"/>
    </row>
    <row r="2524" spans="25:28" x14ac:dyDescent="0.2">
      <c r="Y2524" s="238"/>
      <c r="AA2524" s="238"/>
      <c r="AB2524" s="238"/>
    </row>
    <row r="2525" spans="25:28" x14ac:dyDescent="0.2">
      <c r="Y2525" s="238"/>
      <c r="AA2525" s="238"/>
      <c r="AB2525" s="238"/>
    </row>
    <row r="2526" spans="25:28" x14ac:dyDescent="0.2">
      <c r="Y2526" s="238"/>
      <c r="AA2526" s="238"/>
      <c r="AB2526" s="238"/>
    </row>
    <row r="2527" spans="25:28" x14ac:dyDescent="0.2">
      <c r="Y2527" s="238"/>
      <c r="AA2527" s="238"/>
      <c r="AB2527" s="238"/>
    </row>
    <row r="2528" spans="25:28" x14ac:dyDescent="0.2">
      <c r="Y2528" s="238"/>
      <c r="AA2528" s="238"/>
      <c r="AB2528" s="238"/>
    </row>
    <row r="2529" spans="25:28" x14ac:dyDescent="0.2">
      <c r="Y2529" s="238"/>
      <c r="AA2529" s="238"/>
      <c r="AB2529" s="238"/>
    </row>
    <row r="2530" spans="25:28" x14ac:dyDescent="0.2">
      <c r="Y2530" s="238"/>
      <c r="AA2530" s="238"/>
      <c r="AB2530" s="238"/>
    </row>
    <row r="2531" spans="25:28" x14ac:dyDescent="0.2">
      <c r="Y2531" s="238"/>
      <c r="AA2531" s="238"/>
      <c r="AB2531" s="238"/>
    </row>
    <row r="2532" spans="25:28" x14ac:dyDescent="0.2">
      <c r="Y2532" s="238"/>
      <c r="AA2532" s="238"/>
      <c r="AB2532" s="238"/>
    </row>
    <row r="2533" spans="25:28" x14ac:dyDescent="0.2">
      <c r="Y2533" s="238"/>
      <c r="AA2533" s="238"/>
      <c r="AB2533" s="238"/>
    </row>
    <row r="2534" spans="25:28" x14ac:dyDescent="0.2">
      <c r="Y2534" s="238"/>
      <c r="AA2534" s="238"/>
      <c r="AB2534" s="238"/>
    </row>
    <row r="2535" spans="25:28" x14ac:dyDescent="0.2">
      <c r="Y2535" s="238"/>
      <c r="AA2535" s="238"/>
      <c r="AB2535" s="238"/>
    </row>
    <row r="2536" spans="25:28" x14ac:dyDescent="0.2">
      <c r="Y2536" s="238"/>
      <c r="AA2536" s="238"/>
      <c r="AB2536" s="238"/>
    </row>
    <row r="2537" spans="25:28" x14ac:dyDescent="0.2">
      <c r="Y2537" s="238"/>
      <c r="AA2537" s="238"/>
      <c r="AB2537" s="238"/>
    </row>
    <row r="2538" spans="25:28" x14ac:dyDescent="0.2">
      <c r="Y2538" s="238"/>
      <c r="AA2538" s="238"/>
      <c r="AB2538" s="238"/>
    </row>
    <row r="2539" spans="25:28" x14ac:dyDescent="0.2">
      <c r="Y2539" s="238"/>
      <c r="AA2539" s="238"/>
      <c r="AB2539" s="238"/>
    </row>
    <row r="2540" spans="25:28" x14ac:dyDescent="0.2">
      <c r="Y2540" s="238"/>
      <c r="AA2540" s="238"/>
      <c r="AB2540" s="238"/>
    </row>
    <row r="2541" spans="25:28" x14ac:dyDescent="0.2">
      <c r="Y2541" s="238"/>
      <c r="AA2541" s="238"/>
      <c r="AB2541" s="238"/>
    </row>
    <row r="2542" spans="25:28" x14ac:dyDescent="0.2">
      <c r="Y2542" s="238"/>
      <c r="AA2542" s="238"/>
      <c r="AB2542" s="238"/>
    </row>
    <row r="2543" spans="25:28" x14ac:dyDescent="0.2">
      <c r="Y2543" s="238"/>
      <c r="AA2543" s="238"/>
      <c r="AB2543" s="238"/>
    </row>
    <row r="2544" spans="25:28" x14ac:dyDescent="0.2">
      <c r="Y2544" s="238"/>
      <c r="AA2544" s="238"/>
      <c r="AB2544" s="238"/>
    </row>
    <row r="2545" spans="25:28" x14ac:dyDescent="0.2">
      <c r="Y2545" s="238"/>
      <c r="AA2545" s="238"/>
      <c r="AB2545" s="238"/>
    </row>
    <row r="2546" spans="25:28" x14ac:dyDescent="0.2">
      <c r="Y2546" s="238"/>
      <c r="AA2546" s="238"/>
      <c r="AB2546" s="238"/>
    </row>
    <row r="2547" spans="25:28" x14ac:dyDescent="0.2">
      <c r="Y2547" s="238"/>
      <c r="AA2547" s="238"/>
      <c r="AB2547" s="238"/>
    </row>
    <row r="2548" spans="25:28" x14ac:dyDescent="0.2">
      <c r="Y2548" s="238"/>
      <c r="AA2548" s="238"/>
      <c r="AB2548" s="238"/>
    </row>
    <row r="2549" spans="25:28" x14ac:dyDescent="0.2">
      <c r="Y2549" s="238"/>
      <c r="AA2549" s="238"/>
      <c r="AB2549" s="238"/>
    </row>
    <row r="2550" spans="25:28" x14ac:dyDescent="0.2">
      <c r="Y2550" s="238"/>
      <c r="AA2550" s="238"/>
      <c r="AB2550" s="238"/>
    </row>
    <row r="2551" spans="25:28" x14ac:dyDescent="0.2">
      <c r="Y2551" s="238"/>
      <c r="AA2551" s="238"/>
      <c r="AB2551" s="238"/>
    </row>
    <row r="2552" spans="25:28" x14ac:dyDescent="0.2">
      <c r="Y2552" s="238"/>
      <c r="AA2552" s="238"/>
      <c r="AB2552" s="238"/>
    </row>
    <row r="2553" spans="25:28" x14ac:dyDescent="0.2">
      <c r="Y2553" s="238"/>
      <c r="AA2553" s="238"/>
      <c r="AB2553" s="238"/>
    </row>
    <row r="2554" spans="25:28" x14ac:dyDescent="0.2">
      <c r="Y2554" s="238"/>
      <c r="AA2554" s="238"/>
      <c r="AB2554" s="238"/>
    </row>
    <row r="2555" spans="25:28" x14ac:dyDescent="0.2">
      <c r="Y2555" s="238"/>
      <c r="AA2555" s="238"/>
      <c r="AB2555" s="238"/>
    </row>
    <row r="2556" spans="25:28" x14ac:dyDescent="0.2">
      <c r="Y2556" s="238"/>
      <c r="AA2556" s="238"/>
      <c r="AB2556" s="238"/>
    </row>
    <row r="2557" spans="25:28" x14ac:dyDescent="0.2">
      <c r="Y2557" s="238"/>
      <c r="AA2557" s="238"/>
      <c r="AB2557" s="238"/>
    </row>
    <row r="2558" spans="25:28" x14ac:dyDescent="0.2">
      <c r="Y2558" s="238"/>
      <c r="AA2558" s="238"/>
      <c r="AB2558" s="238"/>
    </row>
    <row r="2559" spans="25:28" x14ac:dyDescent="0.2">
      <c r="Y2559" s="238"/>
      <c r="AA2559" s="238"/>
      <c r="AB2559" s="238"/>
    </row>
    <row r="2560" spans="25:28" x14ac:dyDescent="0.2">
      <c r="Y2560" s="238"/>
      <c r="AA2560" s="238"/>
      <c r="AB2560" s="238"/>
    </row>
    <row r="2561" spans="25:28" x14ac:dyDescent="0.2">
      <c r="Y2561" s="238"/>
      <c r="AA2561" s="238"/>
      <c r="AB2561" s="238"/>
    </row>
    <row r="2562" spans="25:28" x14ac:dyDescent="0.2">
      <c r="Y2562" s="238"/>
      <c r="AA2562" s="238"/>
      <c r="AB2562" s="238"/>
    </row>
    <row r="2563" spans="25:28" x14ac:dyDescent="0.2">
      <c r="Y2563" s="238"/>
      <c r="AA2563" s="238"/>
      <c r="AB2563" s="238"/>
    </row>
    <row r="2564" spans="25:28" x14ac:dyDescent="0.2">
      <c r="Y2564" s="238"/>
      <c r="AA2564" s="238"/>
      <c r="AB2564" s="238"/>
    </row>
    <row r="2565" spans="25:28" x14ac:dyDescent="0.2">
      <c r="Y2565" s="238"/>
      <c r="AA2565" s="238"/>
      <c r="AB2565" s="238"/>
    </row>
    <row r="2566" spans="25:28" x14ac:dyDescent="0.2">
      <c r="Y2566" s="238"/>
      <c r="AA2566" s="238"/>
      <c r="AB2566" s="238"/>
    </row>
    <row r="2567" spans="25:28" x14ac:dyDescent="0.2">
      <c r="Y2567" s="238"/>
      <c r="AA2567" s="238"/>
      <c r="AB2567" s="238"/>
    </row>
    <row r="2568" spans="25:28" x14ac:dyDescent="0.2">
      <c r="Y2568" s="238"/>
      <c r="AA2568" s="238"/>
      <c r="AB2568" s="238"/>
    </row>
    <row r="2569" spans="25:28" x14ac:dyDescent="0.2">
      <c r="Y2569" s="238"/>
      <c r="AA2569" s="238"/>
      <c r="AB2569" s="238"/>
    </row>
    <row r="2570" spans="25:28" x14ac:dyDescent="0.2">
      <c r="Y2570" s="238"/>
      <c r="AA2570" s="238"/>
      <c r="AB2570" s="238"/>
    </row>
    <row r="2571" spans="25:28" x14ac:dyDescent="0.2">
      <c r="Y2571" s="238"/>
      <c r="AA2571" s="238"/>
      <c r="AB2571" s="238"/>
    </row>
    <row r="2572" spans="25:28" x14ac:dyDescent="0.2">
      <c r="Y2572" s="238"/>
      <c r="AA2572" s="238"/>
      <c r="AB2572" s="238"/>
    </row>
    <row r="2573" spans="25:28" x14ac:dyDescent="0.2">
      <c r="Y2573" s="238"/>
      <c r="AA2573" s="238"/>
      <c r="AB2573" s="238"/>
    </row>
    <row r="2574" spans="25:28" x14ac:dyDescent="0.2">
      <c r="Y2574" s="238"/>
      <c r="AA2574" s="238"/>
      <c r="AB2574" s="238"/>
    </row>
    <row r="2575" spans="25:28" x14ac:dyDescent="0.2">
      <c r="Y2575" s="238"/>
      <c r="AA2575" s="238"/>
      <c r="AB2575" s="238"/>
    </row>
    <row r="2576" spans="25:28" x14ac:dyDescent="0.2">
      <c r="Y2576" s="238"/>
      <c r="AA2576" s="238"/>
      <c r="AB2576" s="238"/>
    </row>
    <row r="2577" spans="25:28" x14ac:dyDescent="0.2">
      <c r="Y2577" s="238"/>
      <c r="AA2577" s="238"/>
      <c r="AB2577" s="238"/>
    </row>
    <row r="2578" spans="25:28" x14ac:dyDescent="0.2">
      <c r="Y2578" s="238"/>
      <c r="AA2578" s="238"/>
      <c r="AB2578" s="238"/>
    </row>
    <row r="2579" spans="25:28" x14ac:dyDescent="0.2">
      <c r="Y2579" s="238"/>
      <c r="AA2579" s="238"/>
      <c r="AB2579" s="238"/>
    </row>
    <row r="2580" spans="25:28" x14ac:dyDescent="0.2">
      <c r="Y2580" s="238"/>
      <c r="AA2580" s="238"/>
      <c r="AB2580" s="238"/>
    </row>
    <row r="2581" spans="25:28" x14ac:dyDescent="0.2">
      <c r="Y2581" s="238"/>
      <c r="AA2581" s="238"/>
      <c r="AB2581" s="238"/>
    </row>
    <row r="2582" spans="25:28" x14ac:dyDescent="0.2">
      <c r="Y2582" s="238"/>
      <c r="AA2582" s="238"/>
      <c r="AB2582" s="238"/>
    </row>
    <row r="2583" spans="25:28" x14ac:dyDescent="0.2">
      <c r="Y2583" s="238"/>
      <c r="AA2583" s="238"/>
      <c r="AB2583" s="238"/>
    </row>
    <row r="2584" spans="25:28" x14ac:dyDescent="0.2">
      <c r="Y2584" s="238"/>
      <c r="AA2584" s="238"/>
      <c r="AB2584" s="238"/>
    </row>
    <row r="2585" spans="25:28" x14ac:dyDescent="0.2">
      <c r="Y2585" s="238"/>
      <c r="AA2585" s="238"/>
      <c r="AB2585" s="238"/>
    </row>
    <row r="2586" spans="25:28" x14ac:dyDescent="0.2">
      <c r="Y2586" s="238"/>
      <c r="AA2586" s="238"/>
      <c r="AB2586" s="238"/>
    </row>
    <row r="2587" spans="25:28" x14ac:dyDescent="0.2">
      <c r="Y2587" s="238"/>
      <c r="AA2587" s="238"/>
      <c r="AB2587" s="238"/>
    </row>
    <row r="2588" spans="25:28" x14ac:dyDescent="0.2">
      <c r="Y2588" s="238"/>
      <c r="AA2588" s="238"/>
      <c r="AB2588" s="238"/>
    </row>
    <row r="2589" spans="25:28" x14ac:dyDescent="0.2">
      <c r="Y2589" s="238"/>
      <c r="AA2589" s="238"/>
      <c r="AB2589" s="238"/>
    </row>
    <row r="2590" spans="25:28" x14ac:dyDescent="0.2">
      <c r="Y2590" s="238"/>
      <c r="AA2590" s="238"/>
      <c r="AB2590" s="238"/>
    </row>
    <row r="2591" spans="25:28" x14ac:dyDescent="0.2">
      <c r="Y2591" s="238"/>
      <c r="AA2591" s="238"/>
      <c r="AB2591" s="238"/>
    </row>
    <row r="2592" spans="25:28" x14ac:dyDescent="0.2">
      <c r="Y2592" s="238"/>
      <c r="AA2592" s="238"/>
      <c r="AB2592" s="238"/>
    </row>
    <row r="2593" spans="25:28" x14ac:dyDescent="0.2">
      <c r="Y2593" s="238"/>
      <c r="AA2593" s="238"/>
      <c r="AB2593" s="238"/>
    </row>
    <row r="2594" spans="25:28" x14ac:dyDescent="0.2">
      <c r="Y2594" s="238"/>
      <c r="AA2594" s="238"/>
      <c r="AB2594" s="238"/>
    </row>
    <row r="2595" spans="25:28" x14ac:dyDescent="0.2">
      <c r="Y2595" s="238"/>
      <c r="AA2595" s="238"/>
      <c r="AB2595" s="238"/>
    </row>
    <row r="2596" spans="25:28" x14ac:dyDescent="0.2">
      <c r="Y2596" s="238"/>
      <c r="AA2596" s="238"/>
      <c r="AB2596" s="238"/>
    </row>
    <row r="2597" spans="25:28" x14ac:dyDescent="0.2">
      <c r="Y2597" s="238"/>
      <c r="AA2597" s="238"/>
      <c r="AB2597" s="238"/>
    </row>
    <row r="2598" spans="25:28" x14ac:dyDescent="0.2">
      <c r="Y2598" s="238"/>
      <c r="AA2598" s="238"/>
      <c r="AB2598" s="238"/>
    </row>
    <row r="2599" spans="25:28" x14ac:dyDescent="0.2">
      <c r="Y2599" s="238"/>
      <c r="AA2599" s="238"/>
      <c r="AB2599" s="238"/>
    </row>
    <row r="2600" spans="25:28" x14ac:dyDescent="0.2">
      <c r="Y2600" s="238"/>
      <c r="AA2600" s="238"/>
      <c r="AB2600" s="238"/>
    </row>
    <row r="2601" spans="25:28" x14ac:dyDescent="0.2">
      <c r="Y2601" s="238"/>
      <c r="AA2601" s="238"/>
      <c r="AB2601" s="238"/>
    </row>
    <row r="2602" spans="25:28" x14ac:dyDescent="0.2">
      <c r="Y2602" s="238"/>
      <c r="AA2602" s="238"/>
      <c r="AB2602" s="238"/>
    </row>
    <row r="2603" spans="25:28" x14ac:dyDescent="0.2">
      <c r="Y2603" s="238"/>
      <c r="AA2603" s="238"/>
      <c r="AB2603" s="238"/>
    </row>
    <row r="2604" spans="25:28" x14ac:dyDescent="0.2">
      <c r="Y2604" s="238"/>
      <c r="AA2604" s="238"/>
      <c r="AB2604" s="238"/>
    </row>
    <row r="2605" spans="25:28" x14ac:dyDescent="0.2">
      <c r="Y2605" s="238"/>
      <c r="AA2605" s="238"/>
      <c r="AB2605" s="238"/>
    </row>
    <row r="2606" spans="25:28" x14ac:dyDescent="0.2">
      <c r="Y2606" s="238"/>
      <c r="AA2606" s="238"/>
      <c r="AB2606" s="238"/>
    </row>
    <row r="2607" spans="25:28" x14ac:dyDescent="0.2">
      <c r="Y2607" s="238"/>
      <c r="AA2607" s="238"/>
      <c r="AB2607" s="238"/>
    </row>
    <row r="2608" spans="25:28" x14ac:dyDescent="0.2">
      <c r="Y2608" s="238"/>
      <c r="AA2608" s="238"/>
      <c r="AB2608" s="238"/>
    </row>
    <row r="2609" spans="25:28" x14ac:dyDescent="0.2">
      <c r="Y2609" s="238"/>
      <c r="AA2609" s="238"/>
      <c r="AB2609" s="238"/>
    </row>
    <row r="2610" spans="25:28" x14ac:dyDescent="0.2">
      <c r="Y2610" s="238"/>
      <c r="AA2610" s="238"/>
      <c r="AB2610" s="238"/>
    </row>
    <row r="2611" spans="25:28" x14ac:dyDescent="0.2">
      <c r="Y2611" s="238"/>
      <c r="AA2611" s="238"/>
      <c r="AB2611" s="238"/>
    </row>
    <row r="2612" spans="25:28" x14ac:dyDescent="0.2">
      <c r="Y2612" s="238"/>
      <c r="AA2612" s="238"/>
      <c r="AB2612" s="238"/>
    </row>
    <row r="2613" spans="25:28" x14ac:dyDescent="0.2">
      <c r="Y2613" s="238"/>
      <c r="AA2613" s="238"/>
      <c r="AB2613" s="238"/>
    </row>
    <row r="2614" spans="25:28" x14ac:dyDescent="0.2">
      <c r="Y2614" s="238"/>
      <c r="AA2614" s="238"/>
      <c r="AB2614" s="238"/>
    </row>
    <row r="2615" spans="25:28" x14ac:dyDescent="0.2">
      <c r="Y2615" s="238"/>
      <c r="AA2615" s="238"/>
      <c r="AB2615" s="238"/>
    </row>
    <row r="2616" spans="25:28" x14ac:dyDescent="0.2">
      <c r="Y2616" s="238"/>
      <c r="AA2616" s="238"/>
      <c r="AB2616" s="238"/>
    </row>
    <row r="2617" spans="25:28" x14ac:dyDescent="0.2">
      <c r="Y2617" s="238"/>
      <c r="AA2617" s="238"/>
      <c r="AB2617" s="238"/>
    </row>
    <row r="2618" spans="25:28" x14ac:dyDescent="0.2">
      <c r="Y2618" s="238"/>
      <c r="AA2618" s="238"/>
      <c r="AB2618" s="238"/>
    </row>
    <row r="2619" spans="25:28" x14ac:dyDescent="0.2">
      <c r="Y2619" s="238"/>
      <c r="AA2619" s="238"/>
      <c r="AB2619" s="238"/>
    </row>
    <row r="2620" spans="25:28" x14ac:dyDescent="0.2">
      <c r="Y2620" s="238"/>
      <c r="AA2620" s="238"/>
      <c r="AB2620" s="238"/>
    </row>
    <row r="2621" spans="25:28" x14ac:dyDescent="0.2">
      <c r="Y2621" s="238"/>
      <c r="AA2621" s="238"/>
      <c r="AB2621" s="238"/>
    </row>
    <row r="2622" spans="25:28" x14ac:dyDescent="0.2">
      <c r="Y2622" s="238"/>
      <c r="AA2622" s="238"/>
      <c r="AB2622" s="238"/>
    </row>
    <row r="2623" spans="25:28" x14ac:dyDescent="0.2">
      <c r="Y2623" s="238"/>
      <c r="AA2623" s="238"/>
      <c r="AB2623" s="238"/>
    </row>
    <row r="2624" spans="25:28" x14ac:dyDescent="0.2">
      <c r="Y2624" s="238"/>
      <c r="AA2624" s="238"/>
      <c r="AB2624" s="238"/>
    </row>
    <row r="2625" spans="25:28" x14ac:dyDescent="0.2">
      <c r="Y2625" s="238"/>
      <c r="AA2625" s="238"/>
      <c r="AB2625" s="238"/>
    </row>
    <row r="2626" spans="25:28" x14ac:dyDescent="0.2">
      <c r="Y2626" s="238"/>
      <c r="AA2626" s="238"/>
      <c r="AB2626" s="238"/>
    </row>
    <row r="2627" spans="25:28" x14ac:dyDescent="0.2">
      <c r="Y2627" s="238"/>
      <c r="AA2627" s="238"/>
      <c r="AB2627" s="238"/>
    </row>
    <row r="2628" spans="25:28" x14ac:dyDescent="0.2">
      <c r="Y2628" s="238"/>
      <c r="AA2628" s="238"/>
      <c r="AB2628" s="238"/>
    </row>
    <row r="2629" spans="25:28" x14ac:dyDescent="0.2">
      <c r="Y2629" s="238"/>
      <c r="AA2629" s="238"/>
      <c r="AB2629" s="238"/>
    </row>
    <row r="2630" spans="25:28" x14ac:dyDescent="0.2">
      <c r="Y2630" s="238"/>
      <c r="AA2630" s="238"/>
      <c r="AB2630" s="238"/>
    </row>
    <row r="2631" spans="25:28" x14ac:dyDescent="0.2">
      <c r="Y2631" s="238"/>
      <c r="AA2631" s="238"/>
      <c r="AB2631" s="238"/>
    </row>
    <row r="2632" spans="25:28" x14ac:dyDescent="0.2">
      <c r="Y2632" s="238"/>
      <c r="AA2632" s="238"/>
      <c r="AB2632" s="238"/>
    </row>
    <row r="2633" spans="25:28" x14ac:dyDescent="0.2">
      <c r="Y2633" s="238"/>
      <c r="AA2633" s="238"/>
      <c r="AB2633" s="238"/>
    </row>
    <row r="2634" spans="25:28" x14ac:dyDescent="0.2">
      <c r="Y2634" s="238"/>
      <c r="AA2634" s="238"/>
      <c r="AB2634" s="238"/>
    </row>
    <row r="2635" spans="25:28" x14ac:dyDescent="0.2">
      <c r="Y2635" s="238"/>
      <c r="AA2635" s="238"/>
      <c r="AB2635" s="238"/>
    </row>
    <row r="2636" spans="25:28" x14ac:dyDescent="0.2">
      <c r="Y2636" s="238"/>
      <c r="AA2636" s="238"/>
      <c r="AB2636" s="238"/>
    </row>
    <row r="2637" spans="25:28" x14ac:dyDescent="0.2">
      <c r="Y2637" s="238"/>
      <c r="AA2637" s="238"/>
      <c r="AB2637" s="238"/>
    </row>
    <row r="2638" spans="25:28" x14ac:dyDescent="0.2">
      <c r="Y2638" s="238"/>
      <c r="AA2638" s="238"/>
      <c r="AB2638" s="238"/>
    </row>
    <row r="2639" spans="25:28" x14ac:dyDescent="0.2">
      <c r="Y2639" s="238"/>
      <c r="AA2639" s="238"/>
      <c r="AB2639" s="238"/>
    </row>
    <row r="2640" spans="25:28" x14ac:dyDescent="0.2">
      <c r="Y2640" s="238"/>
      <c r="AA2640" s="238"/>
      <c r="AB2640" s="238"/>
    </row>
    <row r="2641" spans="25:28" x14ac:dyDescent="0.2">
      <c r="Y2641" s="238"/>
      <c r="AA2641" s="238"/>
      <c r="AB2641" s="238"/>
    </row>
    <row r="2642" spans="25:28" x14ac:dyDescent="0.2">
      <c r="Y2642" s="238"/>
      <c r="AA2642" s="238"/>
      <c r="AB2642" s="238"/>
    </row>
    <row r="2643" spans="25:28" x14ac:dyDescent="0.2">
      <c r="Y2643" s="238"/>
      <c r="AA2643" s="238"/>
      <c r="AB2643" s="238"/>
    </row>
    <row r="2644" spans="25:28" x14ac:dyDescent="0.2">
      <c r="Y2644" s="238"/>
      <c r="AA2644" s="238"/>
      <c r="AB2644" s="238"/>
    </row>
    <row r="2645" spans="25:28" x14ac:dyDescent="0.2">
      <c r="Y2645" s="238"/>
      <c r="AA2645" s="238"/>
      <c r="AB2645" s="238"/>
    </row>
    <row r="2646" spans="25:28" x14ac:dyDescent="0.2">
      <c r="Y2646" s="238"/>
      <c r="AA2646" s="238"/>
      <c r="AB2646" s="238"/>
    </row>
    <row r="2647" spans="25:28" x14ac:dyDescent="0.2">
      <c r="Y2647" s="238"/>
      <c r="AA2647" s="238"/>
      <c r="AB2647" s="238"/>
    </row>
    <row r="2648" spans="25:28" x14ac:dyDescent="0.2">
      <c r="Y2648" s="238"/>
      <c r="AA2648" s="238"/>
      <c r="AB2648" s="238"/>
    </row>
    <row r="2649" spans="25:28" x14ac:dyDescent="0.2">
      <c r="Y2649" s="238"/>
      <c r="AA2649" s="238"/>
      <c r="AB2649" s="238"/>
    </row>
    <row r="2650" spans="25:28" x14ac:dyDescent="0.2">
      <c r="Y2650" s="238"/>
      <c r="AA2650" s="238"/>
      <c r="AB2650" s="238"/>
    </row>
    <row r="2651" spans="25:28" x14ac:dyDescent="0.2">
      <c r="Y2651" s="238"/>
      <c r="AA2651" s="238"/>
      <c r="AB2651" s="238"/>
    </row>
    <row r="2652" spans="25:28" x14ac:dyDescent="0.2">
      <c r="Y2652" s="238"/>
      <c r="AA2652" s="238"/>
      <c r="AB2652" s="238"/>
    </row>
    <row r="2653" spans="25:28" x14ac:dyDescent="0.2">
      <c r="Y2653" s="238"/>
      <c r="AA2653" s="238"/>
      <c r="AB2653" s="238"/>
    </row>
    <row r="2654" spans="25:28" x14ac:dyDescent="0.2">
      <c r="Y2654" s="238"/>
      <c r="AA2654" s="238"/>
      <c r="AB2654" s="238"/>
    </row>
    <row r="2655" spans="25:28" x14ac:dyDescent="0.2">
      <c r="Y2655" s="238"/>
      <c r="AA2655" s="238"/>
      <c r="AB2655" s="238"/>
    </row>
    <row r="2656" spans="25:28" x14ac:dyDescent="0.2">
      <c r="Y2656" s="238"/>
      <c r="AA2656" s="238"/>
      <c r="AB2656" s="238"/>
    </row>
    <row r="2657" spans="25:28" x14ac:dyDescent="0.2">
      <c r="Y2657" s="238"/>
      <c r="AA2657" s="238"/>
      <c r="AB2657" s="238"/>
    </row>
    <row r="2658" spans="25:28" x14ac:dyDescent="0.2">
      <c r="Y2658" s="238"/>
      <c r="AA2658" s="238"/>
      <c r="AB2658" s="238"/>
    </row>
    <row r="2659" spans="25:28" x14ac:dyDescent="0.2">
      <c r="Y2659" s="238"/>
      <c r="AA2659" s="238"/>
      <c r="AB2659" s="238"/>
    </row>
    <row r="2660" spans="25:28" x14ac:dyDescent="0.2">
      <c r="Y2660" s="238"/>
      <c r="AA2660" s="238"/>
      <c r="AB2660" s="238"/>
    </row>
    <row r="2661" spans="25:28" x14ac:dyDescent="0.2">
      <c r="Y2661" s="238"/>
      <c r="AA2661" s="238"/>
      <c r="AB2661" s="238"/>
    </row>
    <row r="2662" spans="25:28" x14ac:dyDescent="0.2">
      <c r="Y2662" s="238"/>
      <c r="AA2662" s="238"/>
      <c r="AB2662" s="238"/>
    </row>
    <row r="2663" spans="25:28" x14ac:dyDescent="0.2">
      <c r="Y2663" s="238"/>
      <c r="AA2663" s="238"/>
      <c r="AB2663" s="238"/>
    </row>
    <row r="2664" spans="25:28" x14ac:dyDescent="0.2">
      <c r="Y2664" s="238"/>
      <c r="AA2664" s="238"/>
      <c r="AB2664" s="238"/>
    </row>
    <row r="2665" spans="25:28" x14ac:dyDescent="0.2">
      <c r="Y2665" s="238"/>
      <c r="AA2665" s="238"/>
      <c r="AB2665" s="238"/>
    </row>
    <row r="2666" spans="25:28" x14ac:dyDescent="0.2">
      <c r="Y2666" s="238"/>
      <c r="AA2666" s="238"/>
      <c r="AB2666" s="238"/>
    </row>
    <row r="2667" spans="25:28" x14ac:dyDescent="0.2">
      <c r="Y2667" s="238"/>
      <c r="AA2667" s="238"/>
      <c r="AB2667" s="238"/>
    </row>
    <row r="2668" spans="25:28" x14ac:dyDescent="0.2">
      <c r="Y2668" s="238"/>
      <c r="AA2668" s="238"/>
      <c r="AB2668" s="238"/>
    </row>
    <row r="2669" spans="25:28" x14ac:dyDescent="0.2">
      <c r="Y2669" s="238"/>
      <c r="AA2669" s="238"/>
      <c r="AB2669" s="238"/>
    </row>
    <row r="2670" spans="25:28" x14ac:dyDescent="0.2">
      <c r="Y2670" s="238"/>
      <c r="AA2670" s="238"/>
      <c r="AB2670" s="238"/>
    </row>
    <row r="2671" spans="25:28" x14ac:dyDescent="0.2">
      <c r="Y2671" s="238"/>
      <c r="AA2671" s="238"/>
      <c r="AB2671" s="238"/>
    </row>
    <row r="2672" spans="25:28" x14ac:dyDescent="0.2">
      <c r="Y2672" s="238"/>
      <c r="AA2672" s="238"/>
      <c r="AB2672" s="238"/>
    </row>
    <row r="2673" spans="25:28" x14ac:dyDescent="0.2">
      <c r="Y2673" s="238"/>
      <c r="AA2673" s="238"/>
      <c r="AB2673" s="238"/>
    </row>
    <row r="2674" spans="25:28" x14ac:dyDescent="0.2">
      <c r="Y2674" s="238"/>
      <c r="AA2674" s="238"/>
      <c r="AB2674" s="238"/>
    </row>
    <row r="2675" spans="25:28" x14ac:dyDescent="0.2">
      <c r="Y2675" s="238"/>
      <c r="AA2675" s="238"/>
      <c r="AB2675" s="238"/>
    </row>
    <row r="2676" spans="25:28" x14ac:dyDescent="0.2">
      <c r="Y2676" s="238"/>
      <c r="AA2676" s="238"/>
      <c r="AB2676" s="238"/>
    </row>
    <row r="2677" spans="25:28" x14ac:dyDescent="0.2">
      <c r="Y2677" s="238"/>
      <c r="AA2677" s="238"/>
      <c r="AB2677" s="238"/>
    </row>
    <row r="2678" spans="25:28" x14ac:dyDescent="0.2">
      <c r="Y2678" s="238"/>
      <c r="AA2678" s="238"/>
      <c r="AB2678" s="238"/>
    </row>
    <row r="2679" spans="25:28" x14ac:dyDescent="0.2">
      <c r="Y2679" s="238"/>
      <c r="AA2679" s="238"/>
      <c r="AB2679" s="238"/>
    </row>
    <row r="2680" spans="25:28" x14ac:dyDescent="0.2">
      <c r="Y2680" s="238"/>
      <c r="AA2680" s="238"/>
      <c r="AB2680" s="238"/>
    </row>
    <row r="2681" spans="25:28" x14ac:dyDescent="0.2">
      <c r="Y2681" s="238"/>
      <c r="AA2681" s="238"/>
      <c r="AB2681" s="238"/>
    </row>
    <row r="2682" spans="25:28" x14ac:dyDescent="0.2">
      <c r="Y2682" s="238"/>
      <c r="AA2682" s="238"/>
      <c r="AB2682" s="238"/>
    </row>
    <row r="2683" spans="25:28" x14ac:dyDescent="0.2">
      <c r="Y2683" s="238"/>
      <c r="AA2683" s="238"/>
      <c r="AB2683" s="238"/>
    </row>
    <row r="2684" spans="25:28" x14ac:dyDescent="0.2">
      <c r="Y2684" s="238"/>
      <c r="AA2684" s="238"/>
      <c r="AB2684" s="238"/>
    </row>
    <row r="2685" spans="25:28" x14ac:dyDescent="0.2">
      <c r="Y2685" s="238"/>
      <c r="AA2685" s="238"/>
      <c r="AB2685" s="238"/>
    </row>
    <row r="2686" spans="25:28" x14ac:dyDescent="0.2">
      <c r="Y2686" s="238"/>
      <c r="AA2686" s="238"/>
      <c r="AB2686" s="238"/>
    </row>
    <row r="2687" spans="25:28" x14ac:dyDescent="0.2">
      <c r="Y2687" s="238"/>
      <c r="AA2687" s="238"/>
      <c r="AB2687" s="238"/>
    </row>
    <row r="2688" spans="25:28" x14ac:dyDescent="0.2">
      <c r="Y2688" s="238"/>
      <c r="AA2688" s="238"/>
      <c r="AB2688" s="238"/>
    </row>
    <row r="2689" spans="25:28" x14ac:dyDescent="0.2">
      <c r="Y2689" s="238"/>
      <c r="AA2689" s="238"/>
      <c r="AB2689" s="238"/>
    </row>
    <row r="2690" spans="25:28" x14ac:dyDescent="0.2">
      <c r="Y2690" s="238"/>
      <c r="AA2690" s="238"/>
      <c r="AB2690" s="238"/>
    </row>
    <row r="2691" spans="25:28" x14ac:dyDescent="0.2">
      <c r="Y2691" s="238"/>
      <c r="AA2691" s="238"/>
      <c r="AB2691" s="238"/>
    </row>
    <row r="2692" spans="25:28" x14ac:dyDescent="0.2">
      <c r="Y2692" s="238"/>
      <c r="AA2692" s="238"/>
      <c r="AB2692" s="238"/>
    </row>
    <row r="2693" spans="25:28" x14ac:dyDescent="0.2">
      <c r="Y2693" s="238"/>
      <c r="AA2693" s="238"/>
      <c r="AB2693" s="238"/>
    </row>
    <row r="2694" spans="25:28" x14ac:dyDescent="0.2">
      <c r="Y2694" s="238"/>
      <c r="AA2694" s="238"/>
      <c r="AB2694" s="238"/>
    </row>
    <row r="2695" spans="25:28" x14ac:dyDescent="0.2">
      <c r="Y2695" s="238"/>
      <c r="AA2695" s="238"/>
      <c r="AB2695" s="238"/>
    </row>
    <row r="2696" spans="25:28" x14ac:dyDescent="0.2">
      <c r="Y2696" s="238"/>
      <c r="AA2696" s="238"/>
      <c r="AB2696" s="238"/>
    </row>
    <row r="2697" spans="25:28" x14ac:dyDescent="0.2">
      <c r="Y2697" s="238"/>
      <c r="AA2697" s="238"/>
      <c r="AB2697" s="238"/>
    </row>
    <row r="2698" spans="25:28" x14ac:dyDescent="0.2">
      <c r="Y2698" s="238"/>
      <c r="AA2698" s="238"/>
      <c r="AB2698" s="238"/>
    </row>
    <row r="2699" spans="25:28" x14ac:dyDescent="0.2">
      <c r="Y2699" s="238"/>
      <c r="AA2699" s="238"/>
      <c r="AB2699" s="238"/>
    </row>
    <row r="2700" spans="25:28" x14ac:dyDescent="0.2">
      <c r="Y2700" s="238"/>
      <c r="AA2700" s="238"/>
      <c r="AB2700" s="238"/>
    </row>
    <row r="2701" spans="25:28" x14ac:dyDescent="0.2">
      <c r="Y2701" s="238"/>
      <c r="AA2701" s="238"/>
      <c r="AB2701" s="238"/>
    </row>
    <row r="2702" spans="25:28" x14ac:dyDescent="0.2">
      <c r="Y2702" s="238"/>
      <c r="AA2702" s="238"/>
      <c r="AB2702" s="238"/>
    </row>
    <row r="2703" spans="25:28" x14ac:dyDescent="0.2">
      <c r="Y2703" s="238"/>
      <c r="AA2703" s="238"/>
      <c r="AB2703" s="238"/>
    </row>
    <row r="2704" spans="25:28" x14ac:dyDescent="0.2">
      <c r="Y2704" s="238"/>
      <c r="AA2704" s="238"/>
      <c r="AB2704" s="238"/>
    </row>
    <row r="2705" spans="25:28" x14ac:dyDescent="0.2">
      <c r="Y2705" s="238"/>
      <c r="AA2705" s="238"/>
      <c r="AB2705" s="238"/>
    </row>
    <row r="2706" spans="25:28" x14ac:dyDescent="0.2">
      <c r="Y2706" s="238"/>
      <c r="AA2706" s="238"/>
      <c r="AB2706" s="238"/>
    </row>
    <row r="2707" spans="25:28" x14ac:dyDescent="0.2">
      <c r="Y2707" s="238"/>
      <c r="AA2707" s="238"/>
      <c r="AB2707" s="238"/>
    </row>
    <row r="2708" spans="25:28" x14ac:dyDescent="0.2">
      <c r="Y2708" s="238"/>
      <c r="AA2708" s="238"/>
      <c r="AB2708" s="238"/>
    </row>
    <row r="2709" spans="25:28" x14ac:dyDescent="0.2">
      <c r="Y2709" s="238"/>
      <c r="AA2709" s="238"/>
      <c r="AB2709" s="238"/>
    </row>
    <row r="2710" spans="25:28" x14ac:dyDescent="0.2">
      <c r="Y2710" s="238"/>
      <c r="AA2710" s="238"/>
      <c r="AB2710" s="238"/>
    </row>
    <row r="2711" spans="25:28" x14ac:dyDescent="0.2">
      <c r="Y2711" s="238"/>
      <c r="AA2711" s="238"/>
      <c r="AB2711" s="238"/>
    </row>
    <row r="2712" spans="25:28" x14ac:dyDescent="0.2">
      <c r="Y2712" s="238"/>
      <c r="AA2712" s="238"/>
      <c r="AB2712" s="238"/>
    </row>
    <row r="2713" spans="25:28" x14ac:dyDescent="0.2">
      <c r="Y2713" s="238"/>
      <c r="AA2713" s="238"/>
      <c r="AB2713" s="238"/>
    </row>
    <row r="2714" spans="25:28" x14ac:dyDescent="0.2">
      <c r="Y2714" s="238"/>
      <c r="AA2714" s="238"/>
      <c r="AB2714" s="238"/>
    </row>
    <row r="2715" spans="25:28" x14ac:dyDescent="0.2">
      <c r="Y2715" s="238"/>
      <c r="AA2715" s="238"/>
      <c r="AB2715" s="238"/>
    </row>
    <row r="2716" spans="25:28" x14ac:dyDescent="0.2">
      <c r="Y2716" s="238"/>
      <c r="AA2716" s="238"/>
      <c r="AB2716" s="238"/>
    </row>
    <row r="2717" spans="25:28" x14ac:dyDescent="0.2">
      <c r="Y2717" s="238"/>
      <c r="AA2717" s="238"/>
      <c r="AB2717" s="238"/>
    </row>
    <row r="2718" spans="25:28" x14ac:dyDescent="0.2">
      <c r="Y2718" s="238"/>
      <c r="AA2718" s="238"/>
      <c r="AB2718" s="238"/>
    </row>
    <row r="2719" spans="25:28" x14ac:dyDescent="0.2">
      <c r="Y2719" s="238"/>
      <c r="AA2719" s="238"/>
      <c r="AB2719" s="238"/>
    </row>
    <row r="2720" spans="25:28" x14ac:dyDescent="0.2">
      <c r="Y2720" s="238"/>
      <c r="AA2720" s="238"/>
      <c r="AB2720" s="238"/>
    </row>
    <row r="2721" spans="25:28" x14ac:dyDescent="0.2">
      <c r="Y2721" s="238"/>
      <c r="AA2721" s="238"/>
      <c r="AB2721" s="238"/>
    </row>
    <row r="2722" spans="25:28" x14ac:dyDescent="0.2">
      <c r="Y2722" s="238"/>
      <c r="AA2722" s="238"/>
      <c r="AB2722" s="238"/>
    </row>
    <row r="2723" spans="25:28" x14ac:dyDescent="0.2">
      <c r="Y2723" s="238"/>
      <c r="AA2723" s="238"/>
      <c r="AB2723" s="238"/>
    </row>
    <row r="2724" spans="25:28" x14ac:dyDescent="0.2">
      <c r="Y2724" s="238"/>
      <c r="AA2724" s="238"/>
      <c r="AB2724" s="238"/>
    </row>
    <row r="2725" spans="25:28" x14ac:dyDescent="0.2">
      <c r="Y2725" s="238"/>
      <c r="AA2725" s="238"/>
      <c r="AB2725" s="238"/>
    </row>
    <row r="2726" spans="25:28" x14ac:dyDescent="0.2">
      <c r="Y2726" s="238"/>
      <c r="AA2726" s="238"/>
      <c r="AB2726" s="238"/>
    </row>
    <row r="2727" spans="25:28" x14ac:dyDescent="0.2">
      <c r="Y2727" s="238"/>
      <c r="AA2727" s="238"/>
      <c r="AB2727" s="238"/>
    </row>
    <row r="2728" spans="25:28" x14ac:dyDescent="0.2">
      <c r="Y2728" s="238"/>
      <c r="AA2728" s="238"/>
      <c r="AB2728" s="238"/>
    </row>
    <row r="2729" spans="25:28" x14ac:dyDescent="0.2">
      <c r="Y2729" s="238"/>
      <c r="AA2729" s="238"/>
      <c r="AB2729" s="238"/>
    </row>
    <row r="2730" spans="25:28" x14ac:dyDescent="0.2">
      <c r="Y2730" s="238"/>
      <c r="AA2730" s="238"/>
      <c r="AB2730" s="238"/>
    </row>
    <row r="2731" spans="25:28" x14ac:dyDescent="0.2">
      <c r="Y2731" s="238"/>
      <c r="AA2731" s="238"/>
      <c r="AB2731" s="238"/>
    </row>
    <row r="2732" spans="25:28" x14ac:dyDescent="0.2">
      <c r="Y2732" s="238"/>
      <c r="AA2732" s="238"/>
      <c r="AB2732" s="238"/>
    </row>
    <row r="2733" spans="25:28" x14ac:dyDescent="0.2">
      <c r="Y2733" s="238"/>
      <c r="AA2733" s="238"/>
      <c r="AB2733" s="238"/>
    </row>
    <row r="2734" spans="25:28" x14ac:dyDescent="0.2">
      <c r="Y2734" s="238"/>
      <c r="AA2734" s="238"/>
      <c r="AB2734" s="238"/>
    </row>
    <row r="2735" spans="25:28" x14ac:dyDescent="0.2">
      <c r="Y2735" s="238"/>
      <c r="AA2735" s="238"/>
      <c r="AB2735" s="238"/>
    </row>
    <row r="2736" spans="25:28" x14ac:dyDescent="0.2">
      <c r="Y2736" s="238"/>
      <c r="AA2736" s="238"/>
      <c r="AB2736" s="238"/>
    </row>
    <row r="2737" spans="25:28" x14ac:dyDescent="0.2">
      <c r="Y2737" s="238"/>
      <c r="AA2737" s="238"/>
      <c r="AB2737" s="238"/>
    </row>
    <row r="2738" spans="25:28" x14ac:dyDescent="0.2">
      <c r="Y2738" s="238"/>
      <c r="AA2738" s="238"/>
      <c r="AB2738" s="238"/>
    </row>
    <row r="2739" spans="25:28" x14ac:dyDescent="0.2">
      <c r="Y2739" s="238"/>
      <c r="AA2739" s="238"/>
      <c r="AB2739" s="238"/>
    </row>
    <row r="2740" spans="25:28" x14ac:dyDescent="0.2">
      <c r="Y2740" s="238"/>
      <c r="AA2740" s="238"/>
      <c r="AB2740" s="238"/>
    </row>
    <row r="2741" spans="25:28" x14ac:dyDescent="0.2">
      <c r="Y2741" s="238"/>
      <c r="AA2741" s="238"/>
      <c r="AB2741" s="238"/>
    </row>
    <row r="2742" spans="25:28" x14ac:dyDescent="0.2">
      <c r="Y2742" s="238"/>
      <c r="AA2742" s="238"/>
      <c r="AB2742" s="238"/>
    </row>
    <row r="2743" spans="25:28" x14ac:dyDescent="0.2">
      <c r="Y2743" s="238"/>
      <c r="AA2743" s="238"/>
      <c r="AB2743" s="238"/>
    </row>
    <row r="2744" spans="25:28" x14ac:dyDescent="0.2">
      <c r="Y2744" s="238"/>
      <c r="AA2744" s="238"/>
      <c r="AB2744" s="238"/>
    </row>
    <row r="2745" spans="25:28" x14ac:dyDescent="0.2">
      <c r="Y2745" s="238"/>
      <c r="AA2745" s="238"/>
      <c r="AB2745" s="238"/>
    </row>
    <row r="2746" spans="25:28" x14ac:dyDescent="0.2">
      <c r="Y2746" s="238"/>
      <c r="AA2746" s="238"/>
      <c r="AB2746" s="238"/>
    </row>
    <row r="2747" spans="25:28" x14ac:dyDescent="0.2">
      <c r="Y2747" s="238"/>
      <c r="AA2747" s="238"/>
      <c r="AB2747" s="238"/>
    </row>
    <row r="2748" spans="25:28" x14ac:dyDescent="0.2">
      <c r="Y2748" s="238"/>
      <c r="AA2748" s="238"/>
      <c r="AB2748" s="238"/>
    </row>
    <row r="2749" spans="25:28" x14ac:dyDescent="0.2">
      <c r="Y2749" s="238"/>
      <c r="AA2749" s="238"/>
      <c r="AB2749" s="238"/>
    </row>
    <row r="2750" spans="25:28" x14ac:dyDescent="0.2">
      <c r="Y2750" s="238"/>
      <c r="AA2750" s="238"/>
      <c r="AB2750" s="238"/>
    </row>
    <row r="2751" spans="25:28" x14ac:dyDescent="0.2">
      <c r="Y2751" s="238"/>
      <c r="AA2751" s="238"/>
      <c r="AB2751" s="238"/>
    </row>
    <row r="2752" spans="25:28" x14ac:dyDescent="0.2">
      <c r="Y2752" s="238"/>
      <c r="AA2752" s="238"/>
      <c r="AB2752" s="238"/>
    </row>
    <row r="2753" spans="25:28" x14ac:dyDescent="0.2">
      <c r="Y2753" s="238"/>
      <c r="AA2753" s="238"/>
      <c r="AB2753" s="238"/>
    </row>
    <row r="2754" spans="25:28" x14ac:dyDescent="0.2">
      <c r="Y2754" s="238"/>
      <c r="AA2754" s="238"/>
      <c r="AB2754" s="238"/>
    </row>
    <row r="2755" spans="25:28" x14ac:dyDescent="0.2">
      <c r="Y2755" s="238"/>
      <c r="AA2755" s="238"/>
      <c r="AB2755" s="238"/>
    </row>
    <row r="2756" spans="25:28" x14ac:dyDescent="0.2">
      <c r="Y2756" s="238"/>
      <c r="AA2756" s="238"/>
      <c r="AB2756" s="238"/>
    </row>
    <row r="2757" spans="25:28" x14ac:dyDescent="0.2">
      <c r="Y2757" s="238"/>
      <c r="AA2757" s="238"/>
      <c r="AB2757" s="238"/>
    </row>
    <row r="2758" spans="25:28" x14ac:dyDescent="0.2">
      <c r="Y2758" s="238"/>
      <c r="AA2758" s="238"/>
      <c r="AB2758" s="238"/>
    </row>
    <row r="2759" spans="25:28" x14ac:dyDescent="0.2">
      <c r="Y2759" s="238"/>
      <c r="AA2759" s="238"/>
      <c r="AB2759" s="238"/>
    </row>
    <row r="2760" spans="25:28" x14ac:dyDescent="0.2">
      <c r="Y2760" s="238"/>
      <c r="AA2760" s="238"/>
      <c r="AB2760" s="238"/>
    </row>
    <row r="2761" spans="25:28" x14ac:dyDescent="0.2">
      <c r="Y2761" s="238"/>
      <c r="AA2761" s="238"/>
      <c r="AB2761" s="238"/>
    </row>
    <row r="2762" spans="25:28" x14ac:dyDescent="0.2">
      <c r="Y2762" s="238"/>
      <c r="AA2762" s="238"/>
      <c r="AB2762" s="238"/>
    </row>
    <row r="2763" spans="25:28" x14ac:dyDescent="0.2">
      <c r="Y2763" s="238"/>
      <c r="AA2763" s="238"/>
      <c r="AB2763" s="238"/>
    </row>
    <row r="2764" spans="25:28" x14ac:dyDescent="0.2">
      <c r="Y2764" s="238"/>
      <c r="AA2764" s="238"/>
      <c r="AB2764" s="238"/>
    </row>
    <row r="2765" spans="25:28" x14ac:dyDescent="0.2">
      <c r="Y2765" s="238"/>
      <c r="AA2765" s="238"/>
      <c r="AB2765" s="238"/>
    </row>
    <row r="2766" spans="25:28" x14ac:dyDescent="0.2">
      <c r="Y2766" s="238"/>
      <c r="AA2766" s="238"/>
      <c r="AB2766" s="238"/>
    </row>
    <row r="2767" spans="25:28" x14ac:dyDescent="0.2">
      <c r="Y2767" s="238"/>
      <c r="AA2767" s="238"/>
      <c r="AB2767" s="238"/>
    </row>
    <row r="2768" spans="25:28" x14ac:dyDescent="0.2">
      <c r="Y2768" s="238"/>
      <c r="AA2768" s="238"/>
      <c r="AB2768" s="238"/>
    </row>
    <row r="2769" spans="25:28" x14ac:dyDescent="0.2">
      <c r="Y2769" s="238"/>
      <c r="AA2769" s="238"/>
      <c r="AB2769" s="238"/>
    </row>
    <row r="2770" spans="25:28" x14ac:dyDescent="0.2">
      <c r="Y2770" s="238"/>
      <c r="AA2770" s="238"/>
      <c r="AB2770" s="238"/>
    </row>
    <row r="2771" spans="25:28" x14ac:dyDescent="0.2">
      <c r="Y2771" s="238"/>
      <c r="AA2771" s="238"/>
      <c r="AB2771" s="238"/>
    </row>
    <row r="2772" spans="25:28" x14ac:dyDescent="0.2">
      <c r="Y2772" s="238"/>
      <c r="AA2772" s="238"/>
      <c r="AB2772" s="238"/>
    </row>
    <row r="2773" spans="25:28" x14ac:dyDescent="0.2">
      <c r="Y2773" s="238"/>
      <c r="AA2773" s="238"/>
      <c r="AB2773" s="238"/>
    </row>
    <row r="2774" spans="25:28" x14ac:dyDescent="0.2">
      <c r="Y2774" s="238"/>
      <c r="AA2774" s="238"/>
      <c r="AB2774" s="238"/>
    </row>
    <row r="2775" spans="25:28" x14ac:dyDescent="0.2">
      <c r="Y2775" s="238"/>
      <c r="AA2775" s="238"/>
      <c r="AB2775" s="238"/>
    </row>
    <row r="2776" spans="25:28" x14ac:dyDescent="0.2">
      <c r="Y2776" s="238"/>
      <c r="AA2776" s="238"/>
      <c r="AB2776" s="238"/>
    </row>
    <row r="2777" spans="25:28" x14ac:dyDescent="0.2">
      <c r="Y2777" s="238"/>
      <c r="AA2777" s="238"/>
      <c r="AB2777" s="238"/>
    </row>
    <row r="2778" spans="25:28" x14ac:dyDescent="0.2">
      <c r="Y2778" s="238"/>
      <c r="AA2778" s="238"/>
      <c r="AB2778" s="238"/>
    </row>
    <row r="2779" spans="25:28" x14ac:dyDescent="0.2">
      <c r="Y2779" s="238"/>
      <c r="AA2779" s="238"/>
      <c r="AB2779" s="238"/>
    </row>
    <row r="2780" spans="25:28" x14ac:dyDescent="0.2">
      <c r="Y2780" s="238"/>
      <c r="AA2780" s="238"/>
      <c r="AB2780" s="238"/>
    </row>
    <row r="2781" spans="25:28" x14ac:dyDescent="0.2">
      <c r="Y2781" s="238"/>
      <c r="AA2781" s="238"/>
      <c r="AB2781" s="238"/>
    </row>
    <row r="2782" spans="25:28" x14ac:dyDescent="0.2">
      <c r="Y2782" s="238"/>
      <c r="AA2782" s="238"/>
      <c r="AB2782" s="238"/>
    </row>
    <row r="2783" spans="25:28" x14ac:dyDescent="0.2">
      <c r="Y2783" s="238"/>
      <c r="AA2783" s="238"/>
      <c r="AB2783" s="238"/>
    </row>
    <row r="2784" spans="25:28" x14ac:dyDescent="0.2">
      <c r="Y2784" s="238"/>
      <c r="AA2784" s="238"/>
      <c r="AB2784" s="238"/>
    </row>
    <row r="2785" spans="25:28" x14ac:dyDescent="0.2">
      <c r="Y2785" s="238"/>
      <c r="AA2785" s="238"/>
      <c r="AB2785" s="238"/>
    </row>
    <row r="2786" spans="25:28" x14ac:dyDescent="0.2">
      <c r="Y2786" s="238"/>
      <c r="AA2786" s="238"/>
      <c r="AB2786" s="238"/>
    </row>
    <row r="2787" spans="25:28" x14ac:dyDescent="0.2">
      <c r="Y2787" s="238"/>
      <c r="AA2787" s="238"/>
      <c r="AB2787" s="238"/>
    </row>
    <row r="2788" spans="25:28" x14ac:dyDescent="0.2">
      <c r="Y2788" s="238"/>
      <c r="AA2788" s="238"/>
      <c r="AB2788" s="238"/>
    </row>
    <row r="2789" spans="25:28" x14ac:dyDescent="0.2">
      <c r="Y2789" s="238"/>
      <c r="AA2789" s="238"/>
      <c r="AB2789" s="238"/>
    </row>
    <row r="2790" spans="25:28" x14ac:dyDescent="0.2">
      <c r="Y2790" s="238"/>
      <c r="AA2790" s="238"/>
      <c r="AB2790" s="238"/>
    </row>
    <row r="2791" spans="25:28" x14ac:dyDescent="0.2">
      <c r="Y2791" s="238"/>
      <c r="AA2791" s="238"/>
      <c r="AB2791" s="238"/>
    </row>
    <row r="2792" spans="25:28" x14ac:dyDescent="0.2">
      <c r="Y2792" s="238"/>
      <c r="AA2792" s="238"/>
      <c r="AB2792" s="238"/>
    </row>
    <row r="2793" spans="25:28" x14ac:dyDescent="0.2">
      <c r="Y2793" s="238"/>
      <c r="AA2793" s="238"/>
      <c r="AB2793" s="238"/>
    </row>
    <row r="2794" spans="25:28" x14ac:dyDescent="0.2">
      <c r="Y2794" s="238"/>
      <c r="AA2794" s="238"/>
      <c r="AB2794" s="238"/>
    </row>
    <row r="2795" spans="25:28" x14ac:dyDescent="0.2">
      <c r="Y2795" s="238"/>
      <c r="AA2795" s="238"/>
      <c r="AB2795" s="238"/>
    </row>
    <row r="2796" spans="25:28" x14ac:dyDescent="0.2">
      <c r="Y2796" s="238"/>
      <c r="AA2796" s="238"/>
      <c r="AB2796" s="238"/>
    </row>
    <row r="2797" spans="25:28" x14ac:dyDescent="0.2">
      <c r="Y2797" s="238"/>
      <c r="AA2797" s="238"/>
      <c r="AB2797" s="238"/>
    </row>
    <row r="2798" spans="25:28" x14ac:dyDescent="0.2">
      <c r="Y2798" s="238"/>
      <c r="AA2798" s="238"/>
      <c r="AB2798" s="238"/>
    </row>
    <row r="2799" spans="25:28" x14ac:dyDescent="0.2">
      <c r="Y2799" s="238"/>
      <c r="AA2799" s="238"/>
      <c r="AB2799" s="238"/>
    </row>
    <row r="2800" spans="25:28" x14ac:dyDescent="0.2">
      <c r="Y2800" s="238"/>
      <c r="AA2800" s="238"/>
      <c r="AB2800" s="238"/>
    </row>
    <row r="2801" spans="25:28" x14ac:dyDescent="0.2">
      <c r="Y2801" s="238"/>
      <c r="AA2801" s="238"/>
      <c r="AB2801" s="238"/>
    </row>
    <row r="2802" spans="25:28" x14ac:dyDescent="0.2">
      <c r="Y2802" s="238"/>
      <c r="AA2802" s="238"/>
      <c r="AB2802" s="238"/>
    </row>
    <row r="2803" spans="25:28" x14ac:dyDescent="0.2">
      <c r="Y2803" s="238"/>
      <c r="AA2803" s="238"/>
      <c r="AB2803" s="238"/>
    </row>
    <row r="2804" spans="25:28" x14ac:dyDescent="0.2">
      <c r="Y2804" s="238"/>
      <c r="AA2804" s="238"/>
      <c r="AB2804" s="238"/>
    </row>
    <row r="2805" spans="25:28" x14ac:dyDescent="0.2">
      <c r="Y2805" s="238"/>
      <c r="AA2805" s="238"/>
      <c r="AB2805" s="238"/>
    </row>
    <row r="2806" spans="25:28" x14ac:dyDescent="0.2">
      <c r="Y2806" s="238"/>
      <c r="AA2806" s="238"/>
      <c r="AB2806" s="238"/>
    </row>
    <row r="2807" spans="25:28" x14ac:dyDescent="0.2">
      <c r="Y2807" s="238"/>
      <c r="AA2807" s="238"/>
      <c r="AB2807" s="238"/>
    </row>
    <row r="2808" spans="25:28" x14ac:dyDescent="0.2">
      <c r="Y2808" s="238"/>
      <c r="AA2808" s="238"/>
      <c r="AB2808" s="238"/>
    </row>
    <row r="2809" spans="25:28" x14ac:dyDescent="0.2">
      <c r="Y2809" s="238"/>
      <c r="AA2809" s="238"/>
      <c r="AB2809" s="238"/>
    </row>
    <row r="2810" spans="25:28" x14ac:dyDescent="0.2">
      <c r="Y2810" s="238"/>
      <c r="AA2810" s="238"/>
      <c r="AB2810" s="238"/>
    </row>
    <row r="2811" spans="25:28" x14ac:dyDescent="0.2">
      <c r="Y2811" s="238"/>
      <c r="AA2811" s="238"/>
      <c r="AB2811" s="238"/>
    </row>
    <row r="2812" spans="25:28" x14ac:dyDescent="0.2">
      <c r="Y2812" s="238"/>
      <c r="AA2812" s="238"/>
      <c r="AB2812" s="238"/>
    </row>
    <row r="2813" spans="25:28" x14ac:dyDescent="0.2">
      <c r="Y2813" s="238"/>
      <c r="AA2813" s="238"/>
      <c r="AB2813" s="238"/>
    </row>
    <row r="2814" spans="25:28" x14ac:dyDescent="0.2">
      <c r="Y2814" s="238"/>
      <c r="AA2814" s="238"/>
      <c r="AB2814" s="238"/>
    </row>
    <row r="2815" spans="25:28" x14ac:dyDescent="0.2">
      <c r="Y2815" s="238"/>
      <c r="AA2815" s="238"/>
      <c r="AB2815" s="238"/>
    </row>
    <row r="2816" spans="25:28" x14ac:dyDescent="0.2">
      <c r="Y2816" s="238"/>
      <c r="AA2816" s="238"/>
      <c r="AB2816" s="238"/>
    </row>
    <row r="2817" spans="25:28" x14ac:dyDescent="0.2">
      <c r="Y2817" s="238"/>
      <c r="AA2817" s="238"/>
      <c r="AB2817" s="238"/>
    </row>
    <row r="2818" spans="25:28" x14ac:dyDescent="0.2">
      <c r="Y2818" s="238"/>
      <c r="AA2818" s="238"/>
      <c r="AB2818" s="238"/>
    </row>
    <row r="2819" spans="25:28" x14ac:dyDescent="0.2">
      <c r="Y2819" s="238"/>
      <c r="AA2819" s="238"/>
      <c r="AB2819" s="238"/>
    </row>
    <row r="2820" spans="25:28" x14ac:dyDescent="0.2">
      <c r="Y2820" s="238"/>
      <c r="AA2820" s="238"/>
      <c r="AB2820" s="238"/>
    </row>
    <row r="2821" spans="25:28" x14ac:dyDescent="0.2">
      <c r="Y2821" s="238"/>
      <c r="AA2821" s="238"/>
      <c r="AB2821" s="238"/>
    </row>
    <row r="2822" spans="25:28" x14ac:dyDescent="0.2">
      <c r="Y2822" s="238"/>
      <c r="AA2822" s="238"/>
      <c r="AB2822" s="238"/>
    </row>
    <row r="2823" spans="25:28" x14ac:dyDescent="0.2">
      <c r="Y2823" s="238"/>
      <c r="AA2823" s="238"/>
      <c r="AB2823" s="238"/>
    </row>
    <row r="2824" spans="25:28" x14ac:dyDescent="0.2">
      <c r="Y2824" s="238"/>
      <c r="AA2824" s="238"/>
      <c r="AB2824" s="238"/>
    </row>
    <row r="2825" spans="25:28" x14ac:dyDescent="0.2">
      <c r="Y2825" s="238"/>
      <c r="AA2825" s="238"/>
      <c r="AB2825" s="238"/>
    </row>
    <row r="2826" spans="25:28" x14ac:dyDescent="0.2">
      <c r="Y2826" s="238"/>
      <c r="AA2826" s="238"/>
      <c r="AB2826" s="238"/>
    </row>
    <row r="2827" spans="25:28" x14ac:dyDescent="0.2">
      <c r="Y2827" s="238"/>
      <c r="AA2827" s="238"/>
      <c r="AB2827" s="238"/>
    </row>
    <row r="2828" spans="25:28" x14ac:dyDescent="0.2">
      <c r="Y2828" s="238"/>
      <c r="AA2828" s="238"/>
      <c r="AB2828" s="238"/>
    </row>
    <row r="2829" spans="25:28" x14ac:dyDescent="0.2">
      <c r="Y2829" s="238"/>
      <c r="AA2829" s="238"/>
      <c r="AB2829" s="238"/>
    </row>
    <row r="2830" spans="25:28" x14ac:dyDescent="0.2">
      <c r="Y2830" s="238"/>
      <c r="AA2830" s="238"/>
      <c r="AB2830" s="238"/>
    </row>
    <row r="2831" spans="25:28" x14ac:dyDescent="0.2">
      <c r="Y2831" s="238"/>
      <c r="AA2831" s="238"/>
      <c r="AB2831" s="238"/>
    </row>
    <row r="2832" spans="25:28" x14ac:dyDescent="0.2">
      <c r="Y2832" s="238"/>
      <c r="AA2832" s="238"/>
      <c r="AB2832" s="238"/>
    </row>
    <row r="2833" spans="25:28" x14ac:dyDescent="0.2">
      <c r="Y2833" s="238"/>
      <c r="AA2833" s="238"/>
      <c r="AB2833" s="238"/>
    </row>
    <row r="2834" spans="25:28" x14ac:dyDescent="0.2">
      <c r="Y2834" s="238"/>
      <c r="AA2834" s="238"/>
      <c r="AB2834" s="238"/>
    </row>
    <row r="2835" spans="25:28" x14ac:dyDescent="0.2">
      <c r="Y2835" s="238"/>
      <c r="AA2835" s="238"/>
      <c r="AB2835" s="238"/>
    </row>
    <row r="2836" spans="25:28" x14ac:dyDescent="0.2">
      <c r="Y2836" s="238"/>
      <c r="AA2836" s="238"/>
      <c r="AB2836" s="238"/>
    </row>
    <row r="2837" spans="25:28" x14ac:dyDescent="0.2">
      <c r="Y2837" s="238"/>
      <c r="AA2837" s="238"/>
      <c r="AB2837" s="238"/>
    </row>
    <row r="2838" spans="25:28" x14ac:dyDescent="0.2">
      <c r="Y2838" s="238"/>
      <c r="AA2838" s="238"/>
      <c r="AB2838" s="238"/>
    </row>
    <row r="2839" spans="25:28" x14ac:dyDescent="0.2">
      <c r="Y2839" s="238"/>
      <c r="AA2839" s="238"/>
      <c r="AB2839" s="238"/>
    </row>
    <row r="2840" spans="25:28" x14ac:dyDescent="0.2">
      <c r="Y2840" s="238"/>
      <c r="AA2840" s="238"/>
      <c r="AB2840" s="238"/>
    </row>
    <row r="2841" spans="25:28" x14ac:dyDescent="0.2">
      <c r="Y2841" s="238"/>
      <c r="AA2841" s="238"/>
      <c r="AB2841" s="238"/>
    </row>
    <row r="2842" spans="25:28" x14ac:dyDescent="0.2">
      <c r="Y2842" s="238"/>
      <c r="AA2842" s="238"/>
      <c r="AB2842" s="238"/>
    </row>
    <row r="2843" spans="25:28" x14ac:dyDescent="0.2">
      <c r="Y2843" s="238"/>
      <c r="AA2843" s="238"/>
      <c r="AB2843" s="238"/>
    </row>
    <row r="2844" spans="25:28" x14ac:dyDescent="0.2">
      <c r="Y2844" s="238"/>
      <c r="AA2844" s="238"/>
      <c r="AB2844" s="238"/>
    </row>
    <row r="2845" spans="25:28" x14ac:dyDescent="0.2">
      <c r="Y2845" s="238"/>
      <c r="AA2845" s="238"/>
      <c r="AB2845" s="238"/>
    </row>
    <row r="2846" spans="25:28" x14ac:dyDescent="0.2">
      <c r="Y2846" s="238"/>
      <c r="AA2846" s="238"/>
      <c r="AB2846" s="238"/>
    </row>
    <row r="2847" spans="25:28" x14ac:dyDescent="0.2">
      <c r="Y2847" s="238"/>
      <c r="AA2847" s="238"/>
      <c r="AB2847" s="238"/>
    </row>
    <row r="2848" spans="25:28" x14ac:dyDescent="0.2">
      <c r="Y2848" s="238"/>
      <c r="AA2848" s="238"/>
      <c r="AB2848" s="238"/>
    </row>
    <row r="2849" spans="25:28" x14ac:dyDescent="0.2">
      <c r="Y2849" s="238"/>
      <c r="AA2849" s="238"/>
      <c r="AB2849" s="238"/>
    </row>
    <row r="2850" spans="25:28" x14ac:dyDescent="0.2">
      <c r="Y2850" s="238"/>
      <c r="AA2850" s="238"/>
      <c r="AB2850" s="238"/>
    </row>
    <row r="2851" spans="25:28" x14ac:dyDescent="0.2">
      <c r="Y2851" s="238"/>
      <c r="AA2851" s="238"/>
      <c r="AB2851" s="238"/>
    </row>
    <row r="2852" spans="25:28" x14ac:dyDescent="0.2">
      <c r="Y2852" s="238"/>
      <c r="AA2852" s="238"/>
      <c r="AB2852" s="238"/>
    </row>
    <row r="2853" spans="25:28" x14ac:dyDescent="0.2">
      <c r="Y2853" s="238"/>
      <c r="AA2853" s="238"/>
      <c r="AB2853" s="238"/>
    </row>
    <row r="2854" spans="25:28" x14ac:dyDescent="0.2">
      <c r="Y2854" s="238"/>
      <c r="AA2854" s="238"/>
      <c r="AB2854" s="238"/>
    </row>
    <row r="2855" spans="25:28" x14ac:dyDescent="0.2">
      <c r="Y2855" s="238"/>
      <c r="AA2855" s="238"/>
      <c r="AB2855" s="238"/>
    </row>
    <row r="2856" spans="25:28" x14ac:dyDescent="0.2">
      <c r="Y2856" s="238"/>
      <c r="AA2856" s="238"/>
      <c r="AB2856" s="238"/>
    </row>
    <row r="2857" spans="25:28" x14ac:dyDescent="0.2">
      <c r="Y2857" s="238"/>
      <c r="AA2857" s="238"/>
      <c r="AB2857" s="238"/>
    </row>
    <row r="2858" spans="25:28" x14ac:dyDescent="0.2">
      <c r="Y2858" s="238"/>
      <c r="AA2858" s="238"/>
      <c r="AB2858" s="238"/>
    </row>
    <row r="2859" spans="25:28" x14ac:dyDescent="0.2">
      <c r="Y2859" s="238"/>
      <c r="AA2859" s="238"/>
      <c r="AB2859" s="238"/>
    </row>
    <row r="2860" spans="25:28" x14ac:dyDescent="0.2">
      <c r="Y2860" s="238"/>
      <c r="AA2860" s="238"/>
      <c r="AB2860" s="238"/>
    </row>
    <row r="2861" spans="25:28" x14ac:dyDescent="0.2">
      <c r="Y2861" s="238"/>
      <c r="AA2861" s="238"/>
      <c r="AB2861" s="238"/>
    </row>
    <row r="2862" spans="25:28" x14ac:dyDescent="0.2">
      <c r="Y2862" s="238"/>
      <c r="AA2862" s="238"/>
      <c r="AB2862" s="238"/>
    </row>
    <row r="2863" spans="25:28" x14ac:dyDescent="0.2">
      <c r="Y2863" s="238"/>
      <c r="AA2863" s="238"/>
      <c r="AB2863" s="238"/>
    </row>
    <row r="2864" spans="25:28" x14ac:dyDescent="0.2">
      <c r="Y2864" s="238"/>
      <c r="AA2864" s="238"/>
      <c r="AB2864" s="238"/>
    </row>
    <row r="2865" spans="25:28" x14ac:dyDescent="0.2">
      <c r="Y2865" s="238"/>
      <c r="AA2865" s="238"/>
      <c r="AB2865" s="238"/>
    </row>
    <row r="2866" spans="25:28" x14ac:dyDescent="0.2">
      <c r="Y2866" s="238"/>
      <c r="AA2866" s="238"/>
      <c r="AB2866" s="238"/>
    </row>
    <row r="2867" spans="25:28" x14ac:dyDescent="0.2">
      <c r="Y2867" s="238"/>
      <c r="AA2867" s="238"/>
      <c r="AB2867" s="238"/>
    </row>
    <row r="2868" spans="25:28" x14ac:dyDescent="0.2">
      <c r="Y2868" s="238"/>
      <c r="AA2868" s="238"/>
      <c r="AB2868" s="238"/>
    </row>
    <row r="2869" spans="25:28" x14ac:dyDescent="0.2">
      <c r="Y2869" s="238"/>
      <c r="AA2869" s="238"/>
      <c r="AB2869" s="238"/>
    </row>
    <row r="2870" spans="25:28" x14ac:dyDescent="0.2">
      <c r="Y2870" s="238"/>
      <c r="AA2870" s="238"/>
      <c r="AB2870" s="238"/>
    </row>
    <row r="2871" spans="25:28" x14ac:dyDescent="0.2">
      <c r="Y2871" s="238"/>
      <c r="AA2871" s="238"/>
      <c r="AB2871" s="238"/>
    </row>
    <row r="2872" spans="25:28" x14ac:dyDescent="0.2">
      <c r="Y2872" s="238"/>
      <c r="AA2872" s="238"/>
      <c r="AB2872" s="238"/>
    </row>
    <row r="2873" spans="25:28" x14ac:dyDescent="0.2">
      <c r="Y2873" s="238"/>
      <c r="AA2873" s="238"/>
      <c r="AB2873" s="238"/>
    </row>
    <row r="2874" spans="25:28" x14ac:dyDescent="0.2">
      <c r="Y2874" s="238"/>
      <c r="AA2874" s="238"/>
      <c r="AB2874" s="238"/>
    </row>
    <row r="2875" spans="25:28" x14ac:dyDescent="0.2">
      <c r="Y2875" s="238"/>
      <c r="AA2875" s="238"/>
      <c r="AB2875" s="238"/>
    </row>
    <row r="2876" spans="25:28" x14ac:dyDescent="0.2">
      <c r="Y2876" s="238"/>
      <c r="AA2876" s="238"/>
      <c r="AB2876" s="238"/>
    </row>
    <row r="2877" spans="25:28" x14ac:dyDescent="0.2">
      <c r="Y2877" s="238"/>
      <c r="AA2877" s="238"/>
      <c r="AB2877" s="238"/>
    </row>
    <row r="2878" spans="25:28" x14ac:dyDescent="0.2">
      <c r="Y2878" s="238"/>
      <c r="AA2878" s="238"/>
      <c r="AB2878" s="238"/>
    </row>
    <row r="2879" spans="25:28" x14ac:dyDescent="0.2">
      <c r="Y2879" s="238"/>
      <c r="AA2879" s="238"/>
      <c r="AB2879" s="238"/>
    </row>
    <row r="2880" spans="25:28" x14ac:dyDescent="0.2">
      <c r="Y2880" s="238"/>
      <c r="AA2880" s="238"/>
      <c r="AB2880" s="238"/>
    </row>
    <row r="2881" spans="25:28" x14ac:dyDescent="0.2">
      <c r="Y2881" s="238"/>
      <c r="AA2881" s="238"/>
      <c r="AB2881" s="238"/>
    </row>
    <row r="2882" spans="25:28" x14ac:dyDescent="0.2">
      <c r="Y2882" s="238"/>
      <c r="AA2882" s="238"/>
      <c r="AB2882" s="238"/>
    </row>
    <row r="2883" spans="25:28" x14ac:dyDescent="0.2">
      <c r="Y2883" s="238"/>
      <c r="AA2883" s="238"/>
      <c r="AB2883" s="238"/>
    </row>
    <row r="2884" spans="25:28" x14ac:dyDescent="0.2">
      <c r="Y2884" s="238"/>
      <c r="AA2884" s="238"/>
      <c r="AB2884" s="238"/>
    </row>
    <row r="2885" spans="25:28" x14ac:dyDescent="0.2">
      <c r="Y2885" s="238"/>
      <c r="AA2885" s="238"/>
      <c r="AB2885" s="238"/>
    </row>
    <row r="2886" spans="25:28" x14ac:dyDescent="0.2">
      <c r="Y2886" s="238"/>
      <c r="AA2886" s="238"/>
      <c r="AB2886" s="238"/>
    </row>
    <row r="2887" spans="25:28" x14ac:dyDescent="0.2">
      <c r="Y2887" s="238"/>
      <c r="AA2887" s="238"/>
      <c r="AB2887" s="238"/>
    </row>
    <row r="2888" spans="25:28" x14ac:dyDescent="0.2">
      <c r="Y2888" s="238"/>
      <c r="AA2888" s="238"/>
      <c r="AB2888" s="238"/>
    </row>
    <row r="2889" spans="25:28" x14ac:dyDescent="0.2">
      <c r="Y2889" s="238"/>
      <c r="AA2889" s="238"/>
      <c r="AB2889" s="238"/>
    </row>
    <row r="2890" spans="25:28" x14ac:dyDescent="0.2">
      <c r="Y2890" s="238"/>
      <c r="AA2890" s="238"/>
      <c r="AB2890" s="238"/>
    </row>
    <row r="2891" spans="25:28" x14ac:dyDescent="0.2">
      <c r="Y2891" s="238"/>
      <c r="AA2891" s="238"/>
      <c r="AB2891" s="238"/>
    </row>
    <row r="2892" spans="25:28" x14ac:dyDescent="0.2">
      <c r="Y2892" s="238"/>
      <c r="AA2892" s="238"/>
      <c r="AB2892" s="238"/>
    </row>
    <row r="2893" spans="25:28" x14ac:dyDescent="0.2">
      <c r="Y2893" s="238"/>
      <c r="AA2893" s="238"/>
      <c r="AB2893" s="238"/>
    </row>
    <row r="2894" spans="25:28" x14ac:dyDescent="0.2">
      <c r="Y2894" s="238"/>
      <c r="AA2894" s="238"/>
      <c r="AB2894" s="238"/>
    </row>
    <row r="2895" spans="25:28" x14ac:dyDescent="0.2">
      <c r="Y2895" s="238"/>
      <c r="AA2895" s="238"/>
      <c r="AB2895" s="238"/>
    </row>
    <row r="2896" spans="25:28" x14ac:dyDescent="0.2">
      <c r="Y2896" s="238"/>
      <c r="AA2896" s="238"/>
      <c r="AB2896" s="238"/>
    </row>
    <row r="2897" spans="25:28" x14ac:dyDescent="0.2">
      <c r="Y2897" s="238"/>
      <c r="AA2897" s="238"/>
      <c r="AB2897" s="238"/>
    </row>
    <row r="2898" spans="25:28" x14ac:dyDescent="0.2">
      <c r="Y2898" s="238"/>
      <c r="AA2898" s="238"/>
      <c r="AB2898" s="238"/>
    </row>
    <row r="2899" spans="25:28" x14ac:dyDescent="0.2">
      <c r="Y2899" s="238"/>
      <c r="AA2899" s="238"/>
      <c r="AB2899" s="238"/>
    </row>
    <row r="2900" spans="25:28" x14ac:dyDescent="0.2">
      <c r="Y2900" s="238"/>
      <c r="AA2900" s="238"/>
      <c r="AB2900" s="238"/>
    </row>
    <row r="2901" spans="25:28" x14ac:dyDescent="0.2">
      <c r="Y2901" s="238"/>
      <c r="AA2901" s="238"/>
      <c r="AB2901" s="238"/>
    </row>
    <row r="2902" spans="25:28" x14ac:dyDescent="0.2">
      <c r="Y2902" s="238"/>
      <c r="AA2902" s="238"/>
      <c r="AB2902" s="238"/>
    </row>
    <row r="2903" spans="25:28" x14ac:dyDescent="0.2">
      <c r="Y2903" s="238"/>
      <c r="AA2903" s="238"/>
      <c r="AB2903" s="238"/>
    </row>
    <row r="2904" spans="25:28" x14ac:dyDescent="0.2">
      <c r="Y2904" s="238"/>
      <c r="AA2904" s="238"/>
      <c r="AB2904" s="238"/>
    </row>
    <row r="2905" spans="25:28" x14ac:dyDescent="0.2">
      <c r="Y2905" s="238"/>
      <c r="AA2905" s="238"/>
      <c r="AB2905" s="238"/>
    </row>
    <row r="2906" spans="25:28" x14ac:dyDescent="0.2">
      <c r="Y2906" s="238"/>
      <c r="AA2906" s="238"/>
      <c r="AB2906" s="238"/>
    </row>
    <row r="2907" spans="25:28" x14ac:dyDescent="0.2">
      <c r="Y2907" s="238"/>
      <c r="AA2907" s="238"/>
      <c r="AB2907" s="238"/>
    </row>
    <row r="2908" spans="25:28" x14ac:dyDescent="0.2">
      <c r="Y2908" s="238"/>
      <c r="AA2908" s="238"/>
      <c r="AB2908" s="238"/>
    </row>
    <row r="2909" spans="25:28" x14ac:dyDescent="0.2">
      <c r="Y2909" s="238"/>
      <c r="AA2909" s="238"/>
      <c r="AB2909" s="238"/>
    </row>
    <row r="2910" spans="25:28" x14ac:dyDescent="0.2">
      <c r="Y2910" s="238"/>
      <c r="AA2910" s="238"/>
      <c r="AB2910" s="238"/>
    </row>
    <row r="2911" spans="25:28" x14ac:dyDescent="0.2">
      <c r="Y2911" s="238"/>
      <c r="AA2911" s="238"/>
      <c r="AB2911" s="238"/>
    </row>
    <row r="2912" spans="25:28" x14ac:dyDescent="0.2">
      <c r="Y2912" s="238"/>
      <c r="AA2912" s="238"/>
      <c r="AB2912" s="238"/>
    </row>
    <row r="2913" spans="25:28" x14ac:dyDescent="0.2">
      <c r="Y2913" s="238"/>
      <c r="AA2913" s="238"/>
      <c r="AB2913" s="238"/>
    </row>
    <row r="2914" spans="25:28" x14ac:dyDescent="0.2">
      <c r="Y2914" s="238"/>
      <c r="AA2914" s="238"/>
      <c r="AB2914" s="238"/>
    </row>
    <row r="2915" spans="25:28" x14ac:dyDescent="0.2">
      <c r="Y2915" s="238"/>
      <c r="AA2915" s="238"/>
      <c r="AB2915" s="238"/>
    </row>
    <row r="2916" spans="25:28" x14ac:dyDescent="0.2">
      <c r="Y2916" s="238"/>
      <c r="AA2916" s="238"/>
      <c r="AB2916" s="238"/>
    </row>
    <row r="2917" spans="25:28" x14ac:dyDescent="0.2">
      <c r="Y2917" s="238"/>
      <c r="AA2917" s="238"/>
      <c r="AB2917" s="238"/>
    </row>
    <row r="2918" spans="25:28" x14ac:dyDescent="0.2">
      <c r="Y2918" s="238"/>
      <c r="AA2918" s="238"/>
      <c r="AB2918" s="238"/>
    </row>
    <row r="2919" spans="25:28" x14ac:dyDescent="0.2">
      <c r="Y2919" s="238"/>
      <c r="AA2919" s="238"/>
      <c r="AB2919" s="238"/>
    </row>
    <row r="2920" spans="25:28" x14ac:dyDescent="0.2">
      <c r="Y2920" s="238"/>
      <c r="AA2920" s="238"/>
      <c r="AB2920" s="238"/>
    </row>
    <row r="2921" spans="25:28" x14ac:dyDescent="0.2">
      <c r="Y2921" s="238"/>
      <c r="AA2921" s="238"/>
      <c r="AB2921" s="238"/>
    </row>
    <row r="2922" spans="25:28" x14ac:dyDescent="0.2">
      <c r="Y2922" s="238"/>
      <c r="AA2922" s="238"/>
      <c r="AB2922" s="238"/>
    </row>
    <row r="2923" spans="25:28" x14ac:dyDescent="0.2">
      <c r="Y2923" s="238"/>
      <c r="AA2923" s="238"/>
      <c r="AB2923" s="238"/>
    </row>
    <row r="2924" spans="25:28" x14ac:dyDescent="0.2">
      <c r="Y2924" s="238"/>
      <c r="AA2924" s="238"/>
      <c r="AB2924" s="238"/>
    </row>
    <row r="2925" spans="25:28" x14ac:dyDescent="0.2">
      <c r="Y2925" s="238"/>
      <c r="AA2925" s="238"/>
      <c r="AB2925" s="238"/>
    </row>
    <row r="2926" spans="25:28" x14ac:dyDescent="0.2">
      <c r="Y2926" s="238"/>
      <c r="AA2926" s="238"/>
      <c r="AB2926" s="238"/>
    </row>
    <row r="2927" spans="25:28" x14ac:dyDescent="0.2">
      <c r="Y2927" s="238"/>
      <c r="AA2927" s="238"/>
      <c r="AB2927" s="238"/>
    </row>
    <row r="2928" spans="25:28" x14ac:dyDescent="0.2">
      <c r="Y2928" s="238"/>
      <c r="AA2928" s="238"/>
      <c r="AB2928" s="238"/>
    </row>
    <row r="2929" spans="25:28" x14ac:dyDescent="0.2">
      <c r="Y2929" s="238"/>
      <c r="AA2929" s="238"/>
      <c r="AB2929" s="238"/>
    </row>
    <row r="2930" spans="25:28" x14ac:dyDescent="0.2">
      <c r="Y2930" s="238"/>
      <c r="AA2930" s="238"/>
      <c r="AB2930" s="238"/>
    </row>
    <row r="2931" spans="25:28" x14ac:dyDescent="0.2">
      <c r="Y2931" s="238"/>
      <c r="AA2931" s="238"/>
      <c r="AB2931" s="238"/>
    </row>
    <row r="2932" spans="25:28" x14ac:dyDescent="0.2">
      <c r="Y2932" s="238"/>
      <c r="AA2932" s="238"/>
      <c r="AB2932" s="238"/>
    </row>
    <row r="2933" spans="25:28" x14ac:dyDescent="0.2">
      <c r="Y2933" s="238"/>
      <c r="AA2933" s="238"/>
      <c r="AB2933" s="238"/>
    </row>
    <row r="2934" spans="25:28" x14ac:dyDescent="0.2">
      <c r="Y2934" s="238"/>
      <c r="AA2934" s="238"/>
      <c r="AB2934" s="238"/>
    </row>
    <row r="2935" spans="25:28" x14ac:dyDescent="0.2">
      <c r="Y2935" s="238"/>
      <c r="AA2935" s="238"/>
      <c r="AB2935" s="238"/>
    </row>
    <row r="2936" spans="25:28" x14ac:dyDescent="0.2">
      <c r="Y2936" s="238"/>
      <c r="AA2936" s="238"/>
      <c r="AB2936" s="238"/>
    </row>
    <row r="2937" spans="25:28" x14ac:dyDescent="0.2">
      <c r="Y2937" s="238"/>
      <c r="AA2937" s="238"/>
      <c r="AB2937" s="238"/>
    </row>
    <row r="2938" spans="25:28" x14ac:dyDescent="0.2">
      <c r="Y2938" s="238"/>
      <c r="AA2938" s="238"/>
      <c r="AB2938" s="238"/>
    </row>
    <row r="2939" spans="25:28" x14ac:dyDescent="0.2">
      <c r="Y2939" s="238"/>
      <c r="AA2939" s="238"/>
      <c r="AB2939" s="238"/>
    </row>
    <row r="2940" spans="25:28" x14ac:dyDescent="0.2">
      <c r="Y2940" s="238"/>
      <c r="AA2940" s="238"/>
      <c r="AB2940" s="238"/>
    </row>
    <row r="2941" spans="25:28" x14ac:dyDescent="0.2">
      <c r="Y2941" s="238"/>
      <c r="AA2941" s="238"/>
      <c r="AB2941" s="238"/>
    </row>
    <row r="2942" spans="25:28" x14ac:dyDescent="0.2">
      <c r="Y2942" s="238"/>
      <c r="AA2942" s="238"/>
      <c r="AB2942" s="238"/>
    </row>
    <row r="2943" spans="25:28" x14ac:dyDescent="0.2">
      <c r="Y2943" s="238"/>
      <c r="AA2943" s="238"/>
      <c r="AB2943" s="238"/>
    </row>
    <row r="2944" spans="25:28" x14ac:dyDescent="0.2">
      <c r="Y2944" s="238"/>
      <c r="AA2944" s="238"/>
      <c r="AB2944" s="238"/>
    </row>
    <row r="2945" spans="25:28" x14ac:dyDescent="0.2">
      <c r="Y2945" s="238"/>
      <c r="AA2945" s="238"/>
      <c r="AB2945" s="238"/>
    </row>
    <row r="2946" spans="25:28" x14ac:dyDescent="0.2">
      <c r="Y2946" s="238"/>
      <c r="AA2946" s="238"/>
      <c r="AB2946" s="238"/>
    </row>
    <row r="2947" spans="25:28" x14ac:dyDescent="0.2">
      <c r="Y2947" s="238"/>
      <c r="AA2947" s="238"/>
      <c r="AB2947" s="238"/>
    </row>
    <row r="2948" spans="25:28" x14ac:dyDescent="0.2">
      <c r="Y2948" s="238"/>
      <c r="AA2948" s="238"/>
      <c r="AB2948" s="238"/>
    </row>
    <row r="2949" spans="25:28" x14ac:dyDescent="0.2">
      <c r="Y2949" s="238"/>
      <c r="AA2949" s="238"/>
      <c r="AB2949" s="238"/>
    </row>
    <row r="2950" spans="25:28" x14ac:dyDescent="0.2">
      <c r="Y2950" s="238"/>
      <c r="AA2950" s="238"/>
      <c r="AB2950" s="238"/>
    </row>
    <row r="2951" spans="25:28" x14ac:dyDescent="0.2">
      <c r="Y2951" s="238"/>
      <c r="AA2951" s="238"/>
      <c r="AB2951" s="238"/>
    </row>
    <row r="2952" spans="25:28" x14ac:dyDescent="0.2">
      <c r="Y2952" s="238"/>
      <c r="AA2952" s="238"/>
      <c r="AB2952" s="238"/>
    </row>
    <row r="2953" spans="25:28" x14ac:dyDescent="0.2">
      <c r="Y2953" s="238"/>
      <c r="AA2953" s="238"/>
      <c r="AB2953" s="238"/>
    </row>
    <row r="2954" spans="25:28" x14ac:dyDescent="0.2">
      <c r="Y2954" s="238"/>
      <c r="AA2954" s="238"/>
      <c r="AB2954" s="238"/>
    </row>
    <row r="2955" spans="25:28" x14ac:dyDescent="0.2">
      <c r="Y2955" s="238"/>
      <c r="AA2955" s="238"/>
      <c r="AB2955" s="238"/>
    </row>
    <row r="2956" spans="25:28" x14ac:dyDescent="0.2">
      <c r="Y2956" s="238"/>
      <c r="AA2956" s="238"/>
      <c r="AB2956" s="238"/>
    </row>
    <row r="2957" spans="25:28" x14ac:dyDescent="0.2">
      <c r="Y2957" s="238"/>
      <c r="AA2957" s="238"/>
      <c r="AB2957" s="238"/>
    </row>
    <row r="2958" spans="25:28" x14ac:dyDescent="0.2">
      <c r="Y2958" s="238"/>
      <c r="AA2958" s="238"/>
      <c r="AB2958" s="238"/>
    </row>
    <row r="2959" spans="25:28" x14ac:dyDescent="0.2">
      <c r="Y2959" s="238"/>
      <c r="AA2959" s="238"/>
      <c r="AB2959" s="238"/>
    </row>
    <row r="2960" spans="25:28" x14ac:dyDescent="0.2">
      <c r="Y2960" s="238"/>
      <c r="AA2960" s="238"/>
      <c r="AB2960" s="238"/>
    </row>
    <row r="2961" spans="25:28" x14ac:dyDescent="0.2">
      <c r="Y2961" s="238"/>
      <c r="AA2961" s="238"/>
      <c r="AB2961" s="238"/>
    </row>
    <row r="2962" spans="25:28" x14ac:dyDescent="0.2">
      <c r="Y2962" s="238"/>
      <c r="AA2962" s="238"/>
      <c r="AB2962" s="238"/>
    </row>
    <row r="2963" spans="25:28" x14ac:dyDescent="0.2">
      <c r="Y2963" s="238"/>
      <c r="AA2963" s="238"/>
      <c r="AB2963" s="238"/>
    </row>
    <row r="2964" spans="25:28" x14ac:dyDescent="0.2">
      <c r="Y2964" s="238"/>
      <c r="AA2964" s="238"/>
      <c r="AB2964" s="238"/>
    </row>
    <row r="2965" spans="25:28" x14ac:dyDescent="0.2">
      <c r="Y2965" s="238"/>
      <c r="AA2965" s="238"/>
      <c r="AB2965" s="238"/>
    </row>
    <row r="2966" spans="25:28" x14ac:dyDescent="0.2">
      <c r="Y2966" s="238"/>
      <c r="AA2966" s="238"/>
      <c r="AB2966" s="238"/>
    </row>
    <row r="2967" spans="25:28" x14ac:dyDescent="0.2">
      <c r="Y2967" s="238"/>
      <c r="AA2967" s="238"/>
      <c r="AB2967" s="238"/>
    </row>
    <row r="2968" spans="25:28" x14ac:dyDescent="0.2">
      <c r="Y2968" s="238"/>
      <c r="AA2968" s="238"/>
      <c r="AB2968" s="238"/>
    </row>
    <row r="2969" spans="25:28" x14ac:dyDescent="0.2">
      <c r="Y2969" s="238"/>
      <c r="AA2969" s="238"/>
      <c r="AB2969" s="238"/>
    </row>
    <row r="2970" spans="25:28" x14ac:dyDescent="0.2">
      <c r="Y2970" s="238"/>
      <c r="AA2970" s="238"/>
      <c r="AB2970" s="238"/>
    </row>
    <row r="2971" spans="25:28" x14ac:dyDescent="0.2">
      <c r="Y2971" s="238"/>
      <c r="AA2971" s="238"/>
      <c r="AB2971" s="238"/>
    </row>
    <row r="2972" spans="25:28" x14ac:dyDescent="0.2">
      <c r="Y2972" s="238"/>
      <c r="AA2972" s="238"/>
      <c r="AB2972" s="238"/>
    </row>
    <row r="2973" spans="25:28" x14ac:dyDescent="0.2">
      <c r="Y2973" s="238"/>
      <c r="AA2973" s="238"/>
      <c r="AB2973" s="238"/>
    </row>
    <row r="2974" spans="25:28" x14ac:dyDescent="0.2">
      <c r="Y2974" s="238"/>
      <c r="AA2974" s="238"/>
      <c r="AB2974" s="238"/>
    </row>
    <row r="2975" spans="25:28" x14ac:dyDescent="0.2">
      <c r="Y2975" s="238"/>
      <c r="AA2975" s="238"/>
      <c r="AB2975" s="238"/>
    </row>
    <row r="2976" spans="25:28" x14ac:dyDescent="0.2">
      <c r="Y2976" s="238"/>
      <c r="AA2976" s="238"/>
      <c r="AB2976" s="238"/>
    </row>
    <row r="2977" spans="25:28" x14ac:dyDescent="0.2">
      <c r="Y2977" s="238"/>
      <c r="AA2977" s="238"/>
      <c r="AB2977" s="238"/>
    </row>
    <row r="2978" spans="25:28" x14ac:dyDescent="0.2">
      <c r="Y2978" s="238"/>
      <c r="AA2978" s="238"/>
      <c r="AB2978" s="238"/>
    </row>
    <row r="2979" spans="25:28" x14ac:dyDescent="0.2">
      <c r="Y2979" s="238"/>
      <c r="AA2979" s="238"/>
      <c r="AB2979" s="238"/>
    </row>
    <row r="2980" spans="25:28" x14ac:dyDescent="0.2">
      <c r="Y2980" s="238"/>
      <c r="AA2980" s="238"/>
      <c r="AB2980" s="238"/>
    </row>
    <row r="2981" spans="25:28" x14ac:dyDescent="0.2">
      <c r="Y2981" s="238"/>
      <c r="AA2981" s="238"/>
      <c r="AB2981" s="238"/>
    </row>
    <row r="2982" spans="25:28" x14ac:dyDescent="0.2">
      <c r="Y2982" s="238"/>
      <c r="AA2982" s="238"/>
      <c r="AB2982" s="238"/>
    </row>
    <row r="2983" spans="25:28" x14ac:dyDescent="0.2">
      <c r="Y2983" s="238"/>
      <c r="AA2983" s="238"/>
      <c r="AB2983" s="238"/>
    </row>
    <row r="2984" spans="25:28" x14ac:dyDescent="0.2">
      <c r="Y2984" s="238"/>
      <c r="AA2984" s="238"/>
      <c r="AB2984" s="238"/>
    </row>
    <row r="2985" spans="25:28" x14ac:dyDescent="0.2">
      <c r="Y2985" s="238"/>
      <c r="AA2985" s="238"/>
      <c r="AB2985" s="238"/>
    </row>
    <row r="2986" spans="25:28" x14ac:dyDescent="0.2">
      <c r="Y2986" s="238"/>
      <c r="AA2986" s="238"/>
      <c r="AB2986" s="238"/>
    </row>
    <row r="2987" spans="25:28" x14ac:dyDescent="0.2">
      <c r="Y2987" s="238"/>
      <c r="AA2987" s="238"/>
      <c r="AB2987" s="238"/>
    </row>
    <row r="2988" spans="25:28" x14ac:dyDescent="0.2">
      <c r="Y2988" s="238"/>
      <c r="AA2988" s="238"/>
      <c r="AB2988" s="238"/>
    </row>
    <row r="2989" spans="25:28" x14ac:dyDescent="0.2">
      <c r="Y2989" s="238"/>
      <c r="AA2989" s="238"/>
      <c r="AB2989" s="238"/>
    </row>
    <row r="2990" spans="25:28" x14ac:dyDescent="0.2">
      <c r="Y2990" s="238"/>
      <c r="AA2990" s="238"/>
      <c r="AB2990" s="238"/>
    </row>
    <row r="2991" spans="25:28" x14ac:dyDescent="0.2">
      <c r="Y2991" s="238"/>
      <c r="AA2991" s="238"/>
      <c r="AB2991" s="238"/>
    </row>
    <row r="2992" spans="25:28" x14ac:dyDescent="0.2">
      <c r="Y2992" s="238"/>
      <c r="AA2992" s="238"/>
      <c r="AB2992" s="238"/>
    </row>
    <row r="2993" spans="25:28" x14ac:dyDescent="0.2">
      <c r="Y2993" s="238"/>
      <c r="AA2993" s="238"/>
      <c r="AB2993" s="238"/>
    </row>
    <row r="2994" spans="25:28" x14ac:dyDescent="0.2">
      <c r="Y2994" s="238"/>
      <c r="AA2994" s="238"/>
      <c r="AB2994" s="238"/>
    </row>
    <row r="2995" spans="25:28" x14ac:dyDescent="0.2">
      <c r="Y2995" s="238"/>
      <c r="AA2995" s="238"/>
      <c r="AB2995" s="238"/>
    </row>
    <row r="2996" spans="25:28" x14ac:dyDescent="0.2">
      <c r="Y2996" s="238"/>
      <c r="AA2996" s="238"/>
      <c r="AB2996" s="238"/>
    </row>
    <row r="2997" spans="25:28" x14ac:dyDescent="0.2">
      <c r="Y2997" s="238"/>
      <c r="AA2997" s="238"/>
      <c r="AB2997" s="238"/>
    </row>
    <row r="2998" spans="25:28" x14ac:dyDescent="0.2">
      <c r="Y2998" s="238"/>
      <c r="AA2998" s="238"/>
      <c r="AB2998" s="238"/>
    </row>
    <row r="2999" spans="25:28" x14ac:dyDescent="0.2">
      <c r="Y2999" s="238"/>
      <c r="AA2999" s="238"/>
      <c r="AB2999" s="238"/>
    </row>
    <row r="3000" spans="25:28" x14ac:dyDescent="0.2">
      <c r="Y3000" s="238"/>
      <c r="AA3000" s="238"/>
      <c r="AB3000" s="238"/>
    </row>
    <row r="3001" spans="25:28" x14ac:dyDescent="0.2">
      <c r="Y3001" s="238"/>
      <c r="AA3001" s="238"/>
      <c r="AB3001" s="238"/>
    </row>
    <row r="3002" spans="25:28" x14ac:dyDescent="0.2">
      <c r="Y3002" s="238"/>
      <c r="AA3002" s="238"/>
      <c r="AB3002" s="238"/>
    </row>
    <row r="3003" spans="25:28" x14ac:dyDescent="0.2">
      <c r="Y3003" s="238"/>
      <c r="AA3003" s="238"/>
      <c r="AB3003" s="238"/>
    </row>
    <row r="3004" spans="25:28" x14ac:dyDescent="0.2">
      <c r="Y3004" s="238"/>
      <c r="AA3004" s="238"/>
      <c r="AB3004" s="238"/>
    </row>
    <row r="3005" spans="25:28" x14ac:dyDescent="0.2">
      <c r="Y3005" s="238"/>
      <c r="AA3005" s="238"/>
      <c r="AB3005" s="238"/>
    </row>
    <row r="3006" spans="25:28" x14ac:dyDescent="0.2">
      <c r="Y3006" s="238"/>
      <c r="AA3006" s="238"/>
      <c r="AB3006" s="238"/>
    </row>
    <row r="3007" spans="25:28" x14ac:dyDescent="0.2">
      <c r="Y3007" s="238"/>
      <c r="AA3007" s="238"/>
      <c r="AB3007" s="238"/>
    </row>
    <row r="3008" spans="25:28" x14ac:dyDescent="0.2">
      <c r="Y3008" s="238"/>
      <c r="AA3008" s="238"/>
      <c r="AB3008" s="238"/>
    </row>
    <row r="3009" spans="25:28" x14ac:dyDescent="0.2">
      <c r="Y3009" s="238"/>
      <c r="AA3009" s="238"/>
      <c r="AB3009" s="238"/>
    </row>
    <row r="3010" spans="25:28" x14ac:dyDescent="0.2">
      <c r="Y3010" s="238"/>
      <c r="AA3010" s="238"/>
      <c r="AB3010" s="238"/>
    </row>
    <row r="3011" spans="25:28" x14ac:dyDescent="0.2">
      <c r="Y3011" s="238"/>
      <c r="AA3011" s="238"/>
      <c r="AB3011" s="238"/>
    </row>
    <row r="3012" spans="25:28" x14ac:dyDescent="0.2">
      <c r="Y3012" s="238"/>
      <c r="AA3012" s="238"/>
      <c r="AB3012" s="238"/>
    </row>
    <row r="3013" spans="25:28" x14ac:dyDescent="0.2">
      <c r="Y3013" s="238"/>
      <c r="AA3013" s="238"/>
      <c r="AB3013" s="238"/>
    </row>
    <row r="3014" spans="25:28" x14ac:dyDescent="0.2">
      <c r="Y3014" s="238"/>
      <c r="AA3014" s="238"/>
      <c r="AB3014" s="238"/>
    </row>
    <row r="3015" spans="25:28" x14ac:dyDescent="0.2">
      <c r="Y3015" s="238"/>
      <c r="AA3015" s="238"/>
      <c r="AB3015" s="238"/>
    </row>
    <row r="3016" spans="25:28" x14ac:dyDescent="0.2">
      <c r="Y3016" s="238"/>
      <c r="AA3016" s="238"/>
      <c r="AB3016" s="238"/>
    </row>
    <row r="3017" spans="25:28" x14ac:dyDescent="0.2">
      <c r="Y3017" s="238"/>
      <c r="AA3017" s="238"/>
      <c r="AB3017" s="238"/>
    </row>
    <row r="3018" spans="25:28" x14ac:dyDescent="0.2">
      <c r="Y3018" s="238"/>
      <c r="AA3018" s="238"/>
      <c r="AB3018" s="238"/>
    </row>
    <row r="3019" spans="25:28" x14ac:dyDescent="0.2">
      <c r="Y3019" s="238"/>
      <c r="AA3019" s="238"/>
      <c r="AB3019" s="238"/>
    </row>
    <row r="3020" spans="25:28" x14ac:dyDescent="0.2">
      <c r="Y3020" s="238"/>
      <c r="AA3020" s="238"/>
      <c r="AB3020" s="238"/>
    </row>
    <row r="3021" spans="25:28" x14ac:dyDescent="0.2">
      <c r="Y3021" s="238"/>
      <c r="AA3021" s="238"/>
      <c r="AB3021" s="238"/>
    </row>
    <row r="3022" spans="25:28" x14ac:dyDescent="0.2">
      <c r="Y3022" s="238"/>
      <c r="AA3022" s="238"/>
      <c r="AB3022" s="238"/>
    </row>
    <row r="3023" spans="25:28" x14ac:dyDescent="0.2">
      <c r="Y3023" s="238"/>
      <c r="AA3023" s="238"/>
      <c r="AB3023" s="238"/>
    </row>
    <row r="3024" spans="25:28" x14ac:dyDescent="0.2">
      <c r="Y3024" s="238"/>
      <c r="AA3024" s="238"/>
      <c r="AB3024" s="238"/>
    </row>
    <row r="3025" spans="25:28" x14ac:dyDescent="0.2">
      <c r="Y3025" s="238"/>
      <c r="AA3025" s="238"/>
      <c r="AB3025" s="238"/>
    </row>
    <row r="3026" spans="25:28" x14ac:dyDescent="0.2">
      <c r="Y3026" s="238"/>
      <c r="AA3026" s="238"/>
      <c r="AB3026" s="238"/>
    </row>
    <row r="3027" spans="25:28" x14ac:dyDescent="0.2">
      <c r="Y3027" s="238"/>
      <c r="AA3027" s="238"/>
      <c r="AB3027" s="238"/>
    </row>
    <row r="3028" spans="25:28" x14ac:dyDescent="0.2">
      <c r="Y3028" s="238"/>
      <c r="AA3028" s="238"/>
      <c r="AB3028" s="238"/>
    </row>
    <row r="3029" spans="25:28" x14ac:dyDescent="0.2">
      <c r="Y3029" s="238"/>
      <c r="AA3029" s="238"/>
      <c r="AB3029" s="238"/>
    </row>
    <row r="3030" spans="25:28" x14ac:dyDescent="0.2">
      <c r="Y3030" s="238"/>
      <c r="AA3030" s="238"/>
      <c r="AB3030" s="238"/>
    </row>
    <row r="3031" spans="25:28" x14ac:dyDescent="0.2">
      <c r="Y3031" s="238"/>
      <c r="AA3031" s="238"/>
      <c r="AB3031" s="238"/>
    </row>
    <row r="3032" spans="25:28" x14ac:dyDescent="0.2">
      <c r="Y3032" s="238"/>
      <c r="AA3032" s="238"/>
      <c r="AB3032" s="238"/>
    </row>
    <row r="3033" spans="25:28" x14ac:dyDescent="0.2">
      <c r="Y3033" s="238"/>
      <c r="AA3033" s="238"/>
      <c r="AB3033" s="238"/>
    </row>
    <row r="3034" spans="25:28" x14ac:dyDescent="0.2">
      <c r="Y3034" s="238"/>
      <c r="AA3034" s="238"/>
      <c r="AB3034" s="238"/>
    </row>
    <row r="3035" spans="25:28" x14ac:dyDescent="0.2">
      <c r="Y3035" s="238"/>
      <c r="AA3035" s="238"/>
      <c r="AB3035" s="238"/>
    </row>
    <row r="3036" spans="25:28" x14ac:dyDescent="0.2">
      <c r="Y3036" s="238"/>
      <c r="AA3036" s="238"/>
      <c r="AB3036" s="238"/>
    </row>
    <row r="3037" spans="25:28" x14ac:dyDescent="0.2">
      <c r="Y3037" s="238"/>
      <c r="AA3037" s="238"/>
      <c r="AB3037" s="238"/>
    </row>
    <row r="3038" spans="25:28" x14ac:dyDescent="0.2">
      <c r="Y3038" s="238"/>
      <c r="AA3038" s="238"/>
      <c r="AB3038" s="238"/>
    </row>
    <row r="3039" spans="25:28" x14ac:dyDescent="0.2">
      <c r="Y3039" s="238"/>
      <c r="AA3039" s="238"/>
      <c r="AB3039" s="238"/>
    </row>
    <row r="3040" spans="25:28" x14ac:dyDescent="0.2">
      <c r="Y3040" s="238"/>
      <c r="AA3040" s="238"/>
      <c r="AB3040" s="238"/>
    </row>
    <row r="3041" spans="25:28" x14ac:dyDescent="0.2">
      <c r="Y3041" s="238"/>
      <c r="AA3041" s="238"/>
      <c r="AB3041" s="238"/>
    </row>
    <row r="3042" spans="25:28" x14ac:dyDescent="0.2">
      <c r="Y3042" s="238"/>
      <c r="AA3042" s="238"/>
      <c r="AB3042" s="238"/>
    </row>
    <row r="3043" spans="25:28" x14ac:dyDescent="0.2">
      <c r="Y3043" s="238"/>
      <c r="AA3043" s="238"/>
      <c r="AB3043" s="238"/>
    </row>
    <row r="3044" spans="25:28" x14ac:dyDescent="0.2">
      <c r="Y3044" s="238"/>
      <c r="AA3044" s="238"/>
      <c r="AB3044" s="238"/>
    </row>
    <row r="3045" spans="25:28" x14ac:dyDescent="0.2">
      <c r="Y3045" s="238"/>
      <c r="AA3045" s="238"/>
      <c r="AB3045" s="238"/>
    </row>
    <row r="3046" spans="25:28" x14ac:dyDescent="0.2">
      <c r="Y3046" s="238"/>
      <c r="AA3046" s="238"/>
      <c r="AB3046" s="238"/>
    </row>
    <row r="3047" spans="25:28" x14ac:dyDescent="0.2">
      <c r="Y3047" s="238"/>
      <c r="AA3047" s="238"/>
      <c r="AB3047" s="238"/>
    </row>
    <row r="3048" spans="25:28" x14ac:dyDescent="0.2">
      <c r="Y3048" s="238"/>
      <c r="AA3048" s="238"/>
      <c r="AB3048" s="238"/>
    </row>
    <row r="3049" spans="25:28" x14ac:dyDescent="0.2">
      <c r="Y3049" s="238"/>
      <c r="AA3049" s="238"/>
      <c r="AB3049" s="238"/>
    </row>
    <row r="3050" spans="25:28" x14ac:dyDescent="0.2">
      <c r="Y3050" s="238"/>
      <c r="AA3050" s="238"/>
      <c r="AB3050" s="238"/>
    </row>
    <row r="3051" spans="25:28" x14ac:dyDescent="0.2">
      <c r="Y3051" s="238"/>
      <c r="AA3051" s="238"/>
      <c r="AB3051" s="238"/>
    </row>
    <row r="3052" spans="25:28" x14ac:dyDescent="0.2">
      <c r="Y3052" s="238"/>
      <c r="AA3052" s="238"/>
      <c r="AB3052" s="238"/>
    </row>
    <row r="3053" spans="25:28" x14ac:dyDescent="0.2">
      <c r="Y3053" s="238"/>
      <c r="AA3053" s="238"/>
      <c r="AB3053" s="238"/>
    </row>
    <row r="3054" spans="25:28" x14ac:dyDescent="0.2">
      <c r="Y3054" s="238"/>
      <c r="AA3054" s="238"/>
      <c r="AB3054" s="238"/>
    </row>
    <row r="3055" spans="25:28" x14ac:dyDescent="0.2">
      <c r="Y3055" s="238"/>
      <c r="AA3055" s="238"/>
      <c r="AB3055" s="238"/>
    </row>
    <row r="3056" spans="25:28" x14ac:dyDescent="0.2">
      <c r="Y3056" s="238"/>
      <c r="AA3056" s="238"/>
      <c r="AB3056" s="238"/>
    </row>
    <row r="3057" spans="25:28" x14ac:dyDescent="0.2">
      <c r="Y3057" s="238"/>
      <c r="AA3057" s="238"/>
      <c r="AB3057" s="238"/>
    </row>
    <row r="3058" spans="25:28" x14ac:dyDescent="0.2">
      <c r="Y3058" s="238"/>
      <c r="AA3058" s="238"/>
      <c r="AB3058" s="238"/>
    </row>
    <row r="3059" spans="25:28" x14ac:dyDescent="0.2">
      <c r="Y3059" s="238"/>
      <c r="AA3059" s="238"/>
      <c r="AB3059" s="238"/>
    </row>
    <row r="3060" spans="25:28" x14ac:dyDescent="0.2">
      <c r="Y3060" s="238"/>
      <c r="AA3060" s="238"/>
      <c r="AB3060" s="238"/>
    </row>
    <row r="3061" spans="25:28" x14ac:dyDescent="0.2">
      <c r="Y3061" s="238"/>
      <c r="AA3061" s="238"/>
      <c r="AB3061" s="238"/>
    </row>
    <row r="3062" spans="25:28" x14ac:dyDescent="0.2">
      <c r="Y3062" s="238"/>
      <c r="AA3062" s="238"/>
      <c r="AB3062" s="238"/>
    </row>
    <row r="3063" spans="25:28" x14ac:dyDescent="0.2">
      <c r="Y3063" s="238"/>
      <c r="AA3063" s="238"/>
      <c r="AB3063" s="238"/>
    </row>
    <row r="3064" spans="25:28" x14ac:dyDescent="0.2">
      <c r="Y3064" s="238"/>
      <c r="AA3064" s="238"/>
      <c r="AB3064" s="238"/>
    </row>
    <row r="3065" spans="25:28" x14ac:dyDescent="0.2">
      <c r="Y3065" s="238"/>
      <c r="AA3065" s="238"/>
      <c r="AB3065" s="238"/>
    </row>
    <row r="3066" spans="25:28" x14ac:dyDescent="0.2">
      <c r="Y3066" s="238"/>
      <c r="AA3066" s="238"/>
      <c r="AB3066" s="238"/>
    </row>
    <row r="3067" spans="25:28" x14ac:dyDescent="0.2">
      <c r="Y3067" s="238"/>
      <c r="AA3067" s="238"/>
      <c r="AB3067" s="238"/>
    </row>
    <row r="3068" spans="25:28" x14ac:dyDescent="0.2">
      <c r="Y3068" s="238"/>
      <c r="AA3068" s="238"/>
      <c r="AB3068" s="238"/>
    </row>
    <row r="3069" spans="25:28" x14ac:dyDescent="0.2">
      <c r="Y3069" s="238"/>
      <c r="AA3069" s="238"/>
      <c r="AB3069" s="238"/>
    </row>
    <row r="3070" spans="25:28" x14ac:dyDescent="0.2">
      <c r="Y3070" s="238"/>
      <c r="AA3070" s="238"/>
      <c r="AB3070" s="238"/>
    </row>
    <row r="3071" spans="25:28" x14ac:dyDescent="0.2">
      <c r="Y3071" s="238"/>
      <c r="AA3071" s="238"/>
      <c r="AB3071" s="238"/>
    </row>
    <row r="3072" spans="25:28" x14ac:dyDescent="0.2">
      <c r="Y3072" s="238"/>
      <c r="AA3072" s="238"/>
      <c r="AB3072" s="238"/>
    </row>
    <row r="3073" spans="25:28" x14ac:dyDescent="0.2">
      <c r="Y3073" s="238"/>
      <c r="AA3073" s="238"/>
      <c r="AB3073" s="238"/>
    </row>
    <row r="3074" spans="25:28" x14ac:dyDescent="0.2">
      <c r="Y3074" s="238"/>
      <c r="AA3074" s="238"/>
      <c r="AB3074" s="238"/>
    </row>
    <row r="3075" spans="25:28" x14ac:dyDescent="0.2">
      <c r="Y3075" s="238"/>
      <c r="AA3075" s="238"/>
      <c r="AB3075" s="238"/>
    </row>
    <row r="3076" spans="25:28" x14ac:dyDescent="0.2">
      <c r="Y3076" s="238"/>
      <c r="AA3076" s="238"/>
      <c r="AB3076" s="238"/>
    </row>
    <row r="3077" spans="25:28" x14ac:dyDescent="0.2">
      <c r="Y3077" s="238"/>
      <c r="AA3077" s="238"/>
      <c r="AB3077" s="238"/>
    </row>
    <row r="3078" spans="25:28" x14ac:dyDescent="0.2">
      <c r="Y3078" s="238"/>
      <c r="AA3078" s="238"/>
      <c r="AB3078" s="238"/>
    </row>
    <row r="3079" spans="25:28" x14ac:dyDescent="0.2">
      <c r="Y3079" s="238"/>
      <c r="AA3079" s="238"/>
      <c r="AB3079" s="238"/>
    </row>
    <row r="3080" spans="25:28" x14ac:dyDescent="0.2">
      <c r="Y3080" s="238"/>
      <c r="AA3080" s="238"/>
      <c r="AB3080" s="238"/>
    </row>
    <row r="3081" spans="25:28" x14ac:dyDescent="0.2">
      <c r="Y3081" s="238"/>
      <c r="AA3081" s="238"/>
      <c r="AB3081" s="238"/>
    </row>
    <row r="3082" spans="25:28" x14ac:dyDescent="0.2">
      <c r="Y3082" s="238"/>
      <c r="AA3082" s="238"/>
      <c r="AB3082" s="238"/>
    </row>
    <row r="3083" spans="25:28" x14ac:dyDescent="0.2">
      <c r="Y3083" s="238"/>
      <c r="AA3083" s="238"/>
      <c r="AB3083" s="238"/>
    </row>
    <row r="3084" spans="25:28" x14ac:dyDescent="0.2">
      <c r="Y3084" s="238"/>
      <c r="AA3084" s="238"/>
      <c r="AB3084" s="238"/>
    </row>
    <row r="3085" spans="25:28" x14ac:dyDescent="0.2">
      <c r="Y3085" s="238"/>
      <c r="AA3085" s="238"/>
      <c r="AB3085" s="238"/>
    </row>
    <row r="3086" spans="25:28" x14ac:dyDescent="0.2">
      <c r="Y3086" s="238"/>
      <c r="AA3086" s="238"/>
      <c r="AB3086" s="238"/>
    </row>
    <row r="3087" spans="25:28" x14ac:dyDescent="0.2">
      <c r="Y3087" s="238"/>
      <c r="AA3087" s="238"/>
      <c r="AB3087" s="238"/>
    </row>
    <row r="3088" spans="25:28" x14ac:dyDescent="0.2">
      <c r="Y3088" s="238"/>
      <c r="AA3088" s="238"/>
      <c r="AB3088" s="238"/>
    </row>
    <row r="3089" spans="25:28" x14ac:dyDescent="0.2">
      <c r="Y3089" s="238"/>
      <c r="AA3089" s="238"/>
      <c r="AB3089" s="238"/>
    </row>
    <row r="3090" spans="25:28" x14ac:dyDescent="0.2">
      <c r="Y3090" s="238"/>
      <c r="AA3090" s="238"/>
      <c r="AB3090" s="238"/>
    </row>
    <row r="3091" spans="25:28" x14ac:dyDescent="0.2">
      <c r="Y3091" s="238"/>
      <c r="AA3091" s="238"/>
      <c r="AB3091" s="238"/>
    </row>
    <row r="3092" spans="25:28" x14ac:dyDescent="0.2">
      <c r="Y3092" s="238"/>
      <c r="AA3092" s="238"/>
      <c r="AB3092" s="238"/>
    </row>
    <row r="3093" spans="25:28" x14ac:dyDescent="0.2">
      <c r="Y3093" s="238"/>
      <c r="AA3093" s="238"/>
      <c r="AB3093" s="238"/>
    </row>
    <row r="3094" spans="25:28" x14ac:dyDescent="0.2">
      <c r="Y3094" s="238"/>
      <c r="AA3094" s="238"/>
      <c r="AB3094" s="238"/>
    </row>
    <row r="3095" spans="25:28" x14ac:dyDescent="0.2">
      <c r="Y3095" s="238"/>
      <c r="AA3095" s="238"/>
      <c r="AB3095" s="238"/>
    </row>
    <row r="3096" spans="25:28" x14ac:dyDescent="0.2">
      <c r="Y3096" s="238"/>
      <c r="AA3096" s="238"/>
      <c r="AB3096" s="238"/>
    </row>
    <row r="3097" spans="25:28" x14ac:dyDescent="0.2">
      <c r="Y3097" s="238"/>
      <c r="AA3097" s="238"/>
      <c r="AB3097" s="238"/>
    </row>
    <row r="3098" spans="25:28" x14ac:dyDescent="0.2">
      <c r="Y3098" s="238"/>
      <c r="AA3098" s="238"/>
      <c r="AB3098" s="238"/>
    </row>
    <row r="3099" spans="25:28" x14ac:dyDescent="0.2">
      <c r="Y3099" s="238"/>
      <c r="AA3099" s="238"/>
      <c r="AB3099" s="238"/>
    </row>
    <row r="3100" spans="25:28" x14ac:dyDescent="0.2">
      <c r="Y3100" s="238"/>
      <c r="AA3100" s="238"/>
      <c r="AB3100" s="238"/>
    </row>
    <row r="3101" spans="25:28" x14ac:dyDescent="0.2">
      <c r="Y3101" s="238"/>
      <c r="AA3101" s="238"/>
      <c r="AB3101" s="238"/>
    </row>
    <row r="3102" spans="25:28" x14ac:dyDescent="0.2">
      <c r="Y3102" s="238"/>
      <c r="AA3102" s="238"/>
      <c r="AB3102" s="238"/>
    </row>
    <row r="3103" spans="25:28" x14ac:dyDescent="0.2">
      <c r="Y3103" s="238"/>
      <c r="AA3103" s="238"/>
      <c r="AB3103" s="238"/>
    </row>
    <row r="3104" spans="25:28" x14ac:dyDescent="0.2">
      <c r="Y3104" s="238"/>
      <c r="AA3104" s="238"/>
      <c r="AB3104" s="238"/>
    </row>
    <row r="3105" spans="25:28" x14ac:dyDescent="0.2">
      <c r="Y3105" s="238"/>
      <c r="AA3105" s="238"/>
      <c r="AB3105" s="238"/>
    </row>
    <row r="3106" spans="25:28" x14ac:dyDescent="0.2">
      <c r="Y3106" s="238"/>
      <c r="AA3106" s="238"/>
      <c r="AB3106" s="238"/>
    </row>
    <row r="3107" spans="25:28" x14ac:dyDescent="0.2">
      <c r="Y3107" s="238"/>
      <c r="AA3107" s="238"/>
      <c r="AB3107" s="238"/>
    </row>
    <row r="3108" spans="25:28" x14ac:dyDescent="0.2">
      <c r="Y3108" s="238"/>
      <c r="AA3108" s="238"/>
      <c r="AB3108" s="238"/>
    </row>
    <row r="3109" spans="25:28" x14ac:dyDescent="0.2">
      <c r="Y3109" s="238"/>
      <c r="AA3109" s="238"/>
      <c r="AB3109" s="238"/>
    </row>
    <row r="3110" spans="25:28" x14ac:dyDescent="0.2">
      <c r="Y3110" s="238"/>
      <c r="AA3110" s="238"/>
      <c r="AB3110" s="238"/>
    </row>
    <row r="3111" spans="25:28" x14ac:dyDescent="0.2">
      <c r="Y3111" s="238"/>
      <c r="AA3111" s="238"/>
      <c r="AB3111" s="238"/>
    </row>
    <row r="3112" spans="25:28" x14ac:dyDescent="0.2">
      <c r="Y3112" s="238"/>
      <c r="AA3112" s="238"/>
      <c r="AB3112" s="238"/>
    </row>
    <row r="3113" spans="25:28" x14ac:dyDescent="0.2">
      <c r="Y3113" s="238"/>
      <c r="AA3113" s="238"/>
      <c r="AB3113" s="238"/>
    </row>
    <row r="3114" spans="25:28" x14ac:dyDescent="0.2">
      <c r="Y3114" s="238"/>
      <c r="AA3114" s="238"/>
      <c r="AB3114" s="238"/>
    </row>
    <row r="3115" spans="25:28" x14ac:dyDescent="0.2">
      <c r="Y3115" s="238"/>
      <c r="AA3115" s="238"/>
      <c r="AB3115" s="238"/>
    </row>
    <row r="3116" spans="25:28" x14ac:dyDescent="0.2">
      <c r="Y3116" s="238"/>
      <c r="AA3116" s="238"/>
      <c r="AB3116" s="238"/>
    </row>
    <row r="3117" spans="25:28" x14ac:dyDescent="0.2">
      <c r="Y3117" s="238"/>
      <c r="AA3117" s="238"/>
      <c r="AB3117" s="238"/>
    </row>
    <row r="3118" spans="25:28" x14ac:dyDescent="0.2">
      <c r="Y3118" s="238"/>
      <c r="AA3118" s="238"/>
      <c r="AB3118" s="238"/>
    </row>
    <row r="3119" spans="25:28" x14ac:dyDescent="0.2">
      <c r="Y3119" s="238"/>
      <c r="AA3119" s="238"/>
      <c r="AB3119" s="238"/>
    </row>
    <row r="3120" spans="25:28" x14ac:dyDescent="0.2">
      <c r="Y3120" s="238"/>
      <c r="AA3120" s="238"/>
      <c r="AB3120" s="238"/>
    </row>
    <row r="3121" spans="25:28" x14ac:dyDescent="0.2">
      <c r="Y3121" s="238"/>
      <c r="AA3121" s="238"/>
      <c r="AB3121" s="238"/>
    </row>
    <row r="3122" spans="25:28" x14ac:dyDescent="0.2">
      <c r="Y3122" s="238"/>
      <c r="AA3122" s="238"/>
      <c r="AB3122" s="238"/>
    </row>
    <row r="3123" spans="25:28" x14ac:dyDescent="0.2">
      <c r="Y3123" s="238"/>
      <c r="AA3123" s="238"/>
      <c r="AB3123" s="238"/>
    </row>
    <row r="3124" spans="25:28" x14ac:dyDescent="0.2">
      <c r="Y3124" s="238"/>
      <c r="AA3124" s="238"/>
      <c r="AB3124" s="238"/>
    </row>
    <row r="3125" spans="25:28" x14ac:dyDescent="0.2">
      <c r="Y3125" s="238"/>
      <c r="AA3125" s="238"/>
      <c r="AB3125" s="238"/>
    </row>
    <row r="3126" spans="25:28" x14ac:dyDescent="0.2">
      <c r="Y3126" s="238"/>
      <c r="AA3126" s="238"/>
      <c r="AB3126" s="238"/>
    </row>
    <row r="3127" spans="25:28" x14ac:dyDescent="0.2">
      <c r="Y3127" s="238"/>
      <c r="AA3127" s="238"/>
      <c r="AB3127" s="238"/>
    </row>
    <row r="3128" spans="25:28" x14ac:dyDescent="0.2">
      <c r="Y3128" s="238"/>
      <c r="AA3128" s="238"/>
      <c r="AB3128" s="238"/>
    </row>
    <row r="3129" spans="25:28" x14ac:dyDescent="0.2">
      <c r="Y3129" s="238"/>
      <c r="AA3129" s="238"/>
      <c r="AB3129" s="238"/>
    </row>
    <row r="3130" spans="25:28" x14ac:dyDescent="0.2">
      <c r="Y3130" s="238"/>
      <c r="AA3130" s="238"/>
      <c r="AB3130" s="238"/>
    </row>
    <row r="3131" spans="25:28" x14ac:dyDescent="0.2">
      <c r="Y3131" s="238"/>
      <c r="AA3131" s="238"/>
      <c r="AB3131" s="238"/>
    </row>
    <row r="3132" spans="25:28" x14ac:dyDescent="0.2">
      <c r="Y3132" s="238"/>
      <c r="AA3132" s="238"/>
      <c r="AB3132" s="238"/>
    </row>
    <row r="3133" spans="25:28" x14ac:dyDescent="0.2">
      <c r="Y3133" s="238"/>
      <c r="AA3133" s="238"/>
      <c r="AB3133" s="238"/>
    </row>
    <row r="3134" spans="25:28" x14ac:dyDescent="0.2">
      <c r="Y3134" s="238"/>
      <c r="AA3134" s="238"/>
      <c r="AB3134" s="238"/>
    </row>
    <row r="3135" spans="25:28" x14ac:dyDescent="0.2">
      <c r="Y3135" s="238"/>
      <c r="AA3135" s="238"/>
      <c r="AB3135" s="238"/>
    </row>
    <row r="3136" spans="25:28" x14ac:dyDescent="0.2">
      <c r="Y3136" s="238"/>
      <c r="AA3136" s="238"/>
      <c r="AB3136" s="238"/>
    </row>
    <row r="3137" spans="25:28" x14ac:dyDescent="0.2">
      <c r="Y3137" s="238"/>
      <c r="AA3137" s="238"/>
      <c r="AB3137" s="238"/>
    </row>
    <row r="3138" spans="25:28" x14ac:dyDescent="0.2">
      <c r="Y3138" s="238"/>
      <c r="AA3138" s="238"/>
      <c r="AB3138" s="238"/>
    </row>
    <row r="3139" spans="25:28" x14ac:dyDescent="0.2">
      <c r="Y3139" s="238"/>
      <c r="AA3139" s="238"/>
      <c r="AB3139" s="238"/>
    </row>
    <row r="3140" spans="25:28" x14ac:dyDescent="0.2">
      <c r="Y3140" s="238"/>
      <c r="AA3140" s="238"/>
      <c r="AB3140" s="238"/>
    </row>
    <row r="3141" spans="25:28" x14ac:dyDescent="0.2">
      <c r="Y3141" s="238"/>
      <c r="AA3141" s="238"/>
      <c r="AB3141" s="238"/>
    </row>
    <row r="3142" spans="25:28" x14ac:dyDescent="0.2">
      <c r="Y3142" s="238"/>
      <c r="AA3142" s="238"/>
      <c r="AB3142" s="238"/>
    </row>
    <row r="3143" spans="25:28" x14ac:dyDescent="0.2">
      <c r="Y3143" s="238"/>
      <c r="AA3143" s="238"/>
      <c r="AB3143" s="238"/>
    </row>
    <row r="3144" spans="25:28" x14ac:dyDescent="0.2">
      <c r="Y3144" s="238"/>
      <c r="AA3144" s="238"/>
      <c r="AB3144" s="238"/>
    </row>
    <row r="3145" spans="25:28" x14ac:dyDescent="0.2">
      <c r="Y3145" s="238"/>
      <c r="AA3145" s="238"/>
      <c r="AB3145" s="238"/>
    </row>
    <row r="3146" spans="25:28" x14ac:dyDescent="0.2">
      <c r="Y3146" s="238"/>
      <c r="AA3146" s="238"/>
      <c r="AB3146" s="238"/>
    </row>
    <row r="3147" spans="25:28" x14ac:dyDescent="0.2">
      <c r="Y3147" s="238"/>
      <c r="AA3147" s="238"/>
      <c r="AB3147" s="238"/>
    </row>
    <row r="3148" spans="25:28" x14ac:dyDescent="0.2">
      <c r="Y3148" s="238"/>
      <c r="AA3148" s="238"/>
      <c r="AB3148" s="238"/>
    </row>
    <row r="3149" spans="25:28" x14ac:dyDescent="0.2">
      <c r="Y3149" s="238"/>
      <c r="AA3149" s="238"/>
      <c r="AB3149" s="238"/>
    </row>
    <row r="3150" spans="25:28" x14ac:dyDescent="0.2">
      <c r="Y3150" s="238"/>
      <c r="AA3150" s="238"/>
      <c r="AB3150" s="238"/>
    </row>
    <row r="3151" spans="25:28" x14ac:dyDescent="0.2">
      <c r="Y3151" s="238"/>
      <c r="AA3151" s="238"/>
      <c r="AB3151" s="238"/>
    </row>
    <row r="3152" spans="25:28" x14ac:dyDescent="0.2">
      <c r="Y3152" s="238"/>
      <c r="AA3152" s="238"/>
      <c r="AB3152" s="238"/>
    </row>
    <row r="3153" spans="25:28" x14ac:dyDescent="0.2">
      <c r="Y3153" s="238"/>
      <c r="AA3153" s="238"/>
      <c r="AB3153" s="238"/>
    </row>
    <row r="3154" spans="25:28" x14ac:dyDescent="0.2">
      <c r="Y3154" s="238"/>
      <c r="AA3154" s="238"/>
      <c r="AB3154" s="238"/>
    </row>
    <row r="3155" spans="25:28" x14ac:dyDescent="0.2">
      <c r="Y3155" s="238"/>
      <c r="AA3155" s="238"/>
      <c r="AB3155" s="238"/>
    </row>
    <row r="3156" spans="25:28" x14ac:dyDescent="0.2">
      <c r="Y3156" s="238"/>
      <c r="AA3156" s="238"/>
      <c r="AB3156" s="238"/>
    </row>
    <row r="3157" spans="25:28" x14ac:dyDescent="0.2">
      <c r="Y3157" s="238"/>
      <c r="AA3157" s="238"/>
      <c r="AB3157" s="238"/>
    </row>
    <row r="3158" spans="25:28" x14ac:dyDescent="0.2">
      <c r="Y3158" s="238"/>
      <c r="AA3158" s="238"/>
      <c r="AB3158" s="238"/>
    </row>
    <row r="3159" spans="25:28" x14ac:dyDescent="0.2">
      <c r="Y3159" s="238"/>
      <c r="AA3159" s="238"/>
      <c r="AB3159" s="238"/>
    </row>
    <row r="3160" spans="25:28" x14ac:dyDescent="0.2">
      <c r="Y3160" s="238"/>
      <c r="AA3160" s="238"/>
      <c r="AB3160" s="238"/>
    </row>
    <row r="3161" spans="25:28" x14ac:dyDescent="0.2">
      <c r="Y3161" s="238"/>
      <c r="AA3161" s="238"/>
      <c r="AB3161" s="238"/>
    </row>
    <row r="3162" spans="25:28" x14ac:dyDescent="0.2">
      <c r="Y3162" s="238"/>
      <c r="AA3162" s="238"/>
      <c r="AB3162" s="238"/>
    </row>
    <row r="3163" spans="25:28" x14ac:dyDescent="0.2">
      <c r="Y3163" s="238"/>
      <c r="AA3163" s="238"/>
      <c r="AB3163" s="238"/>
    </row>
    <row r="3164" spans="25:28" x14ac:dyDescent="0.2">
      <c r="Y3164" s="238"/>
      <c r="AA3164" s="238"/>
      <c r="AB3164" s="238"/>
    </row>
    <row r="3165" spans="25:28" x14ac:dyDescent="0.2">
      <c r="Y3165" s="238"/>
      <c r="AA3165" s="238"/>
      <c r="AB3165" s="238"/>
    </row>
    <row r="3166" spans="25:28" x14ac:dyDescent="0.2">
      <c r="Y3166" s="238"/>
      <c r="AA3166" s="238"/>
      <c r="AB3166" s="238"/>
    </row>
    <row r="3167" spans="25:28" x14ac:dyDescent="0.2">
      <c r="Y3167" s="238"/>
      <c r="AA3167" s="238"/>
      <c r="AB3167" s="238"/>
    </row>
    <row r="3168" spans="25:28" x14ac:dyDescent="0.2">
      <c r="Y3168" s="238"/>
      <c r="AA3168" s="238"/>
      <c r="AB3168" s="238"/>
    </row>
    <row r="3169" spans="25:28" x14ac:dyDescent="0.2">
      <c r="Y3169" s="238"/>
      <c r="AA3169" s="238"/>
      <c r="AB3169" s="238"/>
    </row>
    <row r="3170" spans="25:28" x14ac:dyDescent="0.2">
      <c r="Y3170" s="238"/>
      <c r="AA3170" s="238"/>
      <c r="AB3170" s="238"/>
    </row>
    <row r="3171" spans="25:28" x14ac:dyDescent="0.2">
      <c r="Y3171" s="238"/>
      <c r="AA3171" s="238"/>
      <c r="AB3171" s="238"/>
    </row>
    <row r="3172" spans="25:28" x14ac:dyDescent="0.2">
      <c r="Y3172" s="238"/>
      <c r="AA3172" s="238"/>
      <c r="AB3172" s="238"/>
    </row>
    <row r="3173" spans="25:28" x14ac:dyDescent="0.2">
      <c r="Y3173" s="238"/>
      <c r="AA3173" s="238"/>
      <c r="AB3173" s="238"/>
    </row>
    <row r="3174" spans="25:28" x14ac:dyDescent="0.2">
      <c r="Y3174" s="238"/>
      <c r="AA3174" s="238"/>
      <c r="AB3174" s="238"/>
    </row>
    <row r="3175" spans="25:28" x14ac:dyDescent="0.2">
      <c r="Y3175" s="238"/>
      <c r="AA3175" s="238"/>
      <c r="AB3175" s="238"/>
    </row>
    <row r="3176" spans="25:28" x14ac:dyDescent="0.2">
      <c r="Y3176" s="238"/>
      <c r="AA3176" s="238"/>
      <c r="AB3176" s="238"/>
    </row>
    <row r="3177" spans="25:28" x14ac:dyDescent="0.2">
      <c r="Y3177" s="238"/>
      <c r="AA3177" s="238"/>
      <c r="AB3177" s="238"/>
    </row>
    <row r="3178" spans="25:28" x14ac:dyDescent="0.2">
      <c r="Y3178" s="238"/>
      <c r="AA3178" s="238"/>
      <c r="AB3178" s="238"/>
    </row>
    <row r="3179" spans="25:28" x14ac:dyDescent="0.2">
      <c r="Y3179" s="238"/>
      <c r="AA3179" s="238"/>
      <c r="AB3179" s="238"/>
    </row>
    <row r="3180" spans="25:28" x14ac:dyDescent="0.2">
      <c r="Y3180" s="238"/>
      <c r="AA3180" s="238"/>
      <c r="AB3180" s="238"/>
    </row>
    <row r="3181" spans="25:28" x14ac:dyDescent="0.2">
      <c r="Y3181" s="238"/>
      <c r="AA3181" s="238"/>
      <c r="AB3181" s="238"/>
    </row>
    <row r="3182" spans="25:28" x14ac:dyDescent="0.2">
      <c r="Y3182" s="238"/>
      <c r="AA3182" s="238"/>
      <c r="AB3182" s="238"/>
    </row>
    <row r="3183" spans="25:28" x14ac:dyDescent="0.2">
      <c r="Y3183" s="238"/>
      <c r="AA3183" s="238"/>
      <c r="AB3183" s="238"/>
    </row>
    <row r="3184" spans="25:28" x14ac:dyDescent="0.2">
      <c r="Y3184" s="238"/>
      <c r="AA3184" s="238"/>
      <c r="AB3184" s="238"/>
    </row>
    <row r="3185" spans="25:28" x14ac:dyDescent="0.2">
      <c r="Y3185" s="238"/>
      <c r="AA3185" s="238"/>
      <c r="AB3185" s="238"/>
    </row>
    <row r="3186" spans="25:28" x14ac:dyDescent="0.2">
      <c r="Y3186" s="238"/>
      <c r="AA3186" s="238"/>
      <c r="AB3186" s="238"/>
    </row>
    <row r="3187" spans="25:28" x14ac:dyDescent="0.2">
      <c r="Y3187" s="238"/>
      <c r="AA3187" s="238"/>
      <c r="AB3187" s="238"/>
    </row>
    <row r="3188" spans="25:28" x14ac:dyDescent="0.2">
      <c r="Y3188" s="238"/>
      <c r="AA3188" s="238"/>
      <c r="AB3188" s="238"/>
    </row>
    <row r="3189" spans="25:28" x14ac:dyDescent="0.2">
      <c r="Y3189" s="238"/>
      <c r="AA3189" s="238"/>
      <c r="AB3189" s="238"/>
    </row>
    <row r="3190" spans="25:28" x14ac:dyDescent="0.2">
      <c r="Y3190" s="238"/>
      <c r="AA3190" s="238"/>
      <c r="AB3190" s="238"/>
    </row>
    <row r="3191" spans="25:28" x14ac:dyDescent="0.2">
      <c r="Y3191" s="238"/>
      <c r="AA3191" s="238"/>
      <c r="AB3191" s="238"/>
    </row>
    <row r="3192" spans="25:28" x14ac:dyDescent="0.2">
      <c r="Y3192" s="238"/>
      <c r="AA3192" s="238"/>
      <c r="AB3192" s="238"/>
    </row>
    <row r="3193" spans="25:28" x14ac:dyDescent="0.2">
      <c r="Y3193" s="238"/>
      <c r="AA3193" s="238"/>
      <c r="AB3193" s="238"/>
    </row>
    <row r="3194" spans="25:28" x14ac:dyDescent="0.2">
      <c r="Y3194" s="238"/>
      <c r="AA3194" s="238"/>
      <c r="AB3194" s="238"/>
    </row>
    <row r="3195" spans="25:28" x14ac:dyDescent="0.2">
      <c r="Y3195" s="238"/>
      <c r="AA3195" s="238"/>
      <c r="AB3195" s="238"/>
    </row>
    <row r="3196" spans="25:28" x14ac:dyDescent="0.2">
      <c r="Y3196" s="238"/>
      <c r="AA3196" s="238"/>
      <c r="AB3196" s="238"/>
    </row>
    <row r="3197" spans="25:28" x14ac:dyDescent="0.2">
      <c r="Y3197" s="238"/>
      <c r="AA3197" s="238"/>
      <c r="AB3197" s="238"/>
    </row>
    <row r="3198" spans="25:28" x14ac:dyDescent="0.2">
      <c r="Y3198" s="238"/>
      <c r="AA3198" s="238"/>
      <c r="AB3198" s="238"/>
    </row>
    <row r="3199" spans="25:28" x14ac:dyDescent="0.2">
      <c r="Y3199" s="238"/>
      <c r="AA3199" s="238"/>
      <c r="AB3199" s="238"/>
    </row>
    <row r="3200" spans="25:28" x14ac:dyDescent="0.2">
      <c r="Y3200" s="238"/>
      <c r="AA3200" s="238"/>
      <c r="AB3200" s="238"/>
    </row>
    <row r="3201" spans="25:28" x14ac:dyDescent="0.2">
      <c r="Y3201" s="238"/>
      <c r="AA3201" s="238"/>
      <c r="AB3201" s="238"/>
    </row>
    <row r="3202" spans="25:28" x14ac:dyDescent="0.2">
      <c r="Y3202" s="238"/>
      <c r="AA3202" s="238"/>
      <c r="AB3202" s="238"/>
    </row>
    <row r="3203" spans="25:28" x14ac:dyDescent="0.2">
      <c r="Y3203" s="238"/>
      <c r="AA3203" s="238"/>
      <c r="AB3203" s="238"/>
    </row>
    <row r="3204" spans="25:28" x14ac:dyDescent="0.2">
      <c r="Y3204" s="238"/>
      <c r="AA3204" s="238"/>
      <c r="AB3204" s="238"/>
    </row>
    <row r="3205" spans="25:28" x14ac:dyDescent="0.2">
      <c r="Y3205" s="238"/>
      <c r="AA3205" s="238"/>
      <c r="AB3205" s="238"/>
    </row>
    <row r="3206" spans="25:28" x14ac:dyDescent="0.2">
      <c r="Y3206" s="238"/>
      <c r="AA3206" s="238"/>
      <c r="AB3206" s="238"/>
    </row>
    <row r="3207" spans="25:28" x14ac:dyDescent="0.2">
      <c r="Y3207" s="238"/>
      <c r="AA3207" s="238"/>
      <c r="AB3207" s="238"/>
    </row>
    <row r="3208" spans="25:28" x14ac:dyDescent="0.2">
      <c r="Y3208" s="238"/>
      <c r="AA3208" s="238"/>
      <c r="AB3208" s="238"/>
    </row>
    <row r="3209" spans="25:28" x14ac:dyDescent="0.2">
      <c r="Y3209" s="238"/>
      <c r="AA3209" s="238"/>
      <c r="AB3209" s="238"/>
    </row>
    <row r="3210" spans="25:28" x14ac:dyDescent="0.2">
      <c r="Y3210" s="238"/>
      <c r="AA3210" s="238"/>
      <c r="AB3210" s="238"/>
    </row>
    <row r="3211" spans="25:28" x14ac:dyDescent="0.2">
      <c r="Y3211" s="238"/>
      <c r="AA3211" s="238"/>
      <c r="AB3211" s="238"/>
    </row>
    <row r="3212" spans="25:28" x14ac:dyDescent="0.2">
      <c r="Y3212" s="238"/>
      <c r="AA3212" s="238"/>
      <c r="AB3212" s="238"/>
    </row>
    <row r="3213" spans="25:28" x14ac:dyDescent="0.2">
      <c r="Y3213" s="238"/>
      <c r="AA3213" s="238"/>
      <c r="AB3213" s="238"/>
    </row>
    <row r="3214" spans="25:28" x14ac:dyDescent="0.2">
      <c r="Y3214" s="238"/>
      <c r="AA3214" s="238"/>
      <c r="AB3214" s="238"/>
    </row>
    <row r="3215" spans="25:28" x14ac:dyDescent="0.2">
      <c r="Y3215" s="238"/>
      <c r="AA3215" s="238"/>
      <c r="AB3215" s="238"/>
    </row>
    <row r="3216" spans="25:28" x14ac:dyDescent="0.2">
      <c r="Y3216" s="238"/>
      <c r="AA3216" s="238"/>
      <c r="AB3216" s="238"/>
    </row>
    <row r="3217" spans="25:28" x14ac:dyDescent="0.2">
      <c r="Y3217" s="238"/>
      <c r="AA3217" s="238"/>
      <c r="AB3217" s="238"/>
    </row>
    <row r="3218" spans="25:28" x14ac:dyDescent="0.2">
      <c r="Y3218" s="238"/>
      <c r="AA3218" s="238"/>
      <c r="AB3218" s="238"/>
    </row>
    <row r="3219" spans="25:28" x14ac:dyDescent="0.2">
      <c r="Y3219" s="238"/>
      <c r="AA3219" s="238"/>
      <c r="AB3219" s="238"/>
    </row>
    <row r="3220" spans="25:28" x14ac:dyDescent="0.2">
      <c r="Y3220" s="238"/>
      <c r="AA3220" s="238"/>
      <c r="AB3220" s="238"/>
    </row>
    <row r="3221" spans="25:28" x14ac:dyDescent="0.2">
      <c r="Y3221" s="238"/>
      <c r="AA3221" s="238"/>
      <c r="AB3221" s="238"/>
    </row>
    <row r="3222" spans="25:28" x14ac:dyDescent="0.2">
      <c r="Y3222" s="238"/>
      <c r="AA3222" s="238"/>
      <c r="AB3222" s="238"/>
    </row>
    <row r="3223" spans="25:28" x14ac:dyDescent="0.2">
      <c r="Y3223" s="238"/>
      <c r="AA3223" s="238"/>
      <c r="AB3223" s="238"/>
    </row>
    <row r="3224" spans="25:28" x14ac:dyDescent="0.2">
      <c r="Y3224" s="238"/>
      <c r="AA3224" s="238"/>
      <c r="AB3224" s="238"/>
    </row>
    <row r="3225" spans="25:28" x14ac:dyDescent="0.2">
      <c r="Y3225" s="238"/>
      <c r="AA3225" s="238"/>
      <c r="AB3225" s="238"/>
    </row>
    <row r="3226" spans="25:28" x14ac:dyDescent="0.2">
      <c r="Y3226" s="238"/>
      <c r="AA3226" s="238"/>
      <c r="AB3226" s="238"/>
    </row>
    <row r="3227" spans="25:28" x14ac:dyDescent="0.2">
      <c r="Y3227" s="238"/>
      <c r="AA3227" s="238"/>
      <c r="AB3227" s="238"/>
    </row>
    <row r="3228" spans="25:28" x14ac:dyDescent="0.2">
      <c r="Y3228" s="238"/>
      <c r="AA3228" s="238"/>
      <c r="AB3228" s="238"/>
    </row>
    <row r="3229" spans="25:28" x14ac:dyDescent="0.2">
      <c r="Y3229" s="238"/>
      <c r="AA3229" s="238"/>
      <c r="AB3229" s="238"/>
    </row>
    <row r="3230" spans="25:28" x14ac:dyDescent="0.2">
      <c r="Y3230" s="238"/>
      <c r="AA3230" s="238"/>
      <c r="AB3230" s="238"/>
    </row>
    <row r="3231" spans="25:28" x14ac:dyDescent="0.2">
      <c r="Y3231" s="238"/>
      <c r="AA3231" s="238"/>
      <c r="AB3231" s="238"/>
    </row>
    <row r="3232" spans="25:28" x14ac:dyDescent="0.2">
      <c r="Y3232" s="238"/>
      <c r="AA3232" s="238"/>
      <c r="AB3232" s="238"/>
    </row>
    <row r="3233" spans="25:28" x14ac:dyDescent="0.2">
      <c r="Y3233" s="238"/>
      <c r="AA3233" s="238"/>
      <c r="AB3233" s="238"/>
    </row>
    <row r="3234" spans="25:28" x14ac:dyDescent="0.2">
      <c r="Y3234" s="238"/>
      <c r="AA3234" s="238"/>
      <c r="AB3234" s="238"/>
    </row>
    <row r="3235" spans="25:28" x14ac:dyDescent="0.2">
      <c r="Y3235" s="238"/>
      <c r="AA3235" s="238"/>
      <c r="AB3235" s="238"/>
    </row>
    <row r="3236" spans="25:28" x14ac:dyDescent="0.2">
      <c r="Y3236" s="238"/>
      <c r="AA3236" s="238"/>
      <c r="AB3236" s="238"/>
    </row>
    <row r="3237" spans="25:28" x14ac:dyDescent="0.2">
      <c r="Y3237" s="238"/>
      <c r="AA3237" s="238"/>
      <c r="AB3237" s="238"/>
    </row>
    <row r="3238" spans="25:28" x14ac:dyDescent="0.2">
      <c r="Y3238" s="238"/>
      <c r="AA3238" s="238"/>
      <c r="AB3238" s="238"/>
    </row>
    <row r="3239" spans="25:28" x14ac:dyDescent="0.2">
      <c r="Y3239" s="238"/>
      <c r="AA3239" s="238"/>
      <c r="AB3239" s="238"/>
    </row>
    <row r="3240" spans="25:28" x14ac:dyDescent="0.2">
      <c r="Y3240" s="238"/>
      <c r="AA3240" s="238"/>
      <c r="AB3240" s="238"/>
    </row>
    <row r="3241" spans="25:28" x14ac:dyDescent="0.2">
      <c r="Y3241" s="238"/>
      <c r="AA3241" s="238"/>
      <c r="AB3241" s="238"/>
    </row>
    <row r="3242" spans="25:28" x14ac:dyDescent="0.2">
      <c r="Y3242" s="238"/>
      <c r="AA3242" s="238"/>
      <c r="AB3242" s="238"/>
    </row>
    <row r="3243" spans="25:28" x14ac:dyDescent="0.2">
      <c r="Y3243" s="238"/>
      <c r="AA3243" s="238"/>
      <c r="AB3243" s="238"/>
    </row>
    <row r="3244" spans="25:28" x14ac:dyDescent="0.2">
      <c r="Y3244" s="238"/>
      <c r="AA3244" s="238"/>
      <c r="AB3244" s="238"/>
    </row>
    <row r="3245" spans="25:28" x14ac:dyDescent="0.2">
      <c r="Y3245" s="238"/>
      <c r="AA3245" s="238"/>
      <c r="AB3245" s="238"/>
    </row>
    <row r="3246" spans="25:28" x14ac:dyDescent="0.2">
      <c r="Y3246" s="238"/>
      <c r="AA3246" s="238"/>
      <c r="AB3246" s="238"/>
    </row>
    <row r="3247" spans="25:28" x14ac:dyDescent="0.2">
      <c r="Y3247" s="238"/>
      <c r="AA3247" s="238"/>
      <c r="AB3247" s="238"/>
    </row>
    <row r="3248" spans="25:28" x14ac:dyDescent="0.2">
      <c r="Y3248" s="238"/>
      <c r="AA3248" s="238"/>
      <c r="AB3248" s="238"/>
    </row>
    <row r="3249" spans="25:28" x14ac:dyDescent="0.2">
      <c r="Y3249" s="238"/>
      <c r="AA3249" s="238"/>
      <c r="AB3249" s="238"/>
    </row>
    <row r="3250" spans="25:28" x14ac:dyDescent="0.2">
      <c r="Y3250" s="238"/>
      <c r="AA3250" s="238"/>
      <c r="AB3250" s="238"/>
    </row>
    <row r="3251" spans="25:28" x14ac:dyDescent="0.2">
      <c r="Y3251" s="238"/>
      <c r="AA3251" s="238"/>
      <c r="AB3251" s="238"/>
    </row>
    <row r="3252" spans="25:28" x14ac:dyDescent="0.2">
      <c r="Y3252" s="238"/>
      <c r="AA3252" s="238"/>
      <c r="AB3252" s="238"/>
    </row>
    <row r="3253" spans="25:28" x14ac:dyDescent="0.2">
      <c r="Y3253" s="238"/>
      <c r="AA3253" s="238"/>
      <c r="AB3253" s="238"/>
    </row>
    <row r="3254" spans="25:28" x14ac:dyDescent="0.2">
      <c r="Y3254" s="238"/>
      <c r="AA3254" s="238"/>
      <c r="AB3254" s="238"/>
    </row>
    <row r="3255" spans="25:28" x14ac:dyDescent="0.2">
      <c r="Y3255" s="238"/>
      <c r="AA3255" s="238"/>
      <c r="AB3255" s="238"/>
    </row>
    <row r="3256" spans="25:28" x14ac:dyDescent="0.2">
      <c r="Y3256" s="238"/>
      <c r="AA3256" s="238"/>
      <c r="AB3256" s="238"/>
    </row>
    <row r="3257" spans="25:28" x14ac:dyDescent="0.2">
      <c r="Y3257" s="238"/>
      <c r="AA3257" s="238"/>
      <c r="AB3257" s="238"/>
    </row>
    <row r="3258" spans="25:28" x14ac:dyDescent="0.2">
      <c r="Y3258" s="238"/>
      <c r="AA3258" s="238"/>
      <c r="AB3258" s="238"/>
    </row>
    <row r="3259" spans="25:28" x14ac:dyDescent="0.2">
      <c r="Y3259" s="238"/>
      <c r="AA3259" s="238"/>
      <c r="AB3259" s="238"/>
    </row>
    <row r="3260" spans="25:28" x14ac:dyDescent="0.2">
      <c r="Y3260" s="238"/>
      <c r="AA3260" s="238"/>
      <c r="AB3260" s="238"/>
    </row>
    <row r="3261" spans="25:28" x14ac:dyDescent="0.2">
      <c r="Y3261" s="238"/>
      <c r="AA3261" s="238"/>
      <c r="AB3261" s="238"/>
    </row>
    <row r="3262" spans="25:28" x14ac:dyDescent="0.2">
      <c r="Y3262" s="238"/>
      <c r="AA3262" s="238"/>
      <c r="AB3262" s="238"/>
    </row>
    <row r="3263" spans="25:28" x14ac:dyDescent="0.2">
      <c r="Y3263" s="238"/>
      <c r="AA3263" s="238"/>
      <c r="AB3263" s="238"/>
    </row>
    <row r="3264" spans="25:28" x14ac:dyDescent="0.2">
      <c r="Y3264" s="238"/>
      <c r="AA3264" s="238"/>
      <c r="AB3264" s="238"/>
    </row>
    <row r="3265" spans="25:28" x14ac:dyDescent="0.2">
      <c r="Y3265" s="238"/>
      <c r="AA3265" s="238"/>
      <c r="AB3265" s="238"/>
    </row>
    <row r="3266" spans="25:28" x14ac:dyDescent="0.2">
      <c r="Y3266" s="238"/>
      <c r="AA3266" s="238"/>
      <c r="AB3266" s="238"/>
    </row>
    <row r="3267" spans="25:28" x14ac:dyDescent="0.2">
      <c r="Y3267" s="238"/>
      <c r="AA3267" s="238"/>
      <c r="AB3267" s="238"/>
    </row>
    <row r="3268" spans="25:28" x14ac:dyDescent="0.2">
      <c r="Y3268" s="238"/>
      <c r="AA3268" s="238"/>
      <c r="AB3268" s="238"/>
    </row>
    <row r="3269" spans="25:28" x14ac:dyDescent="0.2">
      <c r="Y3269" s="238"/>
      <c r="AA3269" s="238"/>
      <c r="AB3269" s="238"/>
    </row>
    <row r="3270" spans="25:28" x14ac:dyDescent="0.2">
      <c r="Y3270" s="238"/>
      <c r="AA3270" s="238"/>
      <c r="AB3270" s="238"/>
    </row>
    <row r="3271" spans="25:28" x14ac:dyDescent="0.2">
      <c r="Y3271" s="238"/>
      <c r="AA3271" s="238"/>
      <c r="AB3271" s="238"/>
    </row>
    <row r="3272" spans="25:28" x14ac:dyDescent="0.2">
      <c r="Y3272" s="238"/>
      <c r="AA3272" s="238"/>
      <c r="AB3272" s="238"/>
    </row>
    <row r="3273" spans="25:28" x14ac:dyDescent="0.2">
      <c r="Y3273" s="238"/>
      <c r="AA3273" s="238"/>
      <c r="AB3273" s="238"/>
    </row>
    <row r="3274" spans="25:28" x14ac:dyDescent="0.2">
      <c r="Y3274" s="238"/>
      <c r="AA3274" s="238"/>
      <c r="AB3274" s="238"/>
    </row>
    <row r="3275" spans="25:28" x14ac:dyDescent="0.2">
      <c r="Y3275" s="238"/>
      <c r="AA3275" s="238"/>
      <c r="AB3275" s="238"/>
    </row>
    <row r="3276" spans="25:28" x14ac:dyDescent="0.2">
      <c r="Y3276" s="238"/>
      <c r="AA3276" s="238"/>
      <c r="AB3276" s="238"/>
    </row>
    <row r="3277" spans="25:28" x14ac:dyDescent="0.2">
      <c r="Y3277" s="238"/>
      <c r="AA3277" s="238"/>
      <c r="AB3277" s="238"/>
    </row>
    <row r="3278" spans="25:28" x14ac:dyDescent="0.2">
      <c r="Y3278" s="238"/>
      <c r="AA3278" s="238"/>
      <c r="AB3278" s="238"/>
    </row>
    <row r="3279" spans="25:28" x14ac:dyDescent="0.2">
      <c r="Y3279" s="238"/>
      <c r="AA3279" s="238"/>
      <c r="AB3279" s="238"/>
    </row>
    <row r="3280" spans="25:28" x14ac:dyDescent="0.2">
      <c r="Y3280" s="238"/>
      <c r="AA3280" s="238"/>
      <c r="AB3280" s="238"/>
    </row>
    <row r="3281" spans="25:28" x14ac:dyDescent="0.2">
      <c r="Y3281" s="238"/>
      <c r="AA3281" s="238"/>
      <c r="AB3281" s="238"/>
    </row>
    <row r="3282" spans="25:28" x14ac:dyDescent="0.2">
      <c r="Y3282" s="238"/>
      <c r="AA3282" s="238"/>
      <c r="AB3282" s="238"/>
    </row>
    <row r="3283" spans="25:28" x14ac:dyDescent="0.2">
      <c r="Y3283" s="238"/>
      <c r="AA3283" s="238"/>
      <c r="AB3283" s="238"/>
    </row>
    <row r="3284" spans="25:28" x14ac:dyDescent="0.2">
      <c r="Y3284" s="238"/>
      <c r="AA3284" s="238"/>
      <c r="AB3284" s="238"/>
    </row>
    <row r="3285" spans="25:28" x14ac:dyDescent="0.2">
      <c r="Y3285" s="238"/>
      <c r="AA3285" s="238"/>
      <c r="AB3285" s="238"/>
    </row>
    <row r="3286" spans="25:28" x14ac:dyDescent="0.2">
      <c r="Y3286" s="238"/>
      <c r="AA3286" s="238"/>
      <c r="AB3286" s="238"/>
    </row>
    <row r="3287" spans="25:28" x14ac:dyDescent="0.2">
      <c r="Y3287" s="238"/>
      <c r="AA3287" s="238"/>
      <c r="AB3287" s="238"/>
    </row>
    <row r="3288" spans="25:28" x14ac:dyDescent="0.2">
      <c r="Y3288" s="238"/>
      <c r="AA3288" s="238"/>
      <c r="AB3288" s="238"/>
    </row>
    <row r="3289" spans="25:28" x14ac:dyDescent="0.2">
      <c r="Y3289" s="238"/>
      <c r="AA3289" s="238"/>
      <c r="AB3289" s="238"/>
    </row>
    <row r="3290" spans="25:28" x14ac:dyDescent="0.2">
      <c r="Y3290" s="238"/>
      <c r="AA3290" s="238"/>
      <c r="AB3290" s="238"/>
    </row>
    <row r="3291" spans="25:28" x14ac:dyDescent="0.2">
      <c r="Y3291" s="238"/>
      <c r="AA3291" s="238"/>
      <c r="AB3291" s="238"/>
    </row>
    <row r="3292" spans="25:28" x14ac:dyDescent="0.2">
      <c r="Y3292" s="238"/>
      <c r="AA3292" s="238"/>
      <c r="AB3292" s="238"/>
    </row>
    <row r="3293" spans="25:28" x14ac:dyDescent="0.2">
      <c r="Y3293" s="238"/>
      <c r="AA3293" s="238"/>
      <c r="AB3293" s="238"/>
    </row>
    <row r="3294" spans="25:28" x14ac:dyDescent="0.2">
      <c r="Y3294" s="238"/>
      <c r="AA3294" s="238"/>
      <c r="AB3294" s="238"/>
    </row>
    <row r="3295" spans="25:28" x14ac:dyDescent="0.2">
      <c r="Y3295" s="238"/>
      <c r="AA3295" s="238"/>
      <c r="AB3295" s="238"/>
    </row>
    <row r="3296" spans="25:28" x14ac:dyDescent="0.2">
      <c r="Y3296" s="238"/>
      <c r="AA3296" s="238"/>
      <c r="AB3296" s="238"/>
    </row>
    <row r="3297" spans="25:28" x14ac:dyDescent="0.2">
      <c r="Y3297" s="238"/>
      <c r="AA3297" s="238"/>
      <c r="AB3297" s="238"/>
    </row>
    <row r="3298" spans="25:28" x14ac:dyDescent="0.2">
      <c r="Y3298" s="238"/>
      <c r="AA3298" s="238"/>
      <c r="AB3298" s="238"/>
    </row>
    <row r="3299" spans="25:28" x14ac:dyDescent="0.2">
      <c r="Y3299" s="238"/>
      <c r="AA3299" s="238"/>
      <c r="AB3299" s="238"/>
    </row>
    <row r="3300" spans="25:28" x14ac:dyDescent="0.2">
      <c r="Y3300" s="238"/>
      <c r="AA3300" s="238"/>
      <c r="AB3300" s="238"/>
    </row>
    <row r="3301" spans="25:28" x14ac:dyDescent="0.2">
      <c r="Y3301" s="238"/>
      <c r="AA3301" s="238"/>
      <c r="AB3301" s="238"/>
    </row>
    <row r="3302" spans="25:28" x14ac:dyDescent="0.2">
      <c r="Y3302" s="238"/>
      <c r="AA3302" s="238"/>
      <c r="AB3302" s="238"/>
    </row>
    <row r="3303" spans="25:28" x14ac:dyDescent="0.2">
      <c r="Y3303" s="238"/>
      <c r="AA3303" s="238"/>
      <c r="AB3303" s="238"/>
    </row>
    <row r="3304" spans="25:28" x14ac:dyDescent="0.2">
      <c r="Y3304" s="238"/>
      <c r="AA3304" s="238"/>
      <c r="AB3304" s="238"/>
    </row>
    <row r="3305" spans="25:28" x14ac:dyDescent="0.2">
      <c r="Y3305" s="238"/>
      <c r="AA3305" s="238"/>
      <c r="AB3305" s="238"/>
    </row>
    <row r="3306" spans="25:28" x14ac:dyDescent="0.2">
      <c r="Y3306" s="238"/>
      <c r="AA3306" s="238"/>
      <c r="AB3306" s="238"/>
    </row>
    <row r="3307" spans="25:28" x14ac:dyDescent="0.2">
      <c r="Y3307" s="238"/>
      <c r="AA3307" s="238"/>
      <c r="AB3307" s="238"/>
    </row>
    <row r="3308" spans="25:28" x14ac:dyDescent="0.2">
      <c r="Y3308" s="238"/>
      <c r="AA3308" s="238"/>
      <c r="AB3308" s="238"/>
    </row>
    <row r="3309" spans="25:28" x14ac:dyDescent="0.2">
      <c r="Y3309" s="238"/>
      <c r="AA3309" s="238"/>
      <c r="AB3309" s="238"/>
    </row>
    <row r="3310" spans="25:28" x14ac:dyDescent="0.2">
      <c r="Y3310" s="238"/>
      <c r="AA3310" s="238"/>
      <c r="AB3310" s="238"/>
    </row>
    <row r="3311" spans="25:28" x14ac:dyDescent="0.2">
      <c r="Y3311" s="238"/>
      <c r="AA3311" s="238"/>
      <c r="AB3311" s="238"/>
    </row>
    <row r="3312" spans="25:28" x14ac:dyDescent="0.2">
      <c r="Y3312" s="238"/>
      <c r="AA3312" s="238"/>
      <c r="AB3312" s="238"/>
    </row>
    <row r="3313" spans="25:28" x14ac:dyDescent="0.2">
      <c r="Y3313" s="238"/>
      <c r="AA3313" s="238"/>
      <c r="AB3313" s="238"/>
    </row>
    <row r="3314" spans="25:28" x14ac:dyDescent="0.2">
      <c r="Y3314" s="238"/>
      <c r="AA3314" s="238"/>
      <c r="AB3314" s="238"/>
    </row>
    <row r="3315" spans="25:28" x14ac:dyDescent="0.2">
      <c r="Y3315" s="238"/>
      <c r="AA3315" s="238"/>
      <c r="AB3315" s="238"/>
    </row>
    <row r="3316" spans="25:28" x14ac:dyDescent="0.2">
      <c r="Y3316" s="238"/>
      <c r="AA3316" s="238"/>
      <c r="AB3316" s="238"/>
    </row>
    <row r="3317" spans="25:28" x14ac:dyDescent="0.2">
      <c r="Y3317" s="238"/>
      <c r="AA3317" s="238"/>
      <c r="AB3317" s="238"/>
    </row>
    <row r="3318" spans="25:28" x14ac:dyDescent="0.2">
      <c r="Y3318" s="238"/>
      <c r="AA3318" s="238"/>
      <c r="AB3318" s="238"/>
    </row>
    <row r="3319" spans="25:28" x14ac:dyDescent="0.2">
      <c r="Y3319" s="238"/>
      <c r="AA3319" s="238"/>
      <c r="AB3319" s="238"/>
    </row>
    <row r="3320" spans="25:28" x14ac:dyDescent="0.2">
      <c r="Y3320" s="238"/>
      <c r="AA3320" s="238"/>
      <c r="AB3320" s="238"/>
    </row>
    <row r="3321" spans="25:28" x14ac:dyDescent="0.2">
      <c r="Y3321" s="238"/>
      <c r="AA3321" s="238"/>
      <c r="AB3321" s="238"/>
    </row>
    <row r="3322" spans="25:28" x14ac:dyDescent="0.2">
      <c r="Y3322" s="238"/>
      <c r="AA3322" s="238"/>
      <c r="AB3322" s="238"/>
    </row>
    <row r="3323" spans="25:28" x14ac:dyDescent="0.2">
      <c r="Y3323" s="238"/>
      <c r="AA3323" s="238"/>
      <c r="AB3323" s="238"/>
    </row>
    <row r="3324" spans="25:28" x14ac:dyDescent="0.2">
      <c r="Y3324" s="238"/>
      <c r="AA3324" s="238"/>
      <c r="AB3324" s="238"/>
    </row>
    <row r="3325" spans="25:28" x14ac:dyDescent="0.2">
      <c r="Y3325" s="238"/>
      <c r="AA3325" s="238"/>
      <c r="AB3325" s="238"/>
    </row>
    <row r="3326" spans="25:28" x14ac:dyDescent="0.2">
      <c r="Y3326" s="238"/>
      <c r="AA3326" s="238"/>
      <c r="AB3326" s="238"/>
    </row>
    <row r="3327" spans="25:28" x14ac:dyDescent="0.2">
      <c r="Y3327" s="238"/>
      <c r="AA3327" s="238"/>
      <c r="AB3327" s="238"/>
    </row>
    <row r="3328" spans="25:28" x14ac:dyDescent="0.2">
      <c r="Y3328" s="238"/>
      <c r="AA3328" s="238"/>
      <c r="AB3328" s="238"/>
    </row>
    <row r="3329" spans="25:28" x14ac:dyDescent="0.2">
      <c r="Y3329" s="238"/>
      <c r="AA3329" s="238"/>
      <c r="AB3329" s="238"/>
    </row>
    <row r="3330" spans="25:28" x14ac:dyDescent="0.2">
      <c r="Y3330" s="238"/>
      <c r="AA3330" s="238"/>
      <c r="AB3330" s="238"/>
    </row>
    <row r="3331" spans="25:28" x14ac:dyDescent="0.2">
      <c r="Y3331" s="238"/>
      <c r="AA3331" s="238"/>
      <c r="AB3331" s="238"/>
    </row>
    <row r="3332" spans="25:28" x14ac:dyDescent="0.2">
      <c r="Y3332" s="238"/>
      <c r="AA3332" s="238"/>
      <c r="AB3332" s="238"/>
    </row>
    <row r="3333" spans="25:28" x14ac:dyDescent="0.2">
      <c r="Y3333" s="238"/>
      <c r="AA3333" s="238"/>
      <c r="AB3333" s="238"/>
    </row>
    <row r="3334" spans="25:28" x14ac:dyDescent="0.2">
      <c r="Y3334" s="238"/>
      <c r="AA3334" s="238"/>
      <c r="AB3334" s="238"/>
    </row>
    <row r="3335" spans="25:28" x14ac:dyDescent="0.2">
      <c r="Y3335" s="238"/>
      <c r="AA3335" s="238"/>
      <c r="AB3335" s="238"/>
    </row>
    <row r="3336" spans="25:28" x14ac:dyDescent="0.2">
      <c r="Y3336" s="238"/>
      <c r="AA3336" s="238"/>
      <c r="AB3336" s="238"/>
    </row>
    <row r="3337" spans="25:28" x14ac:dyDescent="0.2">
      <c r="Y3337" s="238"/>
      <c r="AA3337" s="238"/>
      <c r="AB3337" s="238"/>
    </row>
    <row r="3338" spans="25:28" x14ac:dyDescent="0.2">
      <c r="Y3338" s="238"/>
      <c r="AA3338" s="238"/>
      <c r="AB3338" s="238"/>
    </row>
    <row r="3339" spans="25:28" x14ac:dyDescent="0.2">
      <c r="Y3339" s="238"/>
      <c r="AA3339" s="238"/>
      <c r="AB3339" s="238"/>
    </row>
    <row r="3340" spans="25:28" x14ac:dyDescent="0.2">
      <c r="Y3340" s="238"/>
      <c r="AA3340" s="238"/>
      <c r="AB3340" s="238"/>
    </row>
    <row r="3341" spans="25:28" x14ac:dyDescent="0.2">
      <c r="Y3341" s="238"/>
      <c r="AA3341" s="238"/>
      <c r="AB3341" s="238"/>
    </row>
    <row r="3342" spans="25:28" x14ac:dyDescent="0.2">
      <c r="Y3342" s="238"/>
      <c r="AA3342" s="238"/>
      <c r="AB3342" s="238"/>
    </row>
    <row r="3343" spans="25:28" x14ac:dyDescent="0.2">
      <c r="Y3343" s="238"/>
      <c r="AA3343" s="238"/>
      <c r="AB3343" s="238"/>
    </row>
    <row r="3344" spans="25:28" x14ac:dyDescent="0.2">
      <c r="Y3344" s="238"/>
      <c r="AA3344" s="238"/>
      <c r="AB3344" s="238"/>
    </row>
    <row r="3345" spans="25:28" x14ac:dyDescent="0.2">
      <c r="Y3345" s="238"/>
      <c r="AA3345" s="238"/>
      <c r="AB3345" s="238"/>
    </row>
    <row r="3346" spans="25:28" x14ac:dyDescent="0.2">
      <c r="Y3346" s="238"/>
      <c r="AA3346" s="238"/>
      <c r="AB3346" s="238"/>
    </row>
    <row r="3347" spans="25:28" x14ac:dyDescent="0.2">
      <c r="Y3347" s="238"/>
      <c r="AA3347" s="238"/>
      <c r="AB3347" s="238"/>
    </row>
    <row r="3348" spans="25:28" x14ac:dyDescent="0.2">
      <c r="Y3348" s="238"/>
      <c r="AA3348" s="238"/>
      <c r="AB3348" s="238"/>
    </row>
    <row r="3349" spans="25:28" x14ac:dyDescent="0.2">
      <c r="Y3349" s="238"/>
      <c r="AA3349" s="238"/>
      <c r="AB3349" s="238"/>
    </row>
    <row r="3350" spans="25:28" x14ac:dyDescent="0.2">
      <c r="Y3350" s="238"/>
      <c r="AA3350" s="238"/>
      <c r="AB3350" s="238"/>
    </row>
    <row r="3351" spans="25:28" x14ac:dyDescent="0.2">
      <c r="Y3351" s="238"/>
      <c r="AA3351" s="238"/>
      <c r="AB3351" s="238"/>
    </row>
    <row r="3352" spans="25:28" x14ac:dyDescent="0.2">
      <c r="Y3352" s="238"/>
      <c r="AA3352" s="238"/>
      <c r="AB3352" s="238"/>
    </row>
    <row r="3353" spans="25:28" x14ac:dyDescent="0.2">
      <c r="Y3353" s="238"/>
      <c r="AA3353" s="238"/>
      <c r="AB3353" s="238"/>
    </row>
    <row r="3354" spans="25:28" x14ac:dyDescent="0.2">
      <c r="Y3354" s="238"/>
      <c r="AA3354" s="238"/>
      <c r="AB3354" s="238"/>
    </row>
    <row r="3355" spans="25:28" x14ac:dyDescent="0.2">
      <c r="Y3355" s="238"/>
      <c r="AA3355" s="238"/>
      <c r="AB3355" s="238"/>
    </row>
    <row r="3356" spans="25:28" x14ac:dyDescent="0.2">
      <c r="Y3356" s="238"/>
      <c r="AA3356" s="238"/>
      <c r="AB3356" s="238"/>
    </row>
    <row r="3357" spans="25:28" x14ac:dyDescent="0.2">
      <c r="Y3357" s="238"/>
      <c r="AA3357" s="238"/>
      <c r="AB3357" s="238"/>
    </row>
    <row r="3358" spans="25:28" x14ac:dyDescent="0.2">
      <c r="Y3358" s="238"/>
      <c r="AA3358" s="238"/>
      <c r="AB3358" s="238"/>
    </row>
    <row r="3359" spans="25:28" x14ac:dyDescent="0.2">
      <c r="Y3359" s="238"/>
      <c r="AA3359" s="238"/>
      <c r="AB3359" s="238"/>
    </row>
    <row r="3360" spans="25:28" x14ac:dyDescent="0.2">
      <c r="Y3360" s="238"/>
      <c r="AA3360" s="238"/>
      <c r="AB3360" s="238"/>
    </row>
    <row r="3361" spans="25:28" x14ac:dyDescent="0.2">
      <c r="Y3361" s="238"/>
      <c r="AA3361" s="238"/>
      <c r="AB3361" s="238"/>
    </row>
    <row r="3362" spans="25:28" x14ac:dyDescent="0.2">
      <c r="Y3362" s="238"/>
      <c r="AA3362" s="238"/>
      <c r="AB3362" s="238"/>
    </row>
    <row r="3363" spans="25:28" x14ac:dyDescent="0.2">
      <c r="Y3363" s="238"/>
      <c r="AA3363" s="238"/>
      <c r="AB3363" s="238"/>
    </row>
    <row r="3364" spans="25:28" x14ac:dyDescent="0.2">
      <c r="Y3364" s="238"/>
      <c r="AA3364" s="238"/>
      <c r="AB3364" s="238"/>
    </row>
    <row r="3365" spans="25:28" x14ac:dyDescent="0.2">
      <c r="Y3365" s="238"/>
      <c r="AA3365" s="238"/>
      <c r="AB3365" s="238"/>
    </row>
    <row r="3366" spans="25:28" x14ac:dyDescent="0.2">
      <c r="Y3366" s="238"/>
      <c r="AA3366" s="238"/>
      <c r="AB3366" s="238"/>
    </row>
    <row r="3367" spans="25:28" x14ac:dyDescent="0.2">
      <c r="Y3367" s="238"/>
      <c r="AA3367" s="238"/>
      <c r="AB3367" s="238"/>
    </row>
    <row r="3368" spans="25:28" x14ac:dyDescent="0.2">
      <c r="Y3368" s="238"/>
      <c r="AA3368" s="238"/>
      <c r="AB3368" s="238"/>
    </row>
    <row r="3369" spans="25:28" x14ac:dyDescent="0.2">
      <c r="Y3369" s="238"/>
      <c r="AA3369" s="238"/>
      <c r="AB3369" s="238"/>
    </row>
    <row r="3370" spans="25:28" x14ac:dyDescent="0.2">
      <c r="Y3370" s="238"/>
      <c r="AA3370" s="238"/>
      <c r="AB3370" s="238"/>
    </row>
    <row r="3371" spans="25:28" x14ac:dyDescent="0.2">
      <c r="Y3371" s="238"/>
      <c r="AA3371" s="238"/>
      <c r="AB3371" s="238"/>
    </row>
    <row r="3372" spans="25:28" x14ac:dyDescent="0.2">
      <c r="Y3372" s="238"/>
      <c r="AA3372" s="238"/>
      <c r="AB3372" s="238"/>
    </row>
    <row r="3373" spans="25:28" x14ac:dyDescent="0.2">
      <c r="Y3373" s="238"/>
      <c r="AA3373" s="238"/>
      <c r="AB3373" s="238"/>
    </row>
    <row r="3374" spans="25:28" x14ac:dyDescent="0.2">
      <c r="Y3374" s="238"/>
      <c r="AA3374" s="238"/>
      <c r="AB3374" s="238"/>
    </row>
    <row r="3375" spans="25:28" x14ac:dyDescent="0.2">
      <c r="Y3375" s="238"/>
      <c r="AA3375" s="238"/>
      <c r="AB3375" s="238"/>
    </row>
    <row r="3376" spans="25:28" x14ac:dyDescent="0.2">
      <c r="Y3376" s="238"/>
      <c r="AA3376" s="238"/>
      <c r="AB3376" s="238"/>
    </row>
    <row r="3377" spans="25:28" x14ac:dyDescent="0.2">
      <c r="Y3377" s="238"/>
      <c r="AA3377" s="238"/>
      <c r="AB3377" s="238"/>
    </row>
    <row r="3378" spans="25:28" x14ac:dyDescent="0.2">
      <c r="Y3378" s="238"/>
      <c r="AA3378" s="238"/>
      <c r="AB3378" s="238"/>
    </row>
    <row r="3379" spans="25:28" x14ac:dyDescent="0.2">
      <c r="Y3379" s="238"/>
      <c r="AA3379" s="238"/>
      <c r="AB3379" s="238"/>
    </row>
    <row r="3380" spans="25:28" x14ac:dyDescent="0.2">
      <c r="Y3380" s="238"/>
      <c r="AA3380" s="238"/>
      <c r="AB3380" s="238"/>
    </row>
    <row r="3381" spans="25:28" x14ac:dyDescent="0.2">
      <c r="Y3381" s="238"/>
      <c r="AA3381" s="238"/>
      <c r="AB3381" s="238"/>
    </row>
    <row r="3382" spans="25:28" x14ac:dyDescent="0.2">
      <c r="Y3382" s="238"/>
      <c r="AA3382" s="238"/>
      <c r="AB3382" s="238"/>
    </row>
    <row r="3383" spans="25:28" x14ac:dyDescent="0.2">
      <c r="Y3383" s="238"/>
      <c r="AA3383" s="238"/>
      <c r="AB3383" s="238"/>
    </row>
    <row r="3384" spans="25:28" x14ac:dyDescent="0.2">
      <c r="Y3384" s="238"/>
      <c r="AA3384" s="238"/>
      <c r="AB3384" s="238"/>
    </row>
    <row r="3385" spans="25:28" x14ac:dyDescent="0.2">
      <c r="Y3385" s="238"/>
      <c r="AA3385" s="238"/>
      <c r="AB3385" s="238"/>
    </row>
    <row r="3386" spans="25:28" x14ac:dyDescent="0.2">
      <c r="Y3386" s="238"/>
      <c r="AA3386" s="238"/>
      <c r="AB3386" s="238"/>
    </row>
    <row r="3387" spans="25:28" x14ac:dyDescent="0.2">
      <c r="Y3387" s="238"/>
      <c r="AA3387" s="238"/>
      <c r="AB3387" s="238"/>
    </row>
    <row r="3388" spans="25:28" x14ac:dyDescent="0.2">
      <c r="Y3388" s="238"/>
      <c r="AA3388" s="238"/>
      <c r="AB3388" s="238"/>
    </row>
    <row r="3389" spans="25:28" x14ac:dyDescent="0.2">
      <c r="Y3389" s="238"/>
      <c r="AA3389" s="238"/>
      <c r="AB3389" s="238"/>
    </row>
    <row r="3390" spans="25:28" x14ac:dyDescent="0.2">
      <c r="Y3390" s="238"/>
      <c r="AA3390" s="238"/>
      <c r="AB3390" s="238"/>
    </row>
    <row r="3391" spans="25:28" x14ac:dyDescent="0.2">
      <c r="Y3391" s="238"/>
      <c r="AA3391" s="238"/>
      <c r="AB3391" s="238"/>
    </row>
    <row r="3392" spans="25:28" x14ac:dyDescent="0.2">
      <c r="Y3392" s="238"/>
      <c r="AA3392" s="238"/>
      <c r="AB3392" s="238"/>
    </row>
    <row r="3393" spans="25:28" x14ac:dyDescent="0.2">
      <c r="Y3393" s="238"/>
      <c r="AA3393" s="238"/>
      <c r="AB3393" s="238"/>
    </row>
    <row r="3394" spans="25:28" x14ac:dyDescent="0.2">
      <c r="Y3394" s="238"/>
      <c r="AA3394" s="238"/>
      <c r="AB3394" s="238"/>
    </row>
    <row r="3395" spans="25:28" x14ac:dyDescent="0.2">
      <c r="Y3395" s="238"/>
      <c r="AA3395" s="238"/>
      <c r="AB3395" s="238"/>
    </row>
    <row r="3396" spans="25:28" x14ac:dyDescent="0.2">
      <c r="Y3396" s="238"/>
      <c r="AA3396" s="238"/>
      <c r="AB3396" s="238"/>
    </row>
    <row r="3397" spans="25:28" x14ac:dyDescent="0.2">
      <c r="Y3397" s="238"/>
      <c r="AA3397" s="238"/>
      <c r="AB3397" s="238"/>
    </row>
    <row r="3398" spans="25:28" x14ac:dyDescent="0.2">
      <c r="Y3398" s="238"/>
      <c r="AA3398" s="238"/>
      <c r="AB3398" s="238"/>
    </row>
    <row r="3399" spans="25:28" x14ac:dyDescent="0.2">
      <c r="Y3399" s="238"/>
      <c r="AA3399" s="238"/>
      <c r="AB3399" s="238"/>
    </row>
    <row r="3400" spans="25:28" x14ac:dyDescent="0.2">
      <c r="Y3400" s="238"/>
      <c r="AA3400" s="238"/>
      <c r="AB3400" s="238"/>
    </row>
    <row r="3401" spans="25:28" x14ac:dyDescent="0.2">
      <c r="Y3401" s="238"/>
      <c r="AA3401" s="238"/>
      <c r="AB3401" s="238"/>
    </row>
    <row r="3402" spans="25:28" x14ac:dyDescent="0.2">
      <c r="Y3402" s="238"/>
      <c r="AA3402" s="238"/>
      <c r="AB3402" s="238"/>
    </row>
    <row r="3403" spans="25:28" x14ac:dyDescent="0.2">
      <c r="Y3403" s="238"/>
      <c r="AA3403" s="238"/>
      <c r="AB3403" s="238"/>
    </row>
    <row r="3404" spans="25:28" x14ac:dyDescent="0.2">
      <c r="Y3404" s="238"/>
      <c r="AA3404" s="238"/>
      <c r="AB3404" s="238"/>
    </row>
    <row r="3405" spans="25:28" x14ac:dyDescent="0.2">
      <c r="Y3405" s="238"/>
      <c r="AA3405" s="238"/>
      <c r="AB3405" s="238"/>
    </row>
    <row r="3406" spans="25:28" x14ac:dyDescent="0.2">
      <c r="Y3406" s="238"/>
      <c r="AA3406" s="238"/>
      <c r="AB3406" s="238"/>
    </row>
    <row r="3407" spans="25:28" x14ac:dyDescent="0.2">
      <c r="Y3407" s="238"/>
      <c r="AA3407" s="238"/>
      <c r="AB3407" s="238"/>
    </row>
    <row r="3408" spans="25:28" x14ac:dyDescent="0.2">
      <c r="Y3408" s="238"/>
      <c r="AA3408" s="238"/>
      <c r="AB3408" s="238"/>
    </row>
    <row r="3409" spans="25:28" x14ac:dyDescent="0.2">
      <c r="Y3409" s="238"/>
      <c r="AA3409" s="238"/>
      <c r="AB3409" s="238"/>
    </row>
    <row r="3410" spans="25:28" x14ac:dyDescent="0.2">
      <c r="Y3410" s="238"/>
      <c r="AA3410" s="238"/>
      <c r="AB3410" s="238"/>
    </row>
    <row r="3411" spans="25:28" x14ac:dyDescent="0.2">
      <c r="Y3411" s="238"/>
      <c r="AA3411" s="238"/>
      <c r="AB3411" s="238"/>
    </row>
    <row r="3412" spans="25:28" x14ac:dyDescent="0.2">
      <c r="Y3412" s="238"/>
      <c r="AA3412" s="238"/>
      <c r="AB3412" s="238"/>
    </row>
    <row r="3413" spans="25:28" x14ac:dyDescent="0.2">
      <c r="Y3413" s="238"/>
      <c r="AA3413" s="238"/>
      <c r="AB3413" s="238"/>
    </row>
    <row r="3414" spans="25:28" x14ac:dyDescent="0.2">
      <c r="Y3414" s="238"/>
      <c r="AA3414" s="238"/>
      <c r="AB3414" s="238"/>
    </row>
    <row r="3415" spans="25:28" x14ac:dyDescent="0.2">
      <c r="Y3415" s="238"/>
      <c r="AA3415" s="238"/>
      <c r="AB3415" s="238"/>
    </row>
    <row r="3416" spans="25:28" x14ac:dyDescent="0.2">
      <c r="Y3416" s="238"/>
      <c r="AA3416" s="238"/>
      <c r="AB3416" s="238"/>
    </row>
    <row r="3417" spans="25:28" x14ac:dyDescent="0.2">
      <c r="Y3417" s="238"/>
      <c r="AA3417" s="238"/>
      <c r="AB3417" s="238"/>
    </row>
    <row r="3418" spans="25:28" x14ac:dyDescent="0.2">
      <c r="Y3418" s="238"/>
      <c r="AA3418" s="238"/>
      <c r="AB3418" s="238"/>
    </row>
    <row r="3419" spans="25:28" x14ac:dyDescent="0.2">
      <c r="Y3419" s="238"/>
      <c r="AA3419" s="238"/>
      <c r="AB3419" s="238"/>
    </row>
    <row r="3420" spans="25:28" x14ac:dyDescent="0.2">
      <c r="Y3420" s="238"/>
      <c r="AA3420" s="238"/>
      <c r="AB3420" s="238"/>
    </row>
    <row r="3421" spans="25:28" x14ac:dyDescent="0.2">
      <c r="Y3421" s="238"/>
      <c r="AA3421" s="238"/>
      <c r="AB3421" s="238"/>
    </row>
    <row r="3422" spans="25:28" x14ac:dyDescent="0.2">
      <c r="Y3422" s="238"/>
      <c r="AA3422" s="238"/>
      <c r="AB3422" s="238"/>
    </row>
    <row r="3423" spans="25:28" x14ac:dyDescent="0.2">
      <c r="Y3423" s="238"/>
      <c r="AA3423" s="238"/>
      <c r="AB3423" s="238"/>
    </row>
    <row r="3424" spans="25:28" x14ac:dyDescent="0.2">
      <c r="Y3424" s="238"/>
      <c r="AA3424" s="238"/>
      <c r="AB3424" s="238"/>
    </row>
    <row r="3425" spans="25:28" x14ac:dyDescent="0.2">
      <c r="Y3425" s="238"/>
      <c r="AA3425" s="238"/>
      <c r="AB3425" s="238"/>
    </row>
    <row r="3426" spans="25:28" x14ac:dyDescent="0.2">
      <c r="Y3426" s="238"/>
      <c r="AA3426" s="238"/>
      <c r="AB3426" s="238"/>
    </row>
    <row r="3427" spans="25:28" x14ac:dyDescent="0.2">
      <c r="Y3427" s="238"/>
      <c r="AA3427" s="238"/>
      <c r="AB3427" s="238"/>
    </row>
    <row r="3428" spans="25:28" x14ac:dyDescent="0.2">
      <c r="Y3428" s="238"/>
      <c r="AA3428" s="238"/>
      <c r="AB3428" s="238"/>
    </row>
    <row r="3429" spans="25:28" x14ac:dyDescent="0.2">
      <c r="Y3429" s="238"/>
      <c r="AA3429" s="238"/>
      <c r="AB3429" s="238"/>
    </row>
    <row r="3430" spans="25:28" x14ac:dyDescent="0.2">
      <c r="Y3430" s="238"/>
      <c r="AA3430" s="238"/>
      <c r="AB3430" s="238"/>
    </row>
    <row r="3431" spans="25:28" x14ac:dyDescent="0.2">
      <c r="Y3431" s="238"/>
      <c r="AA3431" s="238"/>
      <c r="AB3431" s="238"/>
    </row>
    <row r="3432" spans="25:28" x14ac:dyDescent="0.2">
      <c r="Y3432" s="238"/>
      <c r="AA3432" s="238"/>
      <c r="AB3432" s="238"/>
    </row>
    <row r="3433" spans="25:28" x14ac:dyDescent="0.2">
      <c r="Y3433" s="238"/>
      <c r="AA3433" s="238"/>
      <c r="AB3433" s="238"/>
    </row>
    <row r="3434" spans="25:28" x14ac:dyDescent="0.2">
      <c r="Y3434" s="238"/>
      <c r="AA3434" s="238"/>
      <c r="AB3434" s="238"/>
    </row>
    <row r="3435" spans="25:28" x14ac:dyDescent="0.2">
      <c r="Y3435" s="238"/>
      <c r="AA3435" s="238"/>
      <c r="AB3435" s="238"/>
    </row>
    <row r="3436" spans="25:28" x14ac:dyDescent="0.2">
      <c r="Y3436" s="238"/>
      <c r="AA3436" s="238"/>
      <c r="AB3436" s="238"/>
    </row>
    <row r="3437" spans="25:28" x14ac:dyDescent="0.2">
      <c r="Y3437" s="238"/>
      <c r="AA3437" s="238"/>
      <c r="AB3437" s="238"/>
    </row>
    <row r="3438" spans="25:28" x14ac:dyDescent="0.2">
      <c r="Y3438" s="238"/>
      <c r="AA3438" s="238"/>
      <c r="AB3438" s="238"/>
    </row>
    <row r="3439" spans="25:28" x14ac:dyDescent="0.2">
      <c r="Y3439" s="238"/>
      <c r="AA3439" s="238"/>
      <c r="AB3439" s="238"/>
    </row>
    <row r="3440" spans="25:28" x14ac:dyDescent="0.2">
      <c r="Y3440" s="238"/>
      <c r="AA3440" s="238"/>
      <c r="AB3440" s="238"/>
    </row>
    <row r="3441" spans="25:28" x14ac:dyDescent="0.2">
      <c r="Y3441" s="238"/>
      <c r="AA3441" s="238"/>
      <c r="AB3441" s="238"/>
    </row>
    <row r="3442" spans="25:28" x14ac:dyDescent="0.2">
      <c r="Y3442" s="238"/>
      <c r="AA3442" s="238"/>
      <c r="AB3442" s="238"/>
    </row>
    <row r="3443" spans="25:28" x14ac:dyDescent="0.2">
      <c r="Y3443" s="238"/>
      <c r="AA3443" s="238"/>
      <c r="AB3443" s="238"/>
    </row>
    <row r="3444" spans="25:28" x14ac:dyDescent="0.2">
      <c r="Y3444" s="238"/>
      <c r="AA3444" s="238"/>
      <c r="AB3444" s="238"/>
    </row>
    <row r="3445" spans="25:28" x14ac:dyDescent="0.2">
      <c r="Y3445" s="238"/>
      <c r="AA3445" s="238"/>
      <c r="AB3445" s="238"/>
    </row>
    <row r="3446" spans="25:28" x14ac:dyDescent="0.2">
      <c r="Y3446" s="238"/>
      <c r="AA3446" s="238"/>
      <c r="AB3446" s="238"/>
    </row>
    <row r="3447" spans="25:28" x14ac:dyDescent="0.2">
      <c r="Y3447" s="238"/>
      <c r="AA3447" s="238"/>
      <c r="AB3447" s="238"/>
    </row>
    <row r="3448" spans="25:28" x14ac:dyDescent="0.2">
      <c r="Y3448" s="238"/>
      <c r="AA3448" s="238"/>
      <c r="AB3448" s="238"/>
    </row>
    <row r="3449" spans="25:28" x14ac:dyDescent="0.2">
      <c r="Y3449" s="238"/>
      <c r="AA3449" s="238"/>
      <c r="AB3449" s="238"/>
    </row>
    <row r="3450" spans="25:28" x14ac:dyDescent="0.2">
      <c r="Y3450" s="238"/>
      <c r="AA3450" s="238"/>
      <c r="AB3450" s="238"/>
    </row>
    <row r="3451" spans="25:28" x14ac:dyDescent="0.2">
      <c r="Y3451" s="238"/>
      <c r="AA3451" s="238"/>
      <c r="AB3451" s="238"/>
    </row>
    <row r="3452" spans="25:28" x14ac:dyDescent="0.2">
      <c r="Y3452" s="238"/>
      <c r="AA3452" s="238"/>
      <c r="AB3452" s="238"/>
    </row>
    <row r="3453" spans="25:28" x14ac:dyDescent="0.2">
      <c r="Y3453" s="238"/>
      <c r="AA3453" s="238"/>
      <c r="AB3453" s="238"/>
    </row>
    <row r="3454" spans="25:28" x14ac:dyDescent="0.2">
      <c r="Y3454" s="238"/>
      <c r="AA3454" s="238"/>
      <c r="AB3454" s="238"/>
    </row>
    <row r="3455" spans="25:28" x14ac:dyDescent="0.2">
      <c r="Y3455" s="238"/>
      <c r="AA3455" s="238"/>
      <c r="AB3455" s="238"/>
    </row>
    <row r="3456" spans="25:28" x14ac:dyDescent="0.2">
      <c r="Y3456" s="238"/>
      <c r="AA3456" s="238"/>
      <c r="AB3456" s="238"/>
    </row>
    <row r="3457" spans="25:28" x14ac:dyDescent="0.2">
      <c r="Y3457" s="238"/>
      <c r="AA3457" s="238"/>
      <c r="AB3457" s="238"/>
    </row>
    <row r="3458" spans="25:28" x14ac:dyDescent="0.2">
      <c r="Y3458" s="238"/>
      <c r="AA3458" s="238"/>
      <c r="AB3458" s="238"/>
    </row>
    <row r="3459" spans="25:28" x14ac:dyDescent="0.2">
      <c r="Y3459" s="238"/>
      <c r="AA3459" s="238"/>
      <c r="AB3459" s="238"/>
    </row>
    <row r="3460" spans="25:28" x14ac:dyDescent="0.2">
      <c r="Y3460" s="238"/>
      <c r="AA3460" s="238"/>
      <c r="AB3460" s="238"/>
    </row>
    <row r="3461" spans="25:28" x14ac:dyDescent="0.2">
      <c r="Y3461" s="238"/>
      <c r="AA3461" s="238"/>
      <c r="AB3461" s="238"/>
    </row>
    <row r="3462" spans="25:28" x14ac:dyDescent="0.2">
      <c r="Y3462" s="238"/>
      <c r="AA3462" s="238"/>
      <c r="AB3462" s="238"/>
    </row>
    <row r="3463" spans="25:28" x14ac:dyDescent="0.2">
      <c r="Y3463" s="238"/>
      <c r="AA3463" s="238"/>
      <c r="AB3463" s="238"/>
    </row>
    <row r="3464" spans="25:28" x14ac:dyDescent="0.2">
      <c r="Y3464" s="238"/>
      <c r="AA3464" s="238"/>
      <c r="AB3464" s="238"/>
    </row>
    <row r="3465" spans="25:28" x14ac:dyDescent="0.2">
      <c r="Y3465" s="238"/>
      <c r="AA3465" s="238"/>
      <c r="AB3465" s="238"/>
    </row>
    <row r="3466" spans="25:28" x14ac:dyDescent="0.2">
      <c r="Y3466" s="238"/>
      <c r="AA3466" s="238"/>
      <c r="AB3466" s="238"/>
    </row>
    <row r="3467" spans="25:28" x14ac:dyDescent="0.2">
      <c r="Y3467" s="238"/>
      <c r="AA3467" s="238"/>
      <c r="AB3467" s="238"/>
    </row>
    <row r="3468" spans="25:28" x14ac:dyDescent="0.2">
      <c r="Y3468" s="238"/>
      <c r="AA3468" s="238"/>
      <c r="AB3468" s="238"/>
    </row>
    <row r="3469" spans="25:28" x14ac:dyDescent="0.2">
      <c r="Y3469" s="238"/>
      <c r="AA3469" s="238"/>
      <c r="AB3469" s="238"/>
    </row>
    <row r="3470" spans="25:28" x14ac:dyDescent="0.2">
      <c r="Y3470" s="238"/>
      <c r="AA3470" s="238"/>
      <c r="AB3470" s="238"/>
    </row>
    <row r="3471" spans="25:28" x14ac:dyDescent="0.2">
      <c r="Y3471" s="238"/>
      <c r="AA3471" s="238"/>
      <c r="AB3471" s="238"/>
    </row>
    <row r="3472" spans="25:28" x14ac:dyDescent="0.2">
      <c r="Y3472" s="238"/>
      <c r="AA3472" s="238"/>
      <c r="AB3472" s="238"/>
    </row>
    <row r="3473" spans="25:28" x14ac:dyDescent="0.2">
      <c r="Y3473" s="238"/>
      <c r="AA3473" s="238"/>
      <c r="AB3473" s="238"/>
    </row>
    <row r="3474" spans="25:28" x14ac:dyDescent="0.2">
      <c r="Y3474" s="238"/>
      <c r="AA3474" s="238"/>
      <c r="AB3474" s="238"/>
    </row>
    <row r="3475" spans="25:28" x14ac:dyDescent="0.2">
      <c r="Y3475" s="238"/>
      <c r="AA3475" s="238"/>
      <c r="AB3475" s="238"/>
    </row>
    <row r="3476" spans="25:28" x14ac:dyDescent="0.2">
      <c r="Y3476" s="238"/>
      <c r="AA3476" s="238"/>
      <c r="AB3476" s="238"/>
    </row>
    <row r="3477" spans="25:28" x14ac:dyDescent="0.2">
      <c r="Y3477" s="238"/>
      <c r="AA3477" s="238"/>
      <c r="AB3477" s="238"/>
    </row>
    <row r="3478" spans="25:28" x14ac:dyDescent="0.2">
      <c r="Y3478" s="238"/>
      <c r="AA3478" s="238"/>
      <c r="AB3478" s="238"/>
    </row>
    <row r="3479" spans="25:28" x14ac:dyDescent="0.2">
      <c r="Y3479" s="238"/>
      <c r="AA3479" s="238"/>
      <c r="AB3479" s="238"/>
    </row>
    <row r="3480" spans="25:28" x14ac:dyDescent="0.2">
      <c r="Y3480" s="238"/>
      <c r="AA3480" s="238"/>
      <c r="AB3480" s="238"/>
    </row>
    <row r="3481" spans="25:28" x14ac:dyDescent="0.2">
      <c r="Y3481" s="238"/>
      <c r="AA3481" s="238"/>
      <c r="AB3481" s="238"/>
    </row>
    <row r="3482" spans="25:28" x14ac:dyDescent="0.2">
      <c r="Y3482" s="238"/>
      <c r="AA3482" s="238"/>
      <c r="AB3482" s="238"/>
    </row>
    <row r="3483" spans="25:28" x14ac:dyDescent="0.2">
      <c r="Y3483" s="238"/>
      <c r="AA3483" s="238"/>
      <c r="AB3483" s="238"/>
    </row>
    <row r="3484" spans="25:28" x14ac:dyDescent="0.2">
      <c r="Y3484" s="238"/>
      <c r="AA3484" s="238"/>
      <c r="AB3484" s="238"/>
    </row>
    <row r="3485" spans="25:28" x14ac:dyDescent="0.2">
      <c r="Y3485" s="238"/>
      <c r="AA3485" s="238"/>
      <c r="AB3485" s="238"/>
    </row>
    <row r="3486" spans="25:28" x14ac:dyDescent="0.2">
      <c r="Y3486" s="238"/>
      <c r="AA3486" s="238"/>
      <c r="AB3486" s="238"/>
    </row>
    <row r="3487" spans="25:28" x14ac:dyDescent="0.2">
      <c r="Y3487" s="238"/>
      <c r="AA3487" s="238"/>
      <c r="AB3487" s="238"/>
    </row>
    <row r="3488" spans="25:28" x14ac:dyDescent="0.2">
      <c r="Y3488" s="238"/>
      <c r="AA3488" s="238"/>
      <c r="AB3488" s="238"/>
    </row>
    <row r="3489" spans="25:28" x14ac:dyDescent="0.2">
      <c r="Y3489" s="238"/>
      <c r="AA3489" s="238"/>
      <c r="AB3489" s="238"/>
    </row>
    <row r="3490" spans="25:28" x14ac:dyDescent="0.2">
      <c r="Y3490" s="238"/>
      <c r="AA3490" s="238"/>
      <c r="AB3490" s="238"/>
    </row>
    <row r="3491" spans="25:28" x14ac:dyDescent="0.2">
      <c r="Y3491" s="238"/>
      <c r="AA3491" s="238"/>
      <c r="AB3491" s="238"/>
    </row>
    <row r="3492" spans="25:28" x14ac:dyDescent="0.2">
      <c r="Y3492" s="238"/>
      <c r="AA3492" s="238"/>
      <c r="AB3492" s="238"/>
    </row>
    <row r="3493" spans="25:28" x14ac:dyDescent="0.2">
      <c r="Y3493" s="238"/>
      <c r="AA3493" s="238"/>
      <c r="AB3493" s="238"/>
    </row>
    <row r="3494" spans="25:28" x14ac:dyDescent="0.2">
      <c r="Y3494" s="238"/>
      <c r="AA3494" s="238"/>
      <c r="AB3494" s="238"/>
    </row>
    <row r="3495" spans="25:28" x14ac:dyDescent="0.2">
      <c r="Y3495" s="238"/>
      <c r="AA3495" s="238"/>
      <c r="AB3495" s="238"/>
    </row>
    <row r="3496" spans="25:28" x14ac:dyDescent="0.2">
      <c r="Y3496" s="238"/>
      <c r="AA3496" s="238"/>
      <c r="AB3496" s="238"/>
    </row>
    <row r="3497" spans="25:28" x14ac:dyDescent="0.2">
      <c r="Y3497" s="238"/>
      <c r="AA3497" s="238"/>
      <c r="AB3497" s="238"/>
    </row>
    <row r="3498" spans="25:28" x14ac:dyDescent="0.2">
      <c r="Y3498" s="238"/>
      <c r="AA3498" s="238"/>
      <c r="AB3498" s="238"/>
    </row>
    <row r="3499" spans="25:28" x14ac:dyDescent="0.2">
      <c r="Y3499" s="238"/>
      <c r="AA3499" s="238"/>
      <c r="AB3499" s="238"/>
    </row>
    <row r="3500" spans="25:28" x14ac:dyDescent="0.2">
      <c r="Y3500" s="238"/>
      <c r="AA3500" s="238"/>
      <c r="AB3500" s="238"/>
    </row>
    <row r="3501" spans="25:28" x14ac:dyDescent="0.2">
      <c r="Y3501" s="238"/>
      <c r="AA3501" s="238"/>
      <c r="AB3501" s="238"/>
    </row>
    <row r="3502" spans="25:28" x14ac:dyDescent="0.2">
      <c r="Y3502" s="238"/>
      <c r="AA3502" s="238"/>
      <c r="AB3502" s="238"/>
    </row>
    <row r="3503" spans="25:28" x14ac:dyDescent="0.2">
      <c r="Y3503" s="238"/>
      <c r="AA3503" s="238"/>
      <c r="AB3503" s="238"/>
    </row>
    <row r="3504" spans="25:28" x14ac:dyDescent="0.2">
      <c r="Y3504" s="238"/>
      <c r="AA3504" s="238"/>
      <c r="AB3504" s="238"/>
    </row>
    <row r="3505" spans="25:28" x14ac:dyDescent="0.2">
      <c r="Y3505" s="238"/>
      <c r="AA3505" s="238"/>
      <c r="AB3505" s="238"/>
    </row>
    <row r="3506" spans="25:28" x14ac:dyDescent="0.2">
      <c r="Y3506" s="238"/>
      <c r="AA3506" s="238"/>
      <c r="AB3506" s="238"/>
    </row>
    <row r="3507" spans="25:28" x14ac:dyDescent="0.2">
      <c r="Y3507" s="238"/>
      <c r="AA3507" s="238"/>
      <c r="AB3507" s="238"/>
    </row>
    <row r="3508" spans="25:28" x14ac:dyDescent="0.2">
      <c r="Y3508" s="238"/>
      <c r="AA3508" s="238"/>
      <c r="AB3508" s="238"/>
    </row>
    <row r="3509" spans="25:28" x14ac:dyDescent="0.2">
      <c r="Y3509" s="238"/>
      <c r="AA3509" s="238"/>
      <c r="AB3509" s="238"/>
    </row>
    <row r="3510" spans="25:28" x14ac:dyDescent="0.2">
      <c r="Y3510" s="238"/>
      <c r="AA3510" s="238"/>
      <c r="AB3510" s="238"/>
    </row>
    <row r="3511" spans="25:28" x14ac:dyDescent="0.2">
      <c r="Y3511" s="238"/>
      <c r="AA3511" s="238"/>
      <c r="AB3511" s="238"/>
    </row>
    <row r="3512" spans="25:28" x14ac:dyDescent="0.2">
      <c r="Y3512" s="238"/>
      <c r="AA3512" s="238"/>
      <c r="AB3512" s="238"/>
    </row>
    <row r="3513" spans="25:28" x14ac:dyDescent="0.2">
      <c r="Y3513" s="238"/>
      <c r="AA3513" s="238"/>
      <c r="AB3513" s="238"/>
    </row>
    <row r="3514" spans="25:28" x14ac:dyDescent="0.2">
      <c r="Y3514" s="238"/>
      <c r="AA3514" s="238"/>
      <c r="AB3514" s="238"/>
    </row>
    <row r="3515" spans="25:28" x14ac:dyDescent="0.2">
      <c r="Y3515" s="238"/>
      <c r="AA3515" s="238"/>
      <c r="AB3515" s="238"/>
    </row>
    <row r="3516" spans="25:28" x14ac:dyDescent="0.2">
      <c r="Y3516" s="238"/>
      <c r="AA3516" s="238"/>
      <c r="AB3516" s="238"/>
    </row>
    <row r="3517" spans="25:28" x14ac:dyDescent="0.2">
      <c r="Y3517" s="238"/>
      <c r="AA3517" s="238"/>
      <c r="AB3517" s="238"/>
    </row>
    <row r="3518" spans="25:28" x14ac:dyDescent="0.2">
      <c r="Y3518" s="238"/>
      <c r="AA3518" s="238"/>
      <c r="AB3518" s="238"/>
    </row>
    <row r="3519" spans="25:28" x14ac:dyDescent="0.2">
      <c r="Y3519" s="238"/>
      <c r="AA3519" s="238"/>
      <c r="AB3519" s="238"/>
    </row>
    <row r="3520" spans="25:28" x14ac:dyDescent="0.2">
      <c r="Y3520" s="238"/>
      <c r="AA3520" s="238"/>
      <c r="AB3520" s="238"/>
    </row>
    <row r="3521" spans="25:28" x14ac:dyDescent="0.2">
      <c r="Y3521" s="238"/>
      <c r="AA3521" s="238"/>
      <c r="AB3521" s="238"/>
    </row>
    <row r="3522" spans="25:28" x14ac:dyDescent="0.2">
      <c r="Y3522" s="238"/>
      <c r="AA3522" s="238"/>
      <c r="AB3522" s="238"/>
    </row>
    <row r="3523" spans="25:28" x14ac:dyDescent="0.2">
      <c r="Y3523" s="238"/>
      <c r="AA3523" s="238"/>
      <c r="AB3523" s="238"/>
    </row>
    <row r="3524" spans="25:28" x14ac:dyDescent="0.2">
      <c r="Y3524" s="238"/>
      <c r="AA3524" s="238"/>
      <c r="AB3524" s="238"/>
    </row>
    <row r="3525" spans="25:28" x14ac:dyDescent="0.2">
      <c r="Y3525" s="238"/>
      <c r="AA3525" s="238"/>
      <c r="AB3525" s="238"/>
    </row>
    <row r="3526" spans="25:28" x14ac:dyDescent="0.2">
      <c r="Y3526" s="238"/>
      <c r="AA3526" s="238"/>
      <c r="AB3526" s="238"/>
    </row>
    <row r="3527" spans="25:28" x14ac:dyDescent="0.2">
      <c r="Y3527" s="238"/>
      <c r="AA3527" s="238"/>
      <c r="AB3527" s="238"/>
    </row>
    <row r="3528" spans="25:28" x14ac:dyDescent="0.2">
      <c r="Y3528" s="238"/>
      <c r="AA3528" s="238"/>
      <c r="AB3528" s="238"/>
    </row>
    <row r="3529" spans="25:28" x14ac:dyDescent="0.2">
      <c r="Y3529" s="238"/>
      <c r="AA3529" s="238"/>
      <c r="AB3529" s="238"/>
    </row>
    <row r="3530" spans="25:28" x14ac:dyDescent="0.2">
      <c r="Y3530" s="238"/>
      <c r="AA3530" s="238"/>
      <c r="AB3530" s="238"/>
    </row>
    <row r="3531" spans="25:28" x14ac:dyDescent="0.2">
      <c r="Y3531" s="238"/>
      <c r="AA3531" s="238"/>
      <c r="AB3531" s="238"/>
    </row>
    <row r="3532" spans="25:28" x14ac:dyDescent="0.2">
      <c r="Y3532" s="238"/>
      <c r="AA3532" s="238"/>
      <c r="AB3532" s="238"/>
    </row>
    <row r="3533" spans="25:28" x14ac:dyDescent="0.2">
      <c r="Y3533" s="238"/>
      <c r="AA3533" s="238"/>
      <c r="AB3533" s="238"/>
    </row>
    <row r="3534" spans="25:28" x14ac:dyDescent="0.2">
      <c r="Y3534" s="238"/>
      <c r="AA3534" s="238"/>
      <c r="AB3534" s="238"/>
    </row>
    <row r="3535" spans="25:28" x14ac:dyDescent="0.2">
      <c r="Y3535" s="238"/>
      <c r="AA3535" s="238"/>
      <c r="AB3535" s="238"/>
    </row>
    <row r="3536" spans="25:28" x14ac:dyDescent="0.2">
      <c r="Y3536" s="238"/>
      <c r="AA3536" s="238"/>
      <c r="AB3536" s="238"/>
    </row>
  </sheetData>
  <dataValidations count="1">
    <dataValidation type="list" allowBlank="1" showInputMessage="1" showErrorMessage="1" sqref="N4 N8:N16">
      <formula1>"true,false"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4"/>
  <sheetViews>
    <sheetView showGridLines="0" workbookViewId="0">
      <selection activeCell="N1" sqref="N1"/>
    </sheetView>
  </sheetViews>
  <sheetFormatPr defaultRowHeight="11.25" outlineLevelCol="1" x14ac:dyDescent="0.2"/>
  <cols>
    <col min="1" max="1" width="3.1640625" style="236" customWidth="1"/>
    <col min="2" max="2" width="2.33203125" style="236" bestFit="1" customWidth="1"/>
    <col min="3" max="3" width="3.1640625" style="236" customWidth="1"/>
    <col min="4" max="4" width="30.83203125" style="236" customWidth="1"/>
    <col min="5" max="6" width="20.1640625" style="236" bestFit="1" customWidth="1"/>
    <col min="7" max="7" width="8.1640625" style="236" bestFit="1" customWidth="1"/>
    <col min="8" max="8" width="11.6640625" style="236" customWidth="1"/>
    <col min="9" max="10" width="14.1640625" style="236" hidden="1" customWidth="1" outlineLevel="1"/>
    <col min="11" max="11" width="10.5" style="236" bestFit="1" customWidth="1" collapsed="1"/>
    <col min="12" max="12" width="9.33203125" style="236" bestFit="1" customWidth="1"/>
    <col min="13" max="13" width="10.33203125" style="236" customWidth="1"/>
    <col min="14" max="14" width="9.33203125" style="236" bestFit="1" customWidth="1"/>
    <col min="15" max="15" width="7" style="236" bestFit="1" customWidth="1"/>
    <col min="16" max="16" width="9.33203125" style="236" bestFit="1" customWidth="1"/>
    <col min="17" max="17" width="11.33203125" style="236" customWidth="1"/>
    <col min="18" max="18" width="20.1640625" style="10" bestFit="1" customWidth="1"/>
    <col min="19" max="19" width="20.1640625" style="10" customWidth="1"/>
    <col min="20" max="20" width="8.1640625" style="10" bestFit="1" customWidth="1"/>
    <col min="21" max="21" width="9.33203125" style="10" bestFit="1" customWidth="1"/>
    <col min="22" max="16384" width="9.33203125" style="236"/>
  </cols>
  <sheetData>
    <row r="1" spans="1:21" x14ac:dyDescent="0.2">
      <c r="E1" s="247" t="s">
        <v>108</v>
      </c>
      <c r="F1" s="248" t="s">
        <v>38</v>
      </c>
      <c r="N1" s="236" t="str">
        <f>_xll.qlInterpolation(,interpolator6M,_xll.ohFilter(E4:E22,M4:M22),_xll.ohFilter(L4:L22,M4:M22))</f>
        <v>obj_0040c#0035</v>
      </c>
      <c r="R1" s="236"/>
      <c r="S1" s="236"/>
      <c r="T1" s="236"/>
      <c r="U1" s="236"/>
    </row>
    <row r="2" spans="1:21" ht="26.25" customHeight="1" x14ac:dyDescent="0.2">
      <c r="D2" s="235" t="str">
        <f>F1&amp;" Instruments"</f>
        <v>6M Instruments</v>
      </c>
      <c r="E2" s="235" t="s">
        <v>109</v>
      </c>
      <c r="F2" s="235" t="s">
        <v>110</v>
      </c>
      <c r="G2" s="235" t="s">
        <v>132</v>
      </c>
      <c r="H2" s="235" t="str">
        <f>F1&amp;" Market quote"</f>
        <v>6M Market quote</v>
      </c>
      <c r="I2" s="235" t="s">
        <v>133</v>
      </c>
      <c r="J2" s="235" t="s">
        <v>134</v>
      </c>
      <c r="K2" s="235" t="s">
        <v>135</v>
      </c>
      <c r="L2" s="235" t="s">
        <v>146</v>
      </c>
      <c r="M2" s="235" t="s">
        <v>82</v>
      </c>
      <c r="N2" s="235" t="s">
        <v>139</v>
      </c>
      <c r="O2" s="235" t="s">
        <v>149</v>
      </c>
      <c r="P2" s="235" t="s">
        <v>136</v>
      </c>
      <c r="R2" s="235" t="s">
        <v>109</v>
      </c>
      <c r="S2" s="249" t="s">
        <v>110</v>
      </c>
      <c r="T2" s="249" t="s">
        <v>132</v>
      </c>
      <c r="U2" s="235" t="s">
        <v>139</v>
      </c>
    </row>
    <row r="3" spans="1:21" ht="11.25" customHeight="1" x14ac:dyDescent="0.2">
      <c r="D3" s="245" t="s">
        <v>186</v>
      </c>
      <c r="E3" s="131">
        <f>_xll.qlCalendarAdvance(Calendar,_xll.qlLastFixingQuoteReferenceDate(D4),_xll.qlInterestRateIndexFixingDays(PROPER(Currency)&amp;IborType&amp;$F$1)&amp;"D","f",,LastFixingsTrigger)</f>
        <v>42270</v>
      </c>
      <c r="F3" s="131"/>
      <c r="G3" s="132"/>
      <c r="H3" s="106"/>
      <c r="I3" s="107"/>
      <c r="J3" s="107"/>
      <c r="K3" s="106"/>
      <c r="L3" s="106"/>
      <c r="M3" s="133"/>
      <c r="N3" s="255"/>
      <c r="O3" s="256"/>
      <c r="P3" s="257"/>
      <c r="R3" s="44">
        <f>E4</f>
        <v>42270</v>
      </c>
      <c r="S3" s="137">
        <f>_xll.qlCalendarAdvance(Calendar,R3,$F$1,"mf",,Trigger)</f>
        <v>42452</v>
      </c>
      <c r="T3" s="138">
        <f>_xll.qlDayCounterYearFraction(DayCounter,R3,S3,,,Trigger)</f>
        <v>0.49863013698630138</v>
      </c>
      <c r="U3" s="126">
        <f>_xll.qlInterpolationInterpolate(B6Minterpolation,R3,TRUE)</f>
        <v>2.5999999999945945E-3</v>
      </c>
    </row>
    <row r="4" spans="1:21" ht="11.25" customHeight="1" x14ac:dyDescent="0.2">
      <c r="C4" s="250" t="str">
        <f>SUBSTITUTE(F1,"M","")</f>
        <v>6</v>
      </c>
      <c r="D4" s="242" t="str">
        <f>PROPER(Currency&amp;IborType)&amp;F1&amp;"LastFixing"&amp;QuoteSuffix</f>
        <v>Gbplibor6MLastFixing_Quote</v>
      </c>
      <c r="E4" s="156">
        <f>SettlementDate</f>
        <v>42270</v>
      </c>
      <c r="F4" s="156">
        <f>_xll.qlCalendarAdvance(Calendar,E4,$F$1,"mf",,Trigger)</f>
        <v>42452</v>
      </c>
      <c r="G4" s="157">
        <f>_xll.qlDayCounterYearFraction(DayCounter,E4,F4,,,Trigger)</f>
        <v>0.49863013698630138</v>
      </c>
      <c r="H4" s="158">
        <f>_xll.qlQuoteValue(D4,LastFixingsTrigger)</f>
        <v>7.4375000000000005E-3</v>
      </c>
      <c r="I4" s="159">
        <f>_xll.qlYieldTSDiscount(Discounting,E4,,AllTriggers)</f>
        <v>1</v>
      </c>
      <c r="J4" s="159">
        <f>_xll.qlYieldTSDiscount(Discounting,F4,,AllTriggers)</f>
        <v>0.99759368105030211</v>
      </c>
      <c r="K4" s="158">
        <f>(I4/J4-1)/G4</f>
        <v>4.8375000000054061E-3</v>
      </c>
      <c r="L4" s="158">
        <f>H4-K4</f>
        <v>2.5999999999945945E-3</v>
      </c>
      <c r="M4" s="160" t="b">
        <v>1</v>
      </c>
      <c r="N4" s="161">
        <f>_xll.qlInterpolationInterpolate($N$1,E4,TRUE)</f>
        <v>2.5999999999945945E-3</v>
      </c>
      <c r="O4" s="162">
        <f>(L4-N4)*10000</f>
        <v>0</v>
      </c>
      <c r="P4" s="252">
        <f t="shared" ref="P4:P6" si="0">LN((1+H4*G4)/(1+K4*G4))</f>
        <v>1.292483095733907E-3</v>
      </c>
      <c r="R4" s="44">
        <f>_xll.qlCalendarAdvance(Calendar,R3,"1D","f")</f>
        <v>42271</v>
      </c>
      <c r="S4" s="137">
        <f>_xll.qlCalendarAdvance(Calendar,R4,$F$1,"mf",,Trigger)</f>
        <v>42453</v>
      </c>
      <c r="T4" s="138">
        <f>_xll.qlDayCounterYearFraction(DayCounter,R4,S4,,,Trigger)</f>
        <v>0.49863013698630138</v>
      </c>
      <c r="U4" s="126">
        <f>_xll.qlInterpolationInterpolate(B6Minterpolation,R4,TRUE)</f>
        <v>2.5984708529833761E-3</v>
      </c>
    </row>
    <row r="5" spans="1:21" ht="11.25" customHeight="1" x14ac:dyDescent="0.2">
      <c r="A5" s="236">
        <v>1</v>
      </c>
      <c r="B5" s="236" t="s">
        <v>33</v>
      </c>
      <c r="C5" s="236">
        <f>A5+SUBSTITUTE($F$1,"M","")</f>
        <v>7</v>
      </c>
      <c r="D5" s="244" t="str">
        <f t="shared" ref="D5:D22" si="1">Currency&amp;A5&amp;B5&amp;C5&amp;"F"&amp;QuoteSuffix</f>
        <v>GBP1x7F_Quote</v>
      </c>
      <c r="E5" s="44">
        <f>_xll.qlCalendarAdvance("target",$E$4,A5&amp;"M","mf",,Trigger)</f>
        <v>42300</v>
      </c>
      <c r="F5" s="44">
        <f>_xll.qlCalendarAdvance(Calendar,E5,$F$1,"mf",,Trigger)</f>
        <v>42485</v>
      </c>
      <c r="G5" s="96">
        <f>_xll.qlDayCounterYearFraction(DayCounter,E5,F5,,,Trigger)</f>
        <v>0.50684931506849318</v>
      </c>
      <c r="H5" s="11">
        <f>_xll.qlQuoteValue(D5,AllTriggers)</f>
        <v>7.4999999999999997E-3</v>
      </c>
      <c r="I5" s="105">
        <f>_xll.qlYieldTSDiscount(Discounting,E5,,AllTriggers)</f>
        <v>0.99962000746296242</v>
      </c>
      <c r="J5" s="105">
        <f>_xll.qlYieldTSDiscount(Discounting,F5,,AllTriggers)</f>
        <v>0.99712200538991047</v>
      </c>
      <c r="K5" s="11">
        <f t="shared" ref="K5:K22" si="2">(I5/J5-1)/G5</f>
        <v>4.9427156856646616E-3</v>
      </c>
      <c r="L5" s="104">
        <f t="shared" ref="L5:L22" si="3">H5-K5</f>
        <v>2.5572843143353381E-3</v>
      </c>
      <c r="M5" s="95" t="b">
        <v>1</v>
      </c>
      <c r="N5" s="11">
        <f>_xll.qlInterpolationInterpolate($N$1,E5,TRUE)</f>
        <v>2.5572843143353381E-3</v>
      </c>
      <c r="O5" s="136">
        <f t="shared" ref="O5:O22" si="4">(L5-N5)*10000</f>
        <v>0</v>
      </c>
      <c r="P5" s="253">
        <f t="shared" si="0"/>
        <v>1.292083667731122E-3</v>
      </c>
      <c r="R5" s="44">
        <f>_xll.qlCalendarAdvance(Calendar,R4,"1D","f")</f>
        <v>42272</v>
      </c>
      <c r="S5" s="137">
        <f>_xll.qlCalendarAdvance(Calendar,R5,$F$1,"mf",,Trigger)</f>
        <v>42458</v>
      </c>
      <c r="T5" s="138">
        <f>_xll.qlDayCounterYearFraction(DayCounter,R5,S5,,,Trigger)</f>
        <v>0.50958904109589043</v>
      </c>
      <c r="U5" s="126">
        <f>_xll.qlInterpolationInterpolate(B6Minterpolation,R5,TRUE)</f>
        <v>2.5969424086917745E-3</v>
      </c>
    </row>
    <row r="6" spans="1:21" ht="11.25" customHeight="1" x14ac:dyDescent="0.2">
      <c r="A6" s="236">
        <v>2</v>
      </c>
      <c r="B6" s="236" t="s">
        <v>33</v>
      </c>
      <c r="C6" s="236">
        <f t="shared" ref="C6:C22" si="5">A6+SUBSTITUTE($F$1,"M","")</f>
        <v>8</v>
      </c>
      <c r="D6" s="244" t="str">
        <f t="shared" si="1"/>
        <v>GBP2x8F_Quote</v>
      </c>
      <c r="E6" s="44">
        <f>_xll.qlCalendarAdvance("target",$E$4,A6&amp;"M","mf",,Trigger)</f>
        <v>42331</v>
      </c>
      <c r="F6" s="44">
        <f>_xll.qlCalendarAdvance(Calendar,E6,$F$1,"mf",,Trigger)</f>
        <v>42513</v>
      </c>
      <c r="G6" s="96">
        <f>_xll.qlDayCounterYearFraction(DayCounter,E6,F6,,,Trigger)</f>
        <v>0.49863013698630138</v>
      </c>
      <c r="H6" s="11">
        <f>_xll.qlQuoteValue(D6,AllTriggers)</f>
        <v>7.6E-3</v>
      </c>
      <c r="I6" s="97">
        <f>_xll.qlYieldTSDiscount(Discounting,E6,,AllTriggers)</f>
        <v>0.99922348016397677</v>
      </c>
      <c r="J6" s="97">
        <f>_xll.qlYieldTSDiscount(Discounting,F6,,AllTriggers)</f>
        <v>0.99669881065837362</v>
      </c>
      <c r="K6" s="11">
        <f t="shared" si="2"/>
        <v>5.0799808001497915E-3</v>
      </c>
      <c r="L6" s="11">
        <f t="shared" si="3"/>
        <v>2.5200191998502085E-3</v>
      </c>
      <c r="M6" s="95" t="b">
        <v>1</v>
      </c>
      <c r="N6" s="11">
        <f>_xll.qlInterpolationInterpolate($N$1,E6,TRUE)</f>
        <v>2.5200191998502085E-3</v>
      </c>
      <c r="O6" s="136">
        <f t="shared" si="4"/>
        <v>0</v>
      </c>
      <c r="P6" s="253">
        <f t="shared" si="0"/>
        <v>1.2525978327172184E-3</v>
      </c>
      <c r="R6" s="44">
        <f>_xll.qlCalendarAdvance(Calendar,R5,"1D","f")</f>
        <v>42275</v>
      </c>
      <c r="S6" s="137">
        <f>_xll.qlCalendarAdvance(Calendar,R6,$F$1,"mf",,Trigger)</f>
        <v>42458</v>
      </c>
      <c r="T6" s="138">
        <f>_xll.qlDayCounterYearFraction(DayCounter,R6,S6,,,Trigger)</f>
        <v>0.50136986301369868</v>
      </c>
      <c r="U6" s="126">
        <f>_xll.qlInterpolationInterpolate(B6Minterpolation,R6,TRUE)</f>
        <v>2.5923683193308381E-3</v>
      </c>
    </row>
    <row r="7" spans="1:21" ht="11.25" customHeight="1" x14ac:dyDescent="0.2">
      <c r="A7" s="236">
        <f>A6+1</f>
        <v>3</v>
      </c>
      <c r="B7" s="236" t="s">
        <v>33</v>
      </c>
      <c r="C7" s="236">
        <f t="shared" si="5"/>
        <v>9</v>
      </c>
      <c r="D7" s="244" t="str">
        <f t="shared" si="1"/>
        <v>GBP3x9F_Quote</v>
      </c>
      <c r="E7" s="44">
        <f>_xll.qlCalendarAdvance("target",$E$4,A7&amp;"M","mf",,Trigger)</f>
        <v>42361</v>
      </c>
      <c r="F7" s="44">
        <f>_xll.qlCalendarAdvance(Calendar,E7,$F$1,"mf",,Trigger)</f>
        <v>42544</v>
      </c>
      <c r="G7" s="96">
        <f>_xll.qlDayCounterYearFraction(DayCounter,E7,F7,,,Trigger)</f>
        <v>0.50136986301369868</v>
      </c>
      <c r="H7" s="11">
        <f>_xll.qlQuoteValue(D7,AllTriggers)</f>
        <v>7.7499999999999999E-3</v>
      </c>
      <c r="I7" s="97">
        <f>_xll.qlYieldTSDiscount(Discounting,E7,,AllTriggers)</f>
        <v>0.99883269979860867</v>
      </c>
      <c r="J7" s="97">
        <f>_xll.qlYieldTSDiscount(Discounting,F7,,AllTriggers)</f>
        <v>0.99619542051675203</v>
      </c>
      <c r="K7" s="11">
        <f t="shared" si="2"/>
        <v>5.2802362801354346E-3</v>
      </c>
      <c r="L7" s="11">
        <f t="shared" si="3"/>
        <v>2.4697637198645653E-3</v>
      </c>
      <c r="M7" s="95" t="b">
        <v>1</v>
      </c>
      <c r="N7" s="11">
        <f>_xll.qlInterpolationInterpolate($N$1,E7,TRUE)</f>
        <v>2.4697637198645653E-3</v>
      </c>
      <c r="O7" s="136">
        <f t="shared" si="4"/>
        <v>0</v>
      </c>
      <c r="P7" s="253">
        <f t="shared" ref="P7:P22" si="6">LN((1+H7*G7)/(1+K7*G7))</f>
        <v>1.2342336507594879E-3</v>
      </c>
      <c r="R7" s="44">
        <f>_xll.qlCalendarAdvance(Calendar,R6,"1D","f")</f>
        <v>42276</v>
      </c>
      <c r="S7" s="137">
        <f>_xll.qlCalendarAdvance(Calendar,R7,$F$1,"mf",,Trigger)</f>
        <v>42458</v>
      </c>
      <c r="T7" s="138">
        <f>_xll.qlDayCounterYearFraction(DayCounter,R7,S7,,,Trigger)</f>
        <v>0.49863013698630138</v>
      </c>
      <c r="U7" s="126">
        <f>_xll.qlInterpolationInterpolate(B6Minterpolation,R7,TRUE)</f>
        <v>2.590849713113871E-3</v>
      </c>
    </row>
    <row r="8" spans="1:21" ht="11.25" customHeight="1" x14ac:dyDescent="0.2">
      <c r="A8" s="236">
        <f t="shared" ref="A8:A22" si="7">A7+1</f>
        <v>4</v>
      </c>
      <c r="B8" s="236" t="s">
        <v>33</v>
      </c>
      <c r="C8" s="236">
        <f t="shared" si="5"/>
        <v>10</v>
      </c>
      <c r="D8" s="244" t="str">
        <f t="shared" si="1"/>
        <v>GBP4x10F_Quote</v>
      </c>
      <c r="E8" s="44">
        <f>_xll.qlCalendarAdvance("target",$E$4,A8&amp;"M","mf",,Trigger)</f>
        <v>42394</v>
      </c>
      <c r="F8" s="44">
        <f>_xll.qlCalendarAdvance(Calendar,E8,$F$1,"mf",,Trigger)</f>
        <v>42576</v>
      </c>
      <c r="G8" s="96">
        <f>_xll.qlDayCounterYearFraction(DayCounter,E8,F8,,,Trigger)</f>
        <v>0.49863013698630138</v>
      </c>
      <c r="H8" s="11">
        <f>_xll.qlQuoteValue(D8,AllTriggers)</f>
        <v>7.9499999999999987E-3</v>
      </c>
      <c r="I8" s="97">
        <f>_xll.qlYieldTSDiscount(Discounting,E8,,AllTriggers)</f>
        <v>0.99841429926224012</v>
      </c>
      <c r="J8" s="97">
        <f>_xll.qlYieldTSDiscount(Discounting,F8,,AllTriggers)</f>
        <v>0.99568024806301769</v>
      </c>
      <c r="K8" s="11">
        <f t="shared" si="2"/>
        <v>5.5069131565559874E-3</v>
      </c>
      <c r="L8" s="11">
        <f t="shared" si="3"/>
        <v>2.4430868434440114E-3</v>
      </c>
      <c r="M8" s="95" t="b">
        <v>1</v>
      </c>
      <c r="N8" s="11">
        <f>_xll.qlInterpolationInterpolate($N$1,E8,TRUE)</f>
        <v>2.4430868434440114E-3</v>
      </c>
      <c r="O8" s="136">
        <f t="shared" si="4"/>
        <v>0</v>
      </c>
      <c r="P8" s="253">
        <f t="shared" si="6"/>
        <v>1.2141234791591387E-3</v>
      </c>
      <c r="R8" s="44">
        <f>_xll.qlCalendarAdvance(Calendar,R7,"1D","f")</f>
        <v>42277</v>
      </c>
      <c r="S8" s="137">
        <f>_xll.qlCalendarAdvance(Calendar,R8,$F$1,"mf",,Trigger)</f>
        <v>42459</v>
      </c>
      <c r="T8" s="138">
        <f>_xll.qlDayCounterYearFraction(DayCounter,R8,S8,,,Trigger)</f>
        <v>0.49863013698630138</v>
      </c>
      <c r="U8" s="126">
        <f>_xll.qlInterpolationInterpolate(B6Minterpolation,R8,TRUE)</f>
        <v>2.5893353232146043E-3</v>
      </c>
    </row>
    <row r="9" spans="1:21" ht="11.25" customHeight="1" x14ac:dyDescent="0.2">
      <c r="A9" s="236">
        <f t="shared" si="7"/>
        <v>5</v>
      </c>
      <c r="B9" s="236" t="s">
        <v>33</v>
      </c>
      <c r="C9" s="236">
        <f t="shared" si="5"/>
        <v>11</v>
      </c>
      <c r="D9" s="244" t="str">
        <f t="shared" si="1"/>
        <v>GBP5x11F_Quote</v>
      </c>
      <c r="E9" s="44">
        <f>_xll.qlCalendarAdvance("target",$E$4,A9&amp;"M","mf",,Trigger)</f>
        <v>42423</v>
      </c>
      <c r="F9" s="44">
        <f>_xll.qlCalendarAdvance(Calendar,E9,$F$1,"mf",,Trigger)</f>
        <v>42605</v>
      </c>
      <c r="G9" s="96">
        <f>_xll.qlDayCounterYearFraction(DayCounter,E9,F9,,,Trigger)</f>
        <v>0.49863013698630138</v>
      </c>
      <c r="H9" s="11">
        <f>_xll.qlQuoteValue(D9,AllTriggers)</f>
        <v>8.150000000000001E-3</v>
      </c>
      <c r="I9" s="97">
        <f>_xll.qlYieldTSDiscount(Discounting,E9,,AllTriggers)</f>
        <v>0.99801286069449313</v>
      </c>
      <c r="J9" s="97">
        <f>_xll.qlYieldTSDiscount(Discounting,F9,,AllTriggers)</f>
        <v>0.99518188823406639</v>
      </c>
      <c r="K9" s="11">
        <f t="shared" si="2"/>
        <v>5.7049869794822778E-3</v>
      </c>
      <c r="L9" s="11">
        <f t="shared" si="3"/>
        <v>2.4450130205177232E-3</v>
      </c>
      <c r="M9" s="95" t="b">
        <v>1</v>
      </c>
      <c r="N9" s="11">
        <f>_xll.qlInterpolationInterpolate($N$1,E9,TRUE)</f>
        <v>2.4450130205177232E-3</v>
      </c>
      <c r="O9" s="136">
        <f t="shared" si="4"/>
        <v>0</v>
      </c>
      <c r="P9" s="253">
        <f t="shared" si="6"/>
        <v>1.2149605413352869E-3</v>
      </c>
      <c r="R9" s="44">
        <f>_xll.qlCalendarAdvance(Calendar,R8,"1D","f")</f>
        <v>42278</v>
      </c>
      <c r="S9" s="137">
        <f>_xll.qlCalendarAdvance(Calendar,R9,$F$1,"mf",,Trigger)</f>
        <v>42461</v>
      </c>
      <c r="T9" s="138">
        <f>_xll.qlDayCounterYearFraction(DayCounter,R9,S9,,,Trigger)</f>
        <v>0.50136986301369868</v>
      </c>
      <c r="U9" s="126">
        <f>_xll.qlInterpolationInterpolate(B6Minterpolation,R9,TRUE)</f>
        <v>2.5878258523526552E-3</v>
      </c>
    </row>
    <row r="10" spans="1:21" ht="11.25" customHeight="1" x14ac:dyDescent="0.2">
      <c r="A10" s="236">
        <f t="shared" si="7"/>
        <v>6</v>
      </c>
      <c r="B10" s="236" t="s">
        <v>33</v>
      </c>
      <c r="C10" s="236">
        <f t="shared" si="5"/>
        <v>12</v>
      </c>
      <c r="D10" s="244" t="str">
        <f t="shared" si="1"/>
        <v>GBP6x12F_Quote</v>
      </c>
      <c r="E10" s="44">
        <f>_xll.qlCalendarAdvance("target",$E$4,A10&amp;"M","mf",,Trigger)</f>
        <v>42452</v>
      </c>
      <c r="F10" s="44">
        <f>_xll.qlCalendarAdvance(Calendar,E10,$F$1,"mf",,Trigger)</f>
        <v>42636</v>
      </c>
      <c r="G10" s="96">
        <f>_xll.qlDayCounterYearFraction(DayCounter,E10,F10,,,Trigger)</f>
        <v>0.50410958904109593</v>
      </c>
      <c r="H10" s="11">
        <f>_xll.qlQuoteValue(D10,AllTriggers)</f>
        <v>8.4000000000000012E-3</v>
      </c>
      <c r="I10" s="97">
        <f>_xll.qlYieldTSDiscount(Discounting,E10,,AllTriggers)</f>
        <v>0.99759368105030211</v>
      </c>
      <c r="J10" s="97">
        <f>_xll.qlYieldTSDiscount(Discounting,F10,,AllTriggers)</f>
        <v>0.99462676732743704</v>
      </c>
      <c r="K10" s="11">
        <f t="shared" si="2"/>
        <v>5.9172486059639968E-3</v>
      </c>
      <c r="L10" s="11">
        <f t="shared" si="3"/>
        <v>2.4827513940360044E-3</v>
      </c>
      <c r="M10" s="95" t="b">
        <v>1</v>
      </c>
      <c r="N10" s="11">
        <f>_xll.qlInterpolationInterpolate($N$1,E10,TRUE)</f>
        <v>2.4827513940360044E-3</v>
      </c>
      <c r="O10" s="136">
        <f t="shared" si="4"/>
        <v>0</v>
      </c>
      <c r="P10" s="253">
        <f t="shared" si="6"/>
        <v>1.2470785758338342E-3</v>
      </c>
      <c r="R10" s="44">
        <f>_xll.qlCalendarAdvance(Calendar,R9,"1D","f")</f>
        <v>42279</v>
      </c>
      <c r="S10" s="137">
        <f>_xll.qlCalendarAdvance(Calendar,R10,$F$1,"mf",,Trigger)</f>
        <v>42464</v>
      </c>
      <c r="T10" s="138">
        <f>_xll.qlDayCounterYearFraction(DayCounter,R10,S10,,,Trigger)</f>
        <v>0.50684931506849318</v>
      </c>
      <c r="U10" s="126">
        <f>_xll.qlInterpolationInterpolate(B6Minterpolation,R10,TRUE)</f>
        <v>2.5863220032476398E-3</v>
      </c>
    </row>
    <row r="11" spans="1:21" ht="11.25" customHeight="1" x14ac:dyDescent="0.2">
      <c r="A11" s="236">
        <f t="shared" si="7"/>
        <v>7</v>
      </c>
      <c r="B11" s="236" t="s">
        <v>33</v>
      </c>
      <c r="C11" s="236">
        <f t="shared" si="5"/>
        <v>13</v>
      </c>
      <c r="D11" s="244" t="str">
        <f t="shared" si="1"/>
        <v>GBP7x13F_Quote</v>
      </c>
      <c r="E11" s="44">
        <f>_xll.qlCalendarAdvance("target",$E$4,A11&amp;"M","mf",,Trigger)</f>
        <v>42485</v>
      </c>
      <c r="F11" s="44">
        <f>_xll.qlCalendarAdvance(Calendar,E11,$F$1,"mf",,Trigger)</f>
        <v>42668</v>
      </c>
      <c r="G11" s="96">
        <f>_xll.qlDayCounterYearFraction(DayCounter,E11,F11,,,Trigger)</f>
        <v>0.50136986301369868</v>
      </c>
      <c r="H11" s="11" t="e">
        <f>_xll.qlQuoteValue(D11,AllTriggers)</f>
        <v>#NUM!</v>
      </c>
      <c r="I11" s="97">
        <f>_xll.qlYieldTSDiscount(Discounting,E11,,AllTriggers)</f>
        <v>0.99712200538991047</v>
      </c>
      <c r="J11" s="97">
        <f>_xll.qlYieldTSDiscount(Discounting,F11,,AllTriggers)</f>
        <v>0.99403093476163951</v>
      </c>
      <c r="K11" s="11">
        <f t="shared" si="2"/>
        <v>6.2022719259645469E-3</v>
      </c>
      <c r="L11" s="11" t="e">
        <f t="shared" si="3"/>
        <v>#NUM!</v>
      </c>
      <c r="M11" s="95" t="b">
        <v>0</v>
      </c>
      <c r="N11" s="11">
        <f>_xll.qlInterpolationInterpolate($N$1,E11,TRUE)</f>
        <v>2.5425593833256818E-3</v>
      </c>
      <c r="O11" s="136" t="e">
        <f t="shared" si="4"/>
        <v>#NUM!</v>
      </c>
      <c r="P11" s="253" t="e">
        <f t="shared" si="6"/>
        <v>#NUM!</v>
      </c>
      <c r="R11" s="44">
        <f>_xll.qlCalendarAdvance(Calendar,R10,"1D","f")</f>
        <v>42282</v>
      </c>
      <c r="S11" s="137">
        <f>_xll.qlCalendarAdvance(Calendar,R11,$F$1,"mf",,Trigger)</f>
        <v>42465</v>
      </c>
      <c r="T11" s="138">
        <f>_xll.qlDayCounterYearFraction(DayCounter,R11,S11,,,Trigger)</f>
        <v>0.50136986301369868</v>
      </c>
      <c r="U11" s="126">
        <f>_xll.qlInterpolationInterpolate(B6Minterpolation,R11,TRUE)</f>
        <v>2.5818512136703657E-3</v>
      </c>
    </row>
    <row r="12" spans="1:21" ht="11.25" customHeight="1" x14ac:dyDescent="0.2">
      <c r="A12" s="236">
        <f t="shared" si="7"/>
        <v>8</v>
      </c>
      <c r="B12" s="236" t="s">
        <v>33</v>
      </c>
      <c r="C12" s="236">
        <f t="shared" si="5"/>
        <v>14</v>
      </c>
      <c r="D12" s="244" t="str">
        <f t="shared" si="1"/>
        <v>GBP8x14F_Quote</v>
      </c>
      <c r="E12" s="44">
        <f>_xll.qlCalendarAdvance("target",$E$4,A12&amp;"M","mf",,Trigger)</f>
        <v>42513</v>
      </c>
      <c r="F12" s="44">
        <f>_xll.qlCalendarAdvance(Calendar,E12,$F$1,"mf",,Trigger)</f>
        <v>42697</v>
      </c>
      <c r="G12" s="96">
        <f>_xll.qlDayCounterYearFraction(DayCounter,E12,F12,,,Trigger)</f>
        <v>0.50410958904109593</v>
      </c>
      <c r="H12" s="11" t="e">
        <f>_xll.qlQuoteValue(D12,AllTriggers)</f>
        <v>#NUM!</v>
      </c>
      <c r="I12" s="97">
        <f>_xll.qlYieldTSDiscount(Discounting,E12,,AllTriggers)</f>
        <v>0.99669881065837362</v>
      </c>
      <c r="J12" s="97">
        <f>_xll.qlYieldTSDiscount(Discounting,F12,,AllTriggers)</f>
        <v>0.99346767055551854</v>
      </c>
      <c r="K12" s="11">
        <f t="shared" si="2"/>
        <v>6.4517434875501836E-3</v>
      </c>
      <c r="L12" s="11" t="e">
        <f t="shared" si="3"/>
        <v>#NUM!</v>
      </c>
      <c r="M12" s="95" t="b">
        <v>0</v>
      </c>
      <c r="N12" s="11">
        <f>_xll.qlInterpolationInterpolate($N$1,E12,TRUE)</f>
        <v>2.5951998331038418E-3</v>
      </c>
      <c r="O12" s="136" t="e">
        <f t="shared" si="4"/>
        <v>#NUM!</v>
      </c>
      <c r="P12" s="253" t="e">
        <f t="shared" si="6"/>
        <v>#NUM!</v>
      </c>
      <c r="R12" s="44">
        <f>_xll.qlCalendarAdvance(Calendar,R11,"1D","f")</f>
        <v>42283</v>
      </c>
      <c r="S12" s="137">
        <f>_xll.qlCalendarAdvance(Calendar,R12,$F$1,"mf",,Trigger)</f>
        <v>42466</v>
      </c>
      <c r="T12" s="138">
        <f>_xll.qlDayCounterYearFraction(DayCounter,R12,S12,,,Trigger)</f>
        <v>0.50136986301369868</v>
      </c>
      <c r="U12" s="126">
        <f>_xll.qlInterpolationInterpolate(B6Minterpolation,R12,TRUE)</f>
        <v>2.5803768787892537E-3</v>
      </c>
    </row>
    <row r="13" spans="1:21" ht="11.25" customHeight="1" x14ac:dyDescent="0.2">
      <c r="A13" s="236">
        <f t="shared" si="7"/>
        <v>9</v>
      </c>
      <c r="B13" s="236" t="s">
        <v>33</v>
      </c>
      <c r="C13" s="236">
        <f t="shared" si="5"/>
        <v>15</v>
      </c>
      <c r="D13" s="244" t="str">
        <f t="shared" si="1"/>
        <v>GBP9x15F_Quote</v>
      </c>
      <c r="E13" s="44">
        <f>_xll.qlCalendarAdvance("target",$E$4,A13&amp;"M","mf",,Trigger)</f>
        <v>42544</v>
      </c>
      <c r="F13" s="44">
        <f>_xll.qlCalendarAdvance(Calendar,E13,$F$1,"mf",,Trigger)</f>
        <v>42727</v>
      </c>
      <c r="G13" s="96">
        <f>_xll.qlDayCounterYearFraction(DayCounter,E13,F13,,,Trigger)</f>
        <v>0.50136986301369868</v>
      </c>
      <c r="H13" s="11">
        <f>_xll.qlQuoteValue(D13,AllTriggers)</f>
        <v>9.3499999999999989E-3</v>
      </c>
      <c r="I13" s="97">
        <f>_xll.qlYieldTSDiscount(Discounting,E13,,AllTriggers)</f>
        <v>0.99619542051675203</v>
      </c>
      <c r="J13" s="97">
        <f>_xll.qlYieldTSDiscount(Discounting,F13,,AllTriggers)</f>
        <v>0.99285908860380823</v>
      </c>
      <c r="K13" s="11">
        <f t="shared" si="2"/>
        <v>6.7022929843110765E-3</v>
      </c>
      <c r="L13" s="11">
        <f t="shared" si="3"/>
        <v>2.6477070156889224E-3</v>
      </c>
      <c r="M13" s="95" t="b">
        <v>1</v>
      </c>
      <c r="N13" s="11">
        <f>_xll.qlInterpolationInterpolate($N$1,E13,TRUE)</f>
        <v>2.6477070156889224E-3</v>
      </c>
      <c r="O13" s="136">
        <f t="shared" si="4"/>
        <v>0</v>
      </c>
      <c r="P13" s="253">
        <f t="shared" si="6"/>
        <v>1.3221602344908427E-3</v>
      </c>
      <c r="R13" s="44">
        <f>_xll.qlCalendarAdvance(Calendar,R12,"1D","f")</f>
        <v>42284</v>
      </c>
      <c r="S13" s="137">
        <f>_xll.qlCalendarAdvance(Calendar,R13,$F$1,"mf",,Trigger)</f>
        <v>42467</v>
      </c>
      <c r="T13" s="138">
        <f>_xll.qlDayCounterYearFraction(DayCounter,R13,S13,,,Trigger)</f>
        <v>0.50136986301369868</v>
      </c>
      <c r="U13" s="126">
        <f>_xll.qlInterpolationInterpolate(B6Minterpolation,R13,TRUE)</f>
        <v>2.5789116792631597E-3</v>
      </c>
    </row>
    <row r="14" spans="1:21" ht="11.25" customHeight="1" x14ac:dyDescent="0.2">
      <c r="A14" s="236">
        <f t="shared" si="7"/>
        <v>10</v>
      </c>
      <c r="B14" s="236" t="s">
        <v>33</v>
      </c>
      <c r="C14" s="236">
        <f t="shared" si="5"/>
        <v>16</v>
      </c>
      <c r="D14" s="244" t="str">
        <f t="shared" si="1"/>
        <v>GBP10x16F_Quote</v>
      </c>
      <c r="E14" s="44">
        <f>_xll.qlCalendarAdvance("target",$E$4,A14&amp;"M","mf",,Trigger)</f>
        <v>42576</v>
      </c>
      <c r="F14" s="44">
        <f>_xll.qlCalendarAdvance(Calendar,E14,$F$1,"mf",,Trigger)</f>
        <v>42760</v>
      </c>
      <c r="G14" s="96">
        <f>_xll.qlDayCounterYearFraction(DayCounter,E14,F14,,,Trigger)</f>
        <v>0.50410958904109593</v>
      </c>
      <c r="H14" s="11" t="e">
        <f>_xll.qlQuoteValue(D14,AllTriggers)</f>
        <v>#NUM!</v>
      </c>
      <c r="I14" s="97">
        <f>_xll.qlYieldTSDiscount(Discounting,E14,,AllTriggers)</f>
        <v>0.99568024806301769</v>
      </c>
      <c r="J14" s="97">
        <f>_xll.qlYieldTSDiscount(Discounting,F14,,AllTriggers)</f>
        <v>0.99215695644066593</v>
      </c>
      <c r="K14" s="11">
        <f t="shared" si="2"/>
        <v>7.0443877122763291E-3</v>
      </c>
      <c r="L14" s="11" t="e">
        <f t="shared" si="3"/>
        <v>#NUM!</v>
      </c>
      <c r="M14" s="95" t="b">
        <v>0</v>
      </c>
      <c r="N14" s="11">
        <f>_xll.qlInterpolationInterpolate($N$1,E14,TRUE)</f>
        <v>2.6894278840858881E-3</v>
      </c>
      <c r="O14" s="136" t="e">
        <f t="shared" si="4"/>
        <v>#NUM!</v>
      </c>
      <c r="P14" s="253" t="e">
        <f t="shared" si="6"/>
        <v>#NUM!</v>
      </c>
      <c r="R14" s="44">
        <f>_xll.qlCalendarAdvance(Calendar,R13,"1D","f")</f>
        <v>42285</v>
      </c>
      <c r="S14" s="137">
        <f>_xll.qlCalendarAdvance(Calendar,R14,$F$1,"mf",,Trigger)</f>
        <v>42468</v>
      </c>
      <c r="T14" s="138">
        <f>_xll.qlDayCounterYearFraction(DayCounter,R14,S14,,,Trigger)</f>
        <v>0.50136986301369868</v>
      </c>
      <c r="U14" s="126">
        <f>_xll.qlInterpolationInterpolate(B6Minterpolation,R14,TRUE)</f>
        <v>2.5774563178117002E-3</v>
      </c>
    </row>
    <row r="15" spans="1:21" ht="11.25" customHeight="1" x14ac:dyDescent="0.2">
      <c r="A15" s="236">
        <f t="shared" si="7"/>
        <v>11</v>
      </c>
      <c r="B15" s="236" t="s">
        <v>33</v>
      </c>
      <c r="C15" s="236">
        <f t="shared" si="5"/>
        <v>17</v>
      </c>
      <c r="D15" s="244" t="str">
        <f t="shared" si="1"/>
        <v>GBP11x17F_Quote</v>
      </c>
      <c r="E15" s="44">
        <f>_xll.qlCalendarAdvance("target",$E$4,A15&amp;"M","mf",,Trigger)</f>
        <v>42605</v>
      </c>
      <c r="F15" s="44">
        <f>_xll.qlCalendarAdvance(Calendar,E15,$F$1,"mf",,Trigger)</f>
        <v>42789</v>
      </c>
      <c r="G15" s="96">
        <f>_xll.qlDayCounterYearFraction(DayCounter,E15,F15,,,Trigger)</f>
        <v>0.50410958904109593</v>
      </c>
      <c r="H15" s="11" t="e">
        <f>_xll.qlQuoteValue(D15,AllTriggers)</f>
        <v>#NUM!</v>
      </c>
      <c r="I15" s="97">
        <f>_xll.qlYieldTSDiscount(Discounting,E15,,AllTriggers)</f>
        <v>0.99518188823406639</v>
      </c>
      <c r="J15" s="97">
        <f>_xll.qlYieldTSDiscount(Discounting,F15,,AllTriggers)</f>
        <v>0.99151208228090493</v>
      </c>
      <c r="K15" s="11">
        <f t="shared" si="2"/>
        <v>7.3420972307889822E-3</v>
      </c>
      <c r="L15" s="11" t="e">
        <f t="shared" si="3"/>
        <v>#NUM!</v>
      </c>
      <c r="M15" s="95" t="b">
        <v>0</v>
      </c>
      <c r="N15" s="11">
        <f>_xll.qlInterpolationInterpolate($N$1,E15,TRUE)</f>
        <v>2.7186405748743365E-3</v>
      </c>
      <c r="O15" s="136" t="e">
        <f t="shared" si="4"/>
        <v>#NUM!</v>
      </c>
      <c r="P15" s="253" t="e">
        <f t="shared" si="6"/>
        <v>#NUM!</v>
      </c>
      <c r="R15" s="44">
        <f>_xll.qlCalendarAdvance(Calendar,R14,"1D","f")</f>
        <v>42286</v>
      </c>
      <c r="S15" s="137">
        <f>_xll.qlCalendarAdvance(Calendar,R15,$F$1,"mf",,Trigger)</f>
        <v>42471</v>
      </c>
      <c r="T15" s="138">
        <f>_xll.qlDayCounterYearFraction(DayCounter,R15,S15,,,Trigger)</f>
        <v>0.50684931506849318</v>
      </c>
      <c r="U15" s="126">
        <f>_xll.qlInterpolationInterpolate(B6Minterpolation,R15,TRUE)</f>
        <v>2.5760114971544921E-3</v>
      </c>
    </row>
    <row r="16" spans="1:21" ht="11.25" customHeight="1" x14ac:dyDescent="0.2">
      <c r="A16" s="236">
        <f t="shared" si="7"/>
        <v>12</v>
      </c>
      <c r="B16" s="236" t="s">
        <v>33</v>
      </c>
      <c r="C16" s="236">
        <f t="shared" si="5"/>
        <v>18</v>
      </c>
      <c r="D16" s="244" t="str">
        <f t="shared" si="1"/>
        <v>GBP12x18F_Quote</v>
      </c>
      <c r="E16" s="44">
        <f>_xll.qlCalendarAdvance("target",$E$4,A16&amp;"M","mf",,Trigger)</f>
        <v>42636</v>
      </c>
      <c r="F16" s="44">
        <f>_xll.qlCalendarAdvance(Calendar,E16,$F$1,"mf",,Trigger)</f>
        <v>42817</v>
      </c>
      <c r="G16" s="96">
        <f>_xll.qlDayCounterYearFraction(DayCounter,E16,F16,,,Trigger)</f>
        <v>0.49589041095890413</v>
      </c>
      <c r="H16" s="11">
        <f>_xll.qlQuoteValue(D16,AllTriggers)</f>
        <v>1.04E-2</v>
      </c>
      <c r="I16" s="97">
        <f>_xll.qlYieldTSDiscount(Discounting,E16,,AllTriggers)</f>
        <v>0.99462676732743704</v>
      </c>
      <c r="J16" s="97">
        <f>_xll.qlYieldTSDiscount(Discounting,F16,,AllTriggers)</f>
        <v>0.99086558417146209</v>
      </c>
      <c r="K16" s="11">
        <f t="shared" si="2"/>
        <v>7.6546269094620667E-3</v>
      </c>
      <c r="L16" s="11">
        <f t="shared" si="3"/>
        <v>2.7453730905379328E-3</v>
      </c>
      <c r="M16" s="95" t="b">
        <v>1</v>
      </c>
      <c r="N16" s="11">
        <f>_xll.qlInterpolationInterpolate($N$1,E16,TRUE)</f>
        <v>2.7453730905379328E-3</v>
      </c>
      <c r="O16" s="136">
        <f t="shared" si="4"/>
        <v>0</v>
      </c>
      <c r="P16" s="253">
        <f t="shared" si="6"/>
        <v>1.3553371528867947E-3</v>
      </c>
      <c r="R16" s="44">
        <f>_xll.qlCalendarAdvance(Calendar,R15,"1D","f")</f>
        <v>42289</v>
      </c>
      <c r="S16" s="137">
        <f>_xll.qlCalendarAdvance(Calendar,R16,$F$1,"mf",,Trigger)</f>
        <v>42472</v>
      </c>
      <c r="T16" s="138">
        <f>_xll.qlDayCounterYearFraction(DayCounter,R16,S16,,,Trigger)</f>
        <v>0.50136986301369868</v>
      </c>
      <c r="U16" s="126">
        <f>_xll.qlInterpolationInterpolate(B6Minterpolation,R16,TRUE)</f>
        <v>2.5717473071445421E-3</v>
      </c>
    </row>
    <row r="17" spans="1:21" ht="11.25" customHeight="1" x14ac:dyDescent="0.2">
      <c r="A17" s="236">
        <f t="shared" si="7"/>
        <v>13</v>
      </c>
      <c r="B17" s="236" t="s">
        <v>33</v>
      </c>
      <c r="C17" s="236">
        <f t="shared" si="5"/>
        <v>19</v>
      </c>
      <c r="D17" s="244" t="str">
        <f t="shared" si="1"/>
        <v>GBP13x19F_Quote</v>
      </c>
      <c r="E17" s="44">
        <f>_xll.qlCalendarAdvance("target",$E$4,A17&amp;"M","mf",,Trigger)</f>
        <v>42667</v>
      </c>
      <c r="F17" s="44">
        <f>_xll.qlCalendarAdvance(Calendar,E17,$F$1,"mf",,Trigger)</f>
        <v>42849</v>
      </c>
      <c r="G17" s="96">
        <f>_xll.qlDayCounterYearFraction(DayCounter,E17,F17,,,Trigger)</f>
        <v>0.49863013698630138</v>
      </c>
      <c r="H17" s="11" t="e">
        <f>_xll.qlQuoteValue(D17,AllTriggers)</f>
        <v>#NUM!</v>
      </c>
      <c r="I17" s="97">
        <f>_xll.qlYieldTSDiscount(Discounting,E17,,AllTriggers)</f>
        <v>0.99404994769872512</v>
      </c>
      <c r="J17" s="97">
        <f>_xll.qlYieldTSDiscount(Discounting,F17,,AllTriggers)</f>
        <v>0.99009902106889647</v>
      </c>
      <c r="K17" s="11">
        <f t="shared" si="2"/>
        <v>8.0027971739423699E-3</v>
      </c>
      <c r="L17" s="11" t="e">
        <f t="shared" si="3"/>
        <v>#NUM!</v>
      </c>
      <c r="M17" s="95" t="b">
        <v>0</v>
      </c>
      <c r="N17" s="11">
        <f>_xll.qlInterpolationInterpolate($N$1,E17,TRUE)</f>
        <v>2.7721056062015286E-3</v>
      </c>
      <c r="O17" s="136" t="e">
        <f t="shared" si="4"/>
        <v>#NUM!</v>
      </c>
      <c r="P17" s="253" t="e">
        <f t="shared" si="6"/>
        <v>#NUM!</v>
      </c>
      <c r="R17" s="44">
        <f>_xll.qlCalendarAdvance(Calendar,R16,"1D","f")</f>
        <v>42290</v>
      </c>
      <c r="S17" s="137">
        <f>_xll.qlCalendarAdvance(Calendar,R17,$F$1,"mf",,Trigger)</f>
        <v>42473</v>
      </c>
      <c r="T17" s="138">
        <f>_xll.qlDayCounterYearFraction(DayCounter,R17,S17,,,Trigger)</f>
        <v>0.50136986301369868</v>
      </c>
      <c r="U17" s="126">
        <f>_xll.qlInterpolationInterpolate(B6Minterpolation,R17,TRUE)</f>
        <v>2.5703516768605067E-3</v>
      </c>
    </row>
    <row r="18" spans="1:21" ht="11.25" customHeight="1" x14ac:dyDescent="0.2">
      <c r="A18" s="236">
        <f t="shared" si="7"/>
        <v>14</v>
      </c>
      <c r="B18" s="236" t="s">
        <v>33</v>
      </c>
      <c r="C18" s="236">
        <f t="shared" si="5"/>
        <v>20</v>
      </c>
      <c r="D18" s="244" t="str">
        <f t="shared" si="1"/>
        <v>GBP14x20F_Quote</v>
      </c>
      <c r="E18" s="44">
        <f>_xll.qlCalendarAdvance("target",$E$4,A18&amp;"M","mf",,Trigger)</f>
        <v>42697</v>
      </c>
      <c r="F18" s="44">
        <f>_xll.qlCalendarAdvance(Calendar,E18,$F$1,"mf",,Trigger)</f>
        <v>42878</v>
      </c>
      <c r="G18" s="96">
        <f>_xll.qlDayCounterYearFraction(DayCounter,E18,F18,,,Trigger)</f>
        <v>0.49589041095890413</v>
      </c>
      <c r="H18" s="11" t="e">
        <f>_xll.qlQuoteValue(D18,AllTriggers)</f>
        <v>#NUM!</v>
      </c>
      <c r="I18" s="97">
        <f>_xll.qlYieldTSDiscount(Discounting,E18,,AllTriggers)</f>
        <v>0.99346767055551854</v>
      </c>
      <c r="J18" s="97">
        <f>_xll.qlYieldTSDiscount(Discounting,F18,,AllTriggers)</f>
        <v>0.9893796329424035</v>
      </c>
      <c r="K18" s="11">
        <f t="shared" si="2"/>
        <v>8.3323251068067161E-3</v>
      </c>
      <c r="L18" s="11" t="e">
        <f t="shared" si="3"/>
        <v>#NUM!</v>
      </c>
      <c r="M18" s="95" t="b">
        <v>0</v>
      </c>
      <c r="N18" s="11">
        <f>_xll.qlInterpolationInterpolate($N$1,E18,TRUE)</f>
        <v>2.8024467258387499E-3</v>
      </c>
      <c r="O18" s="136" t="e">
        <f t="shared" si="4"/>
        <v>#NUM!</v>
      </c>
      <c r="P18" s="253" t="e">
        <f t="shared" si="6"/>
        <v>#NUM!</v>
      </c>
      <c r="R18" s="44">
        <f>_xll.qlCalendarAdvance(Calendar,R17,"1D","f")</f>
        <v>42291</v>
      </c>
      <c r="S18" s="137">
        <f>_xll.qlCalendarAdvance(Calendar,R18,$F$1,"mf",,Trigger)</f>
        <v>42474</v>
      </c>
      <c r="T18" s="138">
        <f>_xll.qlDayCounterYearFraction(DayCounter,R18,S18,,,Trigger)</f>
        <v>0.50136986301369868</v>
      </c>
      <c r="U18" s="126">
        <f>_xll.qlInterpolationInterpolate(B6Minterpolation,R18,TRUE)</f>
        <v>2.5689701009688056E-3</v>
      </c>
    </row>
    <row r="19" spans="1:21" ht="11.25" customHeight="1" x14ac:dyDescent="0.2">
      <c r="A19" s="236">
        <f t="shared" si="7"/>
        <v>15</v>
      </c>
      <c r="B19" s="236" t="s">
        <v>33</v>
      </c>
      <c r="C19" s="236">
        <f t="shared" si="5"/>
        <v>21</v>
      </c>
      <c r="D19" s="244" t="str">
        <f t="shared" si="1"/>
        <v>GBP15x21F_Quote</v>
      </c>
      <c r="E19" s="44">
        <f>_xll.qlCalendarAdvance("target",$E$4,A19&amp;"M","mf",,Trigger)</f>
        <v>42727</v>
      </c>
      <c r="F19" s="44">
        <f>_xll.qlCalendarAdvance(Calendar,E19,$F$1,"mf",,Trigger)</f>
        <v>42909</v>
      </c>
      <c r="G19" s="96">
        <f>_xll.qlDayCounterYearFraction(DayCounter,E19,F19,,,Trigger)</f>
        <v>0.49863013698630138</v>
      </c>
      <c r="H19" s="11" t="e">
        <f>_xll.qlQuoteValue(D19,AllTriggers)</f>
        <v>#NUM!</v>
      </c>
      <c r="I19" s="97">
        <f>_xll.qlYieldTSDiscount(Discounting,E19,,AllTriggers)</f>
        <v>0.99285908860380823</v>
      </c>
      <c r="J19" s="97">
        <f>_xll.qlYieldTSDiscount(Discounting,F19,,AllTriggers)</f>
        <v>0.98858556335292636</v>
      </c>
      <c r="K19" s="11">
        <f t="shared" si="2"/>
        <v>8.6694887397177206E-3</v>
      </c>
      <c r="L19" s="11" t="e">
        <f t="shared" si="3"/>
        <v>#NUM!</v>
      </c>
      <c r="M19" s="95" t="b">
        <v>0</v>
      </c>
      <c r="N19" s="11">
        <f>_xll.qlInterpolationInterpolate($N$1,E19,TRUE)</f>
        <v>2.8415353430188443E-3</v>
      </c>
      <c r="O19" s="136" t="e">
        <f t="shared" si="4"/>
        <v>#NUM!</v>
      </c>
      <c r="P19" s="253" t="e">
        <f t="shared" si="6"/>
        <v>#NUM!</v>
      </c>
      <c r="R19" s="44">
        <f>_xll.qlCalendarAdvance(Calendar,R18,"1D","f")</f>
        <v>42292</v>
      </c>
      <c r="S19" s="137">
        <f>_xll.qlCalendarAdvance(Calendar,R19,$F$1,"mf",,Trigger)</f>
        <v>42475</v>
      </c>
      <c r="T19" s="138">
        <f>_xll.qlDayCounterYearFraction(DayCounter,R19,S19,,,Trigger)</f>
        <v>0.50136986301369868</v>
      </c>
      <c r="U19" s="126">
        <f>_xll.qlInterpolationInterpolate(B6Minterpolation,R19,TRUE)</f>
        <v>2.5676032821890567E-3</v>
      </c>
    </row>
    <row r="20" spans="1:21" ht="11.25" customHeight="1" x14ac:dyDescent="0.2">
      <c r="A20" s="236">
        <f t="shared" si="7"/>
        <v>16</v>
      </c>
      <c r="B20" s="236" t="s">
        <v>33</v>
      </c>
      <c r="C20" s="236">
        <f t="shared" si="5"/>
        <v>22</v>
      </c>
      <c r="D20" s="244" t="str">
        <f t="shared" si="1"/>
        <v>GBP16x22F_Quote</v>
      </c>
      <c r="E20" s="44">
        <f>_xll.qlCalendarAdvance("target",$E$4,A20&amp;"M","mf",,Trigger)</f>
        <v>42758</v>
      </c>
      <c r="F20" s="44">
        <f>_xll.qlCalendarAdvance(Calendar,E20,$F$1,"mf",,Trigger)</f>
        <v>42940</v>
      </c>
      <c r="G20" s="96">
        <f>_xll.qlDayCounterYearFraction(DayCounter,E20,F20,,,Trigger)</f>
        <v>0.49863013698630138</v>
      </c>
      <c r="H20" s="11" t="e">
        <f>_xll.qlQuoteValue(D20,AllTriggers)</f>
        <v>#NUM!</v>
      </c>
      <c r="I20" s="97">
        <f>_xll.qlYieldTSDiscount(Discounting,E20,,AllTriggers)</f>
        <v>0.99220048171032715</v>
      </c>
      <c r="J20" s="97">
        <f>_xll.qlYieldTSDiscount(Discounting,F20,,AllTriggers)</f>
        <v>0.98776650061400018</v>
      </c>
      <c r="K20" s="11">
        <f t="shared" si="2"/>
        <v>9.0024562693944033E-3</v>
      </c>
      <c r="L20" s="11" t="e">
        <f t="shared" si="3"/>
        <v>#NUM!</v>
      </c>
      <c r="M20" s="95" t="b">
        <v>0</v>
      </c>
      <c r="N20" s="11">
        <f>_xll.qlInterpolationInterpolate($N$1,E20,TRUE)</f>
        <v>2.8956864037584917E-3</v>
      </c>
      <c r="O20" s="136" t="e">
        <f t="shared" si="4"/>
        <v>#NUM!</v>
      </c>
      <c r="P20" s="253" t="e">
        <f t="shared" si="6"/>
        <v>#NUM!</v>
      </c>
      <c r="R20" s="44">
        <f>_xll.qlCalendarAdvance(Calendar,R19,"1D","f")</f>
        <v>42293</v>
      </c>
      <c r="S20" s="137">
        <f>_xll.qlCalendarAdvance(Calendar,R20,$F$1,"mf",,Trigger)</f>
        <v>42478</v>
      </c>
      <c r="T20" s="138">
        <f>_xll.qlDayCounterYearFraction(DayCounter,R20,S20,,,Trigger)</f>
        <v>0.50684931506849318</v>
      </c>
      <c r="U20" s="126">
        <f>_xll.qlInterpolationInterpolate(B6Minterpolation,R20,TRUE)</f>
        <v>2.5662519232408764E-3</v>
      </c>
    </row>
    <row r="21" spans="1:21" ht="11.25" customHeight="1" x14ac:dyDescent="0.2">
      <c r="A21" s="236">
        <f t="shared" si="7"/>
        <v>17</v>
      </c>
      <c r="B21" s="236" t="s">
        <v>33</v>
      </c>
      <c r="C21" s="236">
        <f t="shared" si="5"/>
        <v>23</v>
      </c>
      <c r="D21" s="244" t="str">
        <f t="shared" si="1"/>
        <v>GBP17x23F_Quote</v>
      </c>
      <c r="E21" s="44">
        <f>_xll.qlCalendarAdvance("target",$E$4,A21&amp;"M","mf",,Trigger)</f>
        <v>42789</v>
      </c>
      <c r="F21" s="44">
        <f>_xll.qlCalendarAdvance(Calendar,E21,$F$1,"mf",,Trigger)</f>
        <v>42970</v>
      </c>
      <c r="G21" s="96">
        <f>_xll.qlDayCounterYearFraction(DayCounter,E21,F21,,,Trigger)</f>
        <v>0.49589041095890413</v>
      </c>
      <c r="H21" s="11" t="e">
        <f>_xll.qlQuoteValue(D21,AllTriggers)</f>
        <v>#NUM!</v>
      </c>
      <c r="I21" s="97">
        <f>_xll.qlYieldTSDiscount(Discounting,E21,,AllTriggers)</f>
        <v>0.99151208228090493</v>
      </c>
      <c r="J21" s="97">
        <f>_xll.qlYieldTSDiscount(Discounting,F21,,AllTriggers)</f>
        <v>0.98695093846522208</v>
      </c>
      <c r="K21" s="11">
        <f t="shared" si="2"/>
        <v>9.3194973951158215E-3</v>
      </c>
      <c r="L21" s="11" t="e">
        <f t="shared" si="3"/>
        <v>#NUM!</v>
      </c>
      <c r="M21" s="95" t="b">
        <v>0</v>
      </c>
      <c r="N21" s="11">
        <f>_xll.qlInterpolationInterpolate($N$1,E21,TRUE)</f>
        <v>2.9685182314730303E-3</v>
      </c>
      <c r="O21" s="136" t="e">
        <f t="shared" si="4"/>
        <v>#NUM!</v>
      </c>
      <c r="P21" s="253" t="e">
        <f t="shared" si="6"/>
        <v>#NUM!</v>
      </c>
      <c r="R21" s="44">
        <f>_xll.qlCalendarAdvance(Calendar,R20,"1D","f")</f>
        <v>42296</v>
      </c>
      <c r="S21" s="137">
        <f>_xll.qlCalendarAdvance(Calendar,R21,$F$1,"mf",,Trigger)</f>
        <v>42479</v>
      </c>
      <c r="T21" s="138">
        <f>_xll.qlDayCounterYearFraction(DayCounter,R21,S21,,,Trigger)</f>
        <v>0.50136986301369868</v>
      </c>
      <c r="U21" s="126">
        <f>_xll.qlInterpolationInterpolate(B6Minterpolation,R21,TRUE)</f>
        <v>2.5622976325819133E-3</v>
      </c>
    </row>
    <row r="22" spans="1:21" ht="11.25" customHeight="1" x14ac:dyDescent="0.2">
      <c r="A22" s="236">
        <f t="shared" si="7"/>
        <v>18</v>
      </c>
      <c r="B22" s="236" t="s">
        <v>33</v>
      </c>
      <c r="C22" s="236">
        <f t="shared" si="5"/>
        <v>24</v>
      </c>
      <c r="D22" s="245" t="str">
        <f t="shared" si="1"/>
        <v>GBP18x24F_Quote</v>
      </c>
      <c r="E22" s="131">
        <f>_xll.qlCalendarAdvance("target",$E$4,A22&amp;"M","mf",,Trigger)</f>
        <v>42817</v>
      </c>
      <c r="F22" s="131">
        <f>_xll.qlCalendarAdvance(Calendar,E22,$F$1,"mf",,Trigger)</f>
        <v>43003</v>
      </c>
      <c r="G22" s="132">
        <f>_xll.qlDayCounterYearFraction(DayCounter,E22,F22,,,Trigger)</f>
        <v>0.50958904109589043</v>
      </c>
      <c r="H22" s="106" t="e">
        <f>_xll.qlQuoteValue(D22,AllTriggers)</f>
        <v>#NUM!</v>
      </c>
      <c r="I22" s="107">
        <f>_xll.qlYieldTSDiscount(Discounting,E22,,AllTriggers)</f>
        <v>0.99086558417146209</v>
      </c>
      <c r="J22" s="107">
        <f>_xll.qlYieldTSDiscount(Discounting,F22,,AllTriggers)</f>
        <v>0.98602879615251005</v>
      </c>
      <c r="K22" s="106">
        <f t="shared" si="2"/>
        <v>9.6260336597804811E-3</v>
      </c>
      <c r="L22" s="106" t="e">
        <f t="shared" si="3"/>
        <v>#NUM!</v>
      </c>
      <c r="M22" s="133" t="b">
        <v>0</v>
      </c>
      <c r="N22" s="106">
        <f>_xll.qlInterpolationInterpolate($N$1,E22,TRUE)</f>
        <v>3.0543066595354182E-3</v>
      </c>
      <c r="O22" s="144" t="e">
        <f t="shared" si="4"/>
        <v>#NUM!</v>
      </c>
      <c r="P22" s="254" t="e">
        <f t="shared" si="6"/>
        <v>#NUM!</v>
      </c>
      <c r="R22" s="44">
        <f>_xll.qlCalendarAdvance(Calendar,R21,"1D","f")</f>
        <v>42297</v>
      </c>
      <c r="S22" s="137">
        <f>_xll.qlCalendarAdvance(Calendar,R22,$F$1,"mf",,Trigger)</f>
        <v>42480</v>
      </c>
      <c r="T22" s="138">
        <f>_xll.qlDayCounterYearFraction(DayCounter,R22,S22,,,Trigger)</f>
        <v>0.50136986301369868</v>
      </c>
      <c r="U22" s="126">
        <f>_xll.qlInterpolationInterpolate(B6Minterpolation,R22,TRUE)</f>
        <v>2.5610151401561742E-3</v>
      </c>
    </row>
    <row r="23" spans="1:21" ht="11.25" customHeight="1" x14ac:dyDescent="0.2">
      <c r="E23" s="237"/>
      <c r="F23" s="237"/>
      <c r="G23" s="237"/>
      <c r="H23" s="238"/>
      <c r="I23" s="251"/>
      <c r="J23" s="251"/>
      <c r="K23" s="238"/>
      <c r="L23" s="238"/>
      <c r="O23" s="251"/>
      <c r="P23" s="251"/>
      <c r="R23" s="44">
        <f>_xll.qlCalendarAdvance(Calendar,R22,"1D","f")</f>
        <v>42298</v>
      </c>
      <c r="S23" s="137">
        <f>_xll.qlCalendarAdvance(Calendar,R23,$F$1,"mf",,Trigger)</f>
        <v>42481</v>
      </c>
      <c r="T23" s="138">
        <f>_xll.qlDayCounterYearFraction(DayCounter,R23,S23,,,Trigger)</f>
        <v>0.50136986301369868</v>
      </c>
      <c r="U23" s="126">
        <f>_xll.qlInterpolationInterpolate(B6Minterpolation,R23,TRUE)</f>
        <v>2.5597516211600876E-3</v>
      </c>
    </row>
    <row r="24" spans="1:21" ht="11.25" customHeight="1" x14ac:dyDescent="0.2">
      <c r="E24" s="237"/>
      <c r="F24" s="237"/>
      <c r="G24" s="237"/>
      <c r="H24" s="238"/>
      <c r="K24" s="238"/>
      <c r="L24" s="238"/>
      <c r="P24" s="251"/>
      <c r="R24" s="44">
        <f>_xll.qlCalendarAdvance(Calendar,R23,"1D","f")</f>
        <v>42299</v>
      </c>
      <c r="S24" s="137">
        <f>_xll.qlCalendarAdvance(Calendar,R24,$F$1,"mf",,Trigger)</f>
        <v>42482</v>
      </c>
      <c r="T24" s="138">
        <f>_xll.qlDayCounterYearFraction(DayCounter,R24,S24,,,Trigger)</f>
        <v>0.50136986301369868</v>
      </c>
      <c r="U24" s="126">
        <f>_xll.qlInterpolationInterpolate(B6Minterpolation,R24,TRUE)</f>
        <v>2.55850777831327E-3</v>
      </c>
    </row>
    <row r="25" spans="1:21" ht="11.25" customHeight="1" x14ac:dyDescent="0.2">
      <c r="E25" s="237"/>
      <c r="F25" s="237"/>
      <c r="G25" s="237"/>
      <c r="H25" s="238"/>
      <c r="K25" s="238"/>
      <c r="L25" s="238"/>
      <c r="R25" s="44">
        <f>_xll.qlCalendarAdvance(Calendar,R24,"1D","f")</f>
        <v>42300</v>
      </c>
      <c r="S25" s="137">
        <f>_xll.qlCalendarAdvance(Calendar,R25,$F$1,"mf",,Trigger)</f>
        <v>42485</v>
      </c>
      <c r="T25" s="138">
        <f>_xll.qlDayCounterYearFraction(DayCounter,R25,S25,,,Trigger)</f>
        <v>0.50684931506849318</v>
      </c>
      <c r="U25" s="126">
        <f>_xll.qlInterpolationInterpolate(B6Minterpolation,R25,TRUE)</f>
        <v>2.5572843143353381E-3</v>
      </c>
    </row>
    <row r="26" spans="1:21" ht="11.25" customHeight="1" x14ac:dyDescent="0.2">
      <c r="E26" s="237"/>
      <c r="F26" s="237"/>
      <c r="G26" s="237"/>
      <c r="H26" s="238"/>
      <c r="K26" s="238"/>
      <c r="L26" s="238"/>
      <c r="R26" s="44">
        <f>_xll.qlCalendarAdvance(Calendar,R25,"1D","f")</f>
        <v>42303</v>
      </c>
      <c r="S26" s="137">
        <f>_xll.qlCalendarAdvance(Calendar,R26,$F$1,"mf",,Trigger)</f>
        <v>42486</v>
      </c>
      <c r="T26" s="138">
        <f>_xll.qlDayCounterYearFraction(DayCounter,R26,S26,,,Trigger)</f>
        <v>0.50136986301369868</v>
      </c>
      <c r="U26" s="126">
        <f>_xll.qlInterpolationInterpolate(B6Minterpolation,R26,TRUE)</f>
        <v>2.5537311872437097E-3</v>
      </c>
    </row>
    <row r="27" spans="1:21" ht="11.25" customHeight="1" x14ac:dyDescent="0.2">
      <c r="E27" s="237"/>
      <c r="F27" s="237"/>
      <c r="G27" s="237"/>
      <c r="H27" s="238"/>
      <c r="K27" s="238"/>
      <c r="L27" s="238"/>
      <c r="R27" s="44">
        <f>_xll.qlCalendarAdvance(Calendar,R26,"1D","f")</f>
        <v>42304</v>
      </c>
      <c r="S27" s="137">
        <f>_xll.qlCalendarAdvance(Calendar,R27,$F$1,"mf",,Trigger)</f>
        <v>42487</v>
      </c>
      <c r="T27" s="138">
        <f>_xll.qlDayCounterYearFraction(DayCounter,R27,S27,,,Trigger)</f>
        <v>0.50136986301369868</v>
      </c>
      <c r="U27" s="126">
        <f>_xll.qlInterpolationInterpolate(B6Minterpolation,R27,TRUE)</f>
        <v>2.5525797727526498E-3</v>
      </c>
    </row>
    <row r="28" spans="1:21" ht="11.25" customHeight="1" x14ac:dyDescent="0.2">
      <c r="E28" s="237"/>
      <c r="F28" s="237"/>
      <c r="G28" s="237"/>
      <c r="H28" s="238"/>
      <c r="K28" s="238"/>
      <c r="L28" s="238"/>
      <c r="R28" s="44">
        <f>_xll.qlCalendarAdvance(Calendar,R27,"1D","f")</f>
        <v>42305</v>
      </c>
      <c r="S28" s="137">
        <f>_xll.qlCalendarAdvance(Calendar,R28,$F$1,"mf",,Trigger)</f>
        <v>42488</v>
      </c>
      <c r="T28" s="138">
        <f>_xll.qlDayCounterYearFraction(DayCounter,R28,S28,,,Trigger)</f>
        <v>0.50136986301369868</v>
      </c>
      <c r="U28" s="126">
        <f>_xll.qlInterpolationInterpolate(B6Minterpolation,R28,TRUE)</f>
        <v>2.551441552446502E-3</v>
      </c>
    </row>
    <row r="29" spans="1:21" ht="11.25" customHeight="1" x14ac:dyDescent="0.2">
      <c r="E29" s="237"/>
      <c r="F29" s="237"/>
      <c r="G29" s="237"/>
      <c r="H29" s="238"/>
      <c r="K29" s="238"/>
      <c r="L29" s="238"/>
      <c r="R29" s="44">
        <f>_xll.qlCalendarAdvance(Calendar,R28,"1D","f")</f>
        <v>42306</v>
      </c>
      <c r="S29" s="137">
        <f>_xll.qlCalendarAdvance(Calendar,R29,$F$1,"mf",,Trigger)</f>
        <v>42489</v>
      </c>
      <c r="T29" s="138">
        <f>_xll.qlDayCounterYearFraction(DayCounter,R29,S29,,,Trigger)</f>
        <v>0.50136986301369868</v>
      </c>
      <c r="U29" s="126">
        <f>_xll.qlInterpolationInterpolate(B6Minterpolation,R29,TRUE)</f>
        <v>2.5503145544743685E-3</v>
      </c>
    </row>
    <row r="30" spans="1:21" ht="11.25" customHeight="1" x14ac:dyDescent="0.2">
      <c r="E30" s="237"/>
      <c r="F30" s="237"/>
      <c r="G30" s="237"/>
      <c r="H30" s="238"/>
      <c r="K30" s="238"/>
      <c r="L30" s="238"/>
      <c r="R30" s="44">
        <f>_xll.qlCalendarAdvance(Calendar,R29,"1D","f")</f>
        <v>42307</v>
      </c>
      <c r="S30" s="137">
        <f>_xll.qlCalendarAdvance(Calendar,R30,$F$1,"mf",,Trigger)</f>
        <v>42489</v>
      </c>
      <c r="T30" s="138">
        <f>_xll.qlDayCounterYearFraction(DayCounter,R30,S30,,,Trigger)</f>
        <v>0.49863013698630138</v>
      </c>
      <c r="U30" s="126">
        <f>_xll.qlInterpolationInterpolate(B6Minterpolation,R30,TRUE)</f>
        <v>2.5491968069853515E-3</v>
      </c>
    </row>
    <row r="31" spans="1:21" ht="11.25" customHeight="1" x14ac:dyDescent="0.2">
      <c r="E31" s="237"/>
      <c r="F31" s="237"/>
      <c r="G31" s="237"/>
      <c r="H31" s="238"/>
      <c r="K31" s="238"/>
      <c r="L31" s="238"/>
      <c r="R31" s="44">
        <f>_xll.qlCalendarAdvance(Calendar,R30,"1D","f")</f>
        <v>42310</v>
      </c>
      <c r="S31" s="137">
        <f>_xll.qlCalendarAdvance(Calendar,R31,$F$1,"mf",,Trigger)</f>
        <v>42493</v>
      </c>
      <c r="T31" s="138">
        <f>_xll.qlDayCounterYearFraction(DayCounter,R31,S31,,,Trigger)</f>
        <v>0.50136986301369868</v>
      </c>
      <c r="U31" s="126">
        <f>_xll.qlInterpolationInterpolate(B6Minterpolation,R31,TRUE)</f>
        <v>2.5458793489080266E-3</v>
      </c>
    </row>
    <row r="32" spans="1:21" ht="11.25" customHeight="1" x14ac:dyDescent="0.2">
      <c r="E32" s="237"/>
      <c r="F32" s="237"/>
      <c r="G32" s="237"/>
      <c r="H32" s="238"/>
      <c r="K32" s="238"/>
      <c r="L32" s="238"/>
      <c r="R32" s="44">
        <f>_xll.qlCalendarAdvance(Calendar,R31,"1D","f")</f>
        <v>42311</v>
      </c>
      <c r="S32" s="137">
        <f>_xll.qlCalendarAdvance(Calendar,R32,$F$1,"mf",,Trigger)</f>
        <v>42493</v>
      </c>
      <c r="T32" s="138">
        <f>_xll.qlDayCounterYearFraction(DayCounter,R32,S32,,,Trigger)</f>
        <v>0.49863013698630138</v>
      </c>
      <c r="U32" s="126">
        <f>_xll.qlInterpolationInterpolate(B6Minterpolation,R32,TRUE)</f>
        <v>2.5447788848425011E-3</v>
      </c>
    </row>
    <row r="33" spans="5:21" ht="11.25" customHeight="1" x14ac:dyDescent="0.2">
      <c r="E33" s="237"/>
      <c r="F33" s="237"/>
      <c r="G33" s="237"/>
      <c r="H33" s="238"/>
      <c r="K33" s="238"/>
      <c r="L33" s="238"/>
      <c r="R33" s="44">
        <f>_xll.qlCalendarAdvance(Calendar,R32,"1D","f")</f>
        <v>42312</v>
      </c>
      <c r="S33" s="137">
        <f>_xll.qlCalendarAdvance(Calendar,R33,$F$1,"mf",,Trigger)</f>
        <v>42494</v>
      </c>
      <c r="T33" s="138">
        <f>_xll.qlDayCounterYearFraction(DayCounter,R33,S33,,,Trigger)</f>
        <v>0.49863013698630138</v>
      </c>
      <c r="U33" s="126">
        <f>_xll.qlInterpolationInterpolate(B6Minterpolation,R33,TRUE)</f>
        <v>2.5436778120056045E-3</v>
      </c>
    </row>
    <row r="34" spans="5:21" ht="11.25" customHeight="1" x14ac:dyDescent="0.2">
      <c r="E34" s="237"/>
      <c r="F34" s="237"/>
      <c r="G34" s="237"/>
      <c r="H34" s="238"/>
      <c r="K34" s="238"/>
      <c r="L34" s="238"/>
      <c r="R34" s="44">
        <f>_xll.qlCalendarAdvance(Calendar,R33,"1D","f")</f>
        <v>42313</v>
      </c>
      <c r="S34" s="137">
        <f>_xll.qlCalendarAdvance(Calendar,R34,$F$1,"mf",,Trigger)</f>
        <v>42495</v>
      </c>
      <c r="T34" s="138">
        <f>_xll.qlDayCounterYearFraction(DayCounter,R34,S34,,,Trigger)</f>
        <v>0.49863013698630138</v>
      </c>
      <c r="U34" s="126">
        <f>_xll.qlInterpolationInterpolate(B6Minterpolation,R34,TRUE)</f>
        <v>2.5425741585464387E-3</v>
      </c>
    </row>
    <row r="35" spans="5:21" ht="11.25" customHeight="1" x14ac:dyDescent="0.2">
      <c r="E35" s="237"/>
      <c r="F35" s="237"/>
      <c r="G35" s="237"/>
      <c r="H35" s="238"/>
      <c r="K35" s="238"/>
      <c r="L35" s="238"/>
      <c r="R35" s="44">
        <f>_xll.qlCalendarAdvance(Calendar,R34,"1D","f")</f>
        <v>42314</v>
      </c>
      <c r="S35" s="137">
        <f>_xll.qlCalendarAdvance(Calendar,R35,$F$1,"mf",,Trigger)</f>
        <v>42496</v>
      </c>
      <c r="T35" s="138">
        <f>_xll.qlDayCounterYearFraction(DayCounter,R35,S35,,,Trigger)</f>
        <v>0.49863013698630138</v>
      </c>
      <c r="U35" s="126">
        <f>_xll.qlInterpolationInterpolate(B6Minterpolation,R35,TRUE)</f>
        <v>2.5414659526141071E-3</v>
      </c>
    </row>
    <row r="36" spans="5:21" ht="11.25" customHeight="1" x14ac:dyDescent="0.2">
      <c r="E36" s="237"/>
      <c r="F36" s="237"/>
      <c r="G36" s="237"/>
      <c r="H36" s="238"/>
      <c r="K36" s="238"/>
      <c r="L36" s="238"/>
      <c r="R36" s="44">
        <f>_xll.qlCalendarAdvance(Calendar,R35,"1D","f")</f>
        <v>42317</v>
      </c>
      <c r="S36" s="137">
        <f>_xll.qlCalendarAdvance(Calendar,R36,$F$1,"mf",,Trigger)</f>
        <v>42499</v>
      </c>
      <c r="T36" s="138">
        <f>_xll.qlDayCounterYearFraction(DayCounter,R36,S36,,,Trigger)</f>
        <v>0.49863013698630138</v>
      </c>
      <c r="U36" s="126">
        <f>_xll.qlInterpolationInterpolate(B6Minterpolation,R36,TRUE)</f>
        <v>2.538094301469136E-3</v>
      </c>
    </row>
    <row r="37" spans="5:21" ht="11.25" customHeight="1" x14ac:dyDescent="0.2">
      <c r="E37" s="237"/>
      <c r="F37" s="237"/>
      <c r="G37" s="237"/>
      <c r="H37" s="238"/>
      <c r="K37" s="238"/>
      <c r="L37" s="238"/>
      <c r="R37" s="44">
        <f>_xll.qlCalendarAdvance(Calendar,R36,"1D","f")</f>
        <v>42318</v>
      </c>
      <c r="S37" s="137">
        <f>_xll.qlCalendarAdvance(Calendar,R37,$F$1,"mf",,Trigger)</f>
        <v>42500</v>
      </c>
      <c r="T37" s="138">
        <f>_xll.qlDayCounterYearFraction(DayCounter,R37,S37,,,Trigger)</f>
        <v>0.49863013698630138</v>
      </c>
      <c r="U37" s="126">
        <f>_xll.qlInterpolationInterpolate(B6Minterpolation,R37,TRUE)</f>
        <v>2.5369481671351623E-3</v>
      </c>
    </row>
    <row r="38" spans="5:21" ht="11.25" customHeight="1" x14ac:dyDescent="0.2">
      <c r="E38" s="237"/>
      <c r="F38" s="237"/>
      <c r="G38" s="237"/>
      <c r="H38" s="238"/>
      <c r="K38" s="238"/>
      <c r="L38" s="238"/>
      <c r="R38" s="44">
        <f>_xll.qlCalendarAdvance(Calendar,R37,"1D","f")</f>
        <v>42319</v>
      </c>
      <c r="S38" s="137">
        <f>_xll.qlCalendarAdvance(Calendar,R38,$F$1,"mf",,Trigger)</f>
        <v>42501</v>
      </c>
      <c r="T38" s="138">
        <f>_xll.qlDayCounterYearFraction(DayCounter,R38,S38,,,Trigger)</f>
        <v>0.49863013698630138</v>
      </c>
      <c r="U38" s="126">
        <f>_xll.qlInterpolationInterpolate(B6Minterpolation,R38,TRUE)</f>
        <v>2.5357876210735336E-3</v>
      </c>
    </row>
    <row r="39" spans="5:21" ht="11.25" customHeight="1" x14ac:dyDescent="0.2">
      <c r="E39" s="237"/>
      <c r="F39" s="237"/>
      <c r="G39" s="237"/>
      <c r="H39" s="238"/>
      <c r="K39" s="238"/>
      <c r="L39" s="238"/>
      <c r="R39" s="44">
        <f>_xll.qlCalendarAdvance(Calendar,R38,"1D","f")</f>
        <v>42320</v>
      </c>
      <c r="S39" s="137">
        <f>_xll.qlCalendarAdvance(Calendar,R39,$F$1,"mf",,Trigger)</f>
        <v>42502</v>
      </c>
      <c r="T39" s="138">
        <f>_xll.qlDayCounterYearFraction(DayCounter,R39,S39,,,Trigger)</f>
        <v>0.49863013698630138</v>
      </c>
      <c r="U39" s="126">
        <f>_xll.qlInterpolationInterpolate(B6Minterpolation,R39,TRUE)</f>
        <v>2.5346106914333529E-3</v>
      </c>
    </row>
    <row r="40" spans="5:21" ht="11.25" customHeight="1" x14ac:dyDescent="0.2">
      <c r="E40" s="237"/>
      <c r="F40" s="237"/>
      <c r="G40" s="237"/>
      <c r="H40" s="238"/>
      <c r="K40" s="238"/>
      <c r="L40" s="238"/>
      <c r="R40" s="44">
        <f>_xll.qlCalendarAdvance(Calendar,R39,"1D","f")</f>
        <v>42321</v>
      </c>
      <c r="S40" s="137">
        <f>_xll.qlCalendarAdvance(Calendar,R40,$F$1,"mf",,Trigger)</f>
        <v>42503</v>
      </c>
      <c r="T40" s="138">
        <f>_xll.qlDayCounterYearFraction(DayCounter,R40,S40,,,Trigger)</f>
        <v>0.49863013698630138</v>
      </c>
      <c r="U40" s="126">
        <f>_xll.qlInterpolationInterpolate(B6Minterpolation,R40,TRUE)</f>
        <v>2.5334154063637229E-3</v>
      </c>
    </row>
    <row r="41" spans="5:21" ht="11.25" customHeight="1" x14ac:dyDescent="0.2">
      <c r="E41" s="237"/>
      <c r="F41" s="237"/>
      <c r="G41" s="237"/>
      <c r="H41" s="238"/>
      <c r="K41" s="238"/>
      <c r="L41" s="238"/>
      <c r="R41" s="44">
        <f>_xll.qlCalendarAdvance(Calendar,R40,"1D","f")</f>
        <v>42324</v>
      </c>
      <c r="S41" s="137">
        <f>_xll.qlCalendarAdvance(Calendar,R41,$F$1,"mf",,Trigger)</f>
        <v>42506</v>
      </c>
      <c r="T41" s="138">
        <f>_xll.qlDayCounterYearFraction(DayCounter,R41,S41,,,Trigger)</f>
        <v>0.49863013698630138</v>
      </c>
      <c r="U41" s="126">
        <f>_xll.qlInterpolationInterpolate(B6Minterpolation,R41,TRUE)</f>
        <v>2.529699700069157E-3</v>
      </c>
    </row>
    <row r="42" spans="5:21" ht="11.25" customHeight="1" x14ac:dyDescent="0.2">
      <c r="E42" s="237"/>
      <c r="F42" s="237"/>
      <c r="G42" s="237"/>
      <c r="H42" s="238"/>
      <c r="K42" s="238"/>
      <c r="L42" s="238"/>
      <c r="R42" s="44">
        <f>_xll.qlCalendarAdvance(Calendar,R41,"1D","f")</f>
        <v>42325</v>
      </c>
      <c r="S42" s="137">
        <f>_xll.qlCalendarAdvance(Calendar,R42,$F$1,"mf",,Trigger)</f>
        <v>42507</v>
      </c>
      <c r="T42" s="138">
        <f>_xll.qlDayCounterYearFraction(DayCounter,R42,S42,,,Trigger)</f>
        <v>0.49863013698630138</v>
      </c>
      <c r="U42" s="126">
        <f>_xll.qlInterpolationInterpolate(B6Minterpolation,R42,TRUE)</f>
        <v>2.5284112747727518E-3</v>
      </c>
    </row>
    <row r="43" spans="5:21" ht="11.25" customHeight="1" x14ac:dyDescent="0.2">
      <c r="E43" s="237"/>
      <c r="F43" s="237"/>
      <c r="G43" s="237"/>
      <c r="H43" s="238"/>
      <c r="K43" s="238"/>
      <c r="L43" s="238"/>
      <c r="R43" s="44">
        <f>_xll.qlCalendarAdvance(Calendar,R42,"1D","f")</f>
        <v>42326</v>
      </c>
      <c r="S43" s="137">
        <f>_xll.qlCalendarAdvance(Calendar,R43,$F$1,"mf",,Trigger)</f>
        <v>42508</v>
      </c>
      <c r="T43" s="138">
        <f>_xll.qlDayCounterYearFraction(DayCounter,R43,S43,,,Trigger)</f>
        <v>0.49863013698630138</v>
      </c>
      <c r="U43" s="126">
        <f>_xll.qlInterpolationInterpolate(B6Minterpolation,R43,TRUE)</f>
        <v>2.5270946347924084E-3</v>
      </c>
    </row>
    <row r="44" spans="5:21" ht="11.25" customHeight="1" x14ac:dyDescent="0.2">
      <c r="E44" s="237"/>
      <c r="F44" s="237"/>
      <c r="G44" s="237"/>
      <c r="H44" s="238"/>
      <c r="K44" s="238"/>
      <c r="L44" s="238"/>
      <c r="R44" s="44">
        <f>_xll.qlCalendarAdvance(Calendar,R43,"1D","f")</f>
        <v>42327</v>
      </c>
      <c r="S44" s="137">
        <f>_xll.qlCalendarAdvance(Calendar,R44,$F$1,"mf",,Trigger)</f>
        <v>42509</v>
      </c>
      <c r="T44" s="138">
        <f>_xll.qlDayCounterYearFraction(DayCounter,R44,S44,,,Trigger)</f>
        <v>0.49863013698630138</v>
      </c>
      <c r="U44" s="126">
        <f>_xll.qlInterpolationInterpolate(B6Minterpolation,R44,TRUE)</f>
        <v>2.5257478082772295E-3</v>
      </c>
    </row>
    <row r="45" spans="5:21" ht="11.25" customHeight="1" x14ac:dyDescent="0.2">
      <c r="E45" s="237"/>
      <c r="F45" s="237"/>
      <c r="G45" s="237"/>
      <c r="H45" s="238"/>
      <c r="K45" s="238"/>
      <c r="L45" s="238"/>
      <c r="R45" s="44">
        <f>_xll.qlCalendarAdvance(Calendar,R44,"1D","f")</f>
        <v>42328</v>
      </c>
      <c r="S45" s="137">
        <f>_xll.qlCalendarAdvance(Calendar,R45,$F$1,"mf",,Trigger)</f>
        <v>42510</v>
      </c>
      <c r="T45" s="138">
        <f>_xll.qlDayCounterYearFraction(DayCounter,R45,S45,,,Trigger)</f>
        <v>0.49863013698630138</v>
      </c>
      <c r="U45" s="126">
        <f>_xll.qlInterpolationInterpolate(B6Minterpolation,R45,TRUE)</f>
        <v>2.524368823376318E-3</v>
      </c>
    </row>
    <row r="46" spans="5:21" ht="11.25" customHeight="1" x14ac:dyDescent="0.2">
      <c r="E46" s="237"/>
      <c r="F46" s="237"/>
      <c r="G46" s="237"/>
      <c r="H46" s="238"/>
      <c r="K46" s="238"/>
      <c r="L46" s="238"/>
      <c r="R46" s="44">
        <f>_xll.qlCalendarAdvance(Calendar,R45,"1D","f")</f>
        <v>42331</v>
      </c>
      <c r="S46" s="137">
        <f>_xll.qlCalendarAdvance(Calendar,R46,$F$1,"mf",,Trigger)</f>
        <v>42513</v>
      </c>
      <c r="T46" s="138">
        <f>_xll.qlDayCounterYearFraction(DayCounter,R46,S46,,,Trigger)</f>
        <v>0.49863013698630138</v>
      </c>
      <c r="U46" s="126">
        <f>_xll.qlInterpolationInterpolate(B6Minterpolation,R46,TRUE)</f>
        <v>2.5200191998502085E-3</v>
      </c>
    </row>
    <row r="47" spans="5:21" ht="11.25" customHeight="1" x14ac:dyDescent="0.2">
      <c r="E47" s="237"/>
      <c r="F47" s="237"/>
      <c r="G47" s="237"/>
      <c r="H47" s="238"/>
      <c r="K47" s="238"/>
      <c r="L47" s="238"/>
      <c r="R47" s="44">
        <f>_xll.qlCalendarAdvance(Calendar,R46,"1D","f")</f>
        <v>42332</v>
      </c>
      <c r="S47" s="137">
        <f>_xll.qlCalendarAdvance(Calendar,R47,$F$1,"mf",,Trigger)</f>
        <v>42514</v>
      </c>
      <c r="T47" s="138">
        <f>_xll.qlDayCounterYearFraction(DayCounter,R47,S47,,,Trigger)</f>
        <v>0.49863013698630138</v>
      </c>
      <c r="U47" s="126">
        <f>_xll.qlInterpolationInterpolate(B6Minterpolation,R47,TRUE)</f>
        <v>2.5184926720831936E-3</v>
      </c>
    </row>
    <row r="48" spans="5:21" ht="11.25" customHeight="1" x14ac:dyDescent="0.2">
      <c r="E48" s="237"/>
      <c r="F48" s="237"/>
      <c r="G48" s="237"/>
      <c r="H48" s="238"/>
      <c r="K48" s="238"/>
      <c r="L48" s="238"/>
      <c r="R48" s="44">
        <f>_xll.qlCalendarAdvance(Calendar,R47,"1D","f")</f>
        <v>42333</v>
      </c>
      <c r="S48" s="137">
        <f>_xll.qlCalendarAdvance(Calendar,R48,$F$1,"mf",,Trigger)</f>
        <v>42515</v>
      </c>
      <c r="T48" s="138">
        <f>_xll.qlDayCounterYearFraction(DayCounter,R48,S48,,,Trigger)</f>
        <v>0.49863013698630138</v>
      </c>
      <c r="U48" s="126">
        <f>_xll.qlInterpolationInterpolate(B6Minterpolation,R48,TRUE)</f>
        <v>2.5169289817907887E-3</v>
      </c>
    </row>
    <row r="49" spans="5:21" ht="11.25" customHeight="1" x14ac:dyDescent="0.2">
      <c r="E49" s="237"/>
      <c r="F49" s="237"/>
      <c r="G49" s="237"/>
      <c r="H49" s="238"/>
      <c r="K49" s="238"/>
      <c r="L49" s="238"/>
      <c r="R49" s="44">
        <f>_xll.qlCalendarAdvance(Calendar,R48,"1D","f")</f>
        <v>42334</v>
      </c>
      <c r="S49" s="137">
        <f>_xll.qlCalendarAdvance(Calendar,R49,$F$1,"mf",,Trigger)</f>
        <v>42516</v>
      </c>
      <c r="T49" s="138">
        <f>_xll.qlDayCounterYearFraction(DayCounter,R49,S49,,,Trigger)</f>
        <v>0.49863013698630138</v>
      </c>
      <c r="U49" s="126">
        <f>_xll.qlInterpolationInterpolate(B6Minterpolation,R49,TRUE)</f>
        <v>2.5153310122369272E-3</v>
      </c>
    </row>
    <row r="50" spans="5:21" ht="11.25" customHeight="1" x14ac:dyDescent="0.2">
      <c r="E50" s="237"/>
      <c r="F50" s="237"/>
      <c r="G50" s="237"/>
      <c r="H50" s="238"/>
      <c r="K50" s="238"/>
      <c r="L50" s="238"/>
      <c r="R50" s="44">
        <f>_xll.qlCalendarAdvance(Calendar,R49,"1D","f")</f>
        <v>42335</v>
      </c>
      <c r="S50" s="137">
        <f>_xll.qlCalendarAdvance(Calendar,R50,$F$1,"mf",,Trigger)</f>
        <v>42517</v>
      </c>
      <c r="T50" s="138">
        <f>_xll.qlDayCounterYearFraction(DayCounter,R50,S50,,,Trigger)</f>
        <v>0.49863013698630138</v>
      </c>
      <c r="U50" s="126">
        <f>_xll.qlInterpolationInterpolate(B6Minterpolation,R50,TRUE)</f>
        <v>2.5137016466855421E-3</v>
      </c>
    </row>
    <row r="51" spans="5:21" ht="11.25" customHeight="1" x14ac:dyDescent="0.2">
      <c r="E51" s="237"/>
      <c r="F51" s="237"/>
      <c r="G51" s="237"/>
      <c r="H51" s="238"/>
      <c r="K51" s="238"/>
      <c r="L51" s="238"/>
      <c r="R51" s="44">
        <f>_xll.qlCalendarAdvance(Calendar,R50,"1D","f")</f>
        <v>42338</v>
      </c>
      <c r="S51" s="137">
        <f>_xll.qlCalendarAdvance(Calendar,R51,$F$1,"mf",,Trigger)</f>
        <v>42521</v>
      </c>
      <c r="T51" s="138">
        <f>_xll.qlDayCounterYearFraction(DayCounter,R51,S51,,,Trigger)</f>
        <v>0.50136986301369868</v>
      </c>
      <c r="U51" s="126">
        <f>_xll.qlInterpolationInterpolate(B6Minterpolation,R51,TRUE)</f>
        <v>2.5086540066855804E-3</v>
      </c>
    </row>
    <row r="52" spans="5:21" ht="11.25" customHeight="1" x14ac:dyDescent="0.2">
      <c r="E52" s="237"/>
      <c r="F52" s="237"/>
      <c r="G52" s="237"/>
      <c r="H52" s="238"/>
      <c r="K52" s="238"/>
      <c r="L52" s="238"/>
      <c r="R52" s="44">
        <f>_xll.qlCalendarAdvance(Calendar,R51,"1D","f")</f>
        <v>42339</v>
      </c>
      <c r="S52" s="137">
        <f>_xll.qlCalendarAdvance(Calendar,R52,$F$1,"mf",,Trigger)</f>
        <v>42522</v>
      </c>
      <c r="T52" s="138">
        <f>_xll.qlDayCounterYearFraction(DayCounter,R52,S52,,,Trigger)</f>
        <v>0.50136986301369868</v>
      </c>
      <c r="U52" s="126">
        <f>_xll.qlInterpolationInterpolate(B6Minterpolation,R52,TRUE)</f>
        <v>2.5069278897834357E-3</v>
      </c>
    </row>
    <row r="53" spans="5:21" x14ac:dyDescent="0.2">
      <c r="E53" s="237"/>
      <c r="F53" s="237"/>
      <c r="G53" s="237"/>
      <c r="H53" s="238"/>
      <c r="K53" s="238"/>
      <c r="L53" s="238"/>
      <c r="R53" s="44">
        <f>_xll.qlCalendarAdvance(Calendar,R52,"1D","f")</f>
        <v>42340</v>
      </c>
      <c r="S53" s="137">
        <f>_xll.qlCalendarAdvance(Calendar,R53,$F$1,"mf",,Trigger)</f>
        <v>42523</v>
      </c>
      <c r="T53" s="138">
        <f>_xll.qlDayCounterYearFraction(DayCounter,R53,S53,,,Trigger)</f>
        <v>0.50136986301369868</v>
      </c>
      <c r="U53" s="126">
        <f>_xll.qlInterpolationInterpolate(B6Minterpolation,R53,TRUE)</f>
        <v>2.5051847932034345E-3</v>
      </c>
    </row>
    <row r="54" spans="5:21" x14ac:dyDescent="0.2">
      <c r="R54" s="44">
        <f>_xll.qlCalendarAdvance(Calendar,R53,"1D","f")</f>
        <v>42341</v>
      </c>
      <c r="S54" s="137">
        <f>_xll.qlCalendarAdvance(Calendar,R54,$F$1,"mf",,Trigger)</f>
        <v>42524</v>
      </c>
      <c r="T54" s="138">
        <f>_xll.qlDayCounterYearFraction(DayCounter,R54,S54,,,Trigger)</f>
        <v>0.50136986301369868</v>
      </c>
      <c r="U54" s="126">
        <f>_xll.qlInterpolationInterpolate(B6Minterpolation,R54,TRUE)</f>
        <v>2.5034276002095105E-3</v>
      </c>
    </row>
    <row r="55" spans="5:21" x14ac:dyDescent="0.2">
      <c r="R55" s="44">
        <f>_xll.qlCalendarAdvance(Calendar,R54,"1D","f")</f>
        <v>42342</v>
      </c>
      <c r="S55" s="137">
        <f>_xll.qlCalendarAdvance(Calendar,R55,$F$1,"mf",,Trigger)</f>
        <v>42527</v>
      </c>
      <c r="T55" s="138">
        <f>_xll.qlDayCounterYearFraction(DayCounter,R55,S55,,,Trigger)</f>
        <v>0.50684931506849318</v>
      </c>
      <c r="U55" s="126">
        <f>_xll.qlInterpolationInterpolate(B6Minterpolation,R55,TRUE)</f>
        <v>2.5016591940655963E-3</v>
      </c>
    </row>
    <row r="56" spans="5:21" x14ac:dyDescent="0.2">
      <c r="R56" s="44">
        <f>_xll.qlCalendarAdvance(Calendar,R55,"1D","f")</f>
        <v>42345</v>
      </c>
      <c r="S56" s="137">
        <f>_xll.qlCalendarAdvance(Calendar,R56,$F$1,"mf",,Trigger)</f>
        <v>42528</v>
      </c>
      <c r="T56" s="138">
        <f>_xll.qlDayCounterYearFraction(DayCounter,R56,S56,,,Trigger)</f>
        <v>0.50136986301369868</v>
      </c>
      <c r="U56" s="126">
        <f>_xll.qlInterpolationInterpolate(B6Minterpolation,R56,TRUE)</f>
        <v>2.496315529373249E-3</v>
      </c>
    </row>
    <row r="57" spans="5:21" x14ac:dyDescent="0.2">
      <c r="R57" s="44">
        <f>_xll.qlCalendarAdvance(Calendar,R56,"1D","f")</f>
        <v>42346</v>
      </c>
      <c r="S57" s="137">
        <f>_xll.qlCalendarAdvance(Calendar,R57,$F$1,"mf",,Trigger)</f>
        <v>42529</v>
      </c>
      <c r="T57" s="138">
        <f>_xll.qlDayCounterYearFraction(DayCounter,R57,S57,,,Trigger)</f>
        <v>0.50136986301369868</v>
      </c>
      <c r="U57" s="126">
        <f>_xll.qlInterpolationInterpolate(B6Minterpolation,R57,TRUE)</f>
        <v>2.4945311032687099E-3</v>
      </c>
    </row>
    <row r="58" spans="5:21" x14ac:dyDescent="0.2">
      <c r="R58" s="44">
        <f>_xll.qlCalendarAdvance(Calendar,R57,"1D","f")</f>
        <v>42347</v>
      </c>
      <c r="S58" s="137">
        <f>_xll.qlCalendarAdvance(Calendar,R58,$F$1,"mf",,Trigger)</f>
        <v>42530</v>
      </c>
      <c r="T58" s="138">
        <f>_xll.qlDayCounterYearFraction(DayCounter,R58,S58,,,Trigger)</f>
        <v>0.50136986301369868</v>
      </c>
      <c r="U58" s="126">
        <f>_xll.qlInterpolationInterpolate(B6Minterpolation,R58,TRUE)</f>
        <v>2.4927498803338478E-3</v>
      </c>
    </row>
    <row r="59" spans="5:21" x14ac:dyDescent="0.2">
      <c r="R59" s="44">
        <f>_xll.qlCalendarAdvance(Calendar,R58,"1D","f")</f>
        <v>42348</v>
      </c>
      <c r="S59" s="137">
        <f>_xll.qlCalendarAdvance(Calendar,R59,$F$1,"mf",,Trigger)</f>
        <v>42531</v>
      </c>
      <c r="T59" s="138">
        <f>_xll.qlDayCounterYearFraction(DayCounter,R59,S59,,,Trigger)</f>
        <v>0.50136986301369868</v>
      </c>
      <c r="U59" s="126">
        <f>_xll.qlInterpolationInterpolate(B6Minterpolation,R59,TRUE)</f>
        <v>2.4909747438325962E-3</v>
      </c>
    </row>
    <row r="60" spans="5:21" x14ac:dyDescent="0.2">
      <c r="R60" s="44">
        <f>_xll.qlCalendarAdvance(Calendar,R59,"1D","f")</f>
        <v>42349</v>
      </c>
      <c r="S60" s="137">
        <f>_xll.qlCalendarAdvance(Calendar,R60,$F$1,"mf",,Trigger)</f>
        <v>42534</v>
      </c>
      <c r="T60" s="138">
        <f>_xll.qlDayCounterYearFraction(DayCounter,R60,S60,,,Trigger)</f>
        <v>0.50684931506849318</v>
      </c>
      <c r="U60" s="126">
        <f>_xll.qlInterpolationInterpolate(B6Minterpolation,R60,TRUE)</f>
        <v>2.4892085770288883E-3</v>
      </c>
    </row>
    <row r="61" spans="5:21" x14ac:dyDescent="0.2">
      <c r="R61" s="44">
        <f>_xll.qlCalendarAdvance(Calendar,R60,"1D","f")</f>
        <v>42352</v>
      </c>
      <c r="S61" s="137">
        <f>_xll.qlCalendarAdvance(Calendar,R61,$F$1,"mf",,Trigger)</f>
        <v>42535</v>
      </c>
      <c r="T61" s="138">
        <f>_xll.qlDayCounterYearFraction(DayCounter,R61,S61,,,Trigger)</f>
        <v>0.50136986301369868</v>
      </c>
      <c r="U61" s="126">
        <f>_xll.qlInterpolationInterpolate(B6Minterpolation,R61,TRUE)</f>
        <v>2.483992727442362E-3</v>
      </c>
    </row>
    <row r="62" spans="5:21" x14ac:dyDescent="0.2">
      <c r="R62" s="44">
        <f>_xll.qlCalendarAdvance(Calendar,R61,"1D","f")</f>
        <v>42353</v>
      </c>
      <c r="S62" s="137">
        <f>_xll.qlCalendarAdvance(Calendar,R62,$F$1,"mf",,Trigger)</f>
        <v>42536</v>
      </c>
      <c r="T62" s="138">
        <f>_xll.qlDayCounterYearFraction(DayCounter,R62,S62,,,Trigger)</f>
        <v>0.50136986301369868</v>
      </c>
      <c r="U62" s="126">
        <f>_xll.qlInterpolationInterpolate(B6Minterpolation,R62,TRUE)</f>
        <v>2.4822912720681633E-3</v>
      </c>
    </row>
    <row r="63" spans="5:21" x14ac:dyDescent="0.2">
      <c r="R63" s="44">
        <f>_xll.qlCalendarAdvance(Calendar,R62,"1D","f")</f>
        <v>42354</v>
      </c>
      <c r="S63" s="137">
        <f>_xll.qlCalendarAdvance(Calendar,R63,$F$1,"mf",,Trigger)</f>
        <v>42537</v>
      </c>
      <c r="T63" s="138">
        <f>_xll.qlDayCounterYearFraction(DayCounter,R63,S63,,,Trigger)</f>
        <v>0.50136986301369868</v>
      </c>
      <c r="U63" s="126">
        <f>_xll.qlInterpolationInterpolate(B6Minterpolation,R63,TRUE)</f>
        <v>2.4806132027111755E-3</v>
      </c>
    </row>
    <row r="64" spans="5:21" x14ac:dyDescent="0.2">
      <c r="R64" s="44">
        <f>_xll.qlCalendarAdvance(Calendar,R63,"1D","f")</f>
        <v>42355</v>
      </c>
      <c r="S64" s="137">
        <f>_xll.qlCalendarAdvance(Calendar,R64,$F$1,"mf",,Trigger)</f>
        <v>42538</v>
      </c>
      <c r="T64" s="138">
        <f>_xll.qlDayCounterYearFraction(DayCounter,R64,S64,,,Trigger)</f>
        <v>0.50136986301369868</v>
      </c>
      <c r="U64" s="126">
        <f>_xll.qlInterpolationInterpolate(B6Minterpolation,R64,TRUE)</f>
        <v>2.4789614026353318E-3</v>
      </c>
    </row>
    <row r="65" spans="18:21" x14ac:dyDescent="0.2">
      <c r="R65" s="44">
        <f>_xll.qlCalendarAdvance(Calendar,R64,"1D","f")</f>
        <v>42356</v>
      </c>
      <c r="S65" s="137">
        <f>_xll.qlCalendarAdvance(Calendar,R65,$F$1,"mf",,Trigger)</f>
        <v>42541</v>
      </c>
      <c r="T65" s="138">
        <f>_xll.qlDayCounterYearFraction(DayCounter,R65,S65,,,Trigger)</f>
        <v>0.50684931506849318</v>
      </c>
      <c r="U65" s="126">
        <f>_xll.qlInterpolationInterpolate(B6Minterpolation,R65,TRUE)</f>
        <v>2.4773387551045656E-3</v>
      </c>
    </row>
    <row r="66" spans="18:21" x14ac:dyDescent="0.2">
      <c r="R66" s="44">
        <f>_xll.qlCalendarAdvance(Calendar,R65,"1D","f")</f>
        <v>42359</v>
      </c>
      <c r="S66" s="137">
        <f>_xll.qlCalendarAdvance(Calendar,R66,$F$1,"mf",,Trigger)</f>
        <v>42542</v>
      </c>
      <c r="T66" s="138">
        <f>_xll.qlDayCounterYearFraction(DayCounter,R66,S66,,,Trigger)</f>
        <v>0.50136986301369868</v>
      </c>
      <c r="U66" s="126">
        <f>_xll.qlInterpolationInterpolate(B6Minterpolation,R66,TRUE)</f>
        <v>2.4726745604220658E-3</v>
      </c>
    </row>
    <row r="67" spans="18:21" x14ac:dyDescent="0.2">
      <c r="R67" s="44">
        <f>_xll.qlCalendarAdvance(Calendar,R66,"1D","f")</f>
        <v>42360</v>
      </c>
      <c r="S67" s="137">
        <f>_xll.qlCalendarAdvance(Calendar,R67,$F$1,"mf",,Trigger)</f>
        <v>42543</v>
      </c>
      <c r="T67" s="138">
        <f>_xll.qlDayCounterYearFraction(DayCounter,R67,S67,,,Trigger)</f>
        <v>0.50136986301369868</v>
      </c>
      <c r="U67" s="126">
        <f>_xll.qlInterpolationInterpolate(B6Minterpolation,R67,TRUE)</f>
        <v>2.4711973557109434E-3</v>
      </c>
    </row>
    <row r="68" spans="18:21" x14ac:dyDescent="0.2">
      <c r="R68" s="44">
        <f>_xll.qlCalendarAdvance(Calendar,R67,"1D","f")</f>
        <v>42361</v>
      </c>
      <c r="S68" s="137">
        <f>_xll.qlCalendarAdvance(Calendar,R68,$F$1,"mf",,Trigger)</f>
        <v>42544</v>
      </c>
      <c r="T68" s="138">
        <f>_xll.qlDayCounterYearFraction(DayCounter,R68,S68,,,Trigger)</f>
        <v>0.50136986301369868</v>
      </c>
      <c r="U68" s="126">
        <f>_xll.qlInterpolationInterpolate(B6Minterpolation,R68,TRUE)</f>
        <v>2.4697637198645653E-3</v>
      </c>
    </row>
    <row r="69" spans="18:21" x14ac:dyDescent="0.2">
      <c r="R69" s="44">
        <f>_xll.qlCalendarAdvance(Calendar,R68,"1D","f")</f>
        <v>42362</v>
      </c>
      <c r="S69" s="137">
        <f>_xll.qlCalendarAdvance(Calendar,R69,$F$1,"mf",,Trigger)</f>
        <v>42545</v>
      </c>
      <c r="T69" s="138">
        <f>_xll.qlDayCounterYearFraction(DayCounter,R69,S69,,,Trigger)</f>
        <v>0.50136986301369868</v>
      </c>
      <c r="U69" s="126">
        <f>_xll.qlInterpolationInterpolate(B6Minterpolation,R69,TRUE)</f>
        <v>2.4683759050427366E-3</v>
      </c>
    </row>
    <row r="70" spans="18:21" x14ac:dyDescent="0.2">
      <c r="R70" s="44">
        <f>_xll.qlCalendarAdvance(Calendar,R69,"1D","f")</f>
        <v>42367</v>
      </c>
      <c r="S70" s="137">
        <f>_xll.qlCalendarAdvance(Calendar,R70,$F$1,"mf",,Trigger)</f>
        <v>42550</v>
      </c>
      <c r="T70" s="138">
        <f>_xll.qlDayCounterYearFraction(DayCounter,R70,S70,,,Trigger)</f>
        <v>0.50136986301369868</v>
      </c>
      <c r="U70" s="126">
        <f>_xll.qlInterpolationInterpolate(B6Minterpolation,R70,TRUE)</f>
        <v>2.4621019952345037E-3</v>
      </c>
    </row>
    <row r="71" spans="18:21" x14ac:dyDescent="0.2">
      <c r="R71" s="44">
        <f>_xll.qlCalendarAdvance(Calendar,R70,"1D","f")</f>
        <v>42368</v>
      </c>
      <c r="S71" s="137">
        <f>_xll.qlCalendarAdvance(Calendar,R71,$F$1,"mf",,Trigger)</f>
        <v>42551</v>
      </c>
      <c r="T71" s="138">
        <f>_xll.qlDayCounterYearFraction(DayCounter,R71,S71,,,Trigger)</f>
        <v>0.50136986301369868</v>
      </c>
      <c r="U71" s="126">
        <f>_xll.qlInterpolationInterpolate(B6Minterpolation,R71,TRUE)</f>
        <v>2.4609739226071872E-3</v>
      </c>
    </row>
    <row r="72" spans="18:21" x14ac:dyDescent="0.2">
      <c r="R72" s="44">
        <f>_xll.qlCalendarAdvance(Calendar,R71,"1D","f")</f>
        <v>42369</v>
      </c>
      <c r="S72" s="137">
        <f>_xll.qlCalendarAdvance(Calendar,R72,$F$1,"mf",,Trigger)</f>
        <v>42551</v>
      </c>
      <c r="T72" s="138">
        <f>_xll.qlDayCounterYearFraction(DayCounter,R72,S72,,,Trigger)</f>
        <v>0.49863013698630138</v>
      </c>
      <c r="U72" s="126">
        <f>_xll.qlInterpolationInterpolate(B6Minterpolation,R72,TRUE)</f>
        <v>2.4598859785826977E-3</v>
      </c>
    </row>
    <row r="73" spans="18:21" x14ac:dyDescent="0.2">
      <c r="R73" s="44">
        <f>_xll.qlCalendarAdvance(Calendar,R72,"1D","f")</f>
        <v>42373</v>
      </c>
      <c r="S73" s="137">
        <f>_xll.qlCalendarAdvance(Calendar,R73,$F$1,"mf",,Trigger)</f>
        <v>42555</v>
      </c>
      <c r="T73" s="138">
        <f>_xll.qlDayCounterYearFraction(DayCounter,R73,S73,,,Trigger)</f>
        <v>0.49863013698630138</v>
      </c>
      <c r="U73" s="126">
        <f>_xll.qlInterpolationInterpolate(B6Minterpolation,R73,TRUE)</f>
        <v>2.4559174212962849E-3</v>
      </c>
    </row>
    <row r="74" spans="18:21" x14ac:dyDescent="0.2">
      <c r="R74" s="44">
        <f>_xll.qlCalendarAdvance(Calendar,R73,"1D","f")</f>
        <v>42374</v>
      </c>
      <c r="S74" s="137">
        <f>_xll.qlCalendarAdvance(Calendar,R74,$F$1,"mf",,Trigger)</f>
        <v>42556</v>
      </c>
      <c r="T74" s="138">
        <f>_xll.qlDayCounterYearFraction(DayCounter,R74,S74,,,Trigger)</f>
        <v>0.49863013698630138</v>
      </c>
      <c r="U74" s="126">
        <f>_xll.qlInterpolationInterpolate(B6Minterpolation,R74,TRUE)</f>
        <v>2.4550165698733885E-3</v>
      </c>
    </row>
    <row r="75" spans="18:21" x14ac:dyDescent="0.2">
      <c r="R75" s="44">
        <f>_xll.qlCalendarAdvance(Calendar,R74,"1D","f")</f>
        <v>42375</v>
      </c>
      <c r="S75" s="137">
        <f>_xll.qlCalendarAdvance(Calendar,R75,$F$1,"mf",,Trigger)</f>
        <v>42557</v>
      </c>
      <c r="T75" s="138">
        <f>_xll.qlDayCounterYearFraction(DayCounter,R75,S75,,,Trigger)</f>
        <v>0.49863013698630138</v>
      </c>
      <c r="U75" s="126">
        <f>_xll.qlInterpolationInterpolate(B6Minterpolation,R75,TRUE)</f>
        <v>2.4541504268883033E-3</v>
      </c>
    </row>
    <row r="76" spans="18:21" x14ac:dyDescent="0.2">
      <c r="R76" s="44">
        <f>_xll.qlCalendarAdvance(Calendar,R75,"1D","f")</f>
        <v>42376</v>
      </c>
      <c r="S76" s="137">
        <f>_xll.qlCalendarAdvance(Calendar,R76,$F$1,"mf",,Trigger)</f>
        <v>42558</v>
      </c>
      <c r="T76" s="138">
        <f>_xll.qlDayCounterYearFraction(DayCounter,R76,S76,,,Trigger)</f>
        <v>0.49863013698630138</v>
      </c>
      <c r="U76" s="126">
        <f>_xll.qlInterpolationInterpolate(B6Minterpolation,R76,TRUE)</f>
        <v>2.4533180889801929E-3</v>
      </c>
    </row>
    <row r="77" spans="18:21" x14ac:dyDescent="0.2">
      <c r="R77" s="44">
        <f>_xll.qlCalendarAdvance(Calendar,R76,"1D","f")</f>
        <v>42377</v>
      </c>
      <c r="S77" s="137">
        <f>_xll.qlCalendarAdvance(Calendar,R77,$F$1,"mf",,Trigger)</f>
        <v>42559</v>
      </c>
      <c r="T77" s="138">
        <f>_xll.qlDayCounterYearFraction(DayCounter,R77,S77,,,Trigger)</f>
        <v>0.49863013698630138</v>
      </c>
      <c r="U77" s="126">
        <f>_xll.qlInterpolationInterpolate(B6Minterpolation,R77,TRUE)</f>
        <v>2.4525186527882218E-3</v>
      </c>
    </row>
    <row r="78" spans="18:21" x14ac:dyDescent="0.2">
      <c r="R78" s="44">
        <f>_xll.qlCalendarAdvance(Calendar,R77,"1D","f")</f>
        <v>42380</v>
      </c>
      <c r="S78" s="137">
        <f>_xll.qlCalendarAdvance(Calendar,R78,$F$1,"mf",,Trigger)</f>
        <v>42562</v>
      </c>
      <c r="T78" s="138">
        <f>_xll.qlDayCounterYearFraction(DayCounter,R78,S78,,,Trigger)</f>
        <v>0.49863013698630138</v>
      </c>
      <c r="U78" s="126">
        <f>_xll.qlInterpolationInterpolate(B6Minterpolation,R78,TRUE)</f>
        <v>2.4503087209007844E-3</v>
      </c>
    </row>
    <row r="79" spans="18:21" x14ac:dyDescent="0.2">
      <c r="R79" s="44">
        <f>_xll.qlCalendarAdvance(Calendar,R78,"1D","f")</f>
        <v>42381</v>
      </c>
      <c r="S79" s="137">
        <f>_xll.qlCalendarAdvance(Calendar,R79,$F$1,"mf",,Trigger)</f>
        <v>42563</v>
      </c>
      <c r="T79" s="138">
        <f>_xll.qlDayCounterYearFraction(DayCounter,R79,S79,,,Trigger)</f>
        <v>0.49863013698630138</v>
      </c>
      <c r="U79" s="126">
        <f>_xll.qlInterpolationInterpolate(B6Minterpolation,R79,TRUE)</f>
        <v>2.449631857965011E-3</v>
      </c>
    </row>
    <row r="80" spans="18:21" x14ac:dyDescent="0.2">
      <c r="R80" s="44">
        <f>_xll.qlCalendarAdvance(Calendar,R79,"1D","f")</f>
        <v>42382</v>
      </c>
      <c r="S80" s="137">
        <f>_xll.qlCalendarAdvance(Calendar,R80,$F$1,"mf",,Trigger)</f>
        <v>42564</v>
      </c>
      <c r="T80" s="138">
        <f>_xll.qlDayCounterYearFraction(DayCounter,R80,S80,,,Trigger)</f>
        <v>0.49863013698630138</v>
      </c>
      <c r="U80" s="126">
        <f>_xll.qlInterpolationInterpolate(B6Minterpolation,R80,TRUE)</f>
        <v>2.4489833799411971E-3</v>
      </c>
    </row>
    <row r="81" spans="18:21" x14ac:dyDescent="0.2">
      <c r="R81" s="44">
        <f>_xll.qlCalendarAdvance(Calendar,R80,"1D","f")</f>
        <v>42383</v>
      </c>
      <c r="S81" s="137">
        <f>_xll.qlCalendarAdvance(Calendar,R81,$F$1,"mf",,Trigger)</f>
        <v>42565</v>
      </c>
      <c r="T81" s="138">
        <f>_xll.qlDayCounterYearFraction(DayCounter,R81,S81,,,Trigger)</f>
        <v>0.49863013698630138</v>
      </c>
      <c r="U81" s="126">
        <f>_xll.qlInterpolationInterpolate(B6Minterpolation,R81,TRUE)</f>
        <v>2.4483623834685069E-3</v>
      </c>
    </row>
    <row r="82" spans="18:21" x14ac:dyDescent="0.2">
      <c r="R82" s="44">
        <f>_xll.qlCalendarAdvance(Calendar,R81,"1D","f")</f>
        <v>42384</v>
      </c>
      <c r="S82" s="137">
        <f>_xll.qlCalendarAdvance(Calendar,R82,$F$1,"mf",,Trigger)</f>
        <v>42566</v>
      </c>
      <c r="T82" s="138">
        <f>_xll.qlDayCounterYearFraction(DayCounter,R82,S82,,,Trigger)</f>
        <v>0.49863013698630138</v>
      </c>
      <c r="U82" s="126">
        <f>_xll.qlInterpolationInterpolate(B6Minterpolation,R82,TRUE)</f>
        <v>2.4477679651861042E-3</v>
      </c>
    </row>
    <row r="83" spans="18:21" x14ac:dyDescent="0.2">
      <c r="R83" s="44">
        <f>_xll.qlCalendarAdvance(Calendar,R82,"1D","f")</f>
        <v>42387</v>
      </c>
      <c r="S83" s="137">
        <f>_xll.qlCalendarAdvance(Calendar,R83,$F$1,"mf",,Trigger)</f>
        <v>42569</v>
      </c>
      <c r="T83" s="138">
        <f>_xll.qlDayCounterYearFraction(DayCounter,R83,S83,,,Trigger)</f>
        <v>0.49863013698630138</v>
      </c>
      <c r="U83" s="126">
        <f>_xll.qlInterpolationInterpolate(B6Minterpolation,R83,TRUE)</f>
        <v>2.4461351458722651E-3</v>
      </c>
    </row>
    <row r="84" spans="18:21" x14ac:dyDescent="0.2">
      <c r="R84" s="44">
        <f>_xll.qlCalendarAdvance(Calendar,R83,"1D","f")</f>
        <v>42388</v>
      </c>
      <c r="S84" s="137">
        <f>_xll.qlCalendarAdvance(Calendar,R84,$F$1,"mf",,Trigger)</f>
        <v>42570</v>
      </c>
      <c r="T84" s="138">
        <f>_xll.qlDayCounterYearFraction(DayCounter,R84,S84,,,Trigger)</f>
        <v>0.49863013698630138</v>
      </c>
      <c r="U84" s="126">
        <f>_xll.qlInterpolationInterpolate(B6Minterpolation,R84,TRUE)</f>
        <v>2.445638006742655E-3</v>
      </c>
    </row>
    <row r="85" spans="18:21" x14ac:dyDescent="0.2">
      <c r="R85" s="44">
        <f>_xll.qlCalendarAdvance(Calendar,R84,"1D","f")</f>
        <v>42389</v>
      </c>
      <c r="S85" s="137">
        <f>_xll.qlCalendarAdvance(Calendar,R85,$F$1,"mf",,Trigger)</f>
        <v>42571</v>
      </c>
      <c r="T85" s="138">
        <f>_xll.qlDayCounterYearFraction(DayCounter,R85,S85,,,Trigger)</f>
        <v>0.49863013698630138</v>
      </c>
      <c r="U85" s="126">
        <f>_xll.qlInterpolationInterpolate(B6Minterpolation,R85,TRUE)</f>
        <v>2.4451629289991531E-3</v>
      </c>
    </row>
    <row r="86" spans="18:21" x14ac:dyDescent="0.2">
      <c r="R86" s="44">
        <f>_xll.qlCalendarAdvance(Calendar,R85,"1D","f")</f>
        <v>42390</v>
      </c>
      <c r="S86" s="137">
        <f>_xll.qlCalendarAdvance(Calendar,R86,$F$1,"mf",,Trigger)</f>
        <v>42572</v>
      </c>
      <c r="T86" s="138">
        <f>_xll.qlDayCounterYearFraction(DayCounter,R86,S86,,,Trigger)</f>
        <v>0.49863013698630138</v>
      </c>
      <c r="U86" s="126">
        <f>_xll.qlInterpolationInterpolate(B6Minterpolation,R86,TRUE)</f>
        <v>2.4447090092809235E-3</v>
      </c>
    </row>
    <row r="87" spans="18:21" x14ac:dyDescent="0.2">
      <c r="R87" s="44">
        <f>_xll.qlCalendarAdvance(Calendar,R86,"1D","f")</f>
        <v>42391</v>
      </c>
      <c r="S87" s="137">
        <f>_xll.qlCalendarAdvance(Calendar,R87,$F$1,"mf",,Trigger)</f>
        <v>42573</v>
      </c>
      <c r="T87" s="138">
        <f>_xll.qlDayCounterYearFraction(DayCounter,R87,S87,,,Trigger)</f>
        <v>0.49863013698630138</v>
      </c>
      <c r="U87" s="126">
        <f>_xll.qlInterpolationInterpolate(B6Minterpolation,R87,TRUE)</f>
        <v>2.4442753442271304E-3</v>
      </c>
    </row>
    <row r="88" spans="18:21" x14ac:dyDescent="0.2">
      <c r="R88" s="44">
        <f>_xll.qlCalendarAdvance(Calendar,R87,"1D","f")</f>
        <v>42394</v>
      </c>
      <c r="S88" s="137">
        <f>_xll.qlCalendarAdvance(Calendar,R88,$F$1,"mf",,Trigger)</f>
        <v>42576</v>
      </c>
      <c r="T88" s="138">
        <f>_xll.qlDayCounterYearFraction(DayCounter,R88,S88,,,Trigger)</f>
        <v>0.49863013698630138</v>
      </c>
      <c r="U88" s="126">
        <f>_xll.qlInterpolationInterpolate(B6Minterpolation,R88,TRUE)</f>
        <v>2.4430868434440114E-3</v>
      </c>
    </row>
    <row r="89" spans="18:21" x14ac:dyDescent="0.2">
      <c r="R89" s="44">
        <f>_xll.qlCalendarAdvance(Calendar,R88,"1D","f")</f>
        <v>42395</v>
      </c>
      <c r="S89" s="137">
        <f>_xll.qlCalendarAdvance(Calendar,R89,$F$1,"mf",,Trigger)</f>
        <v>42577</v>
      </c>
      <c r="T89" s="138">
        <f>_xll.qlDayCounterYearFraction(DayCounter,R89,S89,,,Trigger)</f>
        <v>0.49863013698630138</v>
      </c>
      <c r="U89" s="126">
        <f>_xll.qlInterpolationInterpolate(B6Minterpolation,R89,TRUE)</f>
        <v>2.4427255458335708E-3</v>
      </c>
    </row>
    <row r="90" spans="18:21" x14ac:dyDescent="0.2">
      <c r="R90" s="44">
        <f>_xll.qlCalendarAdvance(Calendar,R89,"1D","f")</f>
        <v>42396</v>
      </c>
      <c r="S90" s="137">
        <f>_xll.qlCalendarAdvance(Calendar,R90,$F$1,"mf",,Trigger)</f>
        <v>42578</v>
      </c>
      <c r="T90" s="138">
        <f>_xll.qlDayCounterYearFraction(DayCounter,R90,S90,,,Trigger)</f>
        <v>0.49863013698630138</v>
      </c>
      <c r="U90" s="126">
        <f>_xll.qlInterpolationInterpolate(B6Minterpolation,R90,TRUE)</f>
        <v>2.4423822804471823E-3</v>
      </c>
    </row>
    <row r="91" spans="18:21" x14ac:dyDescent="0.2">
      <c r="R91" s="44">
        <f>_xll.qlCalendarAdvance(Calendar,R90,"1D","f")</f>
        <v>42397</v>
      </c>
      <c r="S91" s="137">
        <f>_xll.qlCalendarAdvance(Calendar,R91,$F$1,"mf",,Trigger)</f>
        <v>42579</v>
      </c>
      <c r="T91" s="138">
        <f>_xll.qlDayCounterYearFraction(DayCounter,R91,S91,,,Trigger)</f>
        <v>0.49863013698630138</v>
      </c>
      <c r="U91" s="126">
        <f>_xll.qlInterpolationInterpolate(B6Minterpolation,R91,TRUE)</f>
        <v>2.442058438287804E-3</v>
      </c>
    </row>
    <row r="92" spans="18:21" x14ac:dyDescent="0.2">
      <c r="R92" s="44">
        <f>_xll.qlCalendarAdvance(Calendar,R91,"1D","f")</f>
        <v>42398</v>
      </c>
      <c r="S92" s="137">
        <f>_xll.qlCalendarAdvance(Calendar,R92,$F$1,"mf",,Trigger)</f>
        <v>42580</v>
      </c>
      <c r="T92" s="138">
        <f>_xll.qlDayCounterYearFraction(DayCounter,R92,S92,,,Trigger)</f>
        <v>0.49863013698630138</v>
      </c>
      <c r="U92" s="126">
        <f>_xll.qlInterpolationInterpolate(B6Minterpolation,R92,TRUE)</f>
        <v>2.4417554103583951E-3</v>
      </c>
    </row>
    <row r="93" spans="18:21" x14ac:dyDescent="0.2">
      <c r="R93" s="44">
        <f>_xll.qlCalendarAdvance(Calendar,R92,"1D","f")</f>
        <v>42401</v>
      </c>
      <c r="S93" s="137">
        <f>_xll.qlCalendarAdvance(Calendar,R93,$F$1,"mf",,Trigger)</f>
        <v>42583</v>
      </c>
      <c r="T93" s="138">
        <f>_xll.qlDayCounterYearFraction(DayCounter,R93,S93,,,Trigger)</f>
        <v>0.49863013698630138</v>
      </c>
      <c r="U93" s="126">
        <f>_xll.qlInterpolationInterpolate(B6Minterpolation,R93,TRUE)</f>
        <v>2.4409851219795724E-3</v>
      </c>
    </row>
    <row r="94" spans="18:21" x14ac:dyDescent="0.2">
      <c r="R94" s="44">
        <f>_xll.qlCalendarAdvance(Calendar,R93,"1D","f")</f>
        <v>42402</v>
      </c>
      <c r="S94" s="137">
        <f>_xll.qlCalendarAdvance(Calendar,R94,$F$1,"mf",,Trigger)</f>
        <v>42584</v>
      </c>
      <c r="T94" s="138">
        <f>_xll.qlDayCounterYearFraction(DayCounter,R94,S94,,,Trigger)</f>
        <v>0.49863013698630138</v>
      </c>
      <c r="U94" s="126">
        <f>_xll.qlInterpolationInterpolate(B6Minterpolation,R94,TRUE)</f>
        <v>2.4407792609996287E-3</v>
      </c>
    </row>
    <row r="95" spans="18:21" x14ac:dyDescent="0.2">
      <c r="R95" s="44">
        <f>_xll.qlCalendarAdvance(Calendar,R94,"1D","f")</f>
        <v>42403</v>
      </c>
      <c r="S95" s="137">
        <f>_xll.qlCalendarAdvance(Calendar,R95,$F$1,"mf",,Trigger)</f>
        <v>42585</v>
      </c>
      <c r="T95" s="138">
        <f>_xll.qlDayCounterYearFraction(DayCounter,R95,S95,,,Trigger)</f>
        <v>0.49863013698630138</v>
      </c>
      <c r="U95" s="126">
        <f>_xll.qlInterpolationInterpolate(B6Minterpolation,R95,TRUE)</f>
        <v>2.4406011692644485E-3</v>
      </c>
    </row>
    <row r="96" spans="18:21" x14ac:dyDescent="0.2">
      <c r="R96" s="44">
        <f>_xll.qlCalendarAdvance(Calendar,R95,"1D","f")</f>
        <v>42404</v>
      </c>
      <c r="S96" s="137">
        <f>_xll.qlCalendarAdvance(Calendar,R96,$F$1,"mf",,Trigger)</f>
        <v>42586</v>
      </c>
      <c r="T96" s="138">
        <f>_xll.qlDayCounterYearFraction(DayCounter,R96,S96,,,Trigger)</f>
        <v>0.49863013698630138</v>
      </c>
      <c r="U96" s="126">
        <f>_xll.qlInterpolationInterpolate(B6Minterpolation,R96,TRUE)</f>
        <v>2.4404522377769904E-3</v>
      </c>
    </row>
    <row r="97" spans="18:21" x14ac:dyDescent="0.2">
      <c r="R97" s="44">
        <f>_xll.qlCalendarAdvance(Calendar,R96,"1D","f")</f>
        <v>42405</v>
      </c>
      <c r="S97" s="137">
        <f>_xll.qlCalendarAdvance(Calendar,R97,$F$1,"mf",,Trigger)</f>
        <v>42587</v>
      </c>
      <c r="T97" s="138">
        <f>_xll.qlDayCounterYearFraction(DayCounter,R97,S97,,,Trigger)</f>
        <v>0.49863013698630138</v>
      </c>
      <c r="U97" s="126">
        <f>_xll.qlInterpolationInterpolate(B6Minterpolation,R97,TRUE)</f>
        <v>2.4403338575402131E-3</v>
      </c>
    </row>
    <row r="98" spans="18:21" x14ac:dyDescent="0.2">
      <c r="R98" s="44">
        <f>_xll.qlCalendarAdvance(Calendar,R97,"1D","f")</f>
        <v>42408</v>
      </c>
      <c r="S98" s="137">
        <f>_xll.qlCalendarAdvance(Calendar,R98,$F$1,"mf",,Trigger)</f>
        <v>42590</v>
      </c>
      <c r="T98" s="138">
        <f>_xll.qlDayCounterYearFraction(DayCounter,R98,S98,,,Trigger)</f>
        <v>0.49863013698630138</v>
      </c>
      <c r="U98" s="126">
        <f>_xll.qlInterpolationInterpolate(B6Minterpolation,R98,TRUE)</f>
        <v>2.4401759343635559E-3</v>
      </c>
    </row>
    <row r="99" spans="18:21" x14ac:dyDescent="0.2">
      <c r="R99" s="44">
        <f>_xll.qlCalendarAdvance(Calendar,R98,"1D","f")</f>
        <v>42409</v>
      </c>
      <c r="S99" s="137">
        <f>_xll.qlCalendarAdvance(Calendar,R99,$F$1,"mf",,Trigger)</f>
        <v>42591</v>
      </c>
      <c r="T99" s="138">
        <f>_xll.qlDayCounterYearFraction(DayCounter,R99,S99,,,Trigger)</f>
        <v>0.49863013698630138</v>
      </c>
      <c r="U99" s="126">
        <f>_xll.qlInterpolationInterpolate(B6Minterpolation,R99,TRUE)</f>
        <v>2.4401936691590912E-3</v>
      </c>
    </row>
    <row r="100" spans="18:21" x14ac:dyDescent="0.2">
      <c r="R100" s="44">
        <f>_xll.qlCalendarAdvance(Calendar,R99,"1D","f")</f>
        <v>42410</v>
      </c>
      <c r="S100" s="137">
        <f>_xll.qlCalendarAdvance(Calendar,R100,$F$1,"mf",,Trigger)</f>
        <v>42592</v>
      </c>
      <c r="T100" s="138">
        <f>_xll.qlDayCounterYearFraction(DayCounter,R100,S100,,,Trigger)</f>
        <v>0.49863013698630138</v>
      </c>
      <c r="U100" s="126">
        <f>_xll.qlInterpolationInterpolate(B6Minterpolation,R100,TRUE)</f>
        <v>2.440248910220101E-3</v>
      </c>
    </row>
    <row r="101" spans="18:21" x14ac:dyDescent="0.2">
      <c r="R101" s="44">
        <f>_xll.qlCalendarAdvance(Calendar,R100,"1D","f")</f>
        <v>42411</v>
      </c>
      <c r="S101" s="137">
        <f>_xll.qlCalendarAdvance(Calendar,R101,$F$1,"mf",,Trigger)</f>
        <v>42593</v>
      </c>
      <c r="T101" s="138">
        <f>_xll.qlDayCounterYearFraction(DayCounter,R101,S101,,,Trigger)</f>
        <v>0.49863013698630138</v>
      </c>
      <c r="U101" s="126">
        <f>_xll.qlInterpolationInterpolate(B6Minterpolation,R101,TRUE)</f>
        <v>2.4403430485495452E-3</v>
      </c>
    </row>
    <row r="102" spans="18:21" x14ac:dyDescent="0.2">
      <c r="R102" s="44">
        <f>_xll.qlCalendarAdvance(Calendar,R101,"1D","f")</f>
        <v>42412</v>
      </c>
      <c r="S102" s="137">
        <f>_xll.qlCalendarAdvance(Calendar,R102,$F$1,"mf",,Trigger)</f>
        <v>42594</v>
      </c>
      <c r="T102" s="138">
        <f>_xll.qlDayCounterYearFraction(DayCounter,R102,S102,,,Trigger)</f>
        <v>0.49863013698630138</v>
      </c>
      <c r="U102" s="126">
        <f>_xll.qlInterpolationInterpolate(B6Minterpolation,R102,TRUE)</f>
        <v>2.4404774751503816E-3</v>
      </c>
    </row>
    <row r="103" spans="18:21" x14ac:dyDescent="0.2">
      <c r="R103" s="44">
        <f>_xll.qlCalendarAdvance(Calendar,R102,"1D","f")</f>
        <v>42415</v>
      </c>
      <c r="S103" s="137">
        <f>_xll.qlCalendarAdvance(Calendar,R103,$F$1,"mf",,Trigger)</f>
        <v>42597</v>
      </c>
      <c r="T103" s="138">
        <f>_xll.qlDayCounterYearFraction(DayCounter,R103,S103,,,Trigger)</f>
        <v>0.49863013698630138</v>
      </c>
      <c r="U103" s="126">
        <f>_xll.qlInterpolationInterpolate(B6Minterpolation,R103,TRUE)</f>
        <v>2.4411363946108358E-3</v>
      </c>
    </row>
    <row r="104" spans="18:21" x14ac:dyDescent="0.2">
      <c r="R104" s="44">
        <f>_xll.qlCalendarAdvance(Calendar,R103,"1D","f")</f>
        <v>42416</v>
      </c>
      <c r="S104" s="137">
        <f>_xll.qlCalendarAdvance(Calendar,R104,$F$1,"mf",,Trigger)</f>
        <v>42598</v>
      </c>
      <c r="T104" s="138">
        <f>_xll.qlDayCounterYearFraction(DayCounter,R104,S104,,,Trigger)</f>
        <v>0.49863013698630138</v>
      </c>
      <c r="U104" s="126">
        <f>_xll.qlInterpolationInterpolate(B6Minterpolation,R104,TRUE)</f>
        <v>2.4414458843268314E-3</v>
      </c>
    </row>
    <row r="105" spans="18:21" x14ac:dyDescent="0.2">
      <c r="R105" s="44">
        <f>_xll.qlCalendarAdvance(Calendar,R104,"1D","f")</f>
        <v>42417</v>
      </c>
      <c r="S105" s="137">
        <f>_xll.qlCalendarAdvance(Calendar,R105,$F$1,"mf",,Trigger)</f>
        <v>42599</v>
      </c>
      <c r="T105" s="138">
        <f>_xll.qlDayCounterYearFraction(DayCounter,R105,S105,,,Trigger)</f>
        <v>0.49863013698630138</v>
      </c>
      <c r="U105" s="126">
        <f>_xll.qlInterpolationInterpolate(B6Minterpolation,R105,TRUE)</f>
        <v>2.4418026173290137E-3</v>
      </c>
    </row>
    <row r="106" spans="18:21" x14ac:dyDescent="0.2">
      <c r="R106" s="44">
        <f>_xll.qlCalendarAdvance(Calendar,R105,"1D","f")</f>
        <v>42418</v>
      </c>
      <c r="S106" s="137">
        <f>_xll.qlCalendarAdvance(Calendar,R106,$F$1,"mf",,Trigger)</f>
        <v>42600</v>
      </c>
      <c r="T106" s="138">
        <f>_xll.qlDayCounterYearFraction(DayCounter,R106,S106,,,Trigger)</f>
        <v>0.49863013698630138</v>
      </c>
      <c r="U106" s="126">
        <f>_xll.qlInterpolationInterpolate(B6Minterpolation,R106,TRUE)</f>
        <v>2.4422079846203415E-3</v>
      </c>
    </row>
    <row r="107" spans="18:21" x14ac:dyDescent="0.2">
      <c r="R107" s="44">
        <f>_xll.qlCalendarAdvance(Calendar,R106,"1D","f")</f>
        <v>42419</v>
      </c>
      <c r="S107" s="137">
        <f>_xll.qlCalendarAdvance(Calendar,R107,$F$1,"mf",,Trigger)</f>
        <v>42601</v>
      </c>
      <c r="T107" s="138">
        <f>_xll.qlDayCounterYearFraction(DayCounter,R107,S107,,,Trigger)</f>
        <v>0.49863013698630138</v>
      </c>
      <c r="U107" s="126">
        <f>_xll.qlInterpolationInterpolate(B6Minterpolation,R107,TRUE)</f>
        <v>2.4426633772037742E-3</v>
      </c>
    </row>
    <row r="108" spans="18:21" x14ac:dyDescent="0.2">
      <c r="R108" s="44">
        <f>_xll.qlCalendarAdvance(Calendar,R107,"1D","f")</f>
        <v>42422</v>
      </c>
      <c r="S108" s="137">
        <f>_xll.qlCalendarAdvance(Calendar,R108,$F$1,"mf",,Trigger)</f>
        <v>42604</v>
      </c>
      <c r="T108" s="138">
        <f>_xll.qlDayCounterYearFraction(DayCounter,R108,S108,,,Trigger)</f>
        <v>0.49863013698630138</v>
      </c>
      <c r="U108" s="126">
        <f>_xll.qlInterpolationInterpolate(B6Minterpolation,R108,TRUE)</f>
        <v>2.4443436167362852E-3</v>
      </c>
    </row>
    <row r="109" spans="18:21" x14ac:dyDescent="0.2">
      <c r="R109" s="44">
        <f>_xll.qlCalendarAdvance(Calendar,R108,"1D","f")</f>
        <v>42423</v>
      </c>
      <c r="S109" s="137">
        <f>_xll.qlCalendarAdvance(Calendar,R109,$F$1,"mf",,Trigger)</f>
        <v>42605</v>
      </c>
      <c r="T109" s="138">
        <f>_xll.qlDayCounterYearFraction(DayCounter,R109,S109,,,Trigger)</f>
        <v>0.49863013698630138</v>
      </c>
      <c r="U109" s="126">
        <f>_xll.qlInterpolationInterpolate(B6Minterpolation,R109,TRUE)</f>
        <v>2.4450130205177232E-3</v>
      </c>
    </row>
    <row r="110" spans="18:21" x14ac:dyDescent="0.2">
      <c r="R110" s="44">
        <f>_xll.qlCalendarAdvance(Calendar,R109,"1D","f")</f>
        <v>42424</v>
      </c>
      <c r="S110" s="137">
        <f>_xll.qlCalendarAdvance(Calendar,R110,$F$1,"mf",,Trigger)</f>
        <v>42606</v>
      </c>
      <c r="T110" s="138">
        <f>_xll.qlDayCounterYearFraction(DayCounter,R110,S110,,,Trigger)</f>
        <v>0.49863013698630138</v>
      </c>
      <c r="U110" s="126">
        <f>_xll.qlInterpolationInterpolate(B6Minterpolation,R110,TRUE)</f>
        <v>2.445738908142832E-3</v>
      </c>
    </row>
    <row r="111" spans="18:21" x14ac:dyDescent="0.2">
      <c r="R111" s="44">
        <f>_xll.qlCalendarAdvance(Calendar,R110,"1D","f")</f>
        <v>42425</v>
      </c>
      <c r="S111" s="137">
        <f>_xll.qlCalendarAdvance(Calendar,R111,$F$1,"mf",,Trigger)</f>
        <v>42607</v>
      </c>
      <c r="T111" s="138">
        <f>_xll.qlDayCounterYearFraction(DayCounter,R111,S111,,,Trigger)</f>
        <v>0.49863013698630138</v>
      </c>
      <c r="U111" s="126">
        <f>_xll.qlInterpolationInterpolate(B6Minterpolation,R111,TRUE)</f>
        <v>2.4465201882984326E-3</v>
      </c>
    </row>
    <row r="112" spans="18:21" x14ac:dyDescent="0.2">
      <c r="R112" s="44">
        <f>_xll.qlCalendarAdvance(Calendar,R111,"1D","f")</f>
        <v>42426</v>
      </c>
      <c r="S112" s="137">
        <f>_xll.qlCalendarAdvance(Calendar,R112,$F$1,"mf",,Trigger)</f>
        <v>42608</v>
      </c>
      <c r="T112" s="138">
        <f>_xll.qlDayCounterYearFraction(DayCounter,R112,S112,,,Trigger)</f>
        <v>0.49863013698630138</v>
      </c>
      <c r="U112" s="126">
        <f>_xll.qlInterpolationInterpolate(B6Minterpolation,R112,TRUE)</f>
        <v>2.4473552732081189E-3</v>
      </c>
    </row>
    <row r="113" spans="18:21" x14ac:dyDescent="0.2">
      <c r="R113" s="44">
        <f>_xll.qlCalendarAdvance(Calendar,R112,"1D","f")</f>
        <v>42429</v>
      </c>
      <c r="S113" s="137">
        <f>_xll.qlCalendarAdvance(Calendar,R113,$F$1,"mf",,Trigger)</f>
        <v>42612</v>
      </c>
      <c r="T113" s="138">
        <f>_xll.qlDayCounterYearFraction(DayCounter,R113,S113,,,Trigger)</f>
        <v>0.50136986301369868</v>
      </c>
      <c r="U113" s="126">
        <f>_xll.qlInterpolationInterpolate(B6Minterpolation,R113,TRUE)</f>
        <v>2.4501674786976233E-3</v>
      </c>
    </row>
    <row r="114" spans="18:21" x14ac:dyDescent="0.2">
      <c r="R114" s="44">
        <f>_xll.qlCalendarAdvance(Calendar,R113,"1D","f")</f>
        <v>42430</v>
      </c>
      <c r="S114" s="137">
        <f>_xll.qlCalendarAdvance(Calendar,R114,$F$1,"mf",,Trigger)</f>
        <v>42614</v>
      </c>
      <c r="T114" s="138">
        <f>_xll.qlDayCounterYearFraction(DayCounter,R114,S114,,,Trigger)</f>
        <v>0.50410958904109593</v>
      </c>
      <c r="U114" s="126">
        <f>_xll.qlInterpolationInterpolate(B6Minterpolation,R114,TRUE)</f>
        <v>2.4512019048595849E-3</v>
      </c>
    </row>
    <row r="115" spans="18:21" x14ac:dyDescent="0.2">
      <c r="R115" s="44">
        <f>_xll.qlCalendarAdvance(Calendar,R114,"1D","f")</f>
        <v>42431</v>
      </c>
      <c r="S115" s="137">
        <f>_xll.qlCalendarAdvance(Calendar,R115,$F$1,"mf",,Trigger)</f>
        <v>42615</v>
      </c>
      <c r="T115" s="138">
        <f>_xll.qlDayCounterYearFraction(DayCounter,R115,S115,,,Trigger)</f>
        <v>0.50410958904109593</v>
      </c>
      <c r="U115" s="126">
        <f>_xll.qlInterpolationInterpolate(B6Minterpolation,R115,TRUE)</f>
        <v>2.4522821968935992E-3</v>
      </c>
    </row>
    <row r="116" spans="18:21" x14ac:dyDescent="0.2">
      <c r="R116" s="44">
        <f>_xll.qlCalendarAdvance(Calendar,R115,"1D","f")</f>
        <v>42432</v>
      </c>
      <c r="S116" s="137">
        <f>_xll.qlCalendarAdvance(Calendar,R116,$F$1,"mf",,Trigger)</f>
        <v>42618</v>
      </c>
      <c r="T116" s="138">
        <f>_xll.qlDayCounterYearFraction(DayCounter,R116,S116,,,Trigger)</f>
        <v>0.50958904109589043</v>
      </c>
      <c r="U116" s="126">
        <f>_xll.qlInterpolationInterpolate(B6Minterpolation,R116,TRUE)</f>
        <v>2.4534067670232596E-3</v>
      </c>
    </row>
    <row r="117" spans="18:21" x14ac:dyDescent="0.2">
      <c r="R117" s="44">
        <f>_xll.qlCalendarAdvance(Calendar,R116,"1D","f")</f>
        <v>42433</v>
      </c>
      <c r="S117" s="137">
        <f>_xll.qlCalendarAdvance(Calendar,R117,$F$1,"mf",,Trigger)</f>
        <v>42618</v>
      </c>
      <c r="T117" s="138">
        <f>_xll.qlDayCounterYearFraction(DayCounter,R117,S117,,,Trigger)</f>
        <v>0.50684931506849318</v>
      </c>
      <c r="U117" s="126">
        <f>_xll.qlInterpolationInterpolate(B6Minterpolation,R117,TRUE)</f>
        <v>2.4545740274721593E-3</v>
      </c>
    </row>
    <row r="118" spans="18:21" x14ac:dyDescent="0.2">
      <c r="R118" s="44">
        <f>_xll.qlCalendarAdvance(Calendar,R117,"1D","f")</f>
        <v>42436</v>
      </c>
      <c r="S118" s="137">
        <f>_xll.qlCalendarAdvance(Calendar,R118,$F$1,"mf",,Trigger)</f>
        <v>42620</v>
      </c>
      <c r="T118" s="138">
        <f>_xll.qlDayCounterYearFraction(DayCounter,R118,S118,,,Trigger)</f>
        <v>0.50410958904109593</v>
      </c>
      <c r="U118" s="126">
        <f>_xll.qlInterpolationInterpolate(B6Minterpolation,R118,TRUE)</f>
        <v>2.4583160729702287E-3</v>
      </c>
    </row>
    <row r="119" spans="18:21" x14ac:dyDescent="0.2">
      <c r="R119" s="44">
        <f>_xll.qlCalendarAdvance(Calendar,R118,"1D","f")</f>
        <v>42437</v>
      </c>
      <c r="S119" s="137">
        <f>_xll.qlCalendarAdvance(Calendar,R119,$F$1,"mf",,Trigger)</f>
        <v>42621</v>
      </c>
      <c r="T119" s="138">
        <f>_xll.qlDayCounterYearFraction(DayCounter,R119,S119,,,Trigger)</f>
        <v>0.50410958904109593</v>
      </c>
      <c r="U119" s="126">
        <f>_xll.qlInterpolationInterpolate(B6Minterpolation,R119,TRUE)</f>
        <v>2.4596382169320202E-3</v>
      </c>
    </row>
    <row r="120" spans="18:21" x14ac:dyDescent="0.2">
      <c r="R120" s="44">
        <f>_xll.qlCalendarAdvance(Calendar,R119,"1D","f")</f>
        <v>42438</v>
      </c>
      <c r="S120" s="137">
        <f>_xll.qlCalendarAdvance(Calendar,R120,$F$1,"mf",,Trigger)</f>
        <v>42622</v>
      </c>
      <c r="T120" s="138">
        <f>_xll.qlDayCounterYearFraction(DayCounter,R120,S120,,,Trigger)</f>
        <v>0.50410958904109593</v>
      </c>
      <c r="U120" s="126">
        <f>_xll.qlInterpolationInterpolate(B6Minterpolation,R120,TRUE)</f>
        <v>2.4609951123310183E-3</v>
      </c>
    </row>
    <row r="121" spans="18:21" x14ac:dyDescent="0.2">
      <c r="R121" s="44">
        <f>_xll.qlCalendarAdvance(Calendar,R120,"1D","f")</f>
        <v>42439</v>
      </c>
      <c r="S121" s="137">
        <f>_xll.qlCalendarAdvance(Calendar,R121,$F$1,"mf",,Trigger)</f>
        <v>42625</v>
      </c>
      <c r="T121" s="138">
        <f>_xll.qlDayCounterYearFraction(DayCounter,R121,S121,,,Trigger)</f>
        <v>0.50958904109589043</v>
      </c>
      <c r="U121" s="126">
        <f>_xll.qlInterpolationInterpolate(B6Minterpolation,R121,TRUE)</f>
        <v>2.4623851713908161E-3</v>
      </c>
    </row>
    <row r="122" spans="18:21" x14ac:dyDescent="0.2">
      <c r="R122" s="44">
        <f>_xll.qlCalendarAdvance(Calendar,R121,"1D","f")</f>
        <v>42440</v>
      </c>
      <c r="S122" s="137">
        <f>_xll.qlCalendarAdvance(Calendar,R122,$F$1,"mf",,Trigger)</f>
        <v>42625</v>
      </c>
      <c r="T122" s="138">
        <f>_xll.qlDayCounterYearFraction(DayCounter,R122,S122,,,Trigger)</f>
        <v>0.50684931506849318</v>
      </c>
      <c r="U122" s="126">
        <f>_xll.qlInterpolationInterpolate(B6Minterpolation,R122,TRUE)</f>
        <v>2.4638068063350077E-3</v>
      </c>
    </row>
    <row r="123" spans="18:21" x14ac:dyDescent="0.2">
      <c r="R123" s="44">
        <f>_xll.qlCalendarAdvance(Calendar,R122,"1D","f")</f>
        <v>42443</v>
      </c>
      <c r="S123" s="137">
        <f>_xll.qlCalendarAdvance(Calendar,R123,$F$1,"mf",,Trigger)</f>
        <v>42627</v>
      </c>
      <c r="T123" s="138">
        <f>_xll.qlDayCounterYearFraction(DayCounter,R123,S123,,,Trigger)</f>
        <v>0.50410958904109593</v>
      </c>
      <c r="U123" s="126">
        <f>_xll.qlInterpolationInterpolate(B6Minterpolation,R123,TRUE)</f>
        <v>2.4682452887098772E-3</v>
      </c>
    </row>
    <row r="124" spans="18:21" x14ac:dyDescent="0.2">
      <c r="R124" s="44">
        <f>_xll.qlCalendarAdvance(Calendar,R123,"1D","f")</f>
        <v>42444</v>
      </c>
      <c r="S124" s="137">
        <f>_xll.qlCalendarAdvance(Calendar,R124,$F$1,"mf",,Trigger)</f>
        <v>42628</v>
      </c>
      <c r="T124" s="138">
        <f>_xll.qlDayCounterYearFraction(DayCounter,R124,S124,,,Trigger)</f>
        <v>0.50410958904109593</v>
      </c>
      <c r="U124" s="126">
        <f>_xll.qlInterpolationInterpolate(B6Minterpolation,R124,TRUE)</f>
        <v>2.4697773494275765E-3</v>
      </c>
    </row>
    <row r="125" spans="18:21" x14ac:dyDescent="0.2">
      <c r="R125" s="44">
        <f>_xll.qlCalendarAdvance(Calendar,R124,"1D","f")</f>
        <v>42445</v>
      </c>
      <c r="S125" s="137">
        <f>_xll.qlCalendarAdvance(Calendar,R125,$F$1,"mf",,Trigger)</f>
        <v>42629</v>
      </c>
      <c r="T125" s="138">
        <f>_xll.qlDayCounterYearFraction(DayCounter,R125,S125,,,Trigger)</f>
        <v>0.50410958904109593</v>
      </c>
      <c r="U125" s="126">
        <f>_xll.qlInterpolationInterpolate(B6Minterpolation,R125,TRUE)</f>
        <v>2.471333047147637E-3</v>
      </c>
    </row>
    <row r="126" spans="18:21" x14ac:dyDescent="0.2">
      <c r="R126" s="44">
        <f>_xll.qlCalendarAdvance(Calendar,R125,"1D","f")</f>
        <v>42446</v>
      </c>
      <c r="S126" s="137">
        <f>_xll.qlCalendarAdvance(Calendar,R126,$F$1,"mf",,Trigger)</f>
        <v>42632</v>
      </c>
      <c r="T126" s="138">
        <f>_xll.qlDayCounterYearFraction(DayCounter,R126,S126,,,Trigger)</f>
        <v>0.50958904109589043</v>
      </c>
      <c r="U126" s="126">
        <f>_xll.qlInterpolationInterpolate(B6Minterpolation,R126,TRUE)</f>
        <v>2.4729107940936511E-3</v>
      </c>
    </row>
    <row r="127" spans="18:21" x14ac:dyDescent="0.2">
      <c r="R127" s="44">
        <f>_xll.qlCalendarAdvance(Calendar,R126,"1D","f")</f>
        <v>42447</v>
      </c>
      <c r="S127" s="137">
        <f>_xll.qlCalendarAdvance(Calendar,R127,$F$1,"mf",,Trigger)</f>
        <v>42632</v>
      </c>
      <c r="T127" s="138">
        <f>_xll.qlDayCounterYearFraction(DayCounter,R127,S127,,,Trigger)</f>
        <v>0.50684931506849318</v>
      </c>
      <c r="U127" s="126">
        <f>_xll.qlInterpolationInterpolate(B6Minterpolation,R127,TRUE)</f>
        <v>2.474509002489213E-3</v>
      </c>
    </row>
    <row r="128" spans="18:21" x14ac:dyDescent="0.2">
      <c r="R128" s="44">
        <f>_xll.qlCalendarAdvance(Calendar,R127,"1D","f")</f>
        <v>42450</v>
      </c>
      <c r="S128" s="137">
        <f>_xll.qlCalendarAdvance(Calendar,R128,$F$1,"mf",,Trigger)</f>
        <v>42634</v>
      </c>
      <c r="T128" s="138">
        <f>_xll.qlDayCounterYearFraction(DayCounter,R128,S128,,,Trigger)</f>
        <v>0.50410958904109593</v>
      </c>
      <c r="U128" s="126">
        <f>_xll.qlInterpolationInterpolate(B6Minterpolation,R128,TRUE)</f>
        <v>2.4794105186091175E-3</v>
      </c>
    </row>
    <row r="129" spans="18:21" x14ac:dyDescent="0.2">
      <c r="R129" s="44">
        <f>_xll.qlCalendarAdvance(Calendar,R128,"1D","f")</f>
        <v>42451</v>
      </c>
      <c r="S129" s="137">
        <f>_xll.qlCalendarAdvance(Calendar,R129,$F$1,"mf",,Trigger)</f>
        <v>42635</v>
      </c>
      <c r="T129" s="138">
        <f>_xll.qlDayCounterYearFraction(DayCounter,R129,S129,,,Trigger)</f>
        <v>0.50410958904109593</v>
      </c>
      <c r="U129" s="126">
        <f>_xll.qlInterpolationInterpolate(B6Minterpolation,R129,TRUE)</f>
        <v>2.4810746950388036E-3</v>
      </c>
    </row>
    <row r="130" spans="18:21" x14ac:dyDescent="0.2">
      <c r="R130" s="44">
        <f>_xll.qlCalendarAdvance(Calendar,R129,"1D","f")</f>
        <v>42452</v>
      </c>
      <c r="S130" s="137">
        <f>_xll.qlCalendarAdvance(Calendar,R130,$F$1,"mf",,Trigger)</f>
        <v>42636</v>
      </c>
      <c r="T130" s="138">
        <f>_xll.qlDayCounterYearFraction(DayCounter,R130,S130,,,Trigger)</f>
        <v>0.50410958904109593</v>
      </c>
      <c r="U130" s="126">
        <f>_xll.qlInterpolationInterpolate(B6Minterpolation,R130,TRUE)</f>
        <v>2.4827513940360044E-3</v>
      </c>
    </row>
    <row r="131" spans="18:21" x14ac:dyDescent="0.2">
      <c r="R131" s="44">
        <f>_xll.qlCalendarAdvance(Calendar,R130,"1D","f")</f>
        <v>42453</v>
      </c>
      <c r="S131" s="137">
        <f>_xll.qlCalendarAdvance(Calendar,R131,$F$1,"mf",,Trigger)</f>
        <v>42639</v>
      </c>
      <c r="T131" s="138">
        <f>_xll.qlDayCounterYearFraction(DayCounter,R131,S131,,,Trigger)</f>
        <v>0.50958904109589043</v>
      </c>
      <c r="U131" s="126">
        <f>_xll.qlInterpolationInterpolate(B6Minterpolation,R131,TRUE)</f>
        <v>2.4844392460884584E-3</v>
      </c>
    </row>
    <row r="132" spans="18:21" x14ac:dyDescent="0.2">
      <c r="R132" s="44">
        <f>_xll.qlCalendarAdvance(Calendar,R131,"1D","f")</f>
        <v>42458</v>
      </c>
      <c r="S132" s="137">
        <f>_xll.qlCalendarAdvance(Calendar,R132,$F$1,"mf",,Trigger)</f>
        <v>42642</v>
      </c>
      <c r="T132" s="138">
        <f>_xll.qlDayCounterYearFraction(DayCounter,R132,S132,,,Trigger)</f>
        <v>0.50410958904109593</v>
      </c>
      <c r="U132" s="126">
        <f>_xll.qlInterpolationInterpolate(B6Minterpolation,R132,TRUE)</f>
        <v>2.4930327915136199E-3</v>
      </c>
    </row>
    <row r="133" spans="18:21" x14ac:dyDescent="0.2">
      <c r="R133" s="44">
        <f>_xll.qlCalendarAdvance(Calendar,R132,"1D","f")</f>
        <v>42459</v>
      </c>
      <c r="S133" s="137">
        <f>_xll.qlCalendarAdvance(Calendar,R133,$F$1,"mf",,Trigger)</f>
        <v>42643</v>
      </c>
      <c r="T133" s="138">
        <f>_xll.qlDayCounterYearFraction(DayCounter,R133,S133,,,Trigger)</f>
        <v>0.50410958904109593</v>
      </c>
      <c r="U133" s="126">
        <f>_xll.qlInterpolationInterpolate(B6Minterpolation,R133,TRUE)</f>
        <v>2.4947804102904846E-3</v>
      </c>
    </row>
    <row r="134" spans="18:21" x14ac:dyDescent="0.2">
      <c r="R134" s="44">
        <f>_xll.qlCalendarAdvance(Calendar,R133,"1D","f")</f>
        <v>42460</v>
      </c>
      <c r="S134" s="137">
        <f>_xll.qlCalendarAdvance(Calendar,R134,$F$1,"mf",,Trigger)</f>
        <v>42643</v>
      </c>
      <c r="T134" s="138">
        <f>_xll.qlDayCounterYearFraction(DayCounter,R134,S134,,,Trigger)</f>
        <v>0.50136986301369868</v>
      </c>
      <c r="U134" s="126">
        <f>_xll.qlInterpolationInterpolate(B6Minterpolation,R134,TRUE)</f>
        <v>2.4965370165177109E-3</v>
      </c>
    </row>
    <row r="135" spans="18:21" x14ac:dyDescent="0.2">
      <c r="R135" s="44">
        <f>_xll.qlCalendarAdvance(Calendar,R134,"1D","f")</f>
        <v>42461</v>
      </c>
      <c r="S135" s="137">
        <f>_xll.qlCalendarAdvance(Calendar,R135,$F$1,"mf",,Trigger)</f>
        <v>42646</v>
      </c>
      <c r="T135" s="138">
        <f>_xll.qlDayCounterYearFraction(DayCounter,R135,S135,,,Trigger)</f>
        <v>0.50684931506849318</v>
      </c>
      <c r="U135" s="126">
        <f>_xll.qlInterpolationInterpolate(B6Minterpolation,R135,TRUE)</f>
        <v>2.4983023320037643E-3</v>
      </c>
    </row>
    <row r="136" spans="18:21" x14ac:dyDescent="0.2">
      <c r="R136" s="44">
        <f>_xll.qlCalendarAdvance(Calendar,R135,"1D","f")</f>
        <v>42464</v>
      </c>
      <c r="S136" s="137">
        <f>_xll.qlCalendarAdvance(Calendar,R136,$F$1,"mf",,Trigger)</f>
        <v>42647</v>
      </c>
      <c r="T136" s="138">
        <f>_xll.qlDayCounterYearFraction(DayCounter,R136,S136,,,Trigger)</f>
        <v>0.50136986301369868</v>
      </c>
      <c r="U136" s="126">
        <f>_xll.qlInterpolationInterpolate(B6Minterpolation,R136,TRUE)</f>
        <v>2.5036477520995336E-3</v>
      </c>
    </row>
    <row r="137" spans="18:21" x14ac:dyDescent="0.2">
      <c r="R137" s="44">
        <f>_xll.qlCalendarAdvance(Calendar,R136,"1D","f")</f>
        <v>42465</v>
      </c>
      <c r="S137" s="137">
        <f>_xll.qlCalendarAdvance(Calendar,R137,$F$1,"mf",,Trigger)</f>
        <v>42648</v>
      </c>
      <c r="T137" s="138">
        <f>_xll.qlDayCounterYearFraction(DayCounter,R137,S137,,,Trigger)</f>
        <v>0.50136986301369868</v>
      </c>
      <c r="U137" s="126">
        <f>_xll.qlInterpolationInterpolate(B6Minterpolation,R137,TRUE)</f>
        <v>2.5054451227055426E-3</v>
      </c>
    </row>
    <row r="138" spans="18:21" x14ac:dyDescent="0.2">
      <c r="R138" s="44">
        <f>_xll.qlCalendarAdvance(Calendar,R137,"1D","f")</f>
        <v>42466</v>
      </c>
      <c r="S138" s="137">
        <f>_xll.qlCalendarAdvance(Calendar,R138,$F$1,"mf",,Trigger)</f>
        <v>42649</v>
      </c>
      <c r="T138" s="138">
        <f>_xll.qlDayCounterYearFraction(DayCounter,R138,S138,,,Trigger)</f>
        <v>0.50136986301369868</v>
      </c>
      <c r="U138" s="126">
        <f>_xll.qlInterpolationInterpolate(B6Minterpolation,R138,TRUE)</f>
        <v>2.5072498116127024E-3</v>
      </c>
    </row>
    <row r="139" spans="18:21" x14ac:dyDescent="0.2">
      <c r="R139" s="44">
        <f>_xll.qlCalendarAdvance(Calendar,R138,"1D","f")</f>
        <v>42467</v>
      </c>
      <c r="S139" s="137">
        <f>_xll.qlCalendarAdvance(Calendar,R139,$F$1,"mf",,Trigger)</f>
        <v>42650</v>
      </c>
      <c r="T139" s="138">
        <f>_xll.qlDayCounterYearFraction(DayCounter,R139,S139,,,Trigger)</f>
        <v>0.50136986301369868</v>
      </c>
      <c r="U139" s="126">
        <f>_xll.qlInterpolationInterpolate(B6Minterpolation,R139,TRUE)</f>
        <v>2.5090615406294786E-3</v>
      </c>
    </row>
    <row r="140" spans="18:21" x14ac:dyDescent="0.2">
      <c r="R140" s="44">
        <f>_xll.qlCalendarAdvance(Calendar,R139,"1D","f")</f>
        <v>42468</v>
      </c>
      <c r="S140" s="137">
        <f>_xll.qlCalendarAdvance(Calendar,R140,$F$1,"mf",,Trigger)</f>
        <v>42653</v>
      </c>
      <c r="T140" s="138">
        <f>_xll.qlDayCounterYearFraction(DayCounter,R140,S140,,,Trigger)</f>
        <v>0.50684931506849318</v>
      </c>
      <c r="U140" s="126">
        <f>_xll.qlInterpolationInterpolate(B6Minterpolation,R140,TRUE)</f>
        <v>2.5108800315643354E-3</v>
      </c>
    </row>
    <row r="141" spans="18:21" x14ac:dyDescent="0.2">
      <c r="R141" s="44">
        <f>_xll.qlCalendarAdvance(Calendar,R140,"1D","f")</f>
        <v>42471</v>
      </c>
      <c r="S141" s="137">
        <f>_xll.qlCalendarAdvance(Calendar,R141,$F$1,"mf",,Trigger)</f>
        <v>42654</v>
      </c>
      <c r="T141" s="138">
        <f>_xll.qlDayCounterYearFraction(DayCounter,R141,S141,,,Trigger)</f>
        <v>0.50136986301369868</v>
      </c>
      <c r="U141" s="126">
        <f>_xll.qlInterpolationInterpolate(B6Minterpolation,R141,TRUE)</f>
        <v>2.516373293962038E-3</v>
      </c>
    </row>
    <row r="142" spans="18:21" x14ac:dyDescent="0.2">
      <c r="R142" s="44">
        <f>_xll.qlCalendarAdvance(Calendar,R141,"1D","f")</f>
        <v>42472</v>
      </c>
      <c r="S142" s="137">
        <f>_xll.qlCalendarAdvance(Calendar,R142,$F$1,"mf",,Trigger)</f>
        <v>42655</v>
      </c>
      <c r="T142" s="138">
        <f>_xll.qlDayCounterYearFraction(DayCounter,R142,S142,,,Trigger)</f>
        <v>0.50136986301369868</v>
      </c>
      <c r="U142" s="126">
        <f>_xll.qlInterpolationInterpolate(B6Minterpolation,R142,TRUE)</f>
        <v>2.5182160506538663E-3</v>
      </c>
    </row>
    <row r="143" spans="18:21" x14ac:dyDescent="0.2">
      <c r="R143" s="44">
        <f>_xll.qlCalendarAdvance(Calendar,R142,"1D","f")</f>
        <v>42473</v>
      </c>
      <c r="S143" s="137">
        <f>_xll.qlCalendarAdvance(Calendar,R143,$F$1,"mf",,Trigger)</f>
        <v>42656</v>
      </c>
      <c r="T143" s="138">
        <f>_xll.qlDayCounterYearFraction(DayCounter,R143,S143,,,Trigger)</f>
        <v>0.50136986301369868</v>
      </c>
      <c r="U143" s="126">
        <f>_xll.qlInterpolationInterpolate(B6Minterpolation,R143,TRUE)</f>
        <v>2.5200641783060989E-3</v>
      </c>
    </row>
    <row r="144" spans="18:21" x14ac:dyDescent="0.2">
      <c r="R144" s="44">
        <f>_xll.qlCalendarAdvance(Calendar,R143,"1D","f")</f>
        <v>42474</v>
      </c>
      <c r="S144" s="137">
        <f>_xll.qlCalendarAdvance(Calendar,R144,$F$1,"mf",,Trigger)</f>
        <v>42657</v>
      </c>
      <c r="T144" s="138">
        <f>_xll.qlDayCounterYearFraction(DayCounter,R144,S144,,,Trigger)</f>
        <v>0.50136986301369868</v>
      </c>
      <c r="U144" s="126">
        <f>_xll.qlInterpolationInterpolate(B6Minterpolation,R144,TRUE)</f>
        <v>2.5219173987272017E-3</v>
      </c>
    </row>
    <row r="145" spans="18:21" x14ac:dyDescent="0.2">
      <c r="R145" s="44">
        <f>_xll.qlCalendarAdvance(Calendar,R144,"1D","f")</f>
        <v>42475</v>
      </c>
      <c r="S145" s="137">
        <f>_xll.qlCalendarAdvance(Calendar,R145,$F$1,"mf",,Trigger)</f>
        <v>42660</v>
      </c>
      <c r="T145" s="138">
        <f>_xll.qlDayCounterYearFraction(DayCounter,R145,S145,,,Trigger)</f>
        <v>0.50684931506849318</v>
      </c>
      <c r="U145" s="126">
        <f>_xll.qlInterpolationInterpolate(B6Minterpolation,R145,TRUE)</f>
        <v>2.523775433725639E-3</v>
      </c>
    </row>
    <row r="146" spans="18:21" x14ac:dyDescent="0.2">
      <c r="R146" s="44">
        <f>_xll.qlCalendarAdvance(Calendar,R145,"1D","f")</f>
        <v>42478</v>
      </c>
      <c r="S146" s="137">
        <f>_xll.qlCalendarAdvance(Calendar,R146,$F$1,"mf",,Trigger)</f>
        <v>42661</v>
      </c>
      <c r="T146" s="138">
        <f>_xll.qlDayCounterYearFraction(DayCounter,R146,S146,,,Trigger)</f>
        <v>0.50136986301369868</v>
      </c>
      <c r="U146" s="126">
        <f>_xll.qlInterpolationInterpolate(B6Minterpolation,R146,TRUE)</f>
        <v>2.5293756442696072E-3</v>
      </c>
    </row>
    <row r="147" spans="18:21" x14ac:dyDescent="0.2">
      <c r="R147" s="44">
        <f>_xll.qlCalendarAdvance(Calendar,R146,"1D","f")</f>
        <v>42479</v>
      </c>
      <c r="S147" s="137">
        <f>_xll.qlCalendarAdvance(Calendar,R147,$F$1,"mf",,Trigger)</f>
        <v>42662</v>
      </c>
      <c r="T147" s="138">
        <f>_xll.qlDayCounterYearFraction(DayCounter,R147,S147,,,Trigger)</f>
        <v>0.50136986301369868</v>
      </c>
      <c r="U147" s="126">
        <f>_xll.qlInterpolationInterpolate(B6Minterpolation,R147,TRUE)</f>
        <v>2.5312501556620315E-3</v>
      </c>
    </row>
    <row r="148" spans="18:21" x14ac:dyDescent="0.2">
      <c r="R148" s="44">
        <f>_xll.qlCalendarAdvance(Calendar,R147,"1D","f")</f>
        <v>42480</v>
      </c>
      <c r="S148" s="137">
        <f>_xll.qlCalendarAdvance(Calendar,R148,$F$1,"mf",,Trigger)</f>
        <v>42663</v>
      </c>
      <c r="T148" s="138">
        <f>_xll.qlDayCounterYearFraction(DayCounter,R148,S148,,,Trigger)</f>
        <v>0.50136986301369868</v>
      </c>
      <c r="U148" s="126">
        <f>_xll.qlInterpolationInterpolate(B6Minterpolation,R148,TRUE)</f>
        <v>2.5331280906741144E-3</v>
      </c>
    </row>
    <row r="149" spans="18:21" x14ac:dyDescent="0.2">
      <c r="R149" s="44">
        <f>_xll.qlCalendarAdvance(Calendar,R148,"1D","f")</f>
        <v>42481</v>
      </c>
      <c r="S149" s="137">
        <f>_xll.qlCalendarAdvance(Calendar,R149,$F$1,"mf",,Trigger)</f>
        <v>42664</v>
      </c>
      <c r="T149" s="138">
        <f>_xll.qlDayCounterYearFraction(DayCounter,R149,S149,,,Trigger)</f>
        <v>0.50136986301369868</v>
      </c>
      <c r="U149" s="126">
        <f>_xll.qlInterpolationInterpolate(B6Minterpolation,R149,TRUE)</f>
        <v>2.5350091711143215E-3</v>
      </c>
    </row>
    <row r="150" spans="18:21" x14ac:dyDescent="0.2">
      <c r="R150" s="44">
        <f>_xll.qlCalendarAdvance(Calendar,R149,"1D","f")</f>
        <v>42482</v>
      </c>
      <c r="S150" s="137">
        <f>_xll.qlCalendarAdvance(Calendar,R150,$F$1,"mf",,Trigger)</f>
        <v>42667</v>
      </c>
      <c r="T150" s="138">
        <f>_xll.qlDayCounterYearFraction(DayCounter,R150,S150,,,Trigger)</f>
        <v>0.50684931506849318</v>
      </c>
      <c r="U150" s="126">
        <f>_xll.qlInterpolationInterpolate(B6Minterpolation,R150,TRUE)</f>
        <v>2.5368931187911164E-3</v>
      </c>
    </row>
    <row r="151" spans="18:21" x14ac:dyDescent="0.2">
      <c r="R151" s="44">
        <f>_xll.qlCalendarAdvance(Calendar,R150,"1D","f")</f>
        <v>42485</v>
      </c>
      <c r="S151" s="137">
        <f>_xll.qlCalendarAdvance(Calendar,R151,$F$1,"mf",,Trigger)</f>
        <v>42668</v>
      </c>
      <c r="T151" s="138">
        <f>_xll.qlDayCounterYearFraction(DayCounter,R151,S151,,,Trigger)</f>
        <v>0.50136986301369868</v>
      </c>
      <c r="U151" s="126">
        <f>_xll.qlInterpolationInterpolate(B6Minterpolation,R151,TRUE)</f>
        <v>2.5425593833256818E-3</v>
      </c>
    </row>
    <row r="152" spans="18:21" x14ac:dyDescent="0.2">
      <c r="R152" s="44">
        <f>_xll.qlCalendarAdvance(Calendar,R151,"1D","f")</f>
        <v>42486</v>
      </c>
      <c r="S152" s="137">
        <f>_xll.qlCalendarAdvance(Calendar,R152,$F$1,"mf",,Trigger)</f>
        <v>42669</v>
      </c>
      <c r="T152" s="138">
        <f>_xll.qlDayCounterYearFraction(DayCounter,R152,S152,,,Trigger)</f>
        <v>0.50136986301369868</v>
      </c>
      <c r="U152" s="126">
        <f>_xll.qlInterpolationInterpolate(B6Minterpolation,R152,TRUE)</f>
        <v>2.5444520180334792E-3</v>
      </c>
    </row>
    <row r="153" spans="18:21" x14ac:dyDescent="0.2">
      <c r="R153" s="44">
        <f>_xll.qlCalendarAdvance(Calendar,R152,"1D","f")</f>
        <v>42487</v>
      </c>
      <c r="S153" s="137">
        <f>_xll.qlCalendarAdvance(Calendar,R153,$F$1,"mf",,Trigger)</f>
        <v>42670</v>
      </c>
      <c r="T153" s="138">
        <f>_xll.qlDayCounterYearFraction(DayCounter,R153,S153,,,Trigger)</f>
        <v>0.50136986301369868</v>
      </c>
      <c r="U153" s="126">
        <f>_xll.qlInterpolationInterpolate(B6Minterpolation,R153,TRUE)</f>
        <v>2.5463461290201896E-3</v>
      </c>
    </row>
    <row r="154" spans="18:21" x14ac:dyDescent="0.2">
      <c r="R154" s="44">
        <f>_xll.qlCalendarAdvance(Calendar,R153,"1D","f")</f>
        <v>42488</v>
      </c>
      <c r="S154" s="137">
        <f>_xll.qlCalendarAdvance(Calendar,R154,$F$1,"mf",,Trigger)</f>
        <v>42671</v>
      </c>
      <c r="T154" s="138">
        <f>_xll.qlDayCounterYearFraction(DayCounter,R154,S154,,,Trigger)</f>
        <v>0.50136986301369868</v>
      </c>
      <c r="U154" s="126">
        <f>_xll.qlInterpolationInterpolate(B6Minterpolation,R154,TRUE)</f>
        <v>2.5482414380942776E-3</v>
      </c>
    </row>
    <row r="155" spans="18:21" x14ac:dyDescent="0.2">
      <c r="R155" s="44">
        <f>_xll.qlCalendarAdvance(Calendar,R154,"1D","f")</f>
        <v>42489</v>
      </c>
      <c r="S155" s="137">
        <f>_xll.qlCalendarAdvance(Calendar,R155,$F$1,"mf",,Trigger)</f>
        <v>42674</v>
      </c>
      <c r="T155" s="138">
        <f>_xll.qlDayCounterYearFraction(DayCounter,R155,S155,,,Trigger)</f>
        <v>0.50684931506849318</v>
      </c>
      <c r="U155" s="126">
        <f>_xll.qlInterpolationInterpolate(B6Minterpolation,R155,TRUE)</f>
        <v>2.5501376670642082E-3</v>
      </c>
    </row>
    <row r="156" spans="18:21" x14ac:dyDescent="0.2">
      <c r="R156" s="44">
        <f>_xll.qlCalendarAdvance(Calendar,R155,"1D","f")</f>
        <v>42493</v>
      </c>
      <c r="S156" s="137">
        <f>_xll.qlCalendarAdvance(Calendar,R156,$F$1,"mf",,Trigger)</f>
        <v>42677</v>
      </c>
      <c r="T156" s="138">
        <f>_xll.qlDayCounterYearFraction(DayCounter,R156,S156,,,Trigger)</f>
        <v>0.50410958904109593</v>
      </c>
      <c r="U156" s="126">
        <f>_xll.qlInterpolationInterpolate(B6Minterpolation,R156,TRUE)</f>
        <v>2.5577262180716499E-3</v>
      </c>
    </row>
    <row r="157" spans="18:21" x14ac:dyDescent="0.2">
      <c r="R157" s="44">
        <f>_xll.qlCalendarAdvance(Calendar,R156,"1D","f")</f>
        <v>42494</v>
      </c>
      <c r="S157" s="137">
        <f>_xll.qlCalendarAdvance(Calendar,R157,$F$1,"mf",,Trigger)</f>
        <v>42678</v>
      </c>
      <c r="T157" s="138">
        <f>_xll.qlDayCounterYearFraction(DayCounter,R157,S157,,,Trigger)</f>
        <v>0.50410958904109593</v>
      </c>
      <c r="U157" s="126">
        <f>_xll.qlInterpolationInterpolate(B6Minterpolation,R157,TRUE)</f>
        <v>2.5596228736477649E-3</v>
      </c>
    </row>
    <row r="158" spans="18:21" x14ac:dyDescent="0.2">
      <c r="R158" s="44">
        <f>_xll.qlCalendarAdvance(Calendar,R157,"1D","f")</f>
        <v>42495</v>
      </c>
      <c r="S158" s="137">
        <f>_xll.qlCalendarAdvance(Calendar,R158,$F$1,"mf",,Trigger)</f>
        <v>42681</v>
      </c>
      <c r="T158" s="138">
        <f>_xll.qlDayCounterYearFraction(DayCounter,R158,S158,,,Trigger)</f>
        <v>0.50958904109589043</v>
      </c>
      <c r="U158" s="126">
        <f>_xll.qlInterpolationInterpolate(B6Minterpolation,R158,TRUE)</f>
        <v>2.5615187799705114E-3</v>
      </c>
    </row>
    <row r="159" spans="18:21" x14ac:dyDescent="0.2">
      <c r="R159" s="44">
        <f>_xll.qlCalendarAdvance(Calendar,R158,"1D","f")</f>
        <v>42496</v>
      </c>
      <c r="S159" s="137">
        <f>_xll.qlCalendarAdvance(Calendar,R159,$F$1,"mf",,Trigger)</f>
        <v>42681</v>
      </c>
      <c r="T159" s="138">
        <f>_xll.qlDayCounterYearFraction(DayCounter,R159,S159,,,Trigger)</f>
        <v>0.50684931506849318</v>
      </c>
      <c r="U159" s="126">
        <f>_xll.qlInterpolationInterpolate(B6Minterpolation,R159,TRUE)</f>
        <v>2.563413658848354E-3</v>
      </c>
    </row>
    <row r="160" spans="18:21" x14ac:dyDescent="0.2">
      <c r="R160" s="44">
        <f>_xll.qlCalendarAdvance(Calendar,R159,"1D","f")</f>
        <v>42499</v>
      </c>
      <c r="S160" s="137">
        <f>_xll.qlCalendarAdvance(Calendar,R160,$F$1,"mf",,Trigger)</f>
        <v>42683</v>
      </c>
      <c r="T160" s="138">
        <f>_xll.qlDayCounterYearFraction(DayCounter,R160,S160,,,Trigger)</f>
        <v>0.50410958904109593</v>
      </c>
      <c r="U160" s="126">
        <f>_xll.qlInterpolationInterpolate(B6Minterpolation,R160,TRUE)</f>
        <v>2.5690893488971083E-3</v>
      </c>
    </row>
    <row r="161" spans="18:21" x14ac:dyDescent="0.2">
      <c r="R161" s="44">
        <f>_xll.qlCalendarAdvance(Calendar,R160,"1D","f")</f>
        <v>42500</v>
      </c>
      <c r="S161" s="137">
        <f>_xll.qlCalendarAdvance(Calendar,R161,$F$1,"mf",,Trigger)</f>
        <v>42684</v>
      </c>
      <c r="T161" s="138">
        <f>_xll.qlDayCounterYearFraction(DayCounter,R161,S161,,,Trigger)</f>
        <v>0.50410958904109593</v>
      </c>
      <c r="U161" s="126">
        <f>_xll.qlInterpolationInterpolate(B6Minterpolation,R161,TRUE)</f>
        <v>2.5709773360799845E-3</v>
      </c>
    </row>
    <row r="162" spans="18:21" x14ac:dyDescent="0.2">
      <c r="R162" s="44">
        <f>_xll.qlCalendarAdvance(Calendar,R161,"1D","f")</f>
        <v>42501</v>
      </c>
      <c r="S162" s="137">
        <f>_xll.qlCalendarAdvance(Calendar,R162,$F$1,"mf",,Trigger)</f>
        <v>42685</v>
      </c>
      <c r="T162" s="138">
        <f>_xll.qlDayCounterYearFraction(DayCounter,R162,S162,,,Trigger)</f>
        <v>0.50410958904109593</v>
      </c>
      <c r="U162" s="126">
        <f>_xll.qlInterpolationInterpolate(B6Minterpolation,R162,TRUE)</f>
        <v>2.5728629048602809E-3</v>
      </c>
    </row>
    <row r="163" spans="18:21" x14ac:dyDescent="0.2">
      <c r="R163" s="44">
        <f>_xll.qlCalendarAdvance(Calendar,R162,"1D","f")</f>
        <v>42502</v>
      </c>
      <c r="S163" s="137">
        <f>_xll.qlCalendarAdvance(Calendar,R163,$F$1,"mf",,Trigger)</f>
        <v>42688</v>
      </c>
      <c r="T163" s="138">
        <f>_xll.qlDayCounterYearFraction(DayCounter,R163,S163,,,Trigger)</f>
        <v>0.50958904109589043</v>
      </c>
      <c r="U163" s="126">
        <f>_xll.qlInterpolationInterpolate(B6Minterpolation,R163,TRUE)</f>
        <v>2.574745777046463E-3</v>
      </c>
    </row>
    <row r="164" spans="18:21" x14ac:dyDescent="0.2">
      <c r="R164" s="44">
        <f>_xll.qlCalendarAdvance(Calendar,R163,"1D","f")</f>
        <v>42503</v>
      </c>
      <c r="S164" s="137">
        <f>_xll.qlCalendarAdvance(Calendar,R164,$F$1,"mf",,Trigger)</f>
        <v>42688</v>
      </c>
      <c r="T164" s="138">
        <f>_xll.qlDayCounterYearFraction(DayCounter,R164,S164,,,Trigger)</f>
        <v>0.50684931506849318</v>
      </c>
      <c r="U164" s="126">
        <f>_xll.qlInterpolationInterpolate(B6Minterpolation,R164,TRUE)</f>
        <v>2.5766256744469951E-3</v>
      </c>
    </row>
    <row r="165" spans="18:21" x14ac:dyDescent="0.2">
      <c r="R165" s="44">
        <f>_xll.qlCalendarAdvance(Calendar,R164,"1D","f")</f>
        <v>42506</v>
      </c>
      <c r="S165" s="137">
        <f>_xll.qlCalendarAdvance(Calendar,R165,$F$1,"mf",,Trigger)</f>
        <v>42690</v>
      </c>
      <c r="T165" s="138">
        <f>_xll.qlDayCounterYearFraction(DayCounter,R165,S165,,,Trigger)</f>
        <v>0.50410958904109593</v>
      </c>
      <c r="U165" s="126">
        <f>_xll.qlInterpolationInterpolate(B6Minterpolation,R165,TRUE)</f>
        <v>2.5822447360193414E-3</v>
      </c>
    </row>
    <row r="166" spans="18:21" x14ac:dyDescent="0.2">
      <c r="R166" s="44">
        <f>_xll.qlCalendarAdvance(Calendar,R165,"1D","f")</f>
        <v>42507</v>
      </c>
      <c r="S166" s="137">
        <f>_xll.qlCalendarAdvance(Calendar,R166,$F$1,"mf",,Trigger)</f>
        <v>42691</v>
      </c>
      <c r="T166" s="138">
        <f>_xll.qlDayCounterYearFraction(DayCounter,R166,S166,,,Trigger)</f>
        <v>0.50410958904109593</v>
      </c>
      <c r="U166" s="126">
        <f>_xll.qlInterpolationInterpolate(B6Minterpolation,R166,TRUE)</f>
        <v>2.5841099523619226E-3</v>
      </c>
    </row>
    <row r="167" spans="18:21" x14ac:dyDescent="0.2">
      <c r="R167" s="44">
        <f>_xll.qlCalendarAdvance(Calendar,R166,"1D","f")</f>
        <v>42508</v>
      </c>
      <c r="S167" s="137">
        <f>_xll.qlCalendarAdvance(Calendar,R167,$F$1,"mf",,Trigger)</f>
        <v>42692</v>
      </c>
      <c r="T167" s="138">
        <f>_xll.qlDayCounterYearFraction(DayCounter,R167,S167,,,Trigger)</f>
        <v>0.50410958904109593</v>
      </c>
      <c r="U167" s="126">
        <f>_xll.qlInterpolationInterpolate(B6Minterpolation,R167,TRUE)</f>
        <v>2.5859708029611784E-3</v>
      </c>
    </row>
    <row r="168" spans="18:21" x14ac:dyDescent="0.2">
      <c r="R168" s="44">
        <f>_xll.qlCalendarAdvance(Calendar,R167,"1D","f")</f>
        <v>42509</v>
      </c>
      <c r="S168" s="137">
        <f>_xll.qlCalendarAdvance(Calendar,R168,$F$1,"mf",,Trigger)</f>
        <v>42695</v>
      </c>
      <c r="T168" s="138">
        <f>_xll.qlDayCounterYearFraction(DayCounter,R168,S168,,,Trigger)</f>
        <v>0.50958904109589043</v>
      </c>
      <c r="U168" s="126">
        <f>_xll.qlInterpolationInterpolate(B6Minterpolation,R168,TRUE)</f>
        <v>2.5878270096255734E-3</v>
      </c>
    </row>
    <row r="169" spans="18:21" x14ac:dyDescent="0.2">
      <c r="R169" s="44">
        <f>_xll.qlCalendarAdvance(Calendar,R168,"1D","f")</f>
        <v>42510</v>
      </c>
      <c r="S169" s="137">
        <f>_xll.qlCalendarAdvance(Calendar,R169,$F$1,"mf",,Trigger)</f>
        <v>42695</v>
      </c>
      <c r="T169" s="138">
        <f>_xll.qlDayCounterYearFraction(DayCounter,R169,S169,,,Trigger)</f>
        <v>0.50684931506849318</v>
      </c>
      <c r="U169" s="126">
        <f>_xll.qlInterpolationInterpolate(B6Minterpolation,R169,TRUE)</f>
        <v>2.5896782941635722E-3</v>
      </c>
    </row>
    <row r="170" spans="18:21" x14ac:dyDescent="0.2">
      <c r="R170" s="44">
        <f>_xll.qlCalendarAdvance(Calendar,R169,"1D","f")</f>
        <v>42513</v>
      </c>
      <c r="S170" s="137">
        <f>_xll.qlCalendarAdvance(Calendar,R170,$F$1,"mf",,Trigger)</f>
        <v>42697</v>
      </c>
      <c r="T170" s="138">
        <f>_xll.qlDayCounterYearFraction(DayCounter,R170,S170,,,Trigger)</f>
        <v>0.50410958904109593</v>
      </c>
      <c r="U170" s="126">
        <f>_xll.qlInterpolationInterpolate(B6Minterpolation,R170,TRUE)</f>
        <v>2.5951998331038418E-3</v>
      </c>
    </row>
    <row r="171" spans="18:21" x14ac:dyDescent="0.2">
      <c r="R171" s="44">
        <f>_xll.qlCalendarAdvance(Calendar,R170,"1D","f")</f>
        <v>42514</v>
      </c>
      <c r="S171" s="137">
        <f>_xll.qlCalendarAdvance(Calendar,R171,$F$1,"mf",,Trigger)</f>
        <v>42698</v>
      </c>
      <c r="T171" s="138">
        <f>_xll.qlDayCounterYearFraction(DayCounter,R171,S171,,,Trigger)</f>
        <v>0.50410958904109593</v>
      </c>
      <c r="U171" s="126">
        <f>_xll.qlInterpolationInterpolate(B6Minterpolation,R171,TRUE)</f>
        <v>2.5970286472209057E-3</v>
      </c>
    </row>
    <row r="172" spans="18:21" x14ac:dyDescent="0.2">
      <c r="R172" s="44">
        <f>_xll.qlCalendarAdvance(Calendar,R171,"1D","f")</f>
        <v>42515</v>
      </c>
      <c r="S172" s="137">
        <f>_xll.qlCalendarAdvance(Calendar,R172,$F$1,"mf",,Trigger)</f>
        <v>42699</v>
      </c>
      <c r="T172" s="138">
        <f>_xll.qlDayCounterYearFraction(DayCounter,R172,S172,,,Trigger)</f>
        <v>0.50410958904109593</v>
      </c>
      <c r="U172" s="126">
        <f>_xll.qlInterpolationInterpolate(B6Minterpolation,R172,TRUE)</f>
        <v>2.5988511482538976E-3</v>
      </c>
    </row>
    <row r="173" spans="18:21" x14ac:dyDescent="0.2">
      <c r="R173" s="44">
        <f>_xll.qlCalendarAdvance(Calendar,R172,"1D","f")</f>
        <v>42516</v>
      </c>
      <c r="S173" s="137">
        <f>_xll.qlCalendarAdvance(Calendar,R173,$F$1,"mf",,Trigger)</f>
        <v>42702</v>
      </c>
      <c r="T173" s="138">
        <f>_xll.qlDayCounterYearFraction(DayCounter,R173,S173,,,Trigger)</f>
        <v>0.50958904109589043</v>
      </c>
      <c r="U173" s="126">
        <f>_xll.qlInterpolationInterpolate(B6Minterpolation,R173,TRUE)</f>
        <v>2.6006670580112825E-3</v>
      </c>
    </row>
    <row r="174" spans="18:21" x14ac:dyDescent="0.2">
      <c r="R174" s="44">
        <f>_xll.qlCalendarAdvance(Calendar,R173,"1D","f")</f>
        <v>42517</v>
      </c>
      <c r="S174" s="137">
        <f>_xll.qlCalendarAdvance(Calendar,R174,$F$1,"mf",,Trigger)</f>
        <v>42702</v>
      </c>
      <c r="T174" s="138">
        <f>_xll.qlDayCounterYearFraction(DayCounter,R174,S174,,,Trigger)</f>
        <v>0.50684931506849318</v>
      </c>
      <c r="U174" s="126">
        <f>_xll.qlInterpolationInterpolate(B6Minterpolation,R174,TRUE)</f>
        <v>2.6024760983015256E-3</v>
      </c>
    </row>
    <row r="175" spans="18:21" x14ac:dyDescent="0.2">
      <c r="R175" s="44">
        <f>_xll.qlCalendarAdvance(Calendar,R174,"1D","f")</f>
        <v>42521</v>
      </c>
      <c r="S175" s="137">
        <f>_xll.qlCalendarAdvance(Calendar,R175,$F$1,"mf",,Trigger)</f>
        <v>42704</v>
      </c>
      <c r="T175" s="138">
        <f>_xll.qlDayCounterYearFraction(DayCounter,R175,S175,,,Trigger)</f>
        <v>0.50136986301369868</v>
      </c>
      <c r="U175" s="126">
        <f>_xll.qlInterpolationInterpolate(B6Minterpolation,R175,TRUE)</f>
        <v>2.6096380009603738E-3</v>
      </c>
    </row>
    <row r="176" spans="18:21" x14ac:dyDescent="0.2">
      <c r="R176" s="44">
        <f>_xll.qlCalendarAdvance(Calendar,R175,"1D","f")</f>
        <v>42522</v>
      </c>
      <c r="S176" s="137">
        <f>_xll.qlCalendarAdvance(Calendar,R176,$F$1,"mf",,Trigger)</f>
        <v>42705</v>
      </c>
      <c r="T176" s="138">
        <f>_xll.qlDayCounterYearFraction(DayCounter,R176,S176,,,Trigger)</f>
        <v>0.50136986301369868</v>
      </c>
      <c r="U176" s="126">
        <f>_xll.qlInterpolationInterpolate(B6Minterpolation,R176,TRUE)</f>
        <v>2.6114085210418793E-3</v>
      </c>
    </row>
    <row r="177" spans="18:21" x14ac:dyDescent="0.2">
      <c r="R177" s="44">
        <f>_xll.qlCalendarAdvance(Calendar,R176,"1D","f")</f>
        <v>42523</v>
      </c>
      <c r="S177" s="137">
        <f>_xll.qlCalendarAdvance(Calendar,R177,$F$1,"mf",,Trigger)</f>
        <v>42706</v>
      </c>
      <c r="T177" s="138">
        <f>_xll.qlDayCounterYearFraction(DayCounter,R177,S177,,,Trigger)</f>
        <v>0.50136986301369868</v>
      </c>
      <c r="U177" s="126">
        <f>_xll.qlInterpolationInterpolate(B6Minterpolation,R177,TRUE)</f>
        <v>2.6131705025070318E-3</v>
      </c>
    </row>
    <row r="178" spans="18:21" x14ac:dyDescent="0.2">
      <c r="R178" s="44">
        <f>_xll.qlCalendarAdvance(Calendar,R177,"1D","f")</f>
        <v>42524</v>
      </c>
      <c r="S178" s="137">
        <f>_xll.qlCalendarAdvance(Calendar,R178,$F$1,"mf",,Trigger)</f>
        <v>42709</v>
      </c>
      <c r="T178" s="138">
        <f>_xll.qlDayCounterYearFraction(DayCounter,R178,S178,,,Trigger)</f>
        <v>0.50684931506849318</v>
      </c>
      <c r="U178" s="126">
        <f>_xll.qlInterpolationInterpolate(B6Minterpolation,R178,TRUE)</f>
        <v>2.6149236671642959E-3</v>
      </c>
    </row>
    <row r="179" spans="18:21" x14ac:dyDescent="0.2">
      <c r="R179" s="44">
        <f>_xll.qlCalendarAdvance(Calendar,R178,"1D","f")</f>
        <v>42527</v>
      </c>
      <c r="S179" s="137">
        <f>_xll.qlCalendarAdvance(Calendar,R179,$F$1,"mf",,Trigger)</f>
        <v>42710</v>
      </c>
      <c r="T179" s="138">
        <f>_xll.qlDayCounterYearFraction(DayCounter,R179,S179,,,Trigger)</f>
        <v>0.50136986301369868</v>
      </c>
      <c r="U179" s="126">
        <f>_xll.qlInterpolationInterpolate(B6Minterpolation,R179,TRUE)</f>
        <v>2.620127478373408E-3</v>
      </c>
    </row>
    <row r="180" spans="18:21" x14ac:dyDescent="0.2">
      <c r="R180" s="44">
        <f>_xll.qlCalendarAdvance(Calendar,R179,"1D","f")</f>
        <v>42528</v>
      </c>
      <c r="S180" s="137">
        <f>_xll.qlCalendarAdvance(Calendar,R180,$F$1,"mf",,Trigger)</f>
        <v>42711</v>
      </c>
      <c r="T180" s="138">
        <f>_xll.qlDayCounterYearFraction(DayCounter,R180,S180,,,Trigger)</f>
        <v>0.50136986301369868</v>
      </c>
      <c r="U180" s="126">
        <f>_xll.qlInterpolationInterpolate(B6Minterpolation,R180,TRUE)</f>
        <v>2.6218425938837678E-3</v>
      </c>
    </row>
    <row r="181" spans="18:21" x14ac:dyDescent="0.2">
      <c r="R181" s="44">
        <f>_xll.qlCalendarAdvance(Calendar,R180,"1D","f")</f>
        <v>42529</v>
      </c>
      <c r="S181" s="137">
        <f>_xll.qlCalendarAdvance(Calendar,R181,$F$1,"mf",,Trigger)</f>
        <v>42712</v>
      </c>
      <c r="T181" s="138">
        <f>_xll.qlDayCounterYearFraction(DayCounter,R181,S181,,,Trigger)</f>
        <v>0.50136986301369868</v>
      </c>
      <c r="U181" s="126">
        <f>_xll.qlInterpolationInterpolate(B6Minterpolation,R181,TRUE)</f>
        <v>2.6235475016285637E-3</v>
      </c>
    </row>
    <row r="182" spans="18:21" x14ac:dyDescent="0.2">
      <c r="R182" s="44">
        <f>_xll.qlCalendarAdvance(Calendar,R181,"1D","f")</f>
        <v>42530</v>
      </c>
      <c r="S182" s="137">
        <f>_xll.qlCalendarAdvance(Calendar,R182,$F$1,"mf",,Trigger)</f>
        <v>42713</v>
      </c>
      <c r="T182" s="138">
        <f>_xll.qlDayCounterYearFraction(DayCounter,R182,S182,,,Trigger)</f>
        <v>0.50136986301369868</v>
      </c>
      <c r="U182" s="126">
        <f>_xll.qlInterpolationInterpolate(B6Minterpolation,R182,TRUE)</f>
        <v>2.6252419234162609E-3</v>
      </c>
    </row>
    <row r="183" spans="18:21" x14ac:dyDescent="0.2">
      <c r="R183" s="44">
        <f>_xll.qlCalendarAdvance(Calendar,R182,"1D","f")</f>
        <v>42531</v>
      </c>
      <c r="S183" s="137">
        <f>_xll.qlCalendarAdvance(Calendar,R183,$F$1,"mf",,Trigger)</f>
        <v>42716</v>
      </c>
      <c r="T183" s="138">
        <f>_xll.qlDayCounterYearFraction(DayCounter,R183,S183,,,Trigger)</f>
        <v>0.50684931506849318</v>
      </c>
      <c r="U183" s="126">
        <f>_xll.qlInterpolationInterpolate(B6Minterpolation,R183,TRUE)</f>
        <v>2.6269255810553237E-3</v>
      </c>
    </row>
    <row r="184" spans="18:21" x14ac:dyDescent="0.2">
      <c r="R184" s="44">
        <f>_xll.qlCalendarAdvance(Calendar,R183,"1D","f")</f>
        <v>42534</v>
      </c>
      <c r="S184" s="137">
        <f>_xll.qlCalendarAdvance(Calendar,R184,$F$1,"mf",,Trigger)</f>
        <v>42717</v>
      </c>
      <c r="T184" s="138">
        <f>_xll.qlDayCounterYearFraction(DayCounter,R184,S184,,,Trigger)</f>
        <v>0.50136986301369868</v>
      </c>
      <c r="U184" s="126">
        <f>_xll.qlInterpolationInterpolate(B6Minterpolation,R184,TRUE)</f>
        <v>2.6319091871653544E-3</v>
      </c>
    </row>
    <row r="185" spans="18:21" x14ac:dyDescent="0.2">
      <c r="R185" s="44">
        <f>_xll.qlCalendarAdvance(Calendar,R184,"1D","f")</f>
        <v>42535</v>
      </c>
      <c r="S185" s="137">
        <f>_xll.qlCalendarAdvance(Calendar,R185,$F$1,"mf",,Trigger)</f>
        <v>42718</v>
      </c>
      <c r="T185" s="138">
        <f>_xll.qlDayCounterYearFraction(DayCounter,R185,S185,,,Trigger)</f>
        <v>0.50136986301369868</v>
      </c>
      <c r="U185" s="126">
        <f>_xll.qlInterpolationInterpolate(B6Minterpolation,R185,TRUE)</f>
        <v>2.6335470062945282E-3</v>
      </c>
    </row>
    <row r="186" spans="18:21" x14ac:dyDescent="0.2">
      <c r="R186" s="44">
        <f>_xll.qlCalendarAdvance(Calendar,R185,"1D","f")</f>
        <v>42536</v>
      </c>
      <c r="S186" s="137">
        <f>_xll.qlCalendarAdvance(Calendar,R186,$F$1,"mf",,Trigger)</f>
        <v>42719</v>
      </c>
      <c r="T186" s="138">
        <f>_xll.qlDayCounterYearFraction(DayCounter,R186,S186,,,Trigger)</f>
        <v>0.50136986301369868</v>
      </c>
      <c r="U186" s="126">
        <f>_xll.qlInterpolationInterpolate(B6Minterpolation,R186,TRUE)</f>
        <v>2.6351726703173922E-3</v>
      </c>
    </row>
    <row r="187" spans="18:21" x14ac:dyDescent="0.2">
      <c r="R187" s="44">
        <f>_xll.qlCalendarAdvance(Calendar,R186,"1D","f")</f>
        <v>42537</v>
      </c>
      <c r="S187" s="137">
        <f>_xll.qlCalendarAdvance(Calendar,R187,$F$1,"mf",,Trigger)</f>
        <v>42720</v>
      </c>
      <c r="T187" s="138">
        <f>_xll.qlDayCounterYearFraction(DayCounter,R187,S187,,,Trigger)</f>
        <v>0.50136986301369868</v>
      </c>
      <c r="U187" s="126">
        <f>_xll.qlInterpolationInterpolate(B6Minterpolation,R187,TRUE)</f>
        <v>2.6367859010424108E-3</v>
      </c>
    </row>
    <row r="188" spans="18:21" x14ac:dyDescent="0.2">
      <c r="R188" s="44">
        <f>_xll.qlCalendarAdvance(Calendar,R187,"1D","f")</f>
        <v>42538</v>
      </c>
      <c r="S188" s="137">
        <f>_xll.qlCalendarAdvance(Calendar,R188,$F$1,"mf",,Trigger)</f>
        <v>42723</v>
      </c>
      <c r="T188" s="138">
        <f>_xll.qlDayCounterYearFraction(DayCounter,R188,S188,,,Trigger)</f>
        <v>0.50684931506849318</v>
      </c>
      <c r="U188" s="126">
        <f>_xll.qlInterpolationInterpolate(B6Minterpolation,R188,TRUE)</f>
        <v>2.6383864202780493E-3</v>
      </c>
    </row>
    <row r="189" spans="18:21" x14ac:dyDescent="0.2">
      <c r="R189" s="44">
        <f>_xll.qlCalendarAdvance(Calendar,R188,"1D","f")</f>
        <v>42541</v>
      </c>
      <c r="S189" s="137">
        <f>_xll.qlCalendarAdvance(Calendar,R189,$F$1,"mf",,Trigger)</f>
        <v>42724</v>
      </c>
      <c r="T189" s="138">
        <f>_xll.qlDayCounterYearFraction(DayCounter,R189,S189,,,Trigger)</f>
        <v>0.50136986301369868</v>
      </c>
      <c r="U189" s="126">
        <f>_xll.qlInterpolationInterpolate(B6Minterpolation,R189,TRUE)</f>
        <v>2.6431089271333305E-3</v>
      </c>
    </row>
    <row r="190" spans="18:21" x14ac:dyDescent="0.2">
      <c r="R190" s="44">
        <f>_xll.qlCalendarAdvance(Calendar,R189,"1D","f")</f>
        <v>42542</v>
      </c>
      <c r="S190" s="137">
        <f>_xll.qlCalendarAdvance(Calendar,R190,$F$1,"mf",,Trigger)</f>
        <v>42725</v>
      </c>
      <c r="T190" s="138">
        <f>_xll.qlDayCounterYearFraction(DayCounter,R190,S190,,,Trigger)</f>
        <v>0.50136986301369868</v>
      </c>
      <c r="U190" s="126">
        <f>_xll.qlInterpolationInterpolate(B6Minterpolation,R190,TRUE)</f>
        <v>2.6446558184960956E-3</v>
      </c>
    </row>
    <row r="191" spans="18:21" x14ac:dyDescent="0.2">
      <c r="R191" s="44">
        <f>_xll.qlCalendarAdvance(Calendar,R190,"1D","f")</f>
        <v>42543</v>
      </c>
      <c r="S191" s="137">
        <f>_xll.qlCalendarAdvance(Calendar,R191,$F$1,"mf",,Trigger)</f>
        <v>42726</v>
      </c>
      <c r="T191" s="138">
        <f>_xll.qlDayCounterYearFraction(DayCounter,R191,S191,,,Trigger)</f>
        <v>0.50136986301369868</v>
      </c>
      <c r="U191" s="126">
        <f>_xll.qlInterpolationInterpolate(B6Minterpolation,R191,TRUE)</f>
        <v>2.6461886074118047E-3</v>
      </c>
    </row>
    <row r="192" spans="18:21" x14ac:dyDescent="0.2">
      <c r="R192" s="44">
        <f>_xll.qlCalendarAdvance(Calendar,R191,"1D","f")</f>
        <v>42544</v>
      </c>
      <c r="S192" s="137">
        <f>_xll.qlCalendarAdvance(Calendar,R192,$F$1,"mf",,Trigger)</f>
        <v>42727</v>
      </c>
      <c r="T192" s="138">
        <f>_xll.qlDayCounterYearFraction(DayCounter,R192,S192,,,Trigger)</f>
        <v>0.50136986301369868</v>
      </c>
      <c r="U192" s="126">
        <f>_xll.qlInterpolationInterpolate(B6Minterpolation,R192,TRUE)</f>
        <v>2.6477070156889224E-3</v>
      </c>
    </row>
    <row r="193" spans="18:21" x14ac:dyDescent="0.2">
      <c r="R193" s="44">
        <f>_xll.qlCalendarAdvance(Calendar,R192,"1D","f")</f>
        <v>42545</v>
      </c>
      <c r="S193" s="137">
        <f>_xll.qlCalendarAdvance(Calendar,R193,$F$1,"mf",,Trigger)</f>
        <v>42732</v>
      </c>
      <c r="T193" s="138">
        <f>_xll.qlDayCounterYearFraction(DayCounter,R193,S193,,,Trigger)</f>
        <v>0.51232876712328768</v>
      </c>
      <c r="U193" s="126">
        <f>_xll.qlInterpolationInterpolate(B6Minterpolation,R193,TRUE)</f>
        <v>2.6492108380570213E-3</v>
      </c>
    </row>
    <row r="194" spans="18:21" x14ac:dyDescent="0.2">
      <c r="R194" s="44">
        <f>_xll.qlCalendarAdvance(Calendar,R193,"1D","f")</f>
        <v>42548</v>
      </c>
      <c r="S194" s="137">
        <f>_xll.qlCalendarAdvance(Calendar,R194,$F$1,"mf",,Trigger)</f>
        <v>42732</v>
      </c>
      <c r="T194" s="138">
        <f>_xll.qlDayCounterYearFraction(DayCounter,R194,S194,,,Trigger)</f>
        <v>0.50410958904109593</v>
      </c>
      <c r="U194" s="126">
        <f>_xll.qlInterpolationInterpolate(B6Minterpolation,R194,TRUE)</f>
        <v>2.6536359455316592E-3</v>
      </c>
    </row>
    <row r="195" spans="18:21" x14ac:dyDescent="0.2">
      <c r="R195" s="44">
        <f>_xll.qlCalendarAdvance(Calendar,R194,"1D","f")</f>
        <v>42549</v>
      </c>
      <c r="S195" s="137">
        <f>_xll.qlCalendarAdvance(Calendar,R195,$F$1,"mf",,Trigger)</f>
        <v>42732</v>
      </c>
      <c r="T195" s="138">
        <f>_xll.qlDayCounterYearFraction(DayCounter,R195,S195,,,Trigger)</f>
        <v>0.50136986301369868</v>
      </c>
      <c r="U195" s="126">
        <f>_xll.qlInterpolationInterpolate(B6Minterpolation,R195,TRUE)</f>
        <v>2.6550827259303527E-3</v>
      </c>
    </row>
    <row r="196" spans="18:21" x14ac:dyDescent="0.2">
      <c r="R196" s="44">
        <f>_xll.qlCalendarAdvance(Calendar,R195,"1D","f")</f>
        <v>42550</v>
      </c>
      <c r="S196" s="137">
        <f>_xll.qlCalendarAdvance(Calendar,R196,$F$1,"mf",,Trigger)</f>
        <v>42733</v>
      </c>
      <c r="T196" s="138">
        <f>_xll.qlDayCounterYearFraction(DayCounter,R196,S196,,,Trigger)</f>
        <v>0.50136986301369868</v>
      </c>
      <c r="U196" s="126">
        <f>_xll.qlInterpolationInterpolate(B6Minterpolation,R196,TRUE)</f>
        <v>2.6565156441744702E-3</v>
      </c>
    </row>
    <row r="197" spans="18:21" x14ac:dyDescent="0.2">
      <c r="R197" s="44">
        <f>_xll.qlCalendarAdvance(Calendar,R196,"1D","f")</f>
        <v>42551</v>
      </c>
      <c r="S197" s="137">
        <f>_xll.qlCalendarAdvance(Calendar,R197,$F$1,"mf",,Trigger)</f>
        <v>42734</v>
      </c>
      <c r="T197" s="138">
        <f>_xll.qlDayCounterYearFraction(DayCounter,R197,S197,,,Trigger)</f>
        <v>0.50136986301369868</v>
      </c>
      <c r="U197" s="126">
        <f>_xll.qlInterpolationInterpolate(B6Minterpolation,R197,TRUE)</f>
        <v>2.6579348595991213E-3</v>
      </c>
    </row>
    <row r="198" spans="18:21" x14ac:dyDescent="0.2">
      <c r="R198" s="44">
        <f>_xll.qlCalendarAdvance(Calendar,R197,"1D","f")</f>
        <v>42552</v>
      </c>
      <c r="S198" s="137">
        <f>_xll.qlCalendarAdvance(Calendar,R198,$F$1,"mf",,Trigger)</f>
        <v>42738</v>
      </c>
      <c r="T198" s="138">
        <f>_xll.qlDayCounterYearFraction(DayCounter,R198,S198,,,Trigger)</f>
        <v>0.50958904109589043</v>
      </c>
      <c r="U198" s="126">
        <f>_xll.qlInterpolationInterpolate(B6Minterpolation,R198,TRUE)</f>
        <v>2.6593405315394167E-3</v>
      </c>
    </row>
    <row r="199" spans="18:21" x14ac:dyDescent="0.2">
      <c r="R199" s="44">
        <f>_xll.qlCalendarAdvance(Calendar,R198,"1D","f")</f>
        <v>42555</v>
      </c>
      <c r="S199" s="137">
        <f>_xll.qlCalendarAdvance(Calendar,R199,$F$1,"mf",,Trigger)</f>
        <v>42739</v>
      </c>
      <c r="T199" s="138">
        <f>_xll.qlDayCounterYearFraction(DayCounter,R199,S199,,,Trigger)</f>
        <v>0.50410958904109593</v>
      </c>
      <c r="U199" s="126">
        <f>_xll.qlInterpolationInterpolate(B6Minterpolation,R199,TRUE)</f>
        <v>2.6634778798052673E-3</v>
      </c>
    </row>
    <row r="200" spans="18:21" x14ac:dyDescent="0.2">
      <c r="R200" s="44">
        <f>_xll.qlCalendarAdvance(Calendar,R199,"1D","f")</f>
        <v>42556</v>
      </c>
      <c r="S200" s="137">
        <f>_xll.qlCalendarAdvance(Calendar,R200,$F$1,"mf",,Trigger)</f>
        <v>42740</v>
      </c>
      <c r="T200" s="138">
        <f>_xll.qlDayCounterYearFraction(DayCounter,R200,S200,,,Trigger)</f>
        <v>0.50410958904109593</v>
      </c>
      <c r="U200" s="126">
        <f>_xll.qlInterpolationInterpolate(B6Minterpolation,R200,TRUE)</f>
        <v>2.6648309711592394E-3</v>
      </c>
    </row>
    <row r="201" spans="18:21" x14ac:dyDescent="0.2">
      <c r="R201" s="44">
        <f>_xll.qlCalendarAdvance(Calendar,R200,"1D","f")</f>
        <v>42557</v>
      </c>
      <c r="S201" s="137">
        <f>_xll.qlCalendarAdvance(Calendar,R201,$F$1,"mf",,Trigger)</f>
        <v>42741</v>
      </c>
      <c r="T201" s="138">
        <f>_xll.qlDayCounterYearFraction(DayCounter,R201,S201,,,Trigger)</f>
        <v>0.50410958904109593</v>
      </c>
      <c r="U201" s="126">
        <f>_xll.qlInterpolationInterpolate(B6Minterpolation,R201,TRUE)</f>
        <v>2.6661713157044055E-3</v>
      </c>
    </row>
    <row r="202" spans="18:21" x14ac:dyDescent="0.2">
      <c r="R202" s="44">
        <f>_xll.qlCalendarAdvance(Calendar,R201,"1D","f")</f>
        <v>42558</v>
      </c>
      <c r="S202" s="137">
        <f>_xll.qlCalendarAdvance(Calendar,R202,$F$1,"mf",,Trigger)</f>
        <v>42744</v>
      </c>
      <c r="T202" s="138">
        <f>_xll.qlDayCounterYearFraction(DayCounter,R202,S202,,,Trigger)</f>
        <v>0.50958904109589043</v>
      </c>
      <c r="U202" s="126">
        <f>_xll.qlInterpolationInterpolate(B6Minterpolation,R202,TRUE)</f>
        <v>2.6674990727758763E-3</v>
      </c>
    </row>
    <row r="203" spans="18:21" x14ac:dyDescent="0.2">
      <c r="R203" s="44">
        <f>_xll.qlCalendarAdvance(Calendar,R202,"1D","f")</f>
        <v>42559</v>
      </c>
      <c r="S203" s="137">
        <f>_xll.qlCalendarAdvance(Calendar,R203,$F$1,"mf",,Trigger)</f>
        <v>42744</v>
      </c>
      <c r="T203" s="138">
        <f>_xll.qlDayCounterYearFraction(DayCounter,R203,S203,,,Trigger)</f>
        <v>0.50684931506849318</v>
      </c>
      <c r="U203" s="126">
        <f>_xll.qlInterpolationInterpolate(B6Minterpolation,R203,TRUE)</f>
        <v>2.668814401708762E-3</v>
      </c>
    </row>
    <row r="204" spans="18:21" x14ac:dyDescent="0.2">
      <c r="R204" s="44">
        <f>_xll.qlCalendarAdvance(Calendar,R203,"1D","f")</f>
        <v>42562</v>
      </c>
      <c r="S204" s="137">
        <f>_xll.qlCalendarAdvance(Calendar,R204,$F$1,"mf",,Trigger)</f>
        <v>42746</v>
      </c>
      <c r="T204" s="138">
        <f>_xll.qlDayCounterYearFraction(DayCounter,R204,S204,,,Trigger)</f>
        <v>0.50410958904109593</v>
      </c>
      <c r="U204" s="126">
        <f>_xll.qlInterpolationInterpolate(B6Minterpolation,R204,TRUE)</f>
        <v>2.6726874130270054E-3</v>
      </c>
    </row>
    <row r="205" spans="18:21" x14ac:dyDescent="0.2">
      <c r="R205" s="44">
        <f>_xll.qlCalendarAdvance(Calendar,R204,"1D","f")</f>
        <v>42563</v>
      </c>
      <c r="S205" s="137">
        <f>_xll.qlCalendarAdvance(Calendar,R205,$F$1,"mf",,Trigger)</f>
        <v>42747</v>
      </c>
      <c r="T205" s="138">
        <f>_xll.qlDayCounterYearFraction(DayCounter,R205,S205,,,Trigger)</f>
        <v>0.50410958904109593</v>
      </c>
      <c r="U205" s="126">
        <f>_xll.qlInterpolationInterpolate(B6Minterpolation,R205,TRUE)</f>
        <v>2.6739546227566493E-3</v>
      </c>
    </row>
    <row r="206" spans="18:21" x14ac:dyDescent="0.2">
      <c r="R206" s="44">
        <f>_xll.qlCalendarAdvance(Calendar,R205,"1D","f")</f>
        <v>42564</v>
      </c>
      <c r="S206" s="137">
        <f>_xll.qlCalendarAdvance(Calendar,R206,$F$1,"mf",,Trigger)</f>
        <v>42748</v>
      </c>
      <c r="T206" s="138">
        <f>_xll.qlDayCounterYearFraction(DayCounter,R206,S206,,,Trigger)</f>
        <v>0.50410958904109593</v>
      </c>
      <c r="U206" s="126">
        <f>_xll.qlInterpolationInterpolate(B6Minterpolation,R206,TRUE)</f>
        <v>2.6752102010232583E-3</v>
      </c>
    </row>
    <row r="207" spans="18:21" x14ac:dyDescent="0.2">
      <c r="R207" s="44">
        <f>_xll.qlCalendarAdvance(Calendar,R206,"1D","f")</f>
        <v>42565</v>
      </c>
      <c r="S207" s="137">
        <f>_xll.qlCalendarAdvance(Calendar,R207,$F$1,"mf",,Trigger)</f>
        <v>42751</v>
      </c>
      <c r="T207" s="138">
        <f>_xll.qlDayCounterYearFraction(DayCounter,R207,S207,,,Trigger)</f>
        <v>0.50958904109589043</v>
      </c>
      <c r="U207" s="126">
        <f>_xll.qlInterpolationInterpolate(B6Minterpolation,R207,TRUE)</f>
        <v>2.6764543071619421E-3</v>
      </c>
    </row>
    <row r="208" spans="18:21" x14ac:dyDescent="0.2">
      <c r="R208" s="44">
        <f>_xll.qlCalendarAdvance(Calendar,R207,"1D","f")</f>
        <v>42566</v>
      </c>
      <c r="S208" s="137">
        <f>_xll.qlCalendarAdvance(Calendar,R208,$F$1,"mf",,Trigger)</f>
        <v>42751</v>
      </c>
      <c r="T208" s="138">
        <f>_xll.qlDayCounterYearFraction(DayCounter,R208,S208,,,Trigger)</f>
        <v>0.50684931506849318</v>
      </c>
      <c r="U208" s="126">
        <f>_xll.qlInterpolationInterpolate(B6Minterpolation,R208,TRUE)</f>
        <v>2.6776871005078106E-3</v>
      </c>
    </row>
    <row r="209" spans="18:21" x14ac:dyDescent="0.2">
      <c r="R209" s="44">
        <f>_xll.qlCalendarAdvance(Calendar,R208,"1D","f")</f>
        <v>42569</v>
      </c>
      <c r="S209" s="137">
        <f>_xll.qlCalendarAdvance(Calendar,R209,$F$1,"mf",,Trigger)</f>
        <v>42753</v>
      </c>
      <c r="T209" s="138">
        <f>_xll.qlDayCounterYearFraction(DayCounter,R209,S209,,,Trigger)</f>
        <v>0.50410958904109593</v>
      </c>
      <c r="U209" s="126">
        <f>_xll.qlInterpolationInterpolate(B6Minterpolation,R209,TRUE)</f>
        <v>2.6813191971396277E-3</v>
      </c>
    </row>
    <row r="210" spans="18:21" x14ac:dyDescent="0.2">
      <c r="R210" s="44">
        <f>_xll.qlCalendarAdvance(Calendar,R209,"1D","f")</f>
        <v>42570</v>
      </c>
      <c r="S210" s="137">
        <f>_xll.qlCalendarAdvance(Calendar,R210,$F$1,"mf",,Trigger)</f>
        <v>42754</v>
      </c>
      <c r="T210" s="138">
        <f>_xll.qlDayCounterYearFraction(DayCounter,R210,S210,,,Trigger)</f>
        <v>0.50410958904109593</v>
      </c>
      <c r="U210" s="126">
        <f>_xll.qlInterpolationInterpolate(B6Minterpolation,R210,TRUE)</f>
        <v>2.6825083326653368E-3</v>
      </c>
    </row>
    <row r="211" spans="18:21" x14ac:dyDescent="0.2">
      <c r="R211" s="44">
        <f>_xll.qlCalendarAdvance(Calendar,R210,"1D","f")</f>
        <v>42571</v>
      </c>
      <c r="S211" s="137">
        <f>_xll.qlCalendarAdvance(Calendar,R211,$F$1,"mf",,Trigger)</f>
        <v>42755</v>
      </c>
      <c r="T211" s="138">
        <f>_xll.qlDayCounterYearFraction(DayCounter,R211,S211,,,Trigger)</f>
        <v>0.50410958904109593</v>
      </c>
      <c r="U211" s="126">
        <f>_xll.qlInterpolationInterpolate(B6Minterpolation,R211,TRUE)</f>
        <v>2.6836869520737816E-3</v>
      </c>
    </row>
    <row r="212" spans="18:21" x14ac:dyDescent="0.2">
      <c r="R212" s="44">
        <f>_xll.qlCalendarAdvance(Calendar,R211,"1D","f")</f>
        <v>42572</v>
      </c>
      <c r="S212" s="137">
        <f>_xll.qlCalendarAdvance(Calendar,R212,$F$1,"mf",,Trigger)</f>
        <v>42758</v>
      </c>
      <c r="T212" s="138">
        <f>_xll.qlDayCounterYearFraction(DayCounter,R212,S212,,,Trigger)</f>
        <v>0.50958904109589043</v>
      </c>
      <c r="U212" s="126">
        <f>_xll.qlInterpolationInterpolate(B6Minterpolation,R212,TRUE)</f>
        <v>2.6848552147000718E-3</v>
      </c>
    </row>
    <row r="213" spans="18:21" x14ac:dyDescent="0.2">
      <c r="R213" s="44">
        <f>_xll.qlCalendarAdvance(Calendar,R212,"1D","f")</f>
        <v>42573</v>
      </c>
      <c r="S213" s="137">
        <f>_xll.qlCalendarAdvance(Calendar,R213,$F$1,"mf",,Trigger)</f>
        <v>42758</v>
      </c>
      <c r="T213" s="138">
        <f>_xll.qlDayCounterYearFraction(DayCounter,R213,S213,,,Trigger)</f>
        <v>0.50684931506849318</v>
      </c>
      <c r="U213" s="126">
        <f>_xll.qlInterpolationInterpolate(B6Minterpolation,R213,TRUE)</f>
        <v>2.6860132798793178E-3</v>
      </c>
    </row>
    <row r="214" spans="18:21" x14ac:dyDescent="0.2">
      <c r="R214" s="44">
        <f>_xll.qlCalendarAdvance(Calendar,R213,"1D","f")</f>
        <v>42576</v>
      </c>
      <c r="S214" s="137">
        <f>_xll.qlCalendarAdvance(Calendar,R214,$F$1,"mf",,Trigger)</f>
        <v>42760</v>
      </c>
      <c r="T214" s="138">
        <f>_xll.qlDayCounterYearFraction(DayCounter,R214,S214,,,Trigger)</f>
        <v>0.50410958904109593</v>
      </c>
      <c r="U214" s="126">
        <f>_xll.qlInterpolationInterpolate(B6Minterpolation,R214,TRUE)</f>
        <v>2.6894278840858881E-3</v>
      </c>
    </row>
    <row r="215" spans="18:21" x14ac:dyDescent="0.2">
      <c r="R215" s="44">
        <f>_xll.qlCalendarAdvance(Calendar,R214,"1D","f")</f>
        <v>42577</v>
      </c>
      <c r="S215" s="137">
        <f>_xll.qlCalendarAdvance(Calendar,R215,$F$1,"mf",,Trigger)</f>
        <v>42761</v>
      </c>
      <c r="T215" s="138">
        <f>_xll.qlDayCounterYearFraction(DayCounter,R215,S215,,,Trigger)</f>
        <v>0.50410958904109593</v>
      </c>
      <c r="U215" s="126">
        <f>_xll.qlInterpolationInterpolate(B6Minterpolation,R215,TRUE)</f>
        <v>2.6905467528280567E-3</v>
      </c>
    </row>
    <row r="216" spans="18:21" x14ac:dyDescent="0.2">
      <c r="R216" s="44">
        <f>_xll.qlCalendarAdvance(Calendar,R215,"1D","f")</f>
        <v>42578</v>
      </c>
      <c r="S216" s="137">
        <f>_xll.qlCalendarAdvance(Calendar,R216,$F$1,"mf",,Trigger)</f>
        <v>42762</v>
      </c>
      <c r="T216" s="138">
        <f>_xll.qlDayCounterYearFraction(DayCounter,R216,S216,,,Trigger)</f>
        <v>0.50410958904109593</v>
      </c>
      <c r="U216" s="126">
        <f>_xll.qlInterpolationInterpolate(B6Minterpolation,R216,TRUE)</f>
        <v>2.6916562207987306E-3</v>
      </c>
    </row>
    <row r="217" spans="18:21" x14ac:dyDescent="0.2">
      <c r="R217" s="44">
        <f>_xll.qlCalendarAdvance(Calendar,R216,"1D","f")</f>
        <v>42579</v>
      </c>
      <c r="S217" s="137">
        <f>_xll.qlCalendarAdvance(Calendar,R217,$F$1,"mf",,Trigger)</f>
        <v>42765</v>
      </c>
      <c r="T217" s="138">
        <f>_xll.qlDayCounterYearFraction(DayCounter,R217,S217,,,Trigger)</f>
        <v>0.50958904109589043</v>
      </c>
      <c r="U217" s="126">
        <f>_xll.qlInterpolationInterpolate(B6Minterpolation,R217,TRUE)</f>
        <v>2.6927564473330206E-3</v>
      </c>
    </row>
    <row r="218" spans="18:21" x14ac:dyDescent="0.2">
      <c r="R218" s="44">
        <f>_xll.qlCalendarAdvance(Calendar,R217,"1D","f")</f>
        <v>42580</v>
      </c>
      <c r="S218" s="137">
        <f>_xll.qlCalendarAdvance(Calendar,R218,$F$1,"mf",,Trigger)</f>
        <v>42765</v>
      </c>
      <c r="T218" s="138">
        <f>_xll.qlDayCounterYearFraction(DayCounter,R218,S218,,,Trigger)</f>
        <v>0.50684931506849318</v>
      </c>
      <c r="U218" s="126">
        <f>_xll.qlInterpolationInterpolate(B6Minterpolation,R218,TRUE)</f>
        <v>2.6938475917660369E-3</v>
      </c>
    </row>
    <row r="219" spans="18:21" x14ac:dyDescent="0.2">
      <c r="R219" s="44">
        <f>_xll.qlCalendarAdvance(Calendar,R218,"1D","f")</f>
        <v>42583</v>
      </c>
      <c r="S219" s="137">
        <f>_xll.qlCalendarAdvance(Calendar,R219,$F$1,"mf",,Trigger)</f>
        <v>42767</v>
      </c>
      <c r="T219" s="138">
        <f>_xll.qlDayCounterYearFraction(DayCounter,R219,S219,,,Trigger)</f>
        <v>0.50410958904109593</v>
      </c>
      <c r="U219" s="126">
        <f>_xll.qlInterpolationInterpolate(B6Minterpolation,R219,TRUE)</f>
        <v>2.6970681258085415E-3</v>
      </c>
    </row>
    <row r="220" spans="18:21" x14ac:dyDescent="0.2">
      <c r="R220" s="44">
        <f>_xll.qlCalendarAdvance(Calendar,R219,"1D","f")</f>
        <v>42584</v>
      </c>
      <c r="S220" s="137">
        <f>_xll.qlCalendarAdvance(Calendar,R220,$F$1,"mf",,Trigger)</f>
        <v>42768</v>
      </c>
      <c r="T220" s="138">
        <f>_xll.qlDayCounterYearFraction(DayCounter,R220,S220,,,Trigger)</f>
        <v>0.50410958904109593</v>
      </c>
      <c r="U220" s="126">
        <f>_xll.qlInterpolationInterpolate(B6Minterpolation,R220,TRUE)</f>
        <v>2.6981245351875619E-3</v>
      </c>
    </row>
    <row r="221" spans="18:21" x14ac:dyDescent="0.2">
      <c r="R221" s="44">
        <f>_xll.qlCalendarAdvance(Calendar,R220,"1D","f")</f>
        <v>42585</v>
      </c>
      <c r="S221" s="137">
        <f>_xll.qlCalendarAdvance(Calendar,R221,$F$1,"mf",,Trigger)</f>
        <v>42769</v>
      </c>
      <c r="T221" s="138">
        <f>_xll.qlDayCounterYearFraction(DayCounter,R221,S221,,,Trigger)</f>
        <v>0.50410958904109593</v>
      </c>
      <c r="U221" s="126">
        <f>_xll.qlInterpolationInterpolate(B6Minterpolation,R221,TRUE)</f>
        <v>2.6991726591408592E-3</v>
      </c>
    </row>
    <row r="222" spans="18:21" x14ac:dyDescent="0.2">
      <c r="R222" s="44">
        <f>_xll.qlCalendarAdvance(Calendar,R221,"1D","f")</f>
        <v>42586</v>
      </c>
      <c r="S222" s="137">
        <f>_xll.qlCalendarAdvance(Calendar,R222,$F$1,"mf",,Trigger)</f>
        <v>42772</v>
      </c>
      <c r="T222" s="138">
        <f>_xll.qlDayCounterYearFraction(DayCounter,R222,S222,,,Trigger)</f>
        <v>0.50958904109589043</v>
      </c>
      <c r="U222" s="126">
        <f>_xll.qlInterpolationInterpolate(B6Minterpolation,R222,TRUE)</f>
        <v>2.7002126570035423E-3</v>
      </c>
    </row>
    <row r="223" spans="18:21" x14ac:dyDescent="0.2">
      <c r="R223" s="44">
        <f>_xll.qlCalendarAdvance(Calendar,R222,"1D","f")</f>
        <v>42587</v>
      </c>
      <c r="S223" s="137">
        <f>_xll.qlCalendarAdvance(Calendar,R223,$F$1,"mf",,Trigger)</f>
        <v>42772</v>
      </c>
      <c r="T223" s="138">
        <f>_xll.qlDayCounterYearFraction(DayCounter,R223,S223,,,Trigger)</f>
        <v>0.50684931506849318</v>
      </c>
      <c r="U223" s="126">
        <f>_xll.qlInterpolationInterpolate(B6Minterpolation,R223,TRUE)</f>
        <v>2.7012446881107223E-3</v>
      </c>
    </row>
    <row r="224" spans="18:21" x14ac:dyDescent="0.2">
      <c r="R224" s="44">
        <f>_xll.qlCalendarAdvance(Calendar,R223,"1D","f")</f>
        <v>42590</v>
      </c>
      <c r="S224" s="137">
        <f>_xll.qlCalendarAdvance(Calendar,R224,$F$1,"mf",,Trigger)</f>
        <v>42774</v>
      </c>
      <c r="T224" s="138">
        <f>_xll.qlDayCounterYearFraction(DayCounter,R224,S224,,,Trigger)</f>
        <v>0.50410958904109593</v>
      </c>
      <c r="U224" s="126">
        <f>_xll.qlInterpolationInterpolate(B6Minterpolation,R224,TRUE)</f>
        <v>2.7042945742503412E-3</v>
      </c>
    </row>
    <row r="225" spans="18:21" x14ac:dyDescent="0.2">
      <c r="R225" s="44">
        <f>_xll.qlCalendarAdvance(Calendar,R224,"1D","f")</f>
        <v>42591</v>
      </c>
      <c r="S225" s="137">
        <f>_xll.qlCalendarAdvance(Calendar,R225,$F$1,"mf",,Trigger)</f>
        <v>42775</v>
      </c>
      <c r="T225" s="138">
        <f>_xll.qlDayCounterYearFraction(DayCounter,R225,S225,,,Trigger)</f>
        <v>0.50410958904109593</v>
      </c>
      <c r="U225" s="126">
        <f>_xll.qlInterpolationInterpolate(B6Minterpolation,R225,TRUE)</f>
        <v>2.7052963316866077E-3</v>
      </c>
    </row>
    <row r="226" spans="18:21" x14ac:dyDescent="0.2">
      <c r="R226" s="44">
        <f>_xll.qlCalendarAdvance(Calendar,R225,"1D","f")</f>
        <v>42592</v>
      </c>
      <c r="S226" s="137">
        <f>_xll.qlCalendarAdvance(Calendar,R226,$F$1,"mf",,Trigger)</f>
        <v>42776</v>
      </c>
      <c r="T226" s="138">
        <f>_xll.qlDayCounterYearFraction(DayCounter,R226,S226,,,Trigger)</f>
        <v>0.50410958904109593</v>
      </c>
      <c r="U226" s="126">
        <f>_xll.qlInterpolationInterpolate(B6Minterpolation,R226,TRUE)</f>
        <v>2.7062909190429208E-3</v>
      </c>
    </row>
    <row r="227" spans="18:21" x14ac:dyDescent="0.2">
      <c r="R227" s="44">
        <f>_xll.qlCalendarAdvance(Calendar,R226,"1D","f")</f>
        <v>42593</v>
      </c>
      <c r="S227" s="137">
        <f>_xll.qlCalendarAdvance(Calendar,R227,$F$1,"mf",,Trigger)</f>
        <v>42779</v>
      </c>
      <c r="T227" s="138">
        <f>_xll.qlDayCounterYearFraction(DayCounter,R227,S227,,,Trigger)</f>
        <v>0.50958904109589043</v>
      </c>
      <c r="U227" s="126">
        <f>_xll.qlInterpolationInterpolate(B6Minterpolation,R227,TRUE)</f>
        <v>2.7072784956543913E-3</v>
      </c>
    </row>
    <row r="228" spans="18:21" x14ac:dyDescent="0.2">
      <c r="R228" s="44">
        <f>_xll.qlCalendarAdvance(Calendar,R227,"1D","f")</f>
        <v>42594</v>
      </c>
      <c r="S228" s="137">
        <f>_xll.qlCalendarAdvance(Calendar,R228,$F$1,"mf",,Trigger)</f>
        <v>42779</v>
      </c>
      <c r="T228" s="138">
        <f>_xll.qlDayCounterYearFraction(DayCounter,R228,S228,,,Trigger)</f>
        <v>0.50684931506849318</v>
      </c>
      <c r="U228" s="126">
        <f>_xll.qlInterpolationInterpolate(B6Minterpolation,R228,TRUE)</f>
        <v>2.7082592208561283E-3</v>
      </c>
    </row>
    <row r="229" spans="18:21" x14ac:dyDescent="0.2">
      <c r="R229" s="44">
        <f>_xll.qlCalendarAdvance(Calendar,R228,"1D","f")</f>
        <v>42597</v>
      </c>
      <c r="S229" s="137">
        <f>_xll.qlCalendarAdvance(Calendar,R229,$F$1,"mf",,Trigger)</f>
        <v>42781</v>
      </c>
      <c r="T229" s="138">
        <f>_xll.qlDayCounterYearFraction(DayCounter,R229,S229,,,Trigger)</f>
        <v>0.50410958904109593</v>
      </c>
      <c r="U229" s="126">
        <f>_xll.qlInterpolationInterpolate(B6Minterpolation,R229,TRUE)</f>
        <v>2.7111618813540424E-3</v>
      </c>
    </row>
    <row r="230" spans="18:21" x14ac:dyDescent="0.2">
      <c r="R230" s="44">
        <f>_xll.qlCalendarAdvance(Calendar,R229,"1D","f")</f>
        <v>42598</v>
      </c>
      <c r="S230" s="137">
        <f>_xll.qlCalendarAdvance(Calendar,R230,$F$1,"mf",,Trigger)</f>
        <v>42782</v>
      </c>
      <c r="T230" s="138">
        <f>_xll.qlDayCounterYearFraction(DayCounter,R230,S230,,,Trigger)</f>
        <v>0.50410958904109593</v>
      </c>
      <c r="U230" s="126">
        <f>_xll.qlInterpolationInterpolate(B6Minterpolation,R230,TRUE)</f>
        <v>2.7121167942679479E-3</v>
      </c>
    </row>
    <row r="231" spans="18:21" x14ac:dyDescent="0.2">
      <c r="R231" s="44">
        <f>_xll.qlCalendarAdvance(Calendar,R230,"1D","f")</f>
        <v>42599</v>
      </c>
      <c r="S231" s="137">
        <f>_xll.qlCalendarAdvance(Calendar,R231,$F$1,"mf",,Trigger)</f>
        <v>42783</v>
      </c>
      <c r="T231" s="138">
        <f>_xll.qlDayCounterYearFraction(DayCounter,R231,S231,,,Trigger)</f>
        <v>0.50410958904109593</v>
      </c>
      <c r="U231" s="126">
        <f>_xll.qlInterpolationInterpolate(B6Minterpolation,R231,TRUE)</f>
        <v>2.7130656524476712E-3</v>
      </c>
    </row>
    <row r="232" spans="18:21" x14ac:dyDescent="0.2">
      <c r="R232" s="44">
        <f>_xll.qlCalendarAdvance(Calendar,R231,"1D","f")</f>
        <v>42600</v>
      </c>
      <c r="S232" s="137">
        <f>_xll.qlCalendarAdvance(Calendar,R232,$F$1,"mf",,Trigger)</f>
        <v>42786</v>
      </c>
      <c r="T232" s="138">
        <f>_xll.qlDayCounterYearFraction(DayCounter,R232,S232,,,Trigger)</f>
        <v>0.50958904109589043</v>
      </c>
      <c r="U232" s="126">
        <f>_xll.qlInterpolationInterpolate(B6Minterpolation,R232,TRUE)</f>
        <v>2.7140086152283214E-3</v>
      </c>
    </row>
    <row r="233" spans="18:21" x14ac:dyDescent="0.2">
      <c r="R233" s="44">
        <f>_xll.qlCalendarAdvance(Calendar,R232,"1D","f")</f>
        <v>42601</v>
      </c>
      <c r="S233" s="137">
        <f>_xll.qlCalendarAdvance(Calendar,R233,$F$1,"mf",,Trigger)</f>
        <v>42786</v>
      </c>
      <c r="T233" s="138">
        <f>_xll.qlDayCounterYearFraction(DayCounter,R233,S233,,,Trigger)</f>
        <v>0.50684931506849318</v>
      </c>
      <c r="U233" s="126">
        <f>_xll.qlInterpolationInterpolate(B6Minterpolation,R233,TRUE)</f>
        <v>2.7149458419450092E-3</v>
      </c>
    </row>
    <row r="234" spans="18:21" x14ac:dyDescent="0.2">
      <c r="R234" s="44">
        <f>_xll.qlCalendarAdvance(Calendar,R233,"1D","f")</f>
        <v>42604</v>
      </c>
      <c r="S234" s="137">
        <f>_xll.qlCalendarAdvance(Calendar,R234,$F$1,"mf",,Trigger)</f>
        <v>42788</v>
      </c>
      <c r="T234" s="138">
        <f>_xll.qlDayCounterYearFraction(DayCounter,R234,S234,,,Trigger)</f>
        <v>0.50410958904109593</v>
      </c>
      <c r="U234" s="126">
        <f>_xll.qlInterpolationInterpolate(B6Minterpolation,R234,TRUE)</f>
        <v>2.7177246990623982E-3</v>
      </c>
    </row>
    <row r="235" spans="18:21" x14ac:dyDescent="0.2">
      <c r="R235" s="44">
        <f>_xll.qlCalendarAdvance(Calendar,R234,"1D","f")</f>
        <v>42605</v>
      </c>
      <c r="S235" s="137">
        <f>_xll.qlCalendarAdvance(Calendar,R235,$F$1,"mf",,Trigger)</f>
        <v>42789</v>
      </c>
      <c r="T235" s="138">
        <f>_xll.qlDayCounterYearFraction(DayCounter,R235,S235,,,Trigger)</f>
        <v>0.50410958904109593</v>
      </c>
      <c r="U235" s="126">
        <f>_xll.qlInterpolationInterpolate(B6Minterpolation,R235,TRUE)</f>
        <v>2.7186405748743365E-3</v>
      </c>
    </row>
    <row r="236" spans="18:21" x14ac:dyDescent="0.2">
      <c r="R236" s="44">
        <f>_xll.qlCalendarAdvance(Calendar,R235,"1D","f")</f>
        <v>42606</v>
      </c>
      <c r="S236" s="137">
        <f>_xll.qlCalendarAdvance(Calendar,R236,$F$1,"mf",,Trigger)</f>
        <v>42790</v>
      </c>
      <c r="T236" s="138">
        <f>_xll.qlDayCounterYearFraction(DayCounter,R236,S236,,,Trigger)</f>
        <v>0.50410958904109593</v>
      </c>
      <c r="U236" s="126">
        <f>_xll.qlInterpolationInterpolate(B6Minterpolation,R236,TRUE)</f>
        <v>2.7195515112978632E-3</v>
      </c>
    </row>
    <row r="237" spans="18:21" x14ac:dyDescent="0.2">
      <c r="R237" s="44">
        <f>_xll.qlCalendarAdvance(Calendar,R236,"1D","f")</f>
        <v>42607</v>
      </c>
      <c r="S237" s="137">
        <f>_xll.qlCalendarAdvance(Calendar,R237,$F$1,"mf",,Trigger)</f>
        <v>42793</v>
      </c>
      <c r="T237" s="138">
        <f>_xll.qlDayCounterYearFraction(DayCounter,R237,S237,,,Trigger)</f>
        <v>0.50958904109589043</v>
      </c>
      <c r="U237" s="126">
        <f>_xll.qlInterpolationInterpolate(B6Minterpolation,R237,TRUE)</f>
        <v>2.720457667668087E-3</v>
      </c>
    </row>
    <row r="238" spans="18:21" x14ac:dyDescent="0.2">
      <c r="R238" s="44">
        <f>_xll.qlCalendarAdvance(Calendar,R237,"1D","f")</f>
        <v>42608</v>
      </c>
      <c r="S238" s="137">
        <f>_xll.qlCalendarAdvance(Calendar,R238,$F$1,"mf",,Trigger)</f>
        <v>42793</v>
      </c>
      <c r="T238" s="138">
        <f>_xll.qlDayCounterYearFraction(DayCounter,R238,S238,,,Trigger)</f>
        <v>0.50684931506849318</v>
      </c>
      <c r="U238" s="126">
        <f>_xll.qlInterpolationInterpolate(B6Minterpolation,R238,TRUE)</f>
        <v>2.721359203320119E-3</v>
      </c>
    </row>
    <row r="239" spans="18:21" x14ac:dyDescent="0.2">
      <c r="R239" s="44">
        <f>_xll.qlCalendarAdvance(Calendar,R238,"1D","f")</f>
        <v>42612</v>
      </c>
      <c r="S239" s="137">
        <f>_xll.qlCalendarAdvance(Calendar,R239,$F$1,"mf",,Trigger)</f>
        <v>42794</v>
      </c>
      <c r="T239" s="138">
        <f>_xll.qlDayCounterYearFraction(DayCounter,R239,S239,,,Trigger)</f>
        <v>0.49863013698630138</v>
      </c>
      <c r="U239" s="126">
        <f>_xll.qlInterpolationInterpolate(B6Minterpolation,R239,TRUE)</f>
        <v>2.7249223254485282E-3</v>
      </c>
    </row>
    <row r="240" spans="18:21" x14ac:dyDescent="0.2">
      <c r="R240" s="44">
        <f>_xll.qlCalendarAdvance(Calendar,R239,"1D","f")</f>
        <v>42613</v>
      </c>
      <c r="S240" s="137">
        <f>_xll.qlCalendarAdvance(Calendar,R240,$F$1,"mf",,Trigger)</f>
        <v>42794</v>
      </c>
      <c r="T240" s="138">
        <f>_xll.qlDayCounterYearFraction(DayCounter,R240,S240,,,Trigger)</f>
        <v>0.49589041095890413</v>
      </c>
      <c r="U240" s="126">
        <f>_xll.qlInterpolationInterpolate(B6Minterpolation,R240,TRUE)</f>
        <v>2.7258031475362512E-3</v>
      </c>
    </row>
    <row r="241" spans="18:21" x14ac:dyDescent="0.2">
      <c r="R241" s="44">
        <f>_xll.qlCalendarAdvance(Calendar,R240,"1D","f")</f>
        <v>42614</v>
      </c>
      <c r="S241" s="137">
        <f>_xll.qlCalendarAdvance(Calendar,R241,$F$1,"mf",,Trigger)</f>
        <v>42795</v>
      </c>
      <c r="T241" s="138">
        <f>_xll.qlDayCounterYearFraction(DayCounter,R241,S241,,,Trigger)</f>
        <v>0.49589041095890413</v>
      </c>
      <c r="U241" s="126">
        <f>_xll.qlInterpolationInterpolate(B6Minterpolation,R241,TRUE)</f>
        <v>2.7266803049164423E-3</v>
      </c>
    </row>
    <row r="242" spans="18:21" x14ac:dyDescent="0.2">
      <c r="R242" s="44">
        <f>_xll.qlCalendarAdvance(Calendar,R241,"1D","f")</f>
        <v>42615</v>
      </c>
      <c r="S242" s="137">
        <f>_xll.qlCalendarAdvance(Calendar,R242,$F$1,"mf",,Trigger)</f>
        <v>42796</v>
      </c>
      <c r="T242" s="138">
        <f>_xll.qlDayCounterYearFraction(DayCounter,R242,S242,,,Trigger)</f>
        <v>0.49589041095890413</v>
      </c>
      <c r="U242" s="126">
        <f>_xll.qlInterpolationInterpolate(B6Minterpolation,R242,TRUE)</f>
        <v>2.7275539569242124E-3</v>
      </c>
    </row>
    <row r="243" spans="18:21" x14ac:dyDescent="0.2">
      <c r="R243" s="44">
        <f>_xll.qlCalendarAdvance(Calendar,R242,"1D","f")</f>
        <v>42618</v>
      </c>
      <c r="S243" s="137">
        <f>_xll.qlCalendarAdvance(Calendar,R243,$F$1,"mf",,Trigger)</f>
        <v>42800</v>
      </c>
      <c r="T243" s="138">
        <f>_xll.qlDayCounterYearFraction(DayCounter,R243,S243,,,Trigger)</f>
        <v>0.49863013698630138</v>
      </c>
      <c r="U243" s="126">
        <f>_xll.qlInterpolationInterpolate(B6Minterpolation,R243,TRUE)</f>
        <v>2.7301554740640928E-3</v>
      </c>
    </row>
    <row r="244" spans="18:21" x14ac:dyDescent="0.2">
      <c r="R244" s="44">
        <f>_xll.qlCalendarAdvance(Calendar,R243,"1D","f")</f>
        <v>42619</v>
      </c>
      <c r="S244" s="137">
        <f>_xll.qlCalendarAdvance(Calendar,R244,$F$1,"mf",,Trigger)</f>
        <v>42800</v>
      </c>
      <c r="T244" s="138">
        <f>_xll.qlDayCounterYearFraction(DayCounter,R244,S244,,,Trigger)</f>
        <v>0.49589041095890413</v>
      </c>
      <c r="U244" s="126">
        <f>_xll.qlInterpolationInterpolate(B6Minterpolation,R244,TRUE)</f>
        <v>2.7310166979332769E-3</v>
      </c>
    </row>
    <row r="245" spans="18:21" x14ac:dyDescent="0.2">
      <c r="R245" s="44">
        <f>_xll.qlCalendarAdvance(Calendar,R244,"1D","f")</f>
        <v>42620</v>
      </c>
      <c r="S245" s="137">
        <f>_xll.qlCalendarAdvance(Calendar,R245,$F$1,"mf",,Trigger)</f>
        <v>42801</v>
      </c>
      <c r="T245" s="138">
        <f>_xll.qlDayCounterYearFraction(DayCounter,R245,S245,,,Trigger)</f>
        <v>0.49589041095890413</v>
      </c>
      <c r="U245" s="126">
        <f>_xll.qlInterpolationInterpolate(B6Minterpolation,R245,TRUE)</f>
        <v>2.73187521310559E-3</v>
      </c>
    </row>
    <row r="246" spans="18:21" x14ac:dyDescent="0.2">
      <c r="R246" s="44">
        <f>_xll.qlCalendarAdvance(Calendar,R245,"1D","f")</f>
        <v>42621</v>
      </c>
      <c r="S246" s="137">
        <f>_xll.qlCalendarAdvance(Calendar,R246,$F$1,"mf",,Trigger)</f>
        <v>42802</v>
      </c>
      <c r="T246" s="138">
        <f>_xll.qlDayCounterYearFraction(DayCounter,R246,S246,,,Trigger)</f>
        <v>0.49589041095890413</v>
      </c>
      <c r="U246" s="126">
        <f>_xll.qlInterpolationInterpolate(B6Minterpolation,R246,TRUE)</f>
        <v>2.7327311789161418E-3</v>
      </c>
    </row>
    <row r="247" spans="18:21" x14ac:dyDescent="0.2">
      <c r="R247" s="44">
        <f>_xll.qlCalendarAdvance(Calendar,R246,"1D","f")</f>
        <v>42622</v>
      </c>
      <c r="S247" s="137">
        <f>_xll.qlCalendarAdvance(Calendar,R247,$F$1,"mf",,Trigger)</f>
        <v>42803</v>
      </c>
      <c r="T247" s="138">
        <f>_xll.qlDayCounterYearFraction(DayCounter,R247,S247,,,Trigger)</f>
        <v>0.49589041095890413</v>
      </c>
      <c r="U247" s="126">
        <f>_xll.qlInterpolationInterpolate(B6Minterpolation,R247,TRUE)</f>
        <v>2.7335847547000428E-3</v>
      </c>
    </row>
    <row r="248" spans="18:21" x14ac:dyDescent="0.2">
      <c r="R248" s="44">
        <f>_xll.qlCalendarAdvance(Calendar,R247,"1D","f")</f>
        <v>42625</v>
      </c>
      <c r="S248" s="137">
        <f>_xll.qlCalendarAdvance(Calendar,R248,$F$1,"mf",,Trigger)</f>
        <v>42807</v>
      </c>
      <c r="T248" s="138">
        <f>_xll.qlDayCounterYearFraction(DayCounter,R248,S248,,,Trigger)</f>
        <v>0.49863013698630138</v>
      </c>
      <c r="U248" s="126">
        <f>_xll.qlInterpolationInterpolate(B6Minterpolation,R248,TRUE)</f>
        <v>2.7361327352429395E-3</v>
      </c>
    </row>
    <row r="249" spans="18:21" x14ac:dyDescent="0.2">
      <c r="R249" s="44">
        <f>_xll.qlCalendarAdvance(Calendar,R248,"1D","f")</f>
        <v>42626</v>
      </c>
      <c r="S249" s="137">
        <f>_xll.qlCalendarAdvance(Calendar,R249,$F$1,"mf",,Trigger)</f>
        <v>42807</v>
      </c>
      <c r="T249" s="138">
        <f>_xll.qlDayCounterYearFraction(DayCounter,R249,S249,,,Trigger)</f>
        <v>0.49589041095890413</v>
      </c>
      <c r="U249" s="126">
        <f>_xll.qlInterpolationInterpolate(B6Minterpolation,R249,TRUE)</f>
        <v>2.7369783442713369E-3</v>
      </c>
    </row>
    <row r="250" spans="18:21" x14ac:dyDescent="0.2">
      <c r="R250" s="44">
        <f>_xll.qlCalendarAdvance(Calendar,R249,"1D","f")</f>
        <v>42627</v>
      </c>
      <c r="S250" s="137">
        <f>_xll.qlCalendarAdvance(Calendar,R250,$F$1,"mf",,Trigger)</f>
        <v>42808</v>
      </c>
      <c r="T250" s="138">
        <f>_xll.qlDayCounterYearFraction(DayCounter,R250,S250,,,Trigger)</f>
        <v>0.49589041095890413</v>
      </c>
      <c r="U250" s="126">
        <f>_xll.qlInterpolationInterpolate(B6Minterpolation,R250,TRUE)</f>
        <v>2.7378223599486334E-3</v>
      </c>
    </row>
    <row r="251" spans="18:21" x14ac:dyDescent="0.2">
      <c r="R251" s="44">
        <f>_xll.qlCalendarAdvance(Calendar,R250,"1D","f")</f>
        <v>42628</v>
      </c>
      <c r="S251" s="137">
        <f>_xll.qlCalendarAdvance(Calendar,R251,$F$1,"mf",,Trigger)</f>
        <v>42809</v>
      </c>
      <c r="T251" s="138">
        <f>_xll.qlDayCounterYearFraction(DayCounter,R251,S251,,,Trigger)</f>
        <v>0.49589041095890413</v>
      </c>
      <c r="U251" s="126">
        <f>_xll.qlInterpolationInterpolate(B6Minterpolation,R251,TRUE)</f>
        <v>2.7386649416099394E-3</v>
      </c>
    </row>
    <row r="252" spans="18:21" x14ac:dyDescent="0.2">
      <c r="R252" s="44">
        <f>_xll.qlCalendarAdvance(Calendar,R251,"1D","f")</f>
        <v>42629</v>
      </c>
      <c r="S252" s="137">
        <f>_xll.qlCalendarAdvance(Calendar,R252,$F$1,"mf",,Trigger)</f>
        <v>42810</v>
      </c>
      <c r="T252" s="138">
        <f>_xll.qlDayCounterYearFraction(DayCounter,R252,S252,,,Trigger)</f>
        <v>0.49589041095890413</v>
      </c>
      <c r="U252" s="126">
        <f>_xll.qlInterpolationInterpolate(B6Minterpolation,R252,TRUE)</f>
        <v>2.7395062485903649E-3</v>
      </c>
    </row>
    <row r="253" spans="18:21" x14ac:dyDescent="0.2">
      <c r="R253" s="44">
        <f>_xll.qlCalendarAdvance(Calendar,R252,"1D","f")</f>
        <v>42632</v>
      </c>
      <c r="S253" s="137">
        <f>_xll.qlCalendarAdvance(Calendar,R253,$F$1,"mf",,Trigger)</f>
        <v>42814</v>
      </c>
      <c r="T253" s="138">
        <f>_xll.qlDayCounterYearFraction(DayCounter,R253,S253,,,Trigger)</f>
        <v>0.49863013698630138</v>
      </c>
      <c r="U253" s="126">
        <f>_xll.qlInterpolationInterpolate(B6Minterpolation,R253,TRUE)</f>
        <v>2.7420241147974585E-3</v>
      </c>
    </row>
    <row r="254" spans="18:21" x14ac:dyDescent="0.2">
      <c r="R254" s="44">
        <f>_xll.qlCalendarAdvance(Calendar,R253,"1D","f")</f>
        <v>42633</v>
      </c>
      <c r="S254" s="137">
        <f>_xll.qlCalendarAdvance(Calendar,R254,$F$1,"mf",,Trigger)</f>
        <v>42814</v>
      </c>
      <c r="T254" s="138">
        <f>_xll.qlDayCounterYearFraction(DayCounter,R254,S254,,,Trigger)</f>
        <v>0.49589041095890413</v>
      </c>
      <c r="U254" s="126">
        <f>_xll.qlInterpolationInterpolate(B6Minterpolation,R254,TRUE)</f>
        <v>2.742861916405462E-3</v>
      </c>
    </row>
    <row r="255" spans="18:21" x14ac:dyDescent="0.2">
      <c r="R255" s="44">
        <f>_xll.qlCalendarAdvance(Calendar,R254,"1D","f")</f>
        <v>42634</v>
      </c>
      <c r="S255" s="137">
        <f>_xll.qlCalendarAdvance(Calendar,R255,$F$1,"mf",,Trigger)</f>
        <v>42815</v>
      </c>
      <c r="T255" s="138">
        <f>_xll.qlDayCounterYearFraction(DayCounter,R255,S255,,,Trigger)</f>
        <v>0.49589041095890413</v>
      </c>
      <c r="U255" s="126">
        <f>_xll.qlInterpolationInterpolate(B6Minterpolation,R255,TRUE)</f>
        <v>2.7436992400081358E-3</v>
      </c>
    </row>
    <row r="256" spans="18:21" x14ac:dyDescent="0.2">
      <c r="R256" s="44">
        <f>_xll.qlCalendarAdvance(Calendar,R255,"1D","f")</f>
        <v>42635</v>
      </c>
      <c r="S256" s="137">
        <f>_xll.qlCalendarAdvance(Calendar,R256,$F$1,"mf",,Trigger)</f>
        <v>42816</v>
      </c>
      <c r="T256" s="138">
        <f>_xll.qlDayCounterYearFraction(DayCounter,R256,S256,,,Trigger)</f>
        <v>0.49589041095890413</v>
      </c>
      <c r="U256" s="126">
        <f>_xll.qlInterpolationInterpolate(B6Minterpolation,R256,TRUE)</f>
        <v>2.7445362449405892E-3</v>
      </c>
    </row>
    <row r="257" spans="18:21" x14ac:dyDescent="0.2">
      <c r="R257" s="44">
        <f>_xll.qlCalendarAdvance(Calendar,R256,"1D","f")</f>
        <v>42636</v>
      </c>
      <c r="S257" s="137">
        <f>_xll.qlCalendarAdvance(Calendar,R257,$F$1,"mf",,Trigger)</f>
        <v>42817</v>
      </c>
      <c r="T257" s="138">
        <f>_xll.qlDayCounterYearFraction(DayCounter,R257,S257,,,Trigger)</f>
        <v>0.49589041095890413</v>
      </c>
      <c r="U257" s="126">
        <f>_xll.qlInterpolationInterpolate(B6Minterpolation,R257,TRUE)</f>
        <v>2.7453730905379328E-3</v>
      </c>
    </row>
    <row r="258" spans="18:21" x14ac:dyDescent="0.2">
      <c r="R258" s="44">
        <f>_xll.qlCalendarAdvance(Calendar,R257,"1D","f")</f>
        <v>42639</v>
      </c>
      <c r="S258" s="137">
        <f>_xll.qlCalendarAdvance(Calendar,R258,$F$1,"mf",,Trigger)</f>
        <v>42821</v>
      </c>
      <c r="T258" s="138">
        <f>_xll.qlDayCounterYearFraction(DayCounter,R258,S258,,,Trigger)</f>
        <v>0.49863013698630138</v>
      </c>
      <c r="U258" s="126">
        <f>_xll.qlInterpolationInterpolate(B6Minterpolation,R258,TRUE)</f>
        <v>2.7478842646704031E-3</v>
      </c>
    </row>
    <row r="259" spans="18:21" x14ac:dyDescent="0.2">
      <c r="R259" s="44">
        <f>_xll.qlCalendarAdvance(Calendar,R258,"1D","f")</f>
        <v>42640</v>
      </c>
      <c r="S259" s="137">
        <f>_xll.qlCalendarAdvance(Calendar,R259,$F$1,"mf",,Trigger)</f>
        <v>42821</v>
      </c>
      <c r="T259" s="138">
        <f>_xll.qlDayCounterYearFraction(DayCounter,R259,S259,,,Trigger)</f>
        <v>0.49589041095890413</v>
      </c>
      <c r="U259" s="126">
        <f>_xll.qlInterpolationInterpolate(B6Minterpolation,R259,TRUE)</f>
        <v>2.7487220662784071E-3</v>
      </c>
    </row>
    <row r="260" spans="18:21" x14ac:dyDescent="0.2">
      <c r="R260" s="44">
        <f>_xll.qlCalendarAdvance(Calendar,R259,"1D","f")</f>
        <v>42641</v>
      </c>
      <c r="S260" s="137">
        <f>_xll.qlCalendarAdvance(Calendar,R260,$F$1,"mf",,Trigger)</f>
        <v>42822</v>
      </c>
      <c r="T260" s="138">
        <f>_xll.qlDayCounterYearFraction(DayCounter,R260,S260,,,Trigger)</f>
        <v>0.49589041095890413</v>
      </c>
      <c r="U260" s="126">
        <f>_xll.qlInterpolationInterpolate(B6Minterpolation,R260,TRUE)</f>
        <v>2.7495605052268515E-3</v>
      </c>
    </row>
    <row r="261" spans="18:21" x14ac:dyDescent="0.2">
      <c r="R261" s="44">
        <f>_xll.qlCalendarAdvance(Calendar,R260,"1D","f")</f>
        <v>42642</v>
      </c>
      <c r="S261" s="137">
        <f>_xll.qlCalendarAdvance(Calendar,R261,$F$1,"mf",,Trigger)</f>
        <v>42823</v>
      </c>
      <c r="T261" s="138">
        <f>_xll.qlDayCounterYearFraction(DayCounter,R261,S261,,,Trigger)</f>
        <v>0.49589041095890413</v>
      </c>
      <c r="U261" s="126">
        <f>_xll.qlInterpolationInterpolate(B6Minterpolation,R261,TRUE)</f>
        <v>2.7503997408508457E-3</v>
      </c>
    </row>
    <row r="262" spans="18:21" x14ac:dyDescent="0.2">
      <c r="R262" s="131">
        <f>_xll.qlCalendarAdvance(Calendar,R261,"1D","f")</f>
        <v>42643</v>
      </c>
      <c r="S262" s="258">
        <f>_xll.qlCalendarAdvance(Calendar,R262,$F$1,"mf",,Trigger)</f>
        <v>42824</v>
      </c>
      <c r="T262" s="259">
        <f>_xll.qlDayCounterYearFraction(DayCounter,R262,S262,,,Trigger)</f>
        <v>0.49589041095890413</v>
      </c>
      <c r="U262" s="246">
        <f>_xll.qlInterpolationInterpolate(B6Minterpolation,R262,TRUE)</f>
        <v>2.7512399324855006E-3</v>
      </c>
    </row>
    <row r="263" spans="18:21" x14ac:dyDescent="0.2">
      <c r="R263" s="134"/>
      <c r="S263" s="134"/>
      <c r="T263" s="134"/>
      <c r="U263" s="135"/>
    </row>
    <row r="264" spans="18:21" x14ac:dyDescent="0.2">
      <c r="R264" s="134"/>
      <c r="S264" s="134"/>
      <c r="T264" s="134"/>
      <c r="U264" s="135"/>
    </row>
    <row r="265" spans="18:21" x14ac:dyDescent="0.2">
      <c r="R265" s="134"/>
      <c r="S265" s="134"/>
      <c r="T265" s="134"/>
      <c r="U265" s="135"/>
    </row>
    <row r="266" spans="18:21" x14ac:dyDescent="0.2">
      <c r="R266" s="134"/>
      <c r="S266" s="134"/>
      <c r="T266" s="134"/>
      <c r="U266" s="135"/>
    </row>
    <row r="267" spans="18:21" x14ac:dyDescent="0.2">
      <c r="R267" s="134"/>
      <c r="S267" s="134"/>
      <c r="T267" s="134"/>
      <c r="U267" s="135"/>
    </row>
    <row r="268" spans="18:21" x14ac:dyDescent="0.2">
      <c r="R268" s="134"/>
      <c r="S268" s="134"/>
      <c r="T268" s="134"/>
      <c r="U268" s="135"/>
    </row>
    <row r="269" spans="18:21" x14ac:dyDescent="0.2">
      <c r="R269" s="134"/>
      <c r="S269" s="134"/>
      <c r="T269" s="134"/>
      <c r="U269" s="135"/>
    </row>
    <row r="270" spans="18:21" x14ac:dyDescent="0.2">
      <c r="R270" s="134"/>
      <c r="S270" s="134"/>
      <c r="T270" s="134"/>
      <c r="U270" s="135"/>
    </row>
    <row r="271" spans="18:21" x14ac:dyDescent="0.2">
      <c r="R271" s="134"/>
      <c r="S271" s="134"/>
      <c r="T271" s="134"/>
      <c r="U271" s="135"/>
    </row>
    <row r="272" spans="18:21" x14ac:dyDescent="0.2">
      <c r="R272" s="134"/>
      <c r="S272" s="134"/>
      <c r="T272" s="134"/>
      <c r="U272" s="135"/>
    </row>
    <row r="273" spans="18:21" x14ac:dyDescent="0.2">
      <c r="R273" s="134"/>
      <c r="S273" s="134"/>
      <c r="T273" s="134"/>
      <c r="U273" s="135"/>
    </row>
    <row r="274" spans="18:21" x14ac:dyDescent="0.2">
      <c r="R274" s="134"/>
      <c r="S274" s="134"/>
      <c r="T274" s="134"/>
      <c r="U274" s="135"/>
    </row>
    <row r="275" spans="18:21" x14ac:dyDescent="0.2">
      <c r="R275" s="134"/>
      <c r="S275" s="134"/>
      <c r="T275" s="134"/>
      <c r="U275" s="135"/>
    </row>
    <row r="276" spans="18:21" x14ac:dyDescent="0.2">
      <c r="R276" s="134"/>
      <c r="S276" s="134"/>
      <c r="T276" s="134"/>
      <c r="U276" s="135"/>
    </row>
    <row r="277" spans="18:21" x14ac:dyDescent="0.2">
      <c r="R277" s="134"/>
      <c r="S277" s="134"/>
      <c r="T277" s="134"/>
      <c r="U277" s="135"/>
    </row>
    <row r="278" spans="18:21" x14ac:dyDescent="0.2">
      <c r="R278" s="134"/>
      <c r="S278" s="134"/>
      <c r="T278" s="134"/>
      <c r="U278" s="135"/>
    </row>
    <row r="279" spans="18:21" x14ac:dyDescent="0.2">
      <c r="R279" s="134"/>
      <c r="S279" s="134"/>
      <c r="T279" s="134"/>
      <c r="U279" s="135"/>
    </row>
    <row r="280" spans="18:21" x14ac:dyDescent="0.2">
      <c r="R280" s="134"/>
      <c r="S280" s="134"/>
      <c r="T280" s="134"/>
      <c r="U280" s="135"/>
    </row>
    <row r="281" spans="18:21" x14ac:dyDescent="0.2">
      <c r="R281" s="134"/>
      <c r="S281" s="134"/>
      <c r="T281" s="134"/>
      <c r="U281" s="135"/>
    </row>
    <row r="282" spans="18:21" x14ac:dyDescent="0.2">
      <c r="R282" s="134"/>
      <c r="S282" s="134"/>
      <c r="T282" s="134"/>
      <c r="U282" s="135"/>
    </row>
    <row r="283" spans="18:21" x14ac:dyDescent="0.2">
      <c r="R283" s="134"/>
      <c r="S283" s="134"/>
      <c r="T283" s="134"/>
      <c r="U283" s="135"/>
    </row>
    <row r="284" spans="18:21" x14ac:dyDescent="0.2">
      <c r="R284" s="134"/>
      <c r="S284" s="134"/>
      <c r="T284" s="134"/>
      <c r="U284" s="135"/>
    </row>
    <row r="285" spans="18:21" x14ac:dyDescent="0.2">
      <c r="R285" s="134"/>
      <c r="S285" s="134"/>
      <c r="T285" s="134"/>
      <c r="U285" s="135"/>
    </row>
    <row r="286" spans="18:21" x14ac:dyDescent="0.2">
      <c r="R286" s="134"/>
      <c r="S286" s="134"/>
      <c r="T286" s="134"/>
      <c r="U286" s="135"/>
    </row>
    <row r="287" spans="18:21" x14ac:dyDescent="0.2">
      <c r="R287" s="134"/>
      <c r="S287" s="134"/>
      <c r="T287" s="134"/>
      <c r="U287" s="135"/>
    </row>
    <row r="288" spans="18:21" x14ac:dyDescent="0.2">
      <c r="R288" s="134"/>
      <c r="S288" s="134"/>
      <c r="T288" s="134"/>
      <c r="U288" s="135"/>
    </row>
    <row r="289" spans="18:21" x14ac:dyDescent="0.2">
      <c r="R289" s="134"/>
      <c r="S289" s="134"/>
      <c r="T289" s="134"/>
      <c r="U289" s="135"/>
    </row>
    <row r="290" spans="18:21" x14ac:dyDescent="0.2">
      <c r="R290" s="134"/>
      <c r="S290" s="134"/>
      <c r="T290" s="134"/>
      <c r="U290" s="135"/>
    </row>
    <row r="291" spans="18:21" x14ac:dyDescent="0.2">
      <c r="R291" s="134"/>
      <c r="S291" s="134"/>
      <c r="T291" s="134"/>
      <c r="U291" s="135"/>
    </row>
    <row r="292" spans="18:21" x14ac:dyDescent="0.2">
      <c r="R292" s="134"/>
      <c r="S292" s="134"/>
      <c r="T292" s="134"/>
      <c r="U292" s="135"/>
    </row>
    <row r="293" spans="18:21" x14ac:dyDescent="0.2">
      <c r="R293" s="134"/>
      <c r="S293" s="134"/>
      <c r="T293" s="134"/>
      <c r="U293" s="135"/>
    </row>
    <row r="294" spans="18:21" x14ac:dyDescent="0.2">
      <c r="R294" s="134"/>
      <c r="S294" s="134"/>
      <c r="T294" s="134"/>
      <c r="U294" s="135"/>
    </row>
    <row r="295" spans="18:21" x14ac:dyDescent="0.2">
      <c r="R295" s="134"/>
      <c r="S295" s="134"/>
      <c r="T295" s="134"/>
      <c r="U295" s="135"/>
    </row>
    <row r="296" spans="18:21" x14ac:dyDescent="0.2">
      <c r="R296" s="134"/>
      <c r="S296" s="134"/>
      <c r="T296" s="134"/>
      <c r="U296" s="135"/>
    </row>
    <row r="297" spans="18:21" x14ac:dyDescent="0.2">
      <c r="R297" s="134"/>
      <c r="S297" s="134"/>
      <c r="T297" s="134"/>
      <c r="U297" s="135"/>
    </row>
    <row r="298" spans="18:21" x14ac:dyDescent="0.2">
      <c r="R298" s="134"/>
      <c r="S298" s="134"/>
      <c r="T298" s="134"/>
      <c r="U298" s="135"/>
    </row>
    <row r="299" spans="18:21" x14ac:dyDescent="0.2">
      <c r="R299" s="134"/>
      <c r="S299" s="134"/>
      <c r="T299" s="134"/>
      <c r="U299" s="135"/>
    </row>
    <row r="300" spans="18:21" x14ac:dyDescent="0.2">
      <c r="R300" s="134"/>
      <c r="S300" s="134"/>
      <c r="T300" s="134"/>
      <c r="U300" s="135"/>
    </row>
    <row r="301" spans="18:21" x14ac:dyDescent="0.2">
      <c r="R301" s="134"/>
      <c r="S301" s="134"/>
      <c r="T301" s="134"/>
      <c r="U301" s="135"/>
    </row>
    <row r="302" spans="18:21" x14ac:dyDescent="0.2">
      <c r="R302" s="134"/>
      <c r="S302" s="134"/>
      <c r="T302" s="134"/>
      <c r="U302" s="135"/>
    </row>
    <row r="303" spans="18:21" x14ac:dyDescent="0.2">
      <c r="R303" s="134"/>
      <c r="S303" s="134"/>
      <c r="T303" s="134"/>
      <c r="U303" s="135"/>
    </row>
    <row r="304" spans="18:21" x14ac:dyDescent="0.2">
      <c r="R304" s="134"/>
      <c r="S304" s="134"/>
      <c r="T304" s="134"/>
      <c r="U304" s="135"/>
    </row>
    <row r="305" spans="18:21" x14ac:dyDescent="0.2">
      <c r="R305" s="134"/>
      <c r="S305" s="134"/>
      <c r="T305" s="134"/>
      <c r="U305" s="135"/>
    </row>
    <row r="306" spans="18:21" x14ac:dyDescent="0.2">
      <c r="R306" s="134"/>
      <c r="S306" s="134"/>
      <c r="T306" s="134"/>
      <c r="U306" s="135"/>
    </row>
    <row r="307" spans="18:21" x14ac:dyDescent="0.2">
      <c r="R307" s="134"/>
      <c r="S307" s="134"/>
      <c r="T307" s="134"/>
      <c r="U307" s="135"/>
    </row>
    <row r="308" spans="18:21" x14ac:dyDescent="0.2">
      <c r="R308" s="134"/>
      <c r="S308" s="134"/>
      <c r="T308" s="134"/>
      <c r="U308" s="135"/>
    </row>
    <row r="309" spans="18:21" x14ac:dyDescent="0.2">
      <c r="R309" s="134"/>
      <c r="S309" s="134"/>
      <c r="T309" s="134"/>
      <c r="U309" s="135"/>
    </row>
    <row r="310" spans="18:21" x14ac:dyDescent="0.2">
      <c r="R310" s="134"/>
      <c r="S310" s="134"/>
      <c r="T310" s="134"/>
      <c r="U310" s="135"/>
    </row>
    <row r="311" spans="18:21" x14ac:dyDescent="0.2">
      <c r="R311" s="134"/>
      <c r="S311" s="134"/>
      <c r="T311" s="134"/>
      <c r="U311" s="135"/>
    </row>
    <row r="312" spans="18:21" x14ac:dyDescent="0.2">
      <c r="R312" s="134"/>
      <c r="S312" s="134"/>
      <c r="T312" s="134"/>
      <c r="U312" s="135"/>
    </row>
    <row r="313" spans="18:21" x14ac:dyDescent="0.2">
      <c r="R313" s="134"/>
      <c r="S313" s="134"/>
      <c r="T313" s="134"/>
      <c r="U313" s="135"/>
    </row>
    <row r="314" spans="18:21" x14ac:dyDescent="0.2">
      <c r="R314" s="134"/>
      <c r="S314" s="134"/>
      <c r="T314" s="134"/>
      <c r="U314" s="135"/>
    </row>
    <row r="315" spans="18:21" x14ac:dyDescent="0.2">
      <c r="R315" s="134"/>
      <c r="S315" s="134"/>
      <c r="T315" s="134"/>
      <c r="U315" s="135"/>
    </row>
    <row r="316" spans="18:21" x14ac:dyDescent="0.2">
      <c r="R316" s="134"/>
      <c r="S316" s="134"/>
      <c r="T316" s="134"/>
      <c r="U316" s="135"/>
    </row>
    <row r="317" spans="18:21" x14ac:dyDescent="0.2">
      <c r="R317" s="134"/>
      <c r="S317" s="134"/>
      <c r="T317" s="134"/>
      <c r="U317" s="135"/>
    </row>
    <row r="318" spans="18:21" x14ac:dyDescent="0.2">
      <c r="R318" s="134"/>
      <c r="S318" s="134"/>
      <c r="T318" s="134"/>
      <c r="U318" s="135"/>
    </row>
    <row r="319" spans="18:21" x14ac:dyDescent="0.2">
      <c r="R319" s="134"/>
      <c r="S319" s="134"/>
      <c r="T319" s="134"/>
      <c r="U319" s="135"/>
    </row>
    <row r="320" spans="18:21" x14ac:dyDescent="0.2">
      <c r="R320" s="134"/>
      <c r="S320" s="134"/>
      <c r="T320" s="134"/>
      <c r="U320" s="135"/>
    </row>
    <row r="321" spans="18:21" x14ac:dyDescent="0.2">
      <c r="R321" s="134"/>
      <c r="S321" s="134"/>
      <c r="T321" s="134"/>
      <c r="U321" s="135"/>
    </row>
    <row r="322" spans="18:21" x14ac:dyDescent="0.2">
      <c r="R322" s="134"/>
      <c r="S322" s="134"/>
      <c r="T322" s="134"/>
      <c r="U322" s="135"/>
    </row>
    <row r="323" spans="18:21" x14ac:dyDescent="0.2">
      <c r="R323" s="134"/>
      <c r="S323" s="134"/>
      <c r="T323" s="134"/>
      <c r="U323" s="135"/>
    </row>
    <row r="324" spans="18:21" x14ac:dyDescent="0.2">
      <c r="R324" s="134"/>
      <c r="S324" s="134"/>
      <c r="T324" s="134"/>
      <c r="U324" s="135"/>
    </row>
    <row r="325" spans="18:21" x14ac:dyDescent="0.2">
      <c r="R325" s="134"/>
      <c r="S325" s="134"/>
      <c r="T325" s="134"/>
      <c r="U325" s="135"/>
    </row>
    <row r="326" spans="18:21" x14ac:dyDescent="0.2">
      <c r="R326" s="134"/>
      <c r="S326" s="134"/>
      <c r="T326" s="134"/>
      <c r="U326" s="135"/>
    </row>
    <row r="327" spans="18:21" x14ac:dyDescent="0.2">
      <c r="R327" s="134"/>
      <c r="S327" s="134"/>
      <c r="T327" s="134"/>
      <c r="U327" s="135"/>
    </row>
    <row r="328" spans="18:21" x14ac:dyDescent="0.2">
      <c r="R328" s="134"/>
      <c r="S328" s="134"/>
      <c r="T328" s="134"/>
      <c r="U328" s="135"/>
    </row>
    <row r="329" spans="18:21" x14ac:dyDescent="0.2">
      <c r="R329" s="134"/>
      <c r="S329" s="134"/>
      <c r="T329" s="134"/>
      <c r="U329" s="135"/>
    </row>
    <row r="330" spans="18:21" x14ac:dyDescent="0.2">
      <c r="R330" s="134"/>
      <c r="S330" s="134"/>
      <c r="T330" s="134"/>
      <c r="U330" s="135"/>
    </row>
    <row r="331" spans="18:21" x14ac:dyDescent="0.2">
      <c r="R331" s="134"/>
      <c r="S331" s="134"/>
      <c r="T331" s="134"/>
      <c r="U331" s="135"/>
    </row>
    <row r="332" spans="18:21" x14ac:dyDescent="0.2">
      <c r="R332" s="134"/>
      <c r="S332" s="134"/>
      <c r="T332" s="134"/>
      <c r="U332" s="135"/>
    </row>
    <row r="333" spans="18:21" x14ac:dyDescent="0.2">
      <c r="R333" s="134"/>
      <c r="S333" s="134"/>
      <c r="T333" s="134"/>
      <c r="U333" s="135"/>
    </row>
    <row r="334" spans="18:21" x14ac:dyDescent="0.2">
      <c r="R334" s="134"/>
      <c r="S334" s="134"/>
      <c r="T334" s="134"/>
      <c r="U334" s="135"/>
    </row>
    <row r="335" spans="18:21" x14ac:dyDescent="0.2">
      <c r="R335" s="134"/>
      <c r="S335" s="134"/>
      <c r="T335" s="134"/>
      <c r="U335" s="135"/>
    </row>
    <row r="336" spans="18:21" x14ac:dyDescent="0.2">
      <c r="R336" s="134"/>
      <c r="S336" s="134"/>
      <c r="T336" s="134"/>
      <c r="U336" s="135"/>
    </row>
    <row r="337" spans="18:21" x14ac:dyDescent="0.2">
      <c r="R337" s="134"/>
      <c r="S337" s="134"/>
      <c r="T337" s="134"/>
      <c r="U337" s="135"/>
    </row>
    <row r="338" spans="18:21" x14ac:dyDescent="0.2">
      <c r="R338" s="134"/>
      <c r="S338" s="134"/>
      <c r="T338" s="134"/>
      <c r="U338" s="135"/>
    </row>
    <row r="339" spans="18:21" x14ac:dyDescent="0.2">
      <c r="R339" s="134"/>
      <c r="S339" s="134"/>
      <c r="T339" s="134"/>
      <c r="U339" s="135"/>
    </row>
    <row r="340" spans="18:21" x14ac:dyDescent="0.2">
      <c r="R340" s="134"/>
      <c r="S340" s="134"/>
      <c r="T340" s="134"/>
      <c r="U340" s="135"/>
    </row>
    <row r="341" spans="18:21" x14ac:dyDescent="0.2">
      <c r="R341" s="134"/>
      <c r="S341" s="134"/>
      <c r="T341" s="134"/>
      <c r="U341" s="135"/>
    </row>
    <row r="342" spans="18:21" x14ac:dyDescent="0.2">
      <c r="R342" s="134"/>
      <c r="S342" s="134"/>
      <c r="T342" s="134"/>
      <c r="U342" s="135"/>
    </row>
    <row r="343" spans="18:21" x14ac:dyDescent="0.2">
      <c r="R343" s="134"/>
      <c r="S343" s="134"/>
      <c r="T343" s="134"/>
      <c r="U343" s="135"/>
    </row>
    <row r="344" spans="18:21" x14ac:dyDescent="0.2">
      <c r="R344" s="134"/>
      <c r="S344" s="134"/>
      <c r="T344" s="134"/>
      <c r="U344" s="135"/>
    </row>
    <row r="345" spans="18:21" x14ac:dyDescent="0.2">
      <c r="R345" s="134"/>
      <c r="S345" s="134"/>
      <c r="T345" s="134"/>
      <c r="U345" s="135"/>
    </row>
    <row r="346" spans="18:21" x14ac:dyDescent="0.2">
      <c r="R346" s="134"/>
      <c r="S346" s="134"/>
      <c r="T346" s="134"/>
      <c r="U346" s="135"/>
    </row>
    <row r="347" spans="18:21" x14ac:dyDescent="0.2">
      <c r="R347" s="134"/>
      <c r="S347" s="134"/>
      <c r="T347" s="134"/>
      <c r="U347" s="135"/>
    </row>
    <row r="348" spans="18:21" x14ac:dyDescent="0.2">
      <c r="R348" s="134"/>
      <c r="S348" s="134"/>
      <c r="T348" s="134"/>
      <c r="U348" s="135"/>
    </row>
    <row r="349" spans="18:21" x14ac:dyDescent="0.2">
      <c r="R349" s="134"/>
      <c r="S349" s="134"/>
      <c r="T349" s="134"/>
      <c r="U349" s="135"/>
    </row>
    <row r="350" spans="18:21" x14ac:dyDescent="0.2">
      <c r="R350" s="134"/>
      <c r="S350" s="134"/>
      <c r="T350" s="134"/>
      <c r="U350" s="135"/>
    </row>
    <row r="351" spans="18:21" x14ac:dyDescent="0.2">
      <c r="R351" s="134"/>
      <c r="S351" s="134"/>
      <c r="T351" s="134"/>
      <c r="U351" s="135"/>
    </row>
    <row r="352" spans="18:21" x14ac:dyDescent="0.2">
      <c r="R352" s="134"/>
      <c r="S352" s="134"/>
      <c r="T352" s="134"/>
      <c r="U352" s="135"/>
    </row>
    <row r="353" spans="18:21" x14ac:dyDescent="0.2">
      <c r="R353" s="134"/>
      <c r="S353" s="134"/>
      <c r="T353" s="134"/>
      <c r="U353" s="135"/>
    </row>
    <row r="354" spans="18:21" x14ac:dyDescent="0.2">
      <c r="R354" s="134"/>
      <c r="S354" s="134"/>
      <c r="T354" s="134"/>
      <c r="U354" s="135"/>
    </row>
    <row r="355" spans="18:21" x14ac:dyDescent="0.2">
      <c r="R355" s="134"/>
      <c r="S355" s="134"/>
      <c r="T355" s="134"/>
      <c r="U355" s="135"/>
    </row>
    <row r="356" spans="18:21" x14ac:dyDescent="0.2">
      <c r="R356" s="134"/>
      <c r="S356" s="134"/>
      <c r="T356" s="134"/>
      <c r="U356" s="135"/>
    </row>
    <row r="357" spans="18:21" x14ac:dyDescent="0.2">
      <c r="R357" s="134"/>
      <c r="S357" s="134"/>
      <c r="T357" s="134"/>
      <c r="U357" s="135"/>
    </row>
    <row r="358" spans="18:21" x14ac:dyDescent="0.2">
      <c r="R358" s="134"/>
      <c r="S358" s="134"/>
      <c r="T358" s="134"/>
      <c r="U358" s="135"/>
    </row>
    <row r="359" spans="18:21" x14ac:dyDescent="0.2">
      <c r="R359" s="134"/>
      <c r="S359" s="134"/>
      <c r="T359" s="134"/>
      <c r="U359" s="135"/>
    </row>
    <row r="360" spans="18:21" x14ac:dyDescent="0.2">
      <c r="R360" s="134"/>
      <c r="S360" s="134"/>
      <c r="T360" s="134"/>
      <c r="U360" s="135"/>
    </row>
    <row r="361" spans="18:21" x14ac:dyDescent="0.2">
      <c r="R361" s="134"/>
      <c r="S361" s="134"/>
      <c r="T361" s="134"/>
      <c r="U361" s="135"/>
    </row>
    <row r="362" spans="18:21" x14ac:dyDescent="0.2">
      <c r="R362" s="134"/>
      <c r="S362" s="134"/>
      <c r="T362" s="134"/>
      <c r="U362" s="135"/>
    </row>
    <row r="363" spans="18:21" x14ac:dyDescent="0.2">
      <c r="R363" s="134"/>
      <c r="S363" s="134"/>
      <c r="T363" s="134"/>
      <c r="U363" s="135"/>
    </row>
    <row r="364" spans="18:21" x14ac:dyDescent="0.2">
      <c r="R364" s="134"/>
      <c r="S364" s="134"/>
      <c r="T364" s="134"/>
      <c r="U364" s="135"/>
    </row>
    <row r="365" spans="18:21" x14ac:dyDescent="0.2">
      <c r="R365" s="134"/>
      <c r="S365" s="134"/>
      <c r="T365" s="134"/>
      <c r="U365" s="135"/>
    </row>
    <row r="366" spans="18:21" x14ac:dyDescent="0.2">
      <c r="R366" s="134"/>
      <c r="S366" s="134"/>
      <c r="T366" s="134"/>
      <c r="U366" s="135"/>
    </row>
    <row r="367" spans="18:21" x14ac:dyDescent="0.2">
      <c r="R367" s="134"/>
      <c r="S367" s="134"/>
      <c r="T367" s="134"/>
      <c r="U367" s="135"/>
    </row>
    <row r="368" spans="18:21" x14ac:dyDescent="0.2">
      <c r="R368" s="134"/>
      <c r="S368" s="134"/>
      <c r="T368" s="134"/>
      <c r="U368" s="135"/>
    </row>
    <row r="369" spans="18:21" x14ac:dyDescent="0.2">
      <c r="R369" s="134"/>
      <c r="S369" s="134"/>
      <c r="T369" s="134"/>
      <c r="U369" s="135"/>
    </row>
    <row r="370" spans="18:21" x14ac:dyDescent="0.2">
      <c r="R370" s="134"/>
      <c r="S370" s="134"/>
      <c r="T370" s="134"/>
      <c r="U370" s="135"/>
    </row>
    <row r="371" spans="18:21" x14ac:dyDescent="0.2">
      <c r="R371" s="134"/>
      <c r="S371" s="134"/>
      <c r="T371" s="134"/>
      <c r="U371" s="135"/>
    </row>
    <row r="372" spans="18:21" x14ac:dyDescent="0.2">
      <c r="R372" s="134"/>
      <c r="S372" s="134"/>
      <c r="T372" s="134"/>
      <c r="U372" s="135"/>
    </row>
    <row r="373" spans="18:21" x14ac:dyDescent="0.2">
      <c r="R373" s="134"/>
      <c r="S373" s="134"/>
      <c r="T373" s="134"/>
      <c r="U373" s="135"/>
    </row>
    <row r="374" spans="18:21" x14ac:dyDescent="0.2">
      <c r="R374" s="134"/>
      <c r="S374" s="134"/>
      <c r="T374" s="134"/>
      <c r="U374" s="135"/>
    </row>
    <row r="375" spans="18:21" x14ac:dyDescent="0.2">
      <c r="R375" s="134"/>
      <c r="S375" s="134"/>
      <c r="T375" s="134"/>
      <c r="U375" s="135"/>
    </row>
    <row r="376" spans="18:21" x14ac:dyDescent="0.2">
      <c r="R376" s="134"/>
      <c r="S376" s="134"/>
      <c r="T376" s="134"/>
      <c r="U376" s="135"/>
    </row>
    <row r="377" spans="18:21" x14ac:dyDescent="0.2">
      <c r="R377" s="134"/>
      <c r="S377" s="134"/>
      <c r="T377" s="134"/>
      <c r="U377" s="135"/>
    </row>
    <row r="378" spans="18:21" x14ac:dyDescent="0.2">
      <c r="R378" s="134"/>
      <c r="S378" s="134"/>
      <c r="T378" s="134"/>
      <c r="U378" s="135"/>
    </row>
    <row r="379" spans="18:21" x14ac:dyDescent="0.2">
      <c r="R379" s="134"/>
      <c r="S379" s="134"/>
      <c r="T379" s="134"/>
      <c r="U379" s="135"/>
    </row>
    <row r="380" spans="18:21" x14ac:dyDescent="0.2">
      <c r="R380" s="134"/>
      <c r="S380" s="134"/>
      <c r="T380" s="134"/>
      <c r="U380" s="135"/>
    </row>
    <row r="381" spans="18:21" x14ac:dyDescent="0.2">
      <c r="R381" s="134"/>
      <c r="S381" s="134"/>
      <c r="T381" s="134"/>
      <c r="U381" s="135"/>
    </row>
    <row r="382" spans="18:21" x14ac:dyDescent="0.2">
      <c r="R382" s="134"/>
      <c r="S382" s="134"/>
      <c r="T382" s="134"/>
      <c r="U382" s="135"/>
    </row>
    <row r="383" spans="18:21" x14ac:dyDescent="0.2">
      <c r="R383" s="134"/>
      <c r="S383" s="134"/>
      <c r="T383" s="134"/>
      <c r="U383" s="135"/>
    </row>
    <row r="384" spans="18:21" x14ac:dyDescent="0.2">
      <c r="R384" s="134"/>
      <c r="S384" s="134"/>
      <c r="T384" s="134"/>
      <c r="U384" s="135"/>
    </row>
  </sheetData>
  <dataValidations count="1">
    <dataValidation type="list" allowBlank="1" showInputMessage="1" showErrorMessage="1" sqref="M4:M22">
      <formula1>"true,false"</formula1>
    </dataValidation>
  </dataValidation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4"/>
  <sheetViews>
    <sheetView showGridLines="0" workbookViewId="0">
      <selection activeCell="N1" sqref="N1"/>
    </sheetView>
  </sheetViews>
  <sheetFormatPr defaultRowHeight="11.25" outlineLevelCol="1" x14ac:dyDescent="0.2"/>
  <cols>
    <col min="1" max="1" width="3.1640625" style="236" customWidth="1"/>
    <col min="2" max="2" width="2.33203125" style="236" bestFit="1" customWidth="1"/>
    <col min="3" max="3" width="3.1640625" style="236" customWidth="1"/>
    <col min="4" max="4" width="32.33203125" style="236" bestFit="1" customWidth="1"/>
    <col min="5" max="6" width="20.1640625" style="236" bestFit="1" customWidth="1"/>
    <col min="7" max="7" width="8.1640625" style="236" bestFit="1" customWidth="1"/>
    <col min="8" max="8" width="13.33203125" style="236" customWidth="1"/>
    <col min="9" max="9" width="14.1640625" style="236" hidden="1" customWidth="1" outlineLevel="1"/>
    <col min="10" max="10" width="0.5" style="236" hidden="1" customWidth="1" outlineLevel="1"/>
    <col min="11" max="11" width="10.5" style="236" bestFit="1" customWidth="1" collapsed="1"/>
    <col min="12" max="12" width="9.33203125" style="236" bestFit="1" customWidth="1"/>
    <col min="13" max="13" width="10.33203125" style="236" customWidth="1"/>
    <col min="14" max="14" width="9.33203125" style="236" bestFit="1" customWidth="1"/>
    <col min="15" max="15" width="7" style="236" bestFit="1" customWidth="1"/>
    <col min="16" max="16" width="9.33203125" style="236" bestFit="1" customWidth="1"/>
    <col min="17" max="17" width="11.33203125" style="236" customWidth="1"/>
    <col min="18" max="18" width="20.1640625" style="10" bestFit="1" customWidth="1"/>
    <col min="19" max="19" width="20.1640625" style="10" customWidth="1"/>
    <col min="20" max="20" width="8.1640625" style="10" bestFit="1" customWidth="1"/>
    <col min="21" max="21" width="9.33203125" style="10" bestFit="1" customWidth="1"/>
    <col min="22" max="16384" width="9.33203125" style="236"/>
  </cols>
  <sheetData>
    <row r="1" spans="1:21" x14ac:dyDescent="0.2">
      <c r="E1" s="247" t="s">
        <v>108</v>
      </c>
      <c r="F1" s="248" t="s">
        <v>51</v>
      </c>
      <c r="N1" s="236" t="str">
        <f>_xll.qlInterpolation(,interpolator12M,_xll.ohFilter(E4:E22,M4:M22),_xll.ohFilter(L4:L22,M4:M22))</f>
        <v>obj_0040b#0035</v>
      </c>
      <c r="R1" s="236"/>
      <c r="S1" s="236"/>
      <c r="T1" s="236"/>
      <c r="U1" s="236"/>
    </row>
    <row r="2" spans="1:21" ht="26.25" customHeight="1" x14ac:dyDescent="0.2">
      <c r="D2" s="235" t="str">
        <f>F1&amp;" Instruments"</f>
        <v>12M Instruments</v>
      </c>
      <c r="E2" s="235" t="s">
        <v>109</v>
      </c>
      <c r="F2" s="235" t="s">
        <v>110</v>
      </c>
      <c r="G2" s="235" t="s">
        <v>132</v>
      </c>
      <c r="H2" s="235" t="str">
        <f>F1&amp;" Market quote"</f>
        <v>12M Market quote</v>
      </c>
      <c r="I2" s="235" t="s">
        <v>133</v>
      </c>
      <c r="J2" s="235" t="s">
        <v>134</v>
      </c>
      <c r="K2" s="235" t="s">
        <v>135</v>
      </c>
      <c r="L2" s="235" t="s">
        <v>146</v>
      </c>
      <c r="M2" s="235" t="s">
        <v>82</v>
      </c>
      <c r="N2" s="235" t="s">
        <v>139</v>
      </c>
      <c r="O2" s="235" t="s">
        <v>149</v>
      </c>
      <c r="P2" s="235" t="s">
        <v>136</v>
      </c>
      <c r="R2" s="235" t="s">
        <v>109</v>
      </c>
      <c r="S2" s="249" t="s">
        <v>110</v>
      </c>
      <c r="T2" s="249" t="s">
        <v>132</v>
      </c>
      <c r="U2" s="235" t="s">
        <v>139</v>
      </c>
    </row>
    <row r="3" spans="1:21" ht="11.25" customHeight="1" x14ac:dyDescent="0.2">
      <c r="D3" s="245" t="s">
        <v>186</v>
      </c>
      <c r="E3" s="131">
        <f>_xll.qlCalendarAdvance(Calendar,_xll.qlLastFixingQuoteReferenceDate(D4),_xll.qlInterestRateIndexFixingDays(PROPER(Currency)&amp;IborType&amp;"1Y")&amp;"D","f",,LastFixingsTrigger)</f>
        <v>42270</v>
      </c>
      <c r="F3" s="131"/>
      <c r="G3" s="132"/>
      <c r="H3" s="106"/>
      <c r="I3" s="107"/>
      <c r="J3" s="107"/>
      <c r="K3" s="106"/>
      <c r="L3" s="106"/>
      <c r="M3" s="133"/>
      <c r="N3" s="255"/>
      <c r="O3" s="256"/>
      <c r="P3" s="257"/>
      <c r="R3" s="44">
        <f>E4</f>
        <v>42270</v>
      </c>
      <c r="S3" s="137">
        <f>_xll.qlCalendarAdvance(Calendar,R3,$F$1,"mf",,Trigger)</f>
        <v>42636</v>
      </c>
      <c r="T3" s="138">
        <f>_xll.qlDayCounterYearFraction(DayCounter,R3,S3,,,Trigger)</f>
        <v>1.0027397260273974</v>
      </c>
      <c r="U3" s="126">
        <f>_xll.qlInterpolationInterpolate(B12Minterpolation,R3,TRUE)</f>
        <v>5.0649999999998778E-3</v>
      </c>
    </row>
    <row r="4" spans="1:21" ht="11.25" customHeight="1" x14ac:dyDescent="0.2">
      <c r="C4" s="250" t="str">
        <f>SUBSTITUTE(F1,"M","")</f>
        <v>12</v>
      </c>
      <c r="D4" s="242" t="str">
        <f>PROPER(Currency&amp;IborType)&amp;"1Y"&amp;"LastFixing"&amp;QuoteSuffix</f>
        <v>Gbplibor1YLastFixing_Quote</v>
      </c>
      <c r="E4" s="156">
        <f>SettlementDate</f>
        <v>42270</v>
      </c>
      <c r="F4" s="156">
        <f>_xll.qlCalendarAdvance(Calendar,E4,$F$1,"mf",,Trigger)</f>
        <v>42636</v>
      </c>
      <c r="G4" s="157">
        <f>_xll.qlDayCounterYearFraction(DayCounter,E4,F4,,,Trigger)</f>
        <v>1.0027397260273974</v>
      </c>
      <c r="H4" s="158">
        <f>_xll.qlQuoteValue(D4,LastFixingsTrigger)</f>
        <v>1.04525E-2</v>
      </c>
      <c r="I4" s="159">
        <f>_xll.qlYieldTSDiscount(Discounting,E4,,AllTriggers)</f>
        <v>1</v>
      </c>
      <c r="J4" s="159">
        <f>_xll.qlYieldTSDiscount(Discounting,F4,,AllTriggers)</f>
        <v>0.99462676732743704</v>
      </c>
      <c r="K4" s="158">
        <f>(I4/J4-1)/G4</f>
        <v>5.3875000000001222E-3</v>
      </c>
      <c r="L4" s="158">
        <f>H4-K4</f>
        <v>5.0649999999998778E-3</v>
      </c>
      <c r="M4" s="160" t="b">
        <v>1</v>
      </c>
      <c r="N4" s="161">
        <f>_xll.qlInterpolationInterpolate($N$1,E4,TRUE)</f>
        <v>5.0649999999998778E-3</v>
      </c>
      <c r="O4" s="162">
        <f>(L4-N4)*10000</f>
        <v>0</v>
      </c>
      <c r="P4" s="252">
        <f t="shared" ref="P4:P22" si="0">LN((1+H4*G4)/(1+K4*G4))</f>
        <v>5.0388702693556359E-3</v>
      </c>
      <c r="R4" s="44">
        <f>_xll.qlCalendarAdvance(Calendar,R3,"1D","f")</f>
        <v>42271</v>
      </c>
      <c r="S4" s="137">
        <f>_xll.qlCalendarAdvance(Calendar,R4,$F$1,"mf",,Trigger)</f>
        <v>42639</v>
      </c>
      <c r="T4" s="138">
        <f>_xll.qlDayCounterYearFraction(DayCounter,R4,S4,,,Trigger)</f>
        <v>1.0082191780821919</v>
      </c>
      <c r="U4" s="126">
        <f>_xll.qlInterpolationInterpolate(B12Minterpolation,R4,TRUE)</f>
        <v>5.044836654233254E-3</v>
      </c>
    </row>
    <row r="5" spans="1:21" ht="11.25" customHeight="1" x14ac:dyDescent="0.2">
      <c r="A5" s="236">
        <v>1</v>
      </c>
      <c r="B5" s="236" t="s">
        <v>33</v>
      </c>
      <c r="C5" s="236">
        <f>A5+SUBSTITUTE($F$1,"M","")</f>
        <v>13</v>
      </c>
      <c r="D5" s="244" t="str">
        <f t="shared" ref="D5:D22" si="1">Currency&amp;A5&amp;B5&amp;C5&amp;"F"&amp;QuoteSuffix</f>
        <v>GBP1x13F_Quote</v>
      </c>
      <c r="E5" s="44">
        <f>_xll.qlCalendarAdvance("target",$E$4,A5&amp;"M","mf",,Trigger)</f>
        <v>42300</v>
      </c>
      <c r="F5" s="44">
        <f>_xll.qlCalendarAdvance(Calendar,E5,$F$1,"mf",,Trigger)</f>
        <v>42667</v>
      </c>
      <c r="G5" s="96">
        <f>_xll.qlDayCounterYearFraction(DayCounter,E5,F5,,,Trigger)</f>
        <v>1.0054794520547945</v>
      </c>
      <c r="H5" s="11">
        <f>_xll.qlQuoteValue(D5,AllTriggers)</f>
        <v>1.0150000000000001E-2</v>
      </c>
      <c r="I5" s="105">
        <f>_xll.qlYieldTSDiscount(Discounting,E5,,AllTriggers)</f>
        <v>0.99962000746296242</v>
      </c>
      <c r="J5" s="105">
        <f>_xll.qlYieldTSDiscount(Discounting,F5,,AllTriggers)</f>
        <v>0.99404994769872512</v>
      </c>
      <c r="K5" s="11">
        <f t="shared" ref="K5:K22" si="2">(I5/J5-1)/G5</f>
        <v>5.5728640476648862E-3</v>
      </c>
      <c r="L5" s="104">
        <f t="shared" ref="L5:L22" si="3">H5-K5</f>
        <v>4.5771359523351148E-3</v>
      </c>
      <c r="M5" s="95" t="b">
        <v>1</v>
      </c>
      <c r="N5" s="11">
        <f>_xll.qlInterpolationInterpolate($N$1,E5,TRUE)</f>
        <v>4.5771359523351148E-3</v>
      </c>
      <c r="O5" s="136">
        <f t="shared" ref="O5:O22" si="4">(L5-N5)*10000</f>
        <v>0</v>
      </c>
      <c r="P5" s="253">
        <f t="shared" si="0"/>
        <v>4.5661311238524797E-3</v>
      </c>
      <c r="R5" s="44">
        <f>_xll.qlCalendarAdvance(Calendar,R4,"1D","f")</f>
        <v>42272</v>
      </c>
      <c r="S5" s="137">
        <f>_xll.qlCalendarAdvance(Calendar,R5,$F$1,"mf",,Trigger)</f>
        <v>42639</v>
      </c>
      <c r="T5" s="138">
        <f>_xll.qlDayCounterYearFraction(DayCounter,R5,S5,,,Trigger)</f>
        <v>1.0054794520547945</v>
      </c>
      <c r="U5" s="126">
        <f>_xll.qlInterpolationInterpolate(B12Minterpolation,R5,TRUE)</f>
        <v>5.0244977368372329E-3</v>
      </c>
    </row>
    <row r="6" spans="1:21" ht="11.25" customHeight="1" x14ac:dyDescent="0.2">
      <c r="A6" s="236">
        <v>2</v>
      </c>
      <c r="B6" s="236" t="s">
        <v>33</v>
      </c>
      <c r="C6" s="236">
        <f t="shared" ref="C6:C22" si="5">A6+SUBSTITUTE($F$1,"M","")</f>
        <v>14</v>
      </c>
      <c r="D6" s="244" t="str">
        <f t="shared" si="1"/>
        <v>GBP2x14F_Quote</v>
      </c>
      <c r="E6" s="44">
        <f>_xll.qlCalendarAdvance("target",$E$4,A6&amp;"M","mf",,Trigger)</f>
        <v>42331</v>
      </c>
      <c r="F6" s="44">
        <f>_xll.qlCalendarAdvance(Calendar,E6,$F$1,"mf",,Trigger)</f>
        <v>42697</v>
      </c>
      <c r="G6" s="96">
        <f>_xll.qlDayCounterYearFraction(DayCounter,E6,F6,,,Trigger)</f>
        <v>1.0027397260273974</v>
      </c>
      <c r="H6" s="11">
        <f>_xll.qlQuoteValue(D6,AllTriggers)</f>
        <v>1.03E-2</v>
      </c>
      <c r="I6" s="97">
        <f>_xll.qlYieldTSDiscount(Discounting,E6,,AllTriggers)</f>
        <v>0.99922348016397677</v>
      </c>
      <c r="J6" s="97">
        <f>_xll.qlYieldTSDiscount(Discounting,F6,,AllTriggers)</f>
        <v>0.99346767055551854</v>
      </c>
      <c r="K6" s="11">
        <f t="shared" si="2"/>
        <v>5.7778260157048582E-3</v>
      </c>
      <c r="L6" s="11">
        <f t="shared" si="3"/>
        <v>4.5221739842951419E-3</v>
      </c>
      <c r="M6" s="95" t="b">
        <v>1</v>
      </c>
      <c r="N6" s="11">
        <f>_xll.qlInterpolationInterpolate($N$1,E6,TRUE)</f>
        <v>4.5221739842951419E-3</v>
      </c>
      <c r="O6" s="136">
        <f t="shared" si="4"/>
        <v>0</v>
      </c>
      <c r="P6" s="253">
        <f t="shared" si="0"/>
        <v>4.4983105485299543E-3</v>
      </c>
      <c r="R6" s="44">
        <f>_xll.qlCalendarAdvance(Calendar,R5,"1D","f")</f>
        <v>42275</v>
      </c>
      <c r="S6" s="137">
        <f>_xll.qlCalendarAdvance(Calendar,R6,$F$1,"mf",,Trigger)</f>
        <v>42641</v>
      </c>
      <c r="T6" s="138">
        <f>_xll.qlDayCounterYearFraction(DayCounter,R6,S6,,,Trigger)</f>
        <v>1.0027397260273974</v>
      </c>
      <c r="U6" s="126">
        <f>_xll.qlInterpolationInterpolate(B12Minterpolation,R6,TRUE)</f>
        <v>4.9629039341440254E-3</v>
      </c>
    </row>
    <row r="7" spans="1:21" ht="11.25" customHeight="1" x14ac:dyDescent="0.2">
      <c r="A7" s="236">
        <f>A6+1</f>
        <v>3</v>
      </c>
      <c r="B7" s="236" t="s">
        <v>33</v>
      </c>
      <c r="C7" s="236">
        <f t="shared" si="5"/>
        <v>15</v>
      </c>
      <c r="D7" s="244" t="str">
        <f t="shared" si="1"/>
        <v>GBP3x15F_Quote</v>
      </c>
      <c r="E7" s="44">
        <f>_xll.qlCalendarAdvance("target",$E$4,A7&amp;"M","mf",,Trigger)</f>
        <v>42361</v>
      </c>
      <c r="F7" s="44">
        <f>_xll.qlCalendarAdvance(Calendar,E7,$F$1,"mf",,Trigger)</f>
        <v>42727</v>
      </c>
      <c r="G7" s="96">
        <f>_xll.qlDayCounterYearFraction(DayCounter,E7,F7,,,Trigger)</f>
        <v>1.0027397260273974</v>
      </c>
      <c r="H7" s="11">
        <f>_xll.qlQuoteValue(D7,AllTriggers)</f>
        <v>1.0500000000000001E-2</v>
      </c>
      <c r="I7" s="97">
        <f>_xll.qlYieldTSDiscount(Discounting,E7,,AllTriggers)</f>
        <v>0.99883269979860867</v>
      </c>
      <c r="J7" s="97">
        <f>_xll.qlYieldTSDiscount(Discounting,F7,,AllTriggers)</f>
        <v>0.99285908860380823</v>
      </c>
      <c r="K7" s="11">
        <f t="shared" si="2"/>
        <v>6.0001362943814911E-3</v>
      </c>
      <c r="L7" s="11">
        <f t="shared" si="3"/>
        <v>4.4998637056185096E-3</v>
      </c>
      <c r="M7" s="95" t="b">
        <v>1</v>
      </c>
      <c r="N7" s="11">
        <f>_xll.qlInterpolationInterpolate($N$1,E7,TRUE)</f>
        <v>4.4998637056185096E-3</v>
      </c>
      <c r="O7" s="136">
        <f t="shared" si="4"/>
        <v>0</v>
      </c>
      <c r="P7" s="253">
        <f t="shared" si="0"/>
        <v>4.4751779546694757E-3</v>
      </c>
      <c r="R7" s="44">
        <f>_xll.qlCalendarAdvance(Calendar,R6,"1D","f")</f>
        <v>42276</v>
      </c>
      <c r="S7" s="137">
        <f>_xll.qlCalendarAdvance(Calendar,R7,$F$1,"mf",,Trigger)</f>
        <v>42642</v>
      </c>
      <c r="T7" s="138">
        <f>_xll.qlDayCounterYearFraction(DayCounter,R7,S7,,,Trigger)</f>
        <v>1.0027397260273974</v>
      </c>
      <c r="U7" s="126">
        <f>_xll.qlInterpolationInterpolate(B12Minterpolation,R7,TRUE)</f>
        <v>4.9423391095016521E-3</v>
      </c>
    </row>
    <row r="8" spans="1:21" ht="11.25" customHeight="1" x14ac:dyDescent="0.2">
      <c r="A8" s="236">
        <f t="shared" ref="A8:A22" si="6">A7+1</f>
        <v>4</v>
      </c>
      <c r="B8" s="236" t="s">
        <v>33</v>
      </c>
      <c r="C8" s="236">
        <f t="shared" si="5"/>
        <v>16</v>
      </c>
      <c r="D8" s="244" t="str">
        <f t="shared" si="1"/>
        <v>GBP4x16F_Quote</v>
      </c>
      <c r="E8" s="44">
        <f>_xll.qlCalendarAdvance("target",$E$4,A8&amp;"M","mf",,Trigger)</f>
        <v>42394</v>
      </c>
      <c r="F8" s="44">
        <f>_xll.qlCalendarAdvance(Calendar,E8,$F$1,"mf",,Trigger)</f>
        <v>42760</v>
      </c>
      <c r="G8" s="96">
        <f>_xll.qlDayCounterYearFraction(DayCounter,E8,F8,,,Trigger)</f>
        <v>1.0027397260273974</v>
      </c>
      <c r="H8" s="11">
        <f>_xll.qlQuoteValue(D8,AllTriggers)</f>
        <v>1.085E-2</v>
      </c>
      <c r="I8" s="97">
        <f>_xll.qlYieldTSDiscount(Discounting,E8,,AllTriggers)</f>
        <v>0.99841429926224012</v>
      </c>
      <c r="J8" s="97">
        <f>_xll.qlYieldTSDiscount(Discounting,F8,,AllTriggers)</f>
        <v>0.99215695644066593</v>
      </c>
      <c r="K8" s="11">
        <f t="shared" si="2"/>
        <v>6.2895756724568068E-3</v>
      </c>
      <c r="L8" s="11">
        <f t="shared" si="3"/>
        <v>4.5604243275431935E-3</v>
      </c>
      <c r="M8" s="95" t="b">
        <v>1</v>
      </c>
      <c r="N8" s="11">
        <f>_xll.qlInterpolationInterpolate($N$1,E8,TRUE)</f>
        <v>4.5604243275431935E-3</v>
      </c>
      <c r="O8" s="136">
        <f t="shared" si="4"/>
        <v>0</v>
      </c>
      <c r="P8" s="253">
        <f t="shared" si="0"/>
        <v>4.5339649048279423E-3</v>
      </c>
      <c r="R8" s="44">
        <f>_xll.qlCalendarAdvance(Calendar,R7,"1D","f")</f>
        <v>42277</v>
      </c>
      <c r="S8" s="137">
        <f>_xll.qlCalendarAdvance(Calendar,R8,$F$1,"mf",,Trigger)</f>
        <v>42643</v>
      </c>
      <c r="T8" s="138">
        <f>_xll.qlDayCounterYearFraction(DayCounter,R8,S8,,,Trigger)</f>
        <v>1.0027397260273974</v>
      </c>
      <c r="U8" s="126">
        <f>_xll.qlInterpolationInterpolate(B12Minterpolation,R8,TRUE)</f>
        <v>4.9218369028655E-3</v>
      </c>
    </row>
    <row r="9" spans="1:21" ht="11.25" customHeight="1" x14ac:dyDescent="0.2">
      <c r="A9" s="236">
        <f t="shared" si="6"/>
        <v>5</v>
      </c>
      <c r="B9" s="236" t="s">
        <v>33</v>
      </c>
      <c r="C9" s="236">
        <f t="shared" si="5"/>
        <v>17</v>
      </c>
      <c r="D9" s="244" t="str">
        <f t="shared" si="1"/>
        <v>GBP5x17F_Quote</v>
      </c>
      <c r="E9" s="44">
        <f>_xll.qlCalendarAdvance("target",$E$4,A9&amp;"M","mf",,Trigger)</f>
        <v>42423</v>
      </c>
      <c r="F9" s="44">
        <f>_xll.qlCalendarAdvance(Calendar,E9,$F$1,"mf",,Trigger)</f>
        <v>42789</v>
      </c>
      <c r="G9" s="96">
        <f>_xll.qlDayCounterYearFraction(DayCounter,E9,F9,,,Trigger)</f>
        <v>1.0027397260273974</v>
      </c>
      <c r="H9" s="11">
        <f>_xll.qlQuoteValue(D9,AllTriggers)</f>
        <v>1.115E-2</v>
      </c>
      <c r="I9" s="97">
        <f>_xll.qlYieldTSDiscount(Discounting,E9,,AllTriggers)</f>
        <v>0.99801286069449313</v>
      </c>
      <c r="J9" s="97">
        <f>_xll.qlYieldTSDiscount(Discounting,F9,,AllTriggers)</f>
        <v>0.99151208228090493</v>
      </c>
      <c r="K9" s="11">
        <f t="shared" si="2"/>
        <v>6.5385151021255432E-3</v>
      </c>
      <c r="L9" s="11">
        <f t="shared" si="3"/>
        <v>4.611484897874457E-3</v>
      </c>
      <c r="M9" s="95" t="b">
        <v>1</v>
      </c>
      <c r="N9" s="11">
        <f>_xll.qlInterpolationInterpolate($N$1,E9,TRUE)</f>
        <v>4.611484897874457E-3</v>
      </c>
      <c r="O9" s="136">
        <f t="shared" si="4"/>
        <v>0</v>
      </c>
      <c r="P9" s="253">
        <f t="shared" si="0"/>
        <v>4.583478671071884E-3</v>
      </c>
      <c r="R9" s="44">
        <f>_xll.qlCalendarAdvance(Calendar,R8,"1D","f")</f>
        <v>42278</v>
      </c>
      <c r="S9" s="137">
        <f>_xll.qlCalendarAdvance(Calendar,R9,$F$1,"mf",,Trigger)</f>
        <v>42646</v>
      </c>
      <c r="T9" s="138">
        <f>_xll.qlDayCounterYearFraction(DayCounter,R9,S9,,,Trigger)</f>
        <v>1.0082191780821919</v>
      </c>
      <c r="U9" s="126">
        <f>_xll.qlInterpolationInterpolate(B12Minterpolation,R9,TRUE)</f>
        <v>4.901444952162692E-3</v>
      </c>
    </row>
    <row r="10" spans="1:21" ht="11.25" customHeight="1" x14ac:dyDescent="0.2">
      <c r="A10" s="236">
        <f t="shared" si="6"/>
        <v>6</v>
      </c>
      <c r="B10" s="236" t="s">
        <v>33</v>
      </c>
      <c r="C10" s="236">
        <f t="shared" si="5"/>
        <v>18</v>
      </c>
      <c r="D10" s="244" t="str">
        <f t="shared" si="1"/>
        <v>GBP6x18F_Quote</v>
      </c>
      <c r="E10" s="44">
        <f>_xll.qlCalendarAdvance("target",$E$4,A10&amp;"M","mf",,Trigger)</f>
        <v>42452</v>
      </c>
      <c r="F10" s="44">
        <f>_xll.qlCalendarAdvance(Calendar,E10,$F$1,"mf",,Trigger)</f>
        <v>42817</v>
      </c>
      <c r="G10" s="96">
        <f>_xll.qlDayCounterYearFraction(DayCounter,E10,F10,,,Trigger)</f>
        <v>1</v>
      </c>
      <c r="H10" s="11">
        <f>_xll.qlQuoteValue(D10,AllTriggers)</f>
        <v>1.14E-2</v>
      </c>
      <c r="I10" s="97">
        <f>_xll.qlYieldTSDiscount(Discounting,E10,,AllTriggers)</f>
        <v>0.99759368105030211</v>
      </c>
      <c r="J10" s="97">
        <f>_xll.qlYieldTSDiscount(Discounting,F10,,AllTriggers)</f>
        <v>0.99086558417146209</v>
      </c>
      <c r="K10" s="11">
        <f t="shared" si="2"/>
        <v>6.7901206645155643E-3</v>
      </c>
      <c r="L10" s="11">
        <f t="shared" si="3"/>
        <v>4.6098793354844361E-3</v>
      </c>
      <c r="M10" s="95" t="b">
        <v>1</v>
      </c>
      <c r="N10" s="11">
        <f>_xll.qlInterpolationInterpolate($N$1,E10,TRUE)</f>
        <v>4.6098793354844361E-3</v>
      </c>
      <c r="O10" s="136">
        <f t="shared" si="4"/>
        <v>0</v>
      </c>
      <c r="P10" s="253">
        <f t="shared" si="0"/>
        <v>4.568338042604079E-3</v>
      </c>
      <c r="R10" s="44">
        <f>_xll.qlCalendarAdvance(Calendar,R9,"1D","f")</f>
        <v>42279</v>
      </c>
      <c r="S10" s="137">
        <f>_xll.qlCalendarAdvance(Calendar,R10,$F$1,"mf",,Trigger)</f>
        <v>42646</v>
      </c>
      <c r="T10" s="138">
        <f>_xll.qlDayCounterYearFraction(DayCounter,R10,S10,,,Trigger)</f>
        <v>1.0054794520547945</v>
      </c>
      <c r="U10" s="126">
        <f>_xll.qlInterpolationInterpolate(B12Minterpolation,R10,TRUE)</f>
        <v>4.8812108953203521E-3</v>
      </c>
    </row>
    <row r="11" spans="1:21" ht="11.25" customHeight="1" x14ac:dyDescent="0.2">
      <c r="A11" s="236">
        <f t="shared" si="6"/>
        <v>7</v>
      </c>
      <c r="B11" s="236" t="s">
        <v>33</v>
      </c>
      <c r="C11" s="236">
        <f t="shared" si="5"/>
        <v>19</v>
      </c>
      <c r="D11" s="244" t="str">
        <f t="shared" si="1"/>
        <v>GBP7x19F_Quote</v>
      </c>
      <c r="E11" s="44">
        <f>_xll.qlCalendarAdvance("target",$E$4,A11&amp;"M","mf",,Trigger)</f>
        <v>42485</v>
      </c>
      <c r="F11" s="44">
        <f>_xll.qlCalendarAdvance(Calendar,E11,$F$1,"mf",,Trigger)</f>
        <v>42850</v>
      </c>
      <c r="G11" s="96">
        <f>_xll.qlDayCounterYearFraction(DayCounter,E11,F11,,,Trigger)</f>
        <v>1</v>
      </c>
      <c r="H11" s="11" t="e">
        <f>_xll.qlQuoteValue(D11,AllTriggers)</f>
        <v>#NUM!</v>
      </c>
      <c r="I11" s="97">
        <f>_xll.qlYieldTSDiscount(Discounting,E11,,AllTriggers)</f>
        <v>0.99712200538991047</v>
      </c>
      <c r="J11" s="97">
        <f>_xll.qlYieldTSDiscount(Discounting,F11,,AllTriggers)</f>
        <v>0.99007460056622254</v>
      </c>
      <c r="K11" s="11">
        <f t="shared" si="2"/>
        <v>7.1180543563662546E-3</v>
      </c>
      <c r="L11" s="11" t="e">
        <f t="shared" si="3"/>
        <v>#NUM!</v>
      </c>
      <c r="M11" s="95" t="b">
        <v>0</v>
      </c>
      <c r="N11" s="11">
        <f>_xll.qlInterpolationInterpolate($N$1,E11,TRUE)</f>
        <v>4.7063928393363194E-3</v>
      </c>
      <c r="O11" s="136" t="e">
        <f t="shared" si="4"/>
        <v>#NUM!</v>
      </c>
      <c r="P11" s="253" t="e">
        <f t="shared" si="0"/>
        <v>#NUM!</v>
      </c>
      <c r="R11" s="44">
        <f>_xll.qlCalendarAdvance(Calendar,R10,"1D","f")</f>
        <v>42282</v>
      </c>
      <c r="S11" s="137">
        <f>_xll.qlCalendarAdvance(Calendar,R11,$F$1,"mf",,Trigger)</f>
        <v>42648</v>
      </c>
      <c r="T11" s="138">
        <f>_xll.qlDayCounterYearFraction(DayCounter,R11,S11,,,Trigger)</f>
        <v>1.0027397260273974</v>
      </c>
      <c r="U11" s="126">
        <f>_xll.qlInterpolationInterpolate(B12Minterpolation,R11,TRUE)</f>
        <v>4.8219324672273758E-3</v>
      </c>
    </row>
    <row r="12" spans="1:21" ht="11.25" customHeight="1" x14ac:dyDescent="0.2">
      <c r="A12" s="236">
        <f t="shared" si="6"/>
        <v>8</v>
      </c>
      <c r="B12" s="236" t="s">
        <v>33</v>
      </c>
      <c r="C12" s="236">
        <f t="shared" si="5"/>
        <v>20</v>
      </c>
      <c r="D12" s="244" t="str">
        <f t="shared" si="1"/>
        <v>GBP8x20F_Quote</v>
      </c>
      <c r="E12" s="44">
        <f>_xll.qlCalendarAdvance("target",$E$4,A12&amp;"M","mf",,Trigger)</f>
        <v>42513</v>
      </c>
      <c r="F12" s="44">
        <f>_xll.qlCalendarAdvance(Calendar,E12,$F$1,"mf",,Trigger)</f>
        <v>42878</v>
      </c>
      <c r="G12" s="96">
        <f>_xll.qlDayCounterYearFraction(DayCounter,E12,F12,,,Trigger)</f>
        <v>1</v>
      </c>
      <c r="H12" s="11" t="e">
        <f>_xll.qlQuoteValue(D12,AllTriggers)</f>
        <v>#NUM!</v>
      </c>
      <c r="I12" s="97">
        <f>_xll.qlYieldTSDiscount(Discounting,E12,,AllTriggers)</f>
        <v>0.99669881065837362</v>
      </c>
      <c r="J12" s="97">
        <f>_xll.qlYieldTSDiscount(Discounting,F12,,AllTriggers)</f>
        <v>0.9893796329424035</v>
      </c>
      <c r="K12" s="11">
        <f t="shared" si="2"/>
        <v>7.3977444777217904E-3</v>
      </c>
      <c r="L12" s="11" t="e">
        <f t="shared" si="3"/>
        <v>#NUM!</v>
      </c>
      <c r="M12" s="95" t="b">
        <v>0</v>
      </c>
      <c r="N12" s="11">
        <f>_xll.qlInterpolationInterpolate($N$1,E12,TRUE)</f>
        <v>4.8516918851564351E-3</v>
      </c>
      <c r="O12" s="136" t="e">
        <f t="shared" si="4"/>
        <v>#NUM!</v>
      </c>
      <c r="P12" s="253" t="e">
        <f t="shared" si="0"/>
        <v>#NUM!</v>
      </c>
      <c r="R12" s="44">
        <f>_xll.qlCalendarAdvance(Calendar,R11,"1D","f")</f>
        <v>42283</v>
      </c>
      <c r="S12" s="137">
        <f>_xll.qlCalendarAdvance(Calendar,R12,$F$1,"mf",,Trigger)</f>
        <v>42649</v>
      </c>
      <c r="T12" s="138">
        <f>_xll.qlDayCounterYearFraction(DayCounter,R12,S12,,,Trigger)</f>
        <v>1.0027397260273974</v>
      </c>
      <c r="U12" s="126">
        <f>_xll.qlInterpolationInterpolate(B12Minterpolation,R12,TRUE)</f>
        <v>4.8028063650981433E-3</v>
      </c>
    </row>
    <row r="13" spans="1:21" ht="11.25" customHeight="1" x14ac:dyDescent="0.2">
      <c r="A13" s="236">
        <f t="shared" si="6"/>
        <v>9</v>
      </c>
      <c r="B13" s="236" t="s">
        <v>33</v>
      </c>
      <c r="C13" s="236">
        <f t="shared" si="5"/>
        <v>21</v>
      </c>
      <c r="D13" s="244" t="str">
        <f t="shared" si="1"/>
        <v>GBP9x21F_Quote</v>
      </c>
      <c r="E13" s="44">
        <f>_xll.qlCalendarAdvance("target",$E$4,A13&amp;"M","mf",,Trigger)</f>
        <v>42544</v>
      </c>
      <c r="F13" s="44">
        <f>_xll.qlCalendarAdvance(Calendar,E13,$F$1,"mf",,Trigger)</f>
        <v>42909</v>
      </c>
      <c r="G13" s="96">
        <f>_xll.qlDayCounterYearFraction(DayCounter,E13,F13,,,Trigger)</f>
        <v>1</v>
      </c>
      <c r="H13" s="11">
        <f>_xll.qlQuoteValue(D13,AllTriggers)</f>
        <v>1.2650000000000002E-2</v>
      </c>
      <c r="I13" s="97">
        <f>_xll.qlYieldTSDiscount(Discounting,E13,,AllTriggers)</f>
        <v>0.99619542051675203</v>
      </c>
      <c r="J13" s="97">
        <f>_xll.qlYieldTSDiscount(Discounting,F13,,AllTriggers)</f>
        <v>0.98858556335292636</v>
      </c>
      <c r="K13" s="11">
        <f t="shared" si="2"/>
        <v>7.697722327661527E-3</v>
      </c>
      <c r="L13" s="11">
        <f t="shared" si="3"/>
        <v>4.9522776723384745E-3</v>
      </c>
      <c r="M13" s="95" t="b">
        <v>1</v>
      </c>
      <c r="N13" s="11">
        <f>_xll.qlInterpolationInterpolate($N$1,E13,TRUE)</f>
        <v>4.9522776723384745E-3</v>
      </c>
      <c r="O13" s="136">
        <f t="shared" si="4"/>
        <v>0</v>
      </c>
      <c r="P13" s="253">
        <f t="shared" si="0"/>
        <v>4.9024111404596185E-3</v>
      </c>
      <c r="R13" s="44">
        <f>_xll.qlCalendarAdvance(Calendar,R12,"1D","f")</f>
        <v>42284</v>
      </c>
      <c r="S13" s="137">
        <f>_xll.qlCalendarAdvance(Calendar,R13,$F$1,"mf",,Trigger)</f>
        <v>42650</v>
      </c>
      <c r="T13" s="138">
        <f>_xll.qlDayCounterYearFraction(DayCounter,R13,S13,,,Trigger)</f>
        <v>1.0027397260273974</v>
      </c>
      <c r="U13" s="126">
        <f>_xll.qlInterpolationInterpolate(B12Minterpolation,R13,TRUE)</f>
        <v>4.7840763464649955E-3</v>
      </c>
    </row>
    <row r="14" spans="1:21" ht="11.25" customHeight="1" x14ac:dyDescent="0.2">
      <c r="A14" s="236">
        <f t="shared" si="6"/>
        <v>10</v>
      </c>
      <c r="B14" s="236" t="s">
        <v>33</v>
      </c>
      <c r="C14" s="236">
        <f t="shared" si="5"/>
        <v>22</v>
      </c>
      <c r="D14" s="244" t="str">
        <f t="shared" si="1"/>
        <v>GBP10x22F_Quote</v>
      </c>
      <c r="E14" s="44">
        <f>_xll.qlCalendarAdvance("target",$E$4,A14&amp;"M","mf",,Trigger)</f>
        <v>42576</v>
      </c>
      <c r="F14" s="44">
        <f>_xll.qlCalendarAdvance(Calendar,E14,$F$1,"mf",,Trigger)</f>
        <v>42941</v>
      </c>
      <c r="G14" s="96">
        <f>_xll.qlDayCounterYearFraction(DayCounter,E14,F14,,,Trigger)</f>
        <v>1</v>
      </c>
      <c r="H14" s="11" t="e">
        <f>_xll.qlQuoteValue(D14,AllTriggers)</f>
        <v>#NUM!</v>
      </c>
      <c r="I14" s="97">
        <f>_xll.qlYieldTSDiscount(Discounting,E14,,AllTriggers)</f>
        <v>0.99568024806301769</v>
      </c>
      <c r="J14" s="97">
        <f>_xll.qlYieldTSDiscount(Discounting,F14,,AllTriggers)</f>
        <v>0.98773967360887061</v>
      </c>
      <c r="K14" s="11">
        <f t="shared" si="2"/>
        <v>8.039136896399901E-3</v>
      </c>
      <c r="L14" s="11" t="e">
        <f t="shared" si="3"/>
        <v>#NUM!</v>
      </c>
      <c r="M14" s="95" t="b">
        <v>0</v>
      </c>
      <c r="N14" s="11">
        <f>_xll.qlInterpolationInterpolate($N$1,E14,TRUE)</f>
        <v>4.9706640725865293E-3</v>
      </c>
      <c r="O14" s="136" t="e">
        <f t="shared" si="4"/>
        <v>#NUM!</v>
      </c>
      <c r="P14" s="253" t="e">
        <f t="shared" si="0"/>
        <v>#NUM!</v>
      </c>
      <c r="R14" s="44">
        <f>_xll.qlCalendarAdvance(Calendar,R13,"1D","f")</f>
        <v>42285</v>
      </c>
      <c r="S14" s="137">
        <f>_xll.qlCalendarAdvance(Calendar,R14,$F$1,"mf",,Trigger)</f>
        <v>42653</v>
      </c>
      <c r="T14" s="138">
        <f>_xll.qlDayCounterYearFraction(DayCounter,R14,S14,,,Trigger)</f>
        <v>1.0082191780821919</v>
      </c>
      <c r="U14" s="126">
        <f>_xll.qlInterpolationInterpolate(B12Minterpolation,R14,TRUE)</f>
        <v>4.7657900492550581E-3</v>
      </c>
    </row>
    <row r="15" spans="1:21" ht="11.25" customHeight="1" x14ac:dyDescent="0.2">
      <c r="A15" s="236">
        <f t="shared" si="6"/>
        <v>11</v>
      </c>
      <c r="B15" s="236" t="s">
        <v>33</v>
      </c>
      <c r="C15" s="236">
        <f t="shared" si="5"/>
        <v>23</v>
      </c>
      <c r="D15" s="244" t="str">
        <f t="shared" si="1"/>
        <v>GBP11x23F_Quote</v>
      </c>
      <c r="E15" s="44">
        <f>_xll.qlCalendarAdvance("target",$E$4,A15&amp;"M","mf",,Trigger)</f>
        <v>42605</v>
      </c>
      <c r="F15" s="44">
        <f>_xll.qlCalendarAdvance(Calendar,E15,$F$1,"mf",,Trigger)</f>
        <v>42970</v>
      </c>
      <c r="G15" s="96">
        <f>_xll.qlDayCounterYearFraction(DayCounter,E15,F15,,,Trigger)</f>
        <v>1</v>
      </c>
      <c r="H15" s="11" t="e">
        <f>_xll.qlQuoteValue(D15,AllTriggers)</f>
        <v>#NUM!</v>
      </c>
      <c r="I15" s="97">
        <f>_xll.qlYieldTSDiscount(Discounting,E15,,AllTriggers)</f>
        <v>0.99518188823406639</v>
      </c>
      <c r="J15" s="97">
        <f>_xll.qlYieldTSDiscount(Discounting,F15,,AllTriggers)</f>
        <v>0.98695093846522208</v>
      </c>
      <c r="K15" s="11">
        <f t="shared" si="2"/>
        <v>8.3397760193064663E-3</v>
      </c>
      <c r="L15" s="11" t="e">
        <f t="shared" si="3"/>
        <v>#NUM!</v>
      </c>
      <c r="M15" s="95" t="b">
        <v>0</v>
      </c>
      <c r="N15" s="11">
        <f>_xll.qlInterpolationInterpolate($N$1,E15,TRUE)</f>
        <v>4.9767486402399891E-3</v>
      </c>
      <c r="O15" s="136" t="e">
        <f t="shared" si="4"/>
        <v>#NUM!</v>
      </c>
      <c r="P15" s="253" t="e">
        <f t="shared" si="0"/>
        <v>#NUM!</v>
      </c>
      <c r="R15" s="44">
        <f>_xll.qlCalendarAdvance(Calendar,R14,"1D","f")</f>
        <v>42286</v>
      </c>
      <c r="S15" s="137">
        <f>_xll.qlCalendarAdvance(Calendar,R15,$F$1,"mf",,Trigger)</f>
        <v>42653</v>
      </c>
      <c r="T15" s="138">
        <f>_xll.qlDayCounterYearFraction(DayCounter,R15,S15,,,Trigger)</f>
        <v>1.0054794520547945</v>
      </c>
      <c r="U15" s="126">
        <f>_xll.qlInterpolationInterpolate(B12Minterpolation,R15,TRUE)</f>
        <v>4.7479951113954533E-3</v>
      </c>
    </row>
    <row r="16" spans="1:21" ht="11.25" customHeight="1" x14ac:dyDescent="0.2">
      <c r="A16" s="236">
        <f t="shared" si="6"/>
        <v>12</v>
      </c>
      <c r="B16" s="236" t="s">
        <v>33</v>
      </c>
      <c r="C16" s="236">
        <f t="shared" si="5"/>
        <v>24</v>
      </c>
      <c r="D16" s="244" t="str">
        <f t="shared" si="1"/>
        <v>GBP12x24F_Quote</v>
      </c>
      <c r="E16" s="44">
        <f>_xll.qlCalendarAdvance("target",$E$4,A16&amp;"M","mf",,Trigger)</f>
        <v>42636</v>
      </c>
      <c r="F16" s="44">
        <f>_xll.qlCalendarAdvance(Calendar,E16,$F$1,"mf",,Trigger)</f>
        <v>43003</v>
      </c>
      <c r="G16" s="96">
        <f>_xll.qlDayCounterYearFraction(DayCounter,E16,F16,,,Trigger)</f>
        <v>1.0054794520547945</v>
      </c>
      <c r="H16" s="11">
        <f>_xll.qlQuoteValue(D16,AllTriggers)</f>
        <v>1.3650000000000001E-2</v>
      </c>
      <c r="I16" s="97">
        <f>_xll.qlYieldTSDiscount(Discounting,E16,,AllTriggers)</f>
        <v>0.99462676732743704</v>
      </c>
      <c r="J16" s="97">
        <f>_xll.qlYieldTSDiscount(Discounting,F16,,AllTriggers)</f>
        <v>0.98602879615251005</v>
      </c>
      <c r="K16" s="11">
        <f t="shared" si="2"/>
        <v>8.6722779086649288E-3</v>
      </c>
      <c r="L16" s="11">
        <f t="shared" si="3"/>
        <v>4.9777220913350718E-3</v>
      </c>
      <c r="M16" s="95" t="b">
        <v>1</v>
      </c>
      <c r="N16" s="11">
        <f>_xll.qlInterpolationInterpolate($N$1,E16,TRUE)</f>
        <v>4.9777220913350718E-3</v>
      </c>
      <c r="O16" s="136">
        <f t="shared" si="4"/>
        <v>0</v>
      </c>
      <c r="P16" s="253">
        <f t="shared" si="0"/>
        <v>4.9494631582252917E-3</v>
      </c>
      <c r="R16" s="44">
        <f>_xll.qlCalendarAdvance(Calendar,R15,"1D","f")</f>
        <v>42289</v>
      </c>
      <c r="S16" s="137">
        <f>_xll.qlCalendarAdvance(Calendar,R16,$F$1,"mf",,Trigger)</f>
        <v>42655</v>
      </c>
      <c r="T16" s="138">
        <f>_xll.qlDayCounterYearFraction(DayCounter,R16,S16,,,Trigger)</f>
        <v>1.0027397260273974</v>
      </c>
      <c r="U16" s="126">
        <f>_xll.qlInterpolationInterpolate(B12Minterpolation,R16,TRUE)</f>
        <v>4.6980348331898706E-3</v>
      </c>
    </row>
    <row r="17" spans="1:21" ht="11.25" customHeight="1" x14ac:dyDescent="0.2">
      <c r="A17" s="236">
        <f t="shared" si="6"/>
        <v>13</v>
      </c>
      <c r="B17" s="236" t="s">
        <v>33</v>
      </c>
      <c r="C17" s="236">
        <f t="shared" si="5"/>
        <v>25</v>
      </c>
      <c r="D17" s="244" t="str">
        <f t="shared" si="1"/>
        <v>GBP13x25F_Quote</v>
      </c>
      <c r="E17" s="44">
        <f>_xll.qlCalendarAdvance("target",$E$4,A17&amp;"M","mf",,Trigger)</f>
        <v>42667</v>
      </c>
      <c r="F17" s="44">
        <f>_xll.qlCalendarAdvance(Calendar,E17,$F$1,"mf",,Trigger)</f>
        <v>43032</v>
      </c>
      <c r="G17" s="96">
        <f>_xll.qlDayCounterYearFraction(DayCounter,E17,F17,,,Trigger)</f>
        <v>1</v>
      </c>
      <c r="H17" s="11" t="e">
        <f>_xll.qlQuoteValue(D17,AllTriggers)</f>
        <v>#NUM!</v>
      </c>
      <c r="I17" s="97">
        <f>_xll.qlYieldTSDiscount(Discounting,E17,,AllTriggers)</f>
        <v>0.99404994769872512</v>
      </c>
      <c r="J17" s="97">
        <f>_xll.qlYieldTSDiscount(Discounting,F17,,AllTriggers)</f>
        <v>0.98519758498095511</v>
      </c>
      <c r="K17" s="11">
        <f t="shared" si="2"/>
        <v>8.9853678619615795E-3</v>
      </c>
      <c r="L17" s="11" t="e">
        <f t="shared" si="3"/>
        <v>#NUM!</v>
      </c>
      <c r="M17" s="95" t="b">
        <v>0</v>
      </c>
      <c r="N17" s="11">
        <f>_xll.qlInterpolationInterpolate($N$1,E17,TRUE)</f>
        <v>4.9786955424301546E-3</v>
      </c>
      <c r="O17" s="136" t="e">
        <f t="shared" si="4"/>
        <v>#NUM!</v>
      </c>
      <c r="P17" s="253" t="e">
        <f t="shared" si="0"/>
        <v>#NUM!</v>
      </c>
      <c r="R17" s="44">
        <f>_xll.qlCalendarAdvance(Calendar,R16,"1D","f")</f>
        <v>42290</v>
      </c>
      <c r="S17" s="137">
        <f>_xll.qlCalendarAdvance(Calendar,R17,$F$1,"mf",,Trigger)</f>
        <v>42656</v>
      </c>
      <c r="T17" s="138">
        <f>_xll.qlDayCounterYearFraction(DayCounter,R17,S17,,,Trigger)</f>
        <v>1.0027397260273974</v>
      </c>
      <c r="U17" s="126">
        <f>_xll.qlInterpolationInterpolate(B12Minterpolation,R17,TRUE)</f>
        <v>4.6826817120028319E-3</v>
      </c>
    </row>
    <row r="18" spans="1:21" ht="11.25" customHeight="1" x14ac:dyDescent="0.2">
      <c r="A18" s="236">
        <f t="shared" si="6"/>
        <v>14</v>
      </c>
      <c r="B18" s="236" t="s">
        <v>33</v>
      </c>
      <c r="C18" s="236">
        <f t="shared" si="5"/>
        <v>26</v>
      </c>
      <c r="D18" s="244" t="str">
        <f t="shared" si="1"/>
        <v>GBP14x26F_Quote</v>
      </c>
      <c r="E18" s="44">
        <f>_xll.qlCalendarAdvance("target",$E$4,A18&amp;"M","mf",,Trigger)</f>
        <v>42697</v>
      </c>
      <c r="F18" s="44">
        <f>_xll.qlCalendarAdvance(Calendar,E18,$F$1,"mf",,Trigger)</f>
        <v>43062</v>
      </c>
      <c r="G18" s="96">
        <f>_xll.qlDayCounterYearFraction(DayCounter,E18,F18,,,Trigger)</f>
        <v>1</v>
      </c>
      <c r="H18" s="11" t="e">
        <f>_xll.qlQuoteValue(D18,AllTriggers)</f>
        <v>#NUM!</v>
      </c>
      <c r="I18" s="97">
        <f>_xll.qlYieldTSDiscount(Discounting,E18,,AllTriggers)</f>
        <v>0.99346767055551854</v>
      </c>
      <c r="J18" s="97">
        <f>_xll.qlYieldTSDiscount(Discounting,F18,,AllTriggers)</f>
        <v>0.98431771024805359</v>
      </c>
      <c r="K18" s="11">
        <f t="shared" si="2"/>
        <v>9.2957387764152077E-3</v>
      </c>
      <c r="L18" s="11" t="e">
        <f t="shared" si="3"/>
        <v>#NUM!</v>
      </c>
      <c r="M18" s="95" t="b">
        <v>0</v>
      </c>
      <c r="N18" s="11">
        <f>_xll.qlInterpolationInterpolate($N$1,E18,TRUE)</f>
        <v>4.9851389253793444E-3</v>
      </c>
      <c r="O18" s="136" t="e">
        <f t="shared" si="4"/>
        <v>#NUM!</v>
      </c>
      <c r="P18" s="253" t="e">
        <f t="shared" si="0"/>
        <v>#NUM!</v>
      </c>
      <c r="R18" s="44">
        <f>_xll.qlCalendarAdvance(Calendar,R17,"1D","f")</f>
        <v>42291</v>
      </c>
      <c r="S18" s="137">
        <f>_xll.qlCalendarAdvance(Calendar,R18,$F$1,"mf",,Trigger)</f>
        <v>42657</v>
      </c>
      <c r="T18" s="138">
        <f>_xll.qlDayCounterYearFraction(DayCounter,R18,S18,,,Trigger)</f>
        <v>1.0027397260273974</v>
      </c>
      <c r="U18" s="126">
        <f>_xll.qlInterpolationInterpolate(B12Minterpolation,R18,TRUE)</f>
        <v>4.6680581398017441E-3</v>
      </c>
    </row>
    <row r="19" spans="1:21" ht="11.25" customHeight="1" x14ac:dyDescent="0.2">
      <c r="A19" s="236">
        <f t="shared" si="6"/>
        <v>15</v>
      </c>
      <c r="B19" s="236" t="s">
        <v>33</v>
      </c>
      <c r="C19" s="236">
        <f t="shared" si="5"/>
        <v>27</v>
      </c>
      <c r="D19" s="244" t="str">
        <f t="shared" si="1"/>
        <v>GBP15x27F_Quote</v>
      </c>
      <c r="E19" s="44">
        <f>_xll.qlCalendarAdvance("target",$E$4,A19&amp;"M","mf",,Trigger)</f>
        <v>42727</v>
      </c>
      <c r="F19" s="44">
        <f>_xll.qlCalendarAdvance(Calendar,E19,$F$1,"mf",,Trigger)</f>
        <v>43096</v>
      </c>
      <c r="G19" s="96">
        <f>_xll.qlDayCounterYearFraction(DayCounter,E19,F19,,,Trigger)</f>
        <v>1.010958904109589</v>
      </c>
      <c r="H19" s="11" t="e">
        <f>_xll.qlQuoteValue(D19,AllTriggers)</f>
        <v>#NUM!</v>
      </c>
      <c r="I19" s="97">
        <f>_xll.qlYieldTSDiscount(Discounting,E19,,AllTriggers)</f>
        <v>0.99285908860380823</v>
      </c>
      <c r="J19" s="97">
        <f>_xll.qlYieldTSDiscount(Discounting,F19,,AllTriggers)</f>
        <v>0.98329647776121398</v>
      </c>
      <c r="K19" s="11">
        <f t="shared" si="2"/>
        <v>9.6196328557988375E-3</v>
      </c>
      <c r="L19" s="11" t="e">
        <f t="shared" si="3"/>
        <v>#NUM!</v>
      </c>
      <c r="M19" s="95" t="b">
        <v>0</v>
      </c>
      <c r="N19" s="11">
        <f>_xll.qlInterpolationInterpolate($N$1,E19,TRUE)</f>
        <v>5.0023457869200622E-3</v>
      </c>
      <c r="O19" s="136" t="e">
        <f t="shared" si="4"/>
        <v>#NUM!</v>
      </c>
      <c r="P19" s="253" t="e">
        <f t="shared" si="0"/>
        <v>#NUM!</v>
      </c>
      <c r="R19" s="44">
        <f>_xll.qlCalendarAdvance(Calendar,R18,"1D","f")</f>
        <v>42292</v>
      </c>
      <c r="S19" s="137">
        <f>_xll.qlCalendarAdvance(Calendar,R19,$F$1,"mf",,Trigger)</f>
        <v>42660</v>
      </c>
      <c r="T19" s="138">
        <f>_xll.qlDayCounterYearFraction(DayCounter,R19,S19,,,Trigger)</f>
        <v>1.0082191780821919</v>
      </c>
      <c r="U19" s="126">
        <f>_xll.qlInterpolationInterpolate(B12Minterpolation,R19,TRUE)</f>
        <v>4.6542117545137303E-3</v>
      </c>
    </row>
    <row r="20" spans="1:21" ht="11.25" customHeight="1" x14ac:dyDescent="0.2">
      <c r="A20" s="236">
        <f t="shared" si="6"/>
        <v>16</v>
      </c>
      <c r="B20" s="236" t="s">
        <v>33</v>
      </c>
      <c r="C20" s="236">
        <f t="shared" si="5"/>
        <v>28</v>
      </c>
      <c r="D20" s="244" t="str">
        <f t="shared" si="1"/>
        <v>GBP16x28F_Quote</v>
      </c>
      <c r="E20" s="44">
        <f>_xll.qlCalendarAdvance("target",$E$4,A20&amp;"M","mf",,Trigger)</f>
        <v>42758</v>
      </c>
      <c r="F20" s="44">
        <f>_xll.qlCalendarAdvance(Calendar,E20,$F$1,"mf",,Trigger)</f>
        <v>43123</v>
      </c>
      <c r="G20" s="96">
        <f>_xll.qlDayCounterYearFraction(DayCounter,E20,F20,,,Trigger)</f>
        <v>1</v>
      </c>
      <c r="H20" s="11" t="e">
        <f>_xll.qlQuoteValue(D20,AllTriggers)</f>
        <v>#NUM!</v>
      </c>
      <c r="I20" s="97">
        <f>_xll.qlYieldTSDiscount(Discounting,E20,,AllTriggers)</f>
        <v>0.99220048171032715</v>
      </c>
      <c r="J20" s="97">
        <f>_xll.qlYieldTSDiscount(Discounting,F20,,AllTriggers)</f>
        <v>0.98246770800276884</v>
      </c>
      <c r="K20" s="11">
        <f t="shared" si="2"/>
        <v>9.9064565972797336E-3</v>
      </c>
      <c r="L20" s="11" t="e">
        <f t="shared" si="3"/>
        <v>#NUM!</v>
      </c>
      <c r="M20" s="95" t="b">
        <v>0</v>
      </c>
      <c r="N20" s="11">
        <f>_xll.qlInterpolationInterpolate($N$1,E20,TRUE)</f>
        <v>5.037056763689254E-3</v>
      </c>
      <c r="O20" s="136" t="e">
        <f t="shared" si="4"/>
        <v>#NUM!</v>
      </c>
      <c r="P20" s="253" t="e">
        <f t="shared" si="0"/>
        <v>#NUM!</v>
      </c>
      <c r="R20" s="44">
        <f>_xll.qlCalendarAdvance(Calendar,R19,"1D","f")</f>
        <v>42293</v>
      </c>
      <c r="S20" s="137">
        <f>_xll.qlCalendarAdvance(Calendar,R20,$F$1,"mf",,Trigger)</f>
        <v>42660</v>
      </c>
      <c r="T20" s="138">
        <f>_xll.qlDayCounterYearFraction(DayCounter,R20,S20,,,Trigger)</f>
        <v>1.0054794520547945</v>
      </c>
      <c r="U20" s="126">
        <f>_xll.qlInterpolationInterpolate(B12Minterpolation,R20,TRUE)</f>
        <v>4.6411901940659143E-3</v>
      </c>
    </row>
    <row r="21" spans="1:21" ht="11.25" customHeight="1" x14ac:dyDescent="0.2">
      <c r="A21" s="236">
        <f t="shared" si="6"/>
        <v>17</v>
      </c>
      <c r="B21" s="236" t="s">
        <v>33</v>
      </c>
      <c r="C21" s="236">
        <f t="shared" si="5"/>
        <v>29</v>
      </c>
      <c r="D21" s="244" t="str">
        <f t="shared" si="1"/>
        <v>GBP17x29F_Quote</v>
      </c>
      <c r="E21" s="44">
        <f>_xll.qlCalendarAdvance("target",$E$4,A21&amp;"M","mf",,Trigger)</f>
        <v>42789</v>
      </c>
      <c r="F21" s="44">
        <f>_xll.qlCalendarAdvance(Calendar,E21,$F$1,"mf",,Trigger)</f>
        <v>43154</v>
      </c>
      <c r="G21" s="96">
        <f>_xll.qlDayCounterYearFraction(DayCounter,E21,F21,,,Trigger)</f>
        <v>1</v>
      </c>
      <c r="H21" s="11" t="e">
        <f>_xll.qlQuoteValue(D21,AllTriggers)</f>
        <v>#NUM!</v>
      </c>
      <c r="I21" s="97">
        <f>_xll.qlYieldTSDiscount(Discounting,E21,,AllTriggers)</f>
        <v>0.99151208228090493</v>
      </c>
      <c r="J21" s="97">
        <f>_xll.qlYieldTSDiscount(Discounting,F21,,AllTriggers)</f>
        <v>0.98149718272688069</v>
      </c>
      <c r="K21" s="11">
        <f t="shared" si="2"/>
        <v>1.020369668937815E-2</v>
      </c>
      <c r="L21" s="11" t="e">
        <f t="shared" si="3"/>
        <v>#NUM!</v>
      </c>
      <c r="M21" s="95" t="b">
        <v>0</v>
      </c>
      <c r="N21" s="11">
        <f>_xll.qlInterpolationInterpolate($N$1,E21,TRUE)</f>
        <v>5.0947537469616848E-3</v>
      </c>
      <c r="O21" s="136" t="e">
        <f t="shared" si="4"/>
        <v>#NUM!</v>
      </c>
      <c r="P21" s="253" t="e">
        <f t="shared" si="0"/>
        <v>#NUM!</v>
      </c>
      <c r="R21" s="44">
        <f>_xll.qlCalendarAdvance(Calendar,R20,"1D","f")</f>
        <v>42296</v>
      </c>
      <c r="S21" s="137">
        <f>_xll.qlCalendarAdvance(Calendar,R21,$F$1,"mf",,Trigger)</f>
        <v>42662</v>
      </c>
      <c r="T21" s="138">
        <f>_xll.qlDayCounterYearFraction(DayCounter,R21,S21,,,Trigger)</f>
        <v>1.0027397260273974</v>
      </c>
      <c r="U21" s="126">
        <f>_xll.qlInterpolationInterpolate(B12Minterpolation,R21,TRUE)</f>
        <v>4.6075508410348878E-3</v>
      </c>
    </row>
    <row r="22" spans="1:21" ht="11.25" customHeight="1" x14ac:dyDescent="0.2">
      <c r="A22" s="236">
        <f t="shared" si="6"/>
        <v>18</v>
      </c>
      <c r="B22" s="236" t="s">
        <v>33</v>
      </c>
      <c r="C22" s="236">
        <f t="shared" si="5"/>
        <v>30</v>
      </c>
      <c r="D22" s="245" t="str">
        <f t="shared" si="1"/>
        <v>GBP18x30F_Quote</v>
      </c>
      <c r="E22" s="131">
        <f>_xll.qlCalendarAdvance("target",$E$4,A22&amp;"M","mf",,Trigger)</f>
        <v>42817</v>
      </c>
      <c r="F22" s="131">
        <f>_xll.qlCalendarAdvance(Calendar,E22,$F$1,"mf",,Trigger)</f>
        <v>43182</v>
      </c>
      <c r="G22" s="132">
        <f>_xll.qlDayCounterYearFraction(DayCounter,E22,F22,,,Trigger)</f>
        <v>1</v>
      </c>
      <c r="H22" s="106" t="e">
        <f>_xll.qlQuoteValue(D22,AllTriggers)</f>
        <v>#NUM!</v>
      </c>
      <c r="I22" s="107">
        <f>_xll.qlYieldTSDiscount(Discounting,E22,,AllTriggers)</f>
        <v>0.99086558417146209</v>
      </c>
      <c r="J22" s="107">
        <f>_xll.qlYieldTSDiscount(Discounting,F22,,AllTriggers)</f>
        <v>0.98060352910971771</v>
      </c>
      <c r="K22" s="106">
        <f t="shared" si="2"/>
        <v>1.0465039903600148E-2</v>
      </c>
      <c r="L22" s="106" t="e">
        <f t="shared" si="3"/>
        <v>#NUM!</v>
      </c>
      <c r="M22" s="133" t="b">
        <v>0</v>
      </c>
      <c r="N22" s="106">
        <f>_xll.qlInterpolationInterpolate($N$1,E22,TRUE)</f>
        <v>5.1714823837054457E-3</v>
      </c>
      <c r="O22" s="144" t="e">
        <f t="shared" si="4"/>
        <v>#NUM!</v>
      </c>
      <c r="P22" s="254" t="e">
        <f t="shared" si="0"/>
        <v>#NUM!</v>
      </c>
      <c r="R22" s="44">
        <f>_xll.qlCalendarAdvance(Calendar,R21,"1D","f")</f>
        <v>42297</v>
      </c>
      <c r="S22" s="137">
        <f>_xll.qlCalendarAdvance(Calendar,R22,$F$1,"mf",,Trigger)</f>
        <v>42663</v>
      </c>
      <c r="T22" s="138">
        <f>_xll.qlDayCounterYearFraction(DayCounter,R22,S22,,,Trigger)</f>
        <v>1.0027397260273974</v>
      </c>
      <c r="U22" s="126">
        <f>_xll.qlInterpolationInterpolate(B12Minterpolation,R22,TRUE)</f>
        <v>4.5983049592190975E-3</v>
      </c>
    </row>
    <row r="23" spans="1:21" ht="11.25" customHeight="1" x14ac:dyDescent="0.2">
      <c r="E23" s="237"/>
      <c r="F23" s="237"/>
      <c r="G23" s="237"/>
      <c r="H23" s="238"/>
      <c r="I23" s="251"/>
      <c r="J23" s="251"/>
      <c r="K23" s="238"/>
      <c r="L23" s="238"/>
      <c r="O23" s="251"/>
      <c r="P23" s="251"/>
      <c r="R23" s="44">
        <f>_xll.qlCalendarAdvance(Calendar,R22,"1D","f")</f>
        <v>42298</v>
      </c>
      <c r="S23" s="137">
        <f>_xll.qlCalendarAdvance(Calendar,R23,$F$1,"mf",,Trigger)</f>
        <v>42664</v>
      </c>
      <c r="T23" s="138">
        <f>_xll.qlDayCounterYearFraction(DayCounter,R23,S23,,,Trigger)</f>
        <v>1.0027397260273974</v>
      </c>
      <c r="U23" s="126">
        <f>_xll.qlInterpolationInterpolate(B12Minterpolation,R23,TRUE)</f>
        <v>4.5901220918791235E-3</v>
      </c>
    </row>
    <row r="24" spans="1:21" ht="11.25" customHeight="1" x14ac:dyDescent="0.2">
      <c r="E24" s="237"/>
      <c r="F24" s="237"/>
      <c r="G24" s="237"/>
      <c r="H24" s="238"/>
      <c r="K24" s="238"/>
      <c r="L24" s="238"/>
      <c r="P24" s="251"/>
      <c r="R24" s="44">
        <f>_xll.qlCalendarAdvance(Calendar,R23,"1D","f")</f>
        <v>42299</v>
      </c>
      <c r="S24" s="137">
        <f>_xll.qlCalendarAdvance(Calendar,R24,$F$1,"mf",,Trigger)</f>
        <v>42667</v>
      </c>
      <c r="T24" s="138">
        <f>_xll.qlDayCounterYearFraction(DayCounter,R24,S24,,,Trigger)</f>
        <v>1.0082191780821919</v>
      </c>
      <c r="U24" s="126">
        <f>_xll.qlInterpolationInterpolate(B12Minterpolation,R24,TRUE)</f>
        <v>4.583049876942088E-3</v>
      </c>
    </row>
    <row r="25" spans="1:21" ht="11.25" customHeight="1" x14ac:dyDescent="0.2">
      <c r="E25" s="237"/>
      <c r="F25" s="237"/>
      <c r="G25" s="237"/>
      <c r="H25" s="238"/>
      <c r="K25" s="238"/>
      <c r="L25" s="238"/>
      <c r="R25" s="44">
        <f>_xll.qlCalendarAdvance(Calendar,R24,"1D","f")</f>
        <v>42300</v>
      </c>
      <c r="S25" s="137">
        <f>_xll.qlCalendarAdvance(Calendar,R25,$F$1,"mf",,Trigger)</f>
        <v>42667</v>
      </c>
      <c r="T25" s="138">
        <f>_xll.qlDayCounterYearFraction(DayCounter,R25,S25,,,Trigger)</f>
        <v>1.0054794520547945</v>
      </c>
      <c r="U25" s="126">
        <f>_xll.qlInterpolationInterpolate(B12Minterpolation,R25,TRUE)</f>
        <v>4.5771359523351148E-3</v>
      </c>
    </row>
    <row r="26" spans="1:21" ht="11.25" customHeight="1" x14ac:dyDescent="0.2">
      <c r="E26" s="237"/>
      <c r="F26" s="237"/>
      <c r="G26" s="237"/>
      <c r="H26" s="238"/>
      <c r="K26" s="238"/>
      <c r="L26" s="238"/>
      <c r="R26" s="44">
        <f>_xll.qlCalendarAdvance(Calendar,R25,"1D","f")</f>
        <v>42303</v>
      </c>
      <c r="S26" s="137">
        <f>_xll.qlCalendarAdvance(Calendar,R26,$F$1,"mf",,Trigger)</f>
        <v>42669</v>
      </c>
      <c r="T26" s="138">
        <f>_xll.qlDayCounterYearFraction(DayCounter,R26,S26,,,Trigger)</f>
        <v>1.0027397260273974</v>
      </c>
      <c r="U26" s="126">
        <f>_xll.qlInterpolationInterpolate(B12Minterpolation,R26,TRUE)</f>
        <v>4.5626736359487786E-3</v>
      </c>
    </row>
    <row r="27" spans="1:21" ht="11.25" customHeight="1" x14ac:dyDescent="0.2">
      <c r="E27" s="237"/>
      <c r="F27" s="237"/>
      <c r="G27" s="237"/>
      <c r="H27" s="238"/>
      <c r="K27" s="238"/>
      <c r="L27" s="238"/>
      <c r="R27" s="44">
        <f>_xll.qlCalendarAdvance(Calendar,R26,"1D","f")</f>
        <v>42304</v>
      </c>
      <c r="S27" s="137">
        <f>_xll.qlCalendarAdvance(Calendar,R27,$F$1,"mf",,Trigger)</f>
        <v>42670</v>
      </c>
      <c r="T27" s="138">
        <f>_xll.qlDayCounterYearFraction(DayCounter,R27,S27,,,Trigger)</f>
        <v>1.0027397260273974</v>
      </c>
      <c r="U27" s="126">
        <f>_xll.qlInterpolationInterpolate(B12Minterpolation,R27,TRUE)</f>
        <v>4.5584875157956214E-3</v>
      </c>
    </row>
    <row r="28" spans="1:21" ht="11.25" customHeight="1" x14ac:dyDescent="0.2">
      <c r="E28" s="237"/>
      <c r="F28" s="237"/>
      <c r="G28" s="237"/>
      <c r="H28" s="238"/>
      <c r="K28" s="238"/>
      <c r="L28" s="238"/>
      <c r="R28" s="44">
        <f>_xll.qlCalendarAdvance(Calendar,R27,"1D","f")</f>
        <v>42305</v>
      </c>
      <c r="S28" s="137">
        <f>_xll.qlCalendarAdvance(Calendar,R28,$F$1,"mf",,Trigger)</f>
        <v>42671</v>
      </c>
      <c r="T28" s="138">
        <f>_xll.qlDayCounterYearFraction(DayCounter,R28,S28,,,Trigger)</f>
        <v>1.0027397260273974</v>
      </c>
      <c r="U28" s="126">
        <f>_xll.qlInterpolationInterpolate(B12Minterpolation,R28,TRUE)</f>
        <v>4.5546002724449379E-3</v>
      </c>
    </row>
    <row r="29" spans="1:21" ht="11.25" customHeight="1" x14ac:dyDescent="0.2">
      <c r="E29" s="237"/>
      <c r="F29" s="237"/>
      <c r="G29" s="237"/>
      <c r="H29" s="238"/>
      <c r="K29" s="238"/>
      <c r="L29" s="238"/>
      <c r="R29" s="44">
        <f>_xll.qlCalendarAdvance(Calendar,R28,"1D","f")</f>
        <v>42306</v>
      </c>
      <c r="S29" s="137">
        <f>_xll.qlCalendarAdvance(Calendar,R29,$F$1,"mf",,Trigger)</f>
        <v>42674</v>
      </c>
      <c r="T29" s="138">
        <f>_xll.qlDayCounterYearFraction(DayCounter,R29,S29,,,Trigger)</f>
        <v>1.0082191780821919</v>
      </c>
      <c r="U29" s="126">
        <f>_xll.qlInterpolationInterpolate(B12Minterpolation,R29,TRUE)</f>
        <v>4.5510008363855246E-3</v>
      </c>
    </row>
    <row r="30" spans="1:21" ht="11.25" customHeight="1" x14ac:dyDescent="0.2">
      <c r="E30" s="237"/>
      <c r="F30" s="237"/>
      <c r="G30" s="237"/>
      <c r="H30" s="238"/>
      <c r="K30" s="238"/>
      <c r="L30" s="238"/>
      <c r="R30" s="44">
        <f>_xll.qlCalendarAdvance(Calendar,R29,"1D","f")</f>
        <v>42307</v>
      </c>
      <c r="S30" s="137">
        <f>_xll.qlCalendarAdvance(Calendar,R30,$F$1,"mf",,Trigger)</f>
        <v>42674</v>
      </c>
      <c r="T30" s="138">
        <f>_xll.qlDayCounterYearFraction(DayCounter,R30,S30,,,Trigger)</f>
        <v>1.0054794520547945</v>
      </c>
      <c r="U30" s="126">
        <f>_xll.qlInterpolationInterpolate(B12Minterpolation,R30,TRUE)</f>
        <v>4.5476781381061787E-3</v>
      </c>
    </row>
    <row r="31" spans="1:21" ht="11.25" customHeight="1" x14ac:dyDescent="0.2">
      <c r="E31" s="237"/>
      <c r="F31" s="237"/>
      <c r="G31" s="237"/>
      <c r="H31" s="238"/>
      <c r="K31" s="238"/>
      <c r="L31" s="238"/>
      <c r="R31" s="44">
        <f>_xll.qlCalendarAdvance(Calendar,R30,"1D","f")</f>
        <v>42310</v>
      </c>
      <c r="S31" s="137">
        <f>_xll.qlCalendarAdvance(Calendar,R31,$F$1,"mf",,Trigger)</f>
        <v>42676</v>
      </c>
      <c r="T31" s="138">
        <f>_xll.qlDayCounterYearFraction(DayCounter,R31,S31,,,Trigger)</f>
        <v>1.0027397260273974</v>
      </c>
      <c r="U31" s="126">
        <f>_xll.qlInterpolationInterpolate(B12Minterpolation,R31,TRUE)</f>
        <v>4.5392597748365199E-3</v>
      </c>
    </row>
    <row r="32" spans="1:21" ht="11.25" customHeight="1" x14ac:dyDescent="0.2">
      <c r="E32" s="237"/>
      <c r="F32" s="237"/>
      <c r="G32" s="237"/>
      <c r="H32" s="238"/>
      <c r="K32" s="238"/>
      <c r="L32" s="238"/>
      <c r="R32" s="44">
        <f>_xll.qlCalendarAdvance(Calendar,R31,"1D","f")</f>
        <v>42311</v>
      </c>
      <c r="S32" s="137">
        <f>_xll.qlCalendarAdvance(Calendar,R32,$F$1,"mf",,Trigger)</f>
        <v>42677</v>
      </c>
      <c r="T32" s="138">
        <f>_xll.qlDayCounterYearFraction(DayCounter,R32,S32,,,Trigger)</f>
        <v>1.0027397260273974</v>
      </c>
      <c r="U32" s="126">
        <f>_xll.qlInterpolationInterpolate(B12Minterpolation,R32,TRUE)</f>
        <v>4.5369333325654179E-3</v>
      </c>
    </row>
    <row r="33" spans="5:21" ht="11.25" customHeight="1" x14ac:dyDescent="0.2">
      <c r="E33" s="237"/>
      <c r="F33" s="237"/>
      <c r="G33" s="237"/>
      <c r="H33" s="238"/>
      <c r="K33" s="238"/>
      <c r="L33" s="238"/>
      <c r="R33" s="44">
        <f>_xll.qlCalendarAdvance(Calendar,R32,"1D","f")</f>
        <v>42312</v>
      </c>
      <c r="S33" s="137">
        <f>_xll.qlCalendarAdvance(Calendar,R33,$F$1,"mf",,Trigger)</f>
        <v>42678</v>
      </c>
      <c r="T33" s="138">
        <f>_xll.qlDayCounterYearFraction(DayCounter,R33,S33,,,Trigger)</f>
        <v>1.0027397260273974</v>
      </c>
      <c r="U33" s="126">
        <f>_xll.qlInterpolationInterpolate(B12Minterpolation,R33,TRUE)</f>
        <v>4.5348282805183692E-3</v>
      </c>
    </row>
    <row r="34" spans="5:21" ht="11.25" customHeight="1" x14ac:dyDescent="0.2">
      <c r="E34" s="237"/>
      <c r="F34" s="237"/>
      <c r="G34" s="237"/>
      <c r="H34" s="238"/>
      <c r="K34" s="238"/>
      <c r="L34" s="238"/>
      <c r="R34" s="44">
        <f>_xll.qlCalendarAdvance(Calendar,R33,"1D","f")</f>
        <v>42313</v>
      </c>
      <c r="S34" s="137">
        <f>_xll.qlCalendarAdvance(Calendar,R34,$F$1,"mf",,Trigger)</f>
        <v>42681</v>
      </c>
      <c r="T34" s="138">
        <f>_xll.qlDayCounterYearFraction(DayCounter,R34,S34,,,Trigger)</f>
        <v>1.0082191780821919</v>
      </c>
      <c r="U34" s="126">
        <f>_xll.qlInterpolationInterpolate(B12Minterpolation,R34,TRUE)</f>
        <v>4.5329335491841732E-3</v>
      </c>
    </row>
    <row r="35" spans="5:21" ht="11.25" customHeight="1" x14ac:dyDescent="0.2">
      <c r="E35" s="237"/>
      <c r="F35" s="237"/>
      <c r="G35" s="237"/>
      <c r="H35" s="238"/>
      <c r="K35" s="238"/>
      <c r="L35" s="238"/>
      <c r="R35" s="44">
        <f>_xll.qlCalendarAdvance(Calendar,R34,"1D","f")</f>
        <v>42314</v>
      </c>
      <c r="S35" s="137">
        <f>_xll.qlCalendarAdvance(Calendar,R35,$F$1,"mf",,Trigger)</f>
        <v>42681</v>
      </c>
      <c r="T35" s="138">
        <f>_xll.qlDayCounterYearFraction(DayCounter,R35,S35,,,Trigger)</f>
        <v>1.0054794520547945</v>
      </c>
      <c r="U35" s="126">
        <f>_xll.qlInterpolationInterpolate(B12Minterpolation,R35,TRUE)</f>
        <v>4.5312380690516246E-3</v>
      </c>
    </row>
    <row r="36" spans="5:21" ht="11.25" customHeight="1" x14ac:dyDescent="0.2">
      <c r="E36" s="237"/>
      <c r="F36" s="237"/>
      <c r="G36" s="237"/>
      <c r="H36" s="238"/>
      <c r="K36" s="238"/>
      <c r="L36" s="238"/>
      <c r="R36" s="44">
        <f>_xll.qlCalendarAdvance(Calendar,R35,"1D","f")</f>
        <v>42317</v>
      </c>
      <c r="S36" s="137">
        <f>_xll.qlCalendarAdvance(Calendar,R36,$F$1,"mf",,Trigger)</f>
        <v>42683</v>
      </c>
      <c r="T36" s="138">
        <f>_xll.qlDayCounterYearFraction(DayCounter,R36,S36,,,Trigger)</f>
        <v>1.0027397260273974</v>
      </c>
      <c r="U36" s="126">
        <f>_xll.qlInterpolationInterpolate(B12Minterpolation,R36,TRUE)</f>
        <v>4.5272364407518461E-3</v>
      </c>
    </row>
    <row r="37" spans="5:21" ht="11.25" customHeight="1" x14ac:dyDescent="0.2">
      <c r="E37" s="237"/>
      <c r="F37" s="237"/>
      <c r="G37" s="237"/>
      <c r="H37" s="238"/>
      <c r="K37" s="238"/>
      <c r="L37" s="238"/>
      <c r="R37" s="44">
        <f>_xll.qlCalendarAdvance(Calendar,R36,"1D","f")</f>
        <v>42318</v>
      </c>
      <c r="S37" s="137">
        <f>_xll.qlCalendarAdvance(Calendar,R37,$F$1,"mf",,Trigger)</f>
        <v>42684</v>
      </c>
      <c r="T37" s="138">
        <f>_xll.qlDayCounterYearFraction(DayCounter,R37,S37,,,Trigger)</f>
        <v>1.0027397260273974</v>
      </c>
      <c r="U37" s="126">
        <f>_xll.qlInterpolationInterpolate(B12Minterpolation,R37,TRUE)</f>
        <v>4.5262272703138666E-3</v>
      </c>
    </row>
    <row r="38" spans="5:21" ht="11.25" customHeight="1" x14ac:dyDescent="0.2">
      <c r="E38" s="237"/>
      <c r="F38" s="237"/>
      <c r="G38" s="237"/>
      <c r="H38" s="238"/>
      <c r="K38" s="238"/>
      <c r="L38" s="238"/>
      <c r="R38" s="44">
        <f>_xll.qlCalendarAdvance(Calendar,R37,"1D","f")</f>
        <v>42319</v>
      </c>
      <c r="S38" s="137">
        <f>_xll.qlCalendarAdvance(Calendar,R38,$F$1,"mf",,Trigger)</f>
        <v>42685</v>
      </c>
      <c r="T38" s="138">
        <f>_xll.qlDayCounterYearFraction(DayCounter,R38,S38,,,Trigger)</f>
        <v>1.0027397260273974</v>
      </c>
      <c r="U38" s="126">
        <f>_xll.qlInterpolationInterpolate(B12Minterpolation,R38,TRUE)</f>
        <v>4.5253620035215214E-3</v>
      </c>
    </row>
    <row r="39" spans="5:21" ht="11.25" customHeight="1" x14ac:dyDescent="0.2">
      <c r="E39" s="237"/>
      <c r="F39" s="237"/>
      <c r="G39" s="237"/>
      <c r="H39" s="238"/>
      <c r="K39" s="238"/>
      <c r="L39" s="238"/>
      <c r="R39" s="44">
        <f>_xll.qlCalendarAdvance(Calendar,R38,"1D","f")</f>
        <v>42320</v>
      </c>
      <c r="S39" s="137">
        <f>_xll.qlCalendarAdvance(Calendar,R39,$F$1,"mf",,Trigger)</f>
        <v>42688</v>
      </c>
      <c r="T39" s="138">
        <f>_xll.qlDayCounterYearFraction(DayCounter,R39,S39,,,Trigger)</f>
        <v>1.0082191780821919</v>
      </c>
      <c r="U39" s="126">
        <f>_xll.qlInterpolationInterpolate(B12Minterpolation,R39,TRUE)</f>
        <v>4.5246295708636086E-3</v>
      </c>
    </row>
    <row r="40" spans="5:21" ht="11.25" customHeight="1" x14ac:dyDescent="0.2">
      <c r="E40" s="237"/>
      <c r="F40" s="237"/>
      <c r="G40" s="237"/>
      <c r="H40" s="238"/>
      <c r="K40" s="238"/>
      <c r="L40" s="238"/>
      <c r="R40" s="44">
        <f>_xll.qlCalendarAdvance(Calendar,R39,"1D","f")</f>
        <v>42321</v>
      </c>
      <c r="S40" s="137">
        <f>_xll.qlCalendarAdvance(Calendar,R40,$F$1,"mf",,Trigger)</f>
        <v>42688</v>
      </c>
      <c r="T40" s="138">
        <f>_xll.qlDayCounterYearFraction(DayCounter,R40,S40,,,Trigger)</f>
        <v>1.0054794520547945</v>
      </c>
      <c r="U40" s="126">
        <f>_xll.qlInterpolationInterpolate(B12Minterpolation,R40,TRUE)</f>
        <v>4.5240189028289265E-3</v>
      </c>
    </row>
    <row r="41" spans="5:21" ht="11.25" customHeight="1" x14ac:dyDescent="0.2">
      <c r="E41" s="237"/>
      <c r="F41" s="237"/>
      <c r="G41" s="237"/>
      <c r="H41" s="238"/>
      <c r="K41" s="238"/>
      <c r="L41" s="238"/>
      <c r="R41" s="44">
        <f>_xll.qlCalendarAdvance(Calendar,R40,"1D","f")</f>
        <v>42324</v>
      </c>
      <c r="S41" s="137">
        <f>_xll.qlCalendarAdvance(Calendar,R41,$F$1,"mf",,Trigger)</f>
        <v>42690</v>
      </c>
      <c r="T41" s="138">
        <f>_xll.qlDayCounterYearFraction(DayCounter,R41,S41,,,Trigger)</f>
        <v>1.0027397260273974</v>
      </c>
      <c r="U41" s="126">
        <f>_xll.qlInterpolationInterpolate(B12Minterpolation,R41,TRUE)</f>
        <v>4.5228067913522301E-3</v>
      </c>
    </row>
    <row r="42" spans="5:21" ht="11.25" customHeight="1" x14ac:dyDescent="0.2">
      <c r="E42" s="237"/>
      <c r="F42" s="237"/>
      <c r="G42" s="237"/>
      <c r="H42" s="238"/>
      <c r="K42" s="238"/>
      <c r="L42" s="238"/>
      <c r="R42" s="44">
        <f>_xll.qlCalendarAdvance(Calendar,R41,"1D","f")</f>
        <v>42325</v>
      </c>
      <c r="S42" s="137">
        <f>_xll.qlCalendarAdvance(Calendar,R42,$F$1,"mf",,Trigger)</f>
        <v>42691</v>
      </c>
      <c r="T42" s="138">
        <f>_xll.qlDayCounterYearFraction(DayCounter,R42,S42,,,Trigger)</f>
        <v>1.0027397260273974</v>
      </c>
      <c r="U42" s="126">
        <f>_xll.qlInterpolationInterpolate(B12Minterpolation,R42,TRUE)</f>
        <v>4.5225724866984392E-3</v>
      </c>
    </row>
    <row r="43" spans="5:21" ht="11.25" customHeight="1" x14ac:dyDescent="0.2">
      <c r="E43" s="237"/>
      <c r="F43" s="237"/>
      <c r="G43" s="237"/>
      <c r="H43" s="238"/>
      <c r="K43" s="238"/>
      <c r="L43" s="238"/>
      <c r="R43" s="44">
        <f>_xll.qlCalendarAdvance(Calendar,R42,"1D","f")</f>
        <v>42326</v>
      </c>
      <c r="S43" s="137">
        <f>_xll.qlCalendarAdvance(Calendar,R43,$F$1,"mf",,Trigger)</f>
        <v>42692</v>
      </c>
      <c r="T43" s="138">
        <f>_xll.qlDayCounterYearFraction(DayCounter,R43,S43,,,Trigger)</f>
        <v>1.0027397260273974</v>
      </c>
      <c r="U43" s="126">
        <f>_xll.qlInterpolationInterpolate(B12Minterpolation,R43,TRUE)</f>
        <v>4.522404599111865E-3</v>
      </c>
    </row>
    <row r="44" spans="5:21" ht="11.25" customHeight="1" x14ac:dyDescent="0.2">
      <c r="E44" s="237"/>
      <c r="F44" s="237"/>
      <c r="G44" s="237"/>
      <c r="H44" s="238"/>
      <c r="K44" s="238"/>
      <c r="L44" s="238"/>
      <c r="R44" s="44">
        <f>_xll.qlCalendarAdvance(Calendar,R43,"1D","f")</f>
        <v>42327</v>
      </c>
      <c r="S44" s="137">
        <f>_xll.qlCalendarAdvance(Calendar,R44,$F$1,"mf",,Trigger)</f>
        <v>42695</v>
      </c>
      <c r="T44" s="138">
        <f>_xll.qlDayCounterYearFraction(DayCounter,R44,S44,,,Trigger)</f>
        <v>1.0082191780821919</v>
      </c>
      <c r="U44" s="126">
        <f>_xll.qlInterpolationInterpolate(B12Minterpolation,R44,TRUE)</f>
        <v>4.5222920590813039E-3</v>
      </c>
    </row>
    <row r="45" spans="5:21" ht="11.25" customHeight="1" x14ac:dyDescent="0.2">
      <c r="E45" s="237"/>
      <c r="F45" s="237"/>
      <c r="G45" s="237"/>
      <c r="H45" s="238"/>
      <c r="K45" s="238"/>
      <c r="L45" s="238"/>
      <c r="R45" s="44">
        <f>_xll.qlCalendarAdvance(Calendar,R44,"1D","f")</f>
        <v>42328</v>
      </c>
      <c r="S45" s="137">
        <f>_xll.qlCalendarAdvance(Calendar,R45,$F$1,"mf",,Trigger)</f>
        <v>42695</v>
      </c>
      <c r="T45" s="138">
        <f>_xll.qlDayCounterYearFraction(DayCounter,R45,S45,,,Trigger)</f>
        <v>1.0054794520547945</v>
      </c>
      <c r="U45" s="126">
        <f>_xll.qlInterpolationInterpolate(B12Minterpolation,R45,TRUE)</f>
        <v>4.5222237970955542E-3</v>
      </c>
    </row>
    <row r="46" spans="5:21" ht="11.25" customHeight="1" x14ac:dyDescent="0.2">
      <c r="E46" s="237"/>
      <c r="F46" s="237"/>
      <c r="G46" s="237"/>
      <c r="H46" s="238"/>
      <c r="K46" s="238"/>
      <c r="L46" s="238"/>
      <c r="R46" s="44">
        <f>_xll.qlCalendarAdvance(Calendar,R45,"1D","f")</f>
        <v>42331</v>
      </c>
      <c r="S46" s="137">
        <f>_xll.qlCalendarAdvance(Calendar,R46,$F$1,"mf",,Trigger)</f>
        <v>42697</v>
      </c>
      <c r="T46" s="138">
        <f>_xll.qlDayCounterYearFraction(DayCounter,R46,S46,,,Trigger)</f>
        <v>1.0027397260273974</v>
      </c>
      <c r="U46" s="126">
        <f>_xll.qlInterpolationInterpolate(B12Minterpolation,R46,TRUE)</f>
        <v>4.5221739842951419E-3</v>
      </c>
    </row>
    <row r="47" spans="5:21" ht="11.25" customHeight="1" x14ac:dyDescent="0.2">
      <c r="E47" s="237"/>
      <c r="F47" s="237"/>
      <c r="G47" s="237"/>
      <c r="H47" s="238"/>
      <c r="K47" s="238"/>
      <c r="L47" s="238"/>
      <c r="R47" s="44">
        <f>_xll.qlCalendarAdvance(Calendar,R46,"1D","f")</f>
        <v>42332</v>
      </c>
      <c r="S47" s="137">
        <f>_xll.qlCalendarAdvance(Calendar,R47,$F$1,"mf",,Trigger)</f>
        <v>42698</v>
      </c>
      <c r="T47" s="138">
        <f>_xll.qlDayCounterYearFraction(DayCounter,R47,S47,,,Trigger)</f>
        <v>1.0027397260273974</v>
      </c>
      <c r="U47" s="126">
        <f>_xll.qlInterpolationInterpolate(B12Minterpolation,R47,TRUE)</f>
        <v>4.5220995423731454E-3</v>
      </c>
    </row>
    <row r="48" spans="5:21" ht="11.25" customHeight="1" x14ac:dyDescent="0.2">
      <c r="E48" s="237"/>
      <c r="F48" s="237"/>
      <c r="G48" s="237"/>
      <c r="H48" s="238"/>
      <c r="K48" s="238"/>
      <c r="L48" s="238"/>
      <c r="R48" s="44">
        <f>_xll.qlCalendarAdvance(Calendar,R47,"1D","f")</f>
        <v>42333</v>
      </c>
      <c r="S48" s="137">
        <f>_xll.qlCalendarAdvance(Calendar,R48,$F$1,"mf",,Trigger)</f>
        <v>42699</v>
      </c>
      <c r="T48" s="138">
        <f>_xll.qlDayCounterYearFraction(DayCounter,R48,S48,,,Trigger)</f>
        <v>1.0027397260273974</v>
      </c>
      <c r="U48" s="126">
        <f>_xll.qlInterpolationInterpolate(B12Minterpolation,R48,TRUE)</f>
        <v>4.5218830652586674E-3</v>
      </c>
    </row>
    <row r="49" spans="5:21" ht="11.25" customHeight="1" x14ac:dyDescent="0.2">
      <c r="E49" s="237"/>
      <c r="F49" s="237"/>
      <c r="G49" s="237"/>
      <c r="H49" s="238"/>
      <c r="K49" s="238"/>
      <c r="L49" s="238"/>
      <c r="R49" s="44">
        <f>_xll.qlCalendarAdvance(Calendar,R48,"1D","f")</f>
        <v>42334</v>
      </c>
      <c r="S49" s="137">
        <f>_xll.qlCalendarAdvance(Calendar,R49,$F$1,"mf",,Trigger)</f>
        <v>42702</v>
      </c>
      <c r="T49" s="138">
        <f>_xll.qlDayCounterYearFraction(DayCounter,R49,S49,,,Trigger)</f>
        <v>1.0082191780821919</v>
      </c>
      <c r="U49" s="126">
        <f>_xll.qlInterpolationInterpolate(B12Minterpolation,R49,TRUE)</f>
        <v>4.5215348259289787E-3</v>
      </c>
    </row>
    <row r="50" spans="5:21" ht="11.25" customHeight="1" x14ac:dyDescent="0.2">
      <c r="E50" s="237"/>
      <c r="F50" s="237"/>
      <c r="G50" s="237"/>
      <c r="H50" s="238"/>
      <c r="K50" s="238"/>
      <c r="L50" s="238"/>
      <c r="R50" s="44">
        <f>_xll.qlCalendarAdvance(Calendar,R49,"1D","f")</f>
        <v>42335</v>
      </c>
      <c r="S50" s="137">
        <f>_xll.qlCalendarAdvance(Calendar,R50,$F$1,"mf",,Trigger)</f>
        <v>42702</v>
      </c>
      <c r="T50" s="138">
        <f>_xll.qlDayCounterYearFraction(DayCounter,R50,S50,,,Trigger)</f>
        <v>1.0054794520547945</v>
      </c>
      <c r="U50" s="126">
        <f>_xll.qlInterpolationInterpolate(B12Minterpolation,R50,TRUE)</f>
        <v>4.5210650973613467E-3</v>
      </c>
    </row>
    <row r="51" spans="5:21" ht="11.25" customHeight="1" x14ac:dyDescent="0.2">
      <c r="E51" s="237"/>
      <c r="F51" s="237"/>
      <c r="G51" s="237"/>
      <c r="H51" s="238"/>
      <c r="K51" s="238"/>
      <c r="L51" s="238"/>
      <c r="R51" s="44">
        <f>_xll.qlCalendarAdvance(Calendar,R50,"1D","f")</f>
        <v>42338</v>
      </c>
      <c r="S51" s="137">
        <f>_xll.qlCalendarAdvance(Calendar,R51,$F$1,"mf",,Trigger)</f>
        <v>42704</v>
      </c>
      <c r="T51" s="138">
        <f>_xll.qlDayCounterYearFraction(DayCounter,R51,S51,,,Trigger)</f>
        <v>1.0027397260273974</v>
      </c>
      <c r="U51" s="126">
        <f>_xll.qlInterpolationInterpolate(B12Minterpolation,R51,TRUE)</f>
        <v>4.5190297060034874E-3</v>
      </c>
    </row>
    <row r="52" spans="5:21" ht="11.25" customHeight="1" x14ac:dyDescent="0.2">
      <c r="E52" s="237"/>
      <c r="F52" s="237"/>
      <c r="G52" s="237"/>
      <c r="H52" s="238"/>
      <c r="K52" s="238"/>
      <c r="L52" s="238"/>
      <c r="R52" s="44">
        <f>_xll.qlCalendarAdvance(Calendar,R51,"1D","f")</f>
        <v>42339</v>
      </c>
      <c r="S52" s="137">
        <f>_xll.qlCalendarAdvance(Calendar,R52,$F$1,"mf",,Trigger)</f>
        <v>42705</v>
      </c>
      <c r="T52" s="138">
        <f>_xll.qlDayCounterYearFraction(DayCounter,R52,S52,,,Trigger)</f>
        <v>1.0027397260273974</v>
      </c>
      <c r="U52" s="126">
        <f>_xll.qlInterpolationInterpolate(B12Minterpolation,R52,TRUE)</f>
        <v>4.5181767502567756E-3</v>
      </c>
    </row>
    <row r="53" spans="5:21" x14ac:dyDescent="0.2">
      <c r="E53" s="237"/>
      <c r="F53" s="237"/>
      <c r="G53" s="237"/>
      <c r="H53" s="238"/>
      <c r="K53" s="238"/>
      <c r="L53" s="238"/>
      <c r="R53" s="44">
        <f>_xll.qlCalendarAdvance(Calendar,R52,"1D","f")</f>
        <v>42340</v>
      </c>
      <c r="S53" s="137">
        <f>_xll.qlCalendarAdvance(Calendar,R53,$F$1,"mf",,Trigger)</f>
        <v>42706</v>
      </c>
      <c r="T53" s="138">
        <f>_xll.qlDayCounterYearFraction(DayCounter,R53,S53,,,Trigger)</f>
        <v>1.0027397260273974</v>
      </c>
      <c r="U53" s="126">
        <f>_xll.qlInterpolationInterpolate(B12Minterpolation,R53,TRUE)</f>
        <v>4.5172536701584666E-3</v>
      </c>
    </row>
    <row r="54" spans="5:21" x14ac:dyDescent="0.2">
      <c r="R54" s="44">
        <f>_xll.qlCalendarAdvance(Calendar,R53,"1D","f")</f>
        <v>42341</v>
      </c>
      <c r="S54" s="137">
        <f>_xll.qlCalendarAdvance(Calendar,R54,$F$1,"mf",,Trigger)</f>
        <v>42709</v>
      </c>
      <c r="T54" s="138">
        <f>_xll.qlDayCounterYearFraction(DayCounter,R54,S54,,,Trigger)</f>
        <v>1.0082191780821919</v>
      </c>
      <c r="U54" s="126">
        <f>_xll.qlInterpolationInterpolate(B12Minterpolation,R54,TRUE)</f>
        <v>4.5162707386858297E-3</v>
      </c>
    </row>
    <row r="55" spans="5:21" x14ac:dyDescent="0.2">
      <c r="R55" s="44">
        <f>_xll.qlCalendarAdvance(Calendar,R54,"1D","f")</f>
        <v>42342</v>
      </c>
      <c r="S55" s="137">
        <f>_xll.qlCalendarAdvance(Calendar,R55,$F$1,"mf",,Trigger)</f>
        <v>42709</v>
      </c>
      <c r="T55" s="138">
        <f>_xll.qlDayCounterYearFraction(DayCounter,R55,S55,,,Trigger)</f>
        <v>1.0054794520547945</v>
      </c>
      <c r="U55" s="126">
        <f>_xll.qlInterpolationInterpolate(B12Minterpolation,R55,TRUE)</f>
        <v>4.515238228816134E-3</v>
      </c>
    </row>
    <row r="56" spans="5:21" x14ac:dyDescent="0.2">
      <c r="R56" s="44">
        <f>_xll.qlCalendarAdvance(Calendar,R55,"1D","f")</f>
        <v>42345</v>
      </c>
      <c r="S56" s="137">
        <f>_xll.qlCalendarAdvance(Calendar,R56,$F$1,"mf",,Trigger)</f>
        <v>42711</v>
      </c>
      <c r="T56" s="138">
        <f>_xll.qlDayCounterYearFraction(DayCounter,R56,S56,,,Trigger)</f>
        <v>1.0027397260273974</v>
      </c>
      <c r="U56" s="126">
        <f>_xll.qlInterpolationInterpolate(B12Minterpolation,R56,TRUE)</f>
        <v>4.511945958597381E-3</v>
      </c>
    </row>
    <row r="57" spans="5:21" x14ac:dyDescent="0.2">
      <c r="R57" s="44">
        <f>_xll.qlCalendarAdvance(Calendar,R56,"1D","f")</f>
        <v>42346</v>
      </c>
      <c r="S57" s="137">
        <f>_xll.qlCalendarAdvance(Calendar,R57,$F$1,"mf",,Trigger)</f>
        <v>42712</v>
      </c>
      <c r="T57" s="138">
        <f>_xll.qlDayCounterYearFraction(DayCounter,R57,S57,,,Trigger)</f>
        <v>1.0027397260273974</v>
      </c>
      <c r="U57" s="126">
        <f>_xll.qlInterpolationInterpolate(B12Minterpolation,R57,TRUE)</f>
        <v>4.5108178649121387E-3</v>
      </c>
    </row>
    <row r="58" spans="5:21" x14ac:dyDescent="0.2">
      <c r="R58" s="44">
        <f>_xll.qlCalendarAdvance(Calendar,R57,"1D","f")</f>
        <v>42347</v>
      </c>
      <c r="S58" s="137">
        <f>_xll.qlCalendarAdvance(Calendar,R58,$F$1,"mf",,Trigger)</f>
        <v>42713</v>
      </c>
      <c r="T58" s="138">
        <f>_xll.qlDayCounterYearFraction(DayCounter,R58,S58,,,Trigger)</f>
        <v>1.0027397260273974</v>
      </c>
      <c r="U58" s="126">
        <f>_xll.qlInterpolationInterpolate(B12Minterpolation,R58,TRUE)</f>
        <v>4.5096915577161828E-3</v>
      </c>
    </row>
    <row r="59" spans="5:21" x14ac:dyDescent="0.2">
      <c r="R59" s="44">
        <f>_xll.qlCalendarAdvance(Calendar,R58,"1D","f")</f>
        <v>42348</v>
      </c>
      <c r="S59" s="137">
        <f>_xll.qlCalendarAdvance(Calendar,R59,$F$1,"mf",,Trigger)</f>
        <v>42716</v>
      </c>
      <c r="T59" s="138">
        <f>_xll.qlDayCounterYearFraction(DayCounter,R59,S59,,,Trigger)</f>
        <v>1.0082191780821919</v>
      </c>
      <c r="U59" s="126">
        <f>_xll.qlInterpolationInterpolate(B12Minterpolation,R59,TRUE)</f>
        <v>4.5085773099867816E-3</v>
      </c>
    </row>
    <row r="60" spans="5:21" x14ac:dyDescent="0.2">
      <c r="R60" s="44">
        <f>_xll.qlCalendarAdvance(Calendar,R59,"1D","f")</f>
        <v>42349</v>
      </c>
      <c r="S60" s="137">
        <f>_xll.qlCalendarAdvance(Calendar,R60,$F$1,"mf",,Trigger)</f>
        <v>42716</v>
      </c>
      <c r="T60" s="138">
        <f>_xll.qlDayCounterYearFraction(DayCounter,R60,S60,,,Trigger)</f>
        <v>1.0054794520547945</v>
      </c>
      <c r="U60" s="126">
        <f>_xll.qlInterpolationInterpolate(B12Minterpolation,R60,TRUE)</f>
        <v>4.5074853947012043E-3</v>
      </c>
    </row>
    <row r="61" spans="5:21" x14ac:dyDescent="0.2">
      <c r="R61" s="44">
        <f>_xll.qlCalendarAdvance(Calendar,R60,"1D","f")</f>
        <v>42352</v>
      </c>
      <c r="S61" s="137">
        <f>_xll.qlCalendarAdvance(Calendar,R61,$F$1,"mf",,Trigger)</f>
        <v>42718</v>
      </c>
      <c r="T61" s="138">
        <f>_xll.qlDayCounterYearFraction(DayCounter,R61,S61,,,Trigger)</f>
        <v>1.0027397260273974</v>
      </c>
      <c r="U61" s="126">
        <f>_xll.qlInterpolationInterpolate(B12Minterpolation,R61,TRUE)</f>
        <v>4.5044463732801104E-3</v>
      </c>
    </row>
    <row r="62" spans="5:21" x14ac:dyDescent="0.2">
      <c r="R62" s="44">
        <f>_xll.qlCalendarAdvance(Calendar,R61,"1D","f")</f>
        <v>42353</v>
      </c>
      <c r="S62" s="137">
        <f>_xll.qlCalendarAdvance(Calendar,R62,$F$1,"mf",,Trigger)</f>
        <v>42719</v>
      </c>
      <c r="T62" s="138">
        <f>_xll.qlDayCounterYearFraction(DayCounter,R62,S62,,,Trigger)</f>
        <v>1.0027397260273974</v>
      </c>
      <c r="U62" s="126">
        <f>_xll.qlInterpolationInterpolate(B12Minterpolation,R62,TRUE)</f>
        <v>4.5035465175425208E-3</v>
      </c>
    </row>
    <row r="63" spans="5:21" x14ac:dyDescent="0.2">
      <c r="R63" s="44">
        <f>_xll.qlCalendarAdvance(Calendar,R62,"1D","f")</f>
        <v>42354</v>
      </c>
      <c r="S63" s="137">
        <f>_xll.qlCalendarAdvance(Calendar,R63,$F$1,"mf",,Trigger)</f>
        <v>42720</v>
      </c>
      <c r="T63" s="138">
        <f>_xll.qlDayCounterYearFraction(DayCounter,R63,S63,,,Trigger)</f>
        <v>1.0027397260273974</v>
      </c>
      <c r="U63" s="126">
        <f>_xll.qlInterpolationInterpolate(B12Minterpolation,R63,TRUE)</f>
        <v>4.502720359135101E-3</v>
      </c>
    </row>
    <row r="64" spans="5:21" x14ac:dyDescent="0.2">
      <c r="R64" s="44">
        <f>_xll.qlCalendarAdvance(Calendar,R63,"1D","f")</f>
        <v>42355</v>
      </c>
      <c r="S64" s="137">
        <f>_xll.qlCalendarAdvance(Calendar,R64,$F$1,"mf",,Trigger)</f>
        <v>42723</v>
      </c>
      <c r="T64" s="138">
        <f>_xll.qlDayCounterYearFraction(DayCounter,R64,S64,,,Trigger)</f>
        <v>1.0082191780821919</v>
      </c>
      <c r="U64" s="126">
        <f>_xll.qlInterpolationInterpolate(B12Minterpolation,R64,TRUE)</f>
        <v>4.5019781710351195E-3</v>
      </c>
    </row>
    <row r="65" spans="18:21" x14ac:dyDescent="0.2">
      <c r="R65" s="44">
        <f>_xll.qlCalendarAdvance(Calendar,R64,"1D","f")</f>
        <v>42356</v>
      </c>
      <c r="S65" s="137">
        <f>_xll.qlCalendarAdvance(Calendar,R65,$F$1,"mf",,Trigger)</f>
        <v>42723</v>
      </c>
      <c r="T65" s="138">
        <f>_xll.qlDayCounterYearFraction(DayCounter,R65,S65,,,Trigger)</f>
        <v>1.0054794520547945</v>
      </c>
      <c r="U65" s="126">
        <f>_xll.qlInterpolationInterpolate(B12Minterpolation,R65,TRUE)</f>
        <v>4.5013302262198462E-3</v>
      </c>
    </row>
    <row r="66" spans="18:21" x14ac:dyDescent="0.2">
      <c r="R66" s="44">
        <f>_xll.qlCalendarAdvance(Calendar,R65,"1D","f")</f>
        <v>42359</v>
      </c>
      <c r="S66" s="137">
        <f>_xll.qlCalendarAdvance(Calendar,R66,$F$1,"mf",,Trigger)</f>
        <v>42725</v>
      </c>
      <c r="T66" s="138">
        <f>_xll.qlDayCounterYearFraction(DayCounter,R66,S66,,,Trigger)</f>
        <v>1.0027397260273974</v>
      </c>
      <c r="U66" s="126">
        <f>_xll.qlInterpolationInterpolate(B12Minterpolation,R66,TRUE)</f>
        <v>4.5000545812549616E-3</v>
      </c>
    </row>
    <row r="67" spans="18:21" x14ac:dyDescent="0.2">
      <c r="R67" s="44">
        <f>_xll.qlCalendarAdvance(Calendar,R66,"1D","f")</f>
        <v>42360</v>
      </c>
      <c r="S67" s="137">
        <f>_xll.qlCalendarAdvance(Calendar,R67,$F$1,"mf",,Trigger)</f>
        <v>42726</v>
      </c>
      <c r="T67" s="138">
        <f>_xll.qlDayCounterYearFraction(DayCounter,R67,S67,,,Trigger)</f>
        <v>1.0027397260273974</v>
      </c>
      <c r="U67" s="126">
        <f>_xll.qlInterpolationInterpolate(B12Minterpolation,R67,TRUE)</f>
        <v>4.4998863393512093E-3</v>
      </c>
    </row>
    <row r="68" spans="18:21" x14ac:dyDescent="0.2">
      <c r="R68" s="44">
        <f>_xll.qlCalendarAdvance(Calendar,R67,"1D","f")</f>
        <v>42361</v>
      </c>
      <c r="S68" s="137">
        <f>_xll.qlCalendarAdvance(Calendar,R68,$F$1,"mf",,Trigger)</f>
        <v>42727</v>
      </c>
      <c r="T68" s="138">
        <f>_xll.qlDayCounterYearFraction(DayCounter,R68,S68,,,Trigger)</f>
        <v>1.0027397260273974</v>
      </c>
      <c r="U68" s="126">
        <f>_xll.qlInterpolationInterpolate(B12Minterpolation,R68,TRUE)</f>
        <v>4.4998637056185096E-3</v>
      </c>
    </row>
    <row r="69" spans="18:21" x14ac:dyDescent="0.2">
      <c r="R69" s="44">
        <f>_xll.qlCalendarAdvance(Calendar,R68,"1D","f")</f>
        <v>42362</v>
      </c>
      <c r="S69" s="137">
        <f>_xll.qlCalendarAdvance(Calendar,R69,$F$1,"mf",,Trigger)</f>
        <v>42732</v>
      </c>
      <c r="T69" s="138">
        <f>_xll.qlDayCounterYearFraction(DayCounter,R69,S69,,,Trigger)</f>
        <v>1.0136986301369864</v>
      </c>
      <c r="U69" s="126">
        <f>_xll.qlInterpolationInterpolate(B12Minterpolation,R69,TRUE)</f>
        <v>4.5000023629319088E-3</v>
      </c>
    </row>
    <row r="70" spans="18:21" x14ac:dyDescent="0.2">
      <c r="R70" s="44">
        <f>_xll.qlCalendarAdvance(Calendar,R69,"1D","f")</f>
        <v>42367</v>
      </c>
      <c r="S70" s="137">
        <f>_xll.qlCalendarAdvance(Calendar,R70,$F$1,"mf",,Trigger)</f>
        <v>42733</v>
      </c>
      <c r="T70" s="138">
        <f>_xll.qlDayCounterYearFraction(DayCounter,R70,S70,,,Trigger)</f>
        <v>1.0027397260273974</v>
      </c>
      <c r="U70" s="126">
        <f>_xll.qlInterpolationInterpolate(B12Minterpolation,R70,TRUE)</f>
        <v>4.503072728895754E-3</v>
      </c>
    </row>
    <row r="71" spans="18:21" x14ac:dyDescent="0.2">
      <c r="R71" s="44">
        <f>_xll.qlCalendarAdvance(Calendar,R70,"1D","f")</f>
        <v>42368</v>
      </c>
      <c r="S71" s="137">
        <f>_xll.qlCalendarAdvance(Calendar,R71,$F$1,"mf",,Trigger)</f>
        <v>42734</v>
      </c>
      <c r="T71" s="138">
        <f>_xll.qlDayCounterYearFraction(DayCounter,R71,S71,,,Trigger)</f>
        <v>1.0027397260273974</v>
      </c>
      <c r="U71" s="126">
        <f>_xll.qlInterpolationInterpolate(B12Minterpolation,R71,TRUE)</f>
        <v>4.5041214313834427E-3</v>
      </c>
    </row>
    <row r="72" spans="18:21" x14ac:dyDescent="0.2">
      <c r="R72" s="44">
        <f>_xll.qlCalendarAdvance(Calendar,R71,"1D","f")</f>
        <v>42369</v>
      </c>
      <c r="S72" s="137">
        <f>_xll.qlCalendarAdvance(Calendar,R72,$F$1,"mf",,Trigger)</f>
        <v>42734</v>
      </c>
      <c r="T72" s="138">
        <f>_xll.qlDayCounterYearFraction(DayCounter,R72,S72,,,Trigger)</f>
        <v>1</v>
      </c>
      <c r="U72" s="126">
        <f>_xll.qlInterpolationInterpolate(B12Minterpolation,R72,TRUE)</f>
        <v>4.5053014147746215E-3</v>
      </c>
    </row>
    <row r="73" spans="18:21" x14ac:dyDescent="0.2">
      <c r="R73" s="44">
        <f>_xll.qlCalendarAdvance(Calendar,R72,"1D","f")</f>
        <v>42373</v>
      </c>
      <c r="S73" s="137">
        <f>_xll.qlCalendarAdvance(Calendar,R73,$F$1,"mf",,Trigger)</f>
        <v>42739</v>
      </c>
      <c r="T73" s="138">
        <f>_xll.qlDayCounterYearFraction(DayCounter,R73,S73,,,Trigger)</f>
        <v>1.0027397260273974</v>
      </c>
      <c r="U73" s="126">
        <f>_xll.qlInterpolationInterpolate(B12Minterpolation,R73,TRUE)</f>
        <v>4.5112176242758069E-3</v>
      </c>
    </row>
    <row r="74" spans="18:21" x14ac:dyDescent="0.2">
      <c r="R74" s="44">
        <f>_xll.qlCalendarAdvance(Calendar,R73,"1D","f")</f>
        <v>42374</v>
      </c>
      <c r="S74" s="137">
        <f>_xll.qlCalendarAdvance(Calendar,R74,$F$1,"mf",,Trigger)</f>
        <v>42740</v>
      </c>
      <c r="T74" s="138">
        <f>_xll.qlDayCounterYearFraction(DayCounter,R74,S74,,,Trigger)</f>
        <v>1.0027397260273974</v>
      </c>
      <c r="U74" s="126">
        <f>_xll.qlInterpolationInterpolate(B12Minterpolation,R74,TRUE)</f>
        <v>4.5129666123606138E-3</v>
      </c>
    </row>
    <row r="75" spans="18:21" x14ac:dyDescent="0.2">
      <c r="R75" s="44">
        <f>_xll.qlCalendarAdvance(Calendar,R74,"1D","f")</f>
        <v>42375</v>
      </c>
      <c r="S75" s="137">
        <f>_xll.qlCalendarAdvance(Calendar,R75,$F$1,"mf",,Trigger)</f>
        <v>42741</v>
      </c>
      <c r="T75" s="138">
        <f>_xll.qlDayCounterYearFraction(DayCounter,R75,S75,,,Trigger)</f>
        <v>1.0027397260273974</v>
      </c>
      <c r="U75" s="126">
        <f>_xll.qlInterpolationInterpolate(B12Minterpolation,R75,TRUE)</f>
        <v>4.5148119214193832E-3</v>
      </c>
    </row>
    <row r="76" spans="18:21" x14ac:dyDescent="0.2">
      <c r="R76" s="44">
        <f>_xll.qlCalendarAdvance(Calendar,R75,"1D","f")</f>
        <v>42376</v>
      </c>
      <c r="S76" s="137">
        <f>_xll.qlCalendarAdvance(Calendar,R76,$F$1,"mf",,Trigger)</f>
        <v>42744</v>
      </c>
      <c r="T76" s="138">
        <f>_xll.qlDayCounterYearFraction(DayCounter,R76,S76,,,Trigger)</f>
        <v>1.0082191780821919</v>
      </c>
      <c r="U76" s="126">
        <f>_xll.qlInterpolationInterpolate(B12Minterpolation,R76,TRUE)</f>
        <v>4.5167477247971917E-3</v>
      </c>
    </row>
    <row r="77" spans="18:21" x14ac:dyDescent="0.2">
      <c r="R77" s="44">
        <f>_xll.qlCalendarAdvance(Calendar,R76,"1D","f")</f>
        <v>42377</v>
      </c>
      <c r="S77" s="137">
        <f>_xll.qlCalendarAdvance(Calendar,R77,$F$1,"mf",,Trigger)</f>
        <v>42744</v>
      </c>
      <c r="T77" s="138">
        <f>_xll.qlDayCounterYearFraction(DayCounter,R77,S77,,,Trigger)</f>
        <v>1.0054794520547945</v>
      </c>
      <c r="U77" s="126">
        <f>_xll.qlInterpolationInterpolate(B12Minterpolation,R77,TRUE)</f>
        <v>4.5187681958391186E-3</v>
      </c>
    </row>
    <row r="78" spans="18:21" x14ac:dyDescent="0.2">
      <c r="R78" s="44">
        <f>_xll.qlCalendarAdvance(Calendar,R77,"1D","f")</f>
        <v>42380</v>
      </c>
      <c r="S78" s="137">
        <f>_xll.qlCalendarAdvance(Calendar,R78,$F$1,"mf",,Trigger)</f>
        <v>42746</v>
      </c>
      <c r="T78" s="138">
        <f>_xll.qlDayCounterYearFraction(DayCounter,R78,S78,,,Trigger)</f>
        <v>1.0027397260273974</v>
      </c>
      <c r="U78" s="126">
        <f>_xll.qlInterpolationInterpolate(B12Minterpolation,R78,TRUE)</f>
        <v>4.5252793484003989E-3</v>
      </c>
    </row>
    <row r="79" spans="18:21" x14ac:dyDescent="0.2">
      <c r="R79" s="44">
        <f>_xll.qlCalendarAdvance(Calendar,R78,"1D","f")</f>
        <v>42381</v>
      </c>
      <c r="S79" s="137">
        <f>_xll.qlCalendarAdvance(Calendar,R79,$F$1,"mf",,Trigger)</f>
        <v>42747</v>
      </c>
      <c r="T79" s="138">
        <f>_xll.qlDayCounterYearFraction(DayCounter,R79,S79,,,Trigger)</f>
        <v>1.0027397260273974</v>
      </c>
      <c r="U79" s="126">
        <f>_xll.qlInterpolationInterpolate(B12Minterpolation,R79,TRUE)</f>
        <v>4.5275802235495866E-3</v>
      </c>
    </row>
    <row r="80" spans="18:21" x14ac:dyDescent="0.2">
      <c r="R80" s="44">
        <f>_xll.qlCalendarAdvance(Calendar,R79,"1D","f")</f>
        <v>42382</v>
      </c>
      <c r="S80" s="137">
        <f>_xll.qlCalendarAdvance(Calendar,R80,$F$1,"mf",,Trigger)</f>
        <v>42748</v>
      </c>
      <c r="T80" s="138">
        <f>_xll.qlDayCounterYearFraction(DayCounter,R80,S80,,,Trigger)</f>
        <v>1.0027397260273974</v>
      </c>
      <c r="U80" s="126">
        <f>_xll.qlInterpolationInterpolate(B12Minterpolation,R80,TRUE)</f>
        <v>4.5299366330882858E-3</v>
      </c>
    </row>
    <row r="81" spans="18:21" x14ac:dyDescent="0.2">
      <c r="R81" s="44">
        <f>_xll.qlCalendarAdvance(Calendar,R80,"1D","f")</f>
        <v>42383</v>
      </c>
      <c r="S81" s="137">
        <f>_xll.qlCalendarAdvance(Calendar,R81,$F$1,"mf",,Trigger)</f>
        <v>42751</v>
      </c>
      <c r="T81" s="138">
        <f>_xll.qlDayCounterYearFraction(DayCounter,R81,S81,,,Trigger)</f>
        <v>1.0082191780821919</v>
      </c>
      <c r="U81" s="126">
        <f>_xll.qlInterpolationInterpolate(B12Minterpolation,R81,TRUE)</f>
        <v>4.5323427503615758E-3</v>
      </c>
    </row>
    <row r="82" spans="18:21" x14ac:dyDescent="0.2">
      <c r="R82" s="44">
        <f>_xll.qlCalendarAdvance(Calendar,R81,"1D","f")</f>
        <v>42384</v>
      </c>
      <c r="S82" s="137">
        <f>_xll.qlCalendarAdvance(Calendar,R82,$F$1,"mf",,Trigger)</f>
        <v>42751</v>
      </c>
      <c r="T82" s="138">
        <f>_xll.qlDayCounterYearFraction(DayCounter,R82,S82,,,Trigger)</f>
        <v>1.0054794520547945</v>
      </c>
      <c r="U82" s="126">
        <f>_xll.qlInterpolationInterpolate(B12Minterpolation,R82,TRUE)</f>
        <v>4.5347927487145341E-3</v>
      </c>
    </row>
    <row r="83" spans="18:21" x14ac:dyDescent="0.2">
      <c r="R83" s="44">
        <f>_xll.qlCalendarAdvance(Calendar,R82,"1D","f")</f>
        <v>42387</v>
      </c>
      <c r="S83" s="137">
        <f>_xll.qlCalendarAdvance(Calendar,R83,$F$1,"mf",,Trigger)</f>
        <v>42753</v>
      </c>
      <c r="T83" s="138">
        <f>_xll.qlDayCounterYearFraction(DayCounter,R83,S83,,,Trigger)</f>
        <v>1.0027397260273974</v>
      </c>
      <c r="U83" s="126">
        <f>_xll.qlInterpolationInterpolate(B12Minterpolation,R83,TRUE)</f>
        <v>4.5423477637022086E-3</v>
      </c>
    </row>
    <row r="84" spans="18:21" x14ac:dyDescent="0.2">
      <c r="R84" s="44">
        <f>_xll.qlCalendarAdvance(Calendar,R83,"1D","f")</f>
        <v>42388</v>
      </c>
      <c r="S84" s="137">
        <f>_xll.qlCalendarAdvance(Calendar,R84,$F$1,"mf",,Trigger)</f>
        <v>42754</v>
      </c>
      <c r="T84" s="138">
        <f>_xll.qlDayCounterYearFraction(DayCounter,R84,S84,,,Trigger)</f>
        <v>1.0027397260273974</v>
      </c>
      <c r="U84" s="126">
        <f>_xll.qlInterpolationInterpolate(B12Minterpolation,R84,TRUE)</f>
        <v>4.5449150198246281E-3</v>
      </c>
    </row>
    <row r="85" spans="18:21" x14ac:dyDescent="0.2">
      <c r="R85" s="44">
        <f>_xll.qlCalendarAdvance(Calendar,R84,"1D","f")</f>
        <v>42389</v>
      </c>
      <c r="S85" s="137">
        <f>_xll.qlCalendarAdvance(Calendar,R85,$F$1,"mf",,Trigger)</f>
        <v>42755</v>
      </c>
      <c r="T85" s="138">
        <f>_xll.qlDayCounterYearFraction(DayCounter,R85,S85,,,Trigger)</f>
        <v>1.0027397260273974</v>
      </c>
      <c r="U85" s="126">
        <f>_xll.qlInterpolationInterpolate(B12Minterpolation,R85,TRUE)</f>
        <v>4.547497023752109E-3</v>
      </c>
    </row>
    <row r="86" spans="18:21" x14ac:dyDescent="0.2">
      <c r="R86" s="44">
        <f>_xll.qlCalendarAdvance(Calendar,R85,"1D","f")</f>
        <v>42390</v>
      </c>
      <c r="S86" s="137">
        <f>_xll.qlCalendarAdvance(Calendar,R86,$F$1,"mf",,Trigger)</f>
        <v>42758</v>
      </c>
      <c r="T86" s="138">
        <f>_xll.qlDayCounterYearFraction(DayCounter,R86,S86,,,Trigger)</f>
        <v>1.0082191780821919</v>
      </c>
      <c r="U86" s="126">
        <f>_xll.qlInterpolationInterpolate(B12Minterpolation,R86,TRUE)</f>
        <v>4.5500879488297313E-3</v>
      </c>
    </row>
    <row r="87" spans="18:21" x14ac:dyDescent="0.2">
      <c r="R87" s="44">
        <f>_xll.qlCalendarAdvance(Calendar,R86,"1D","f")</f>
        <v>42391</v>
      </c>
      <c r="S87" s="137">
        <f>_xll.qlCalendarAdvance(Calendar,R87,$F$1,"mf",,Trigger)</f>
        <v>42758</v>
      </c>
      <c r="T87" s="138">
        <f>_xll.qlDayCounterYearFraction(DayCounter,R87,S87,,,Trigger)</f>
        <v>1.0054794520547945</v>
      </c>
      <c r="U87" s="126">
        <f>_xll.qlInterpolationInterpolate(B12Minterpolation,R87,TRUE)</f>
        <v>4.5526819684025719E-3</v>
      </c>
    </row>
    <row r="88" spans="18:21" x14ac:dyDescent="0.2">
      <c r="R88" s="44">
        <f>_xll.qlCalendarAdvance(Calendar,R87,"1D","f")</f>
        <v>42394</v>
      </c>
      <c r="S88" s="137">
        <f>_xll.qlCalendarAdvance(Calendar,R88,$F$1,"mf",,Trigger)</f>
        <v>42760</v>
      </c>
      <c r="T88" s="138">
        <f>_xll.qlDayCounterYearFraction(DayCounter,R88,S88,,,Trigger)</f>
        <v>1.0027397260273974</v>
      </c>
      <c r="U88" s="126">
        <f>_xll.qlInterpolationInterpolate(B12Minterpolation,R88,TRUE)</f>
        <v>4.5604243275431935E-3</v>
      </c>
    </row>
    <row r="89" spans="18:21" x14ac:dyDescent="0.2">
      <c r="R89" s="44">
        <f>_xll.qlCalendarAdvance(Calendar,R88,"1D","f")</f>
        <v>42395</v>
      </c>
      <c r="S89" s="137">
        <f>_xll.qlCalendarAdvance(Calendar,R89,$F$1,"mf",,Trigger)</f>
        <v>42761</v>
      </c>
      <c r="T89" s="138">
        <f>_xll.qlDayCounterYearFraction(DayCounter,R89,S89,,,Trigger)</f>
        <v>1.0027397260273974</v>
      </c>
      <c r="U89" s="126">
        <f>_xll.qlInterpolationInterpolate(B12Minterpolation,R89,TRUE)</f>
        <v>4.562982506981646E-3</v>
      </c>
    </row>
    <row r="90" spans="18:21" x14ac:dyDescent="0.2">
      <c r="R90" s="44">
        <f>_xll.qlCalendarAdvance(Calendar,R89,"1D","f")</f>
        <v>42396</v>
      </c>
      <c r="S90" s="137">
        <f>_xll.qlCalendarAdvance(Calendar,R90,$F$1,"mf",,Trigger)</f>
        <v>42762</v>
      </c>
      <c r="T90" s="138">
        <f>_xll.qlDayCounterYearFraction(DayCounter,R90,S90,,,Trigger)</f>
        <v>1.0027397260273974</v>
      </c>
      <c r="U90" s="126">
        <f>_xll.qlInterpolationInterpolate(B12Minterpolation,R90,TRUE)</f>
        <v>4.5655348424158233E-3</v>
      </c>
    </row>
    <row r="91" spans="18:21" x14ac:dyDescent="0.2">
      <c r="R91" s="44">
        <f>_xll.qlCalendarAdvance(Calendar,R90,"1D","f")</f>
        <v>42397</v>
      </c>
      <c r="S91" s="137">
        <f>_xll.qlCalendarAdvance(Calendar,R91,$F$1,"mf",,Trigger)</f>
        <v>42765</v>
      </c>
      <c r="T91" s="138">
        <f>_xll.qlDayCounterYearFraction(DayCounter,R91,S91,,,Trigger)</f>
        <v>1.0082191780821919</v>
      </c>
      <c r="U91" s="126">
        <f>_xll.qlInterpolationInterpolate(B12Minterpolation,R91,TRUE)</f>
        <v>4.5680756540516232E-3</v>
      </c>
    </row>
    <row r="92" spans="18:21" x14ac:dyDescent="0.2">
      <c r="R92" s="44">
        <f>_xll.qlCalendarAdvance(Calendar,R91,"1D","f")</f>
        <v>42398</v>
      </c>
      <c r="S92" s="137">
        <f>_xll.qlCalendarAdvance(Calendar,R92,$F$1,"mf",,Trigger)</f>
        <v>42765</v>
      </c>
      <c r="T92" s="138">
        <f>_xll.qlDayCounterYearFraction(DayCounter,R92,S92,,,Trigger)</f>
        <v>1.0054794520547945</v>
      </c>
      <c r="U92" s="126">
        <f>_xll.qlInterpolationInterpolate(B12Minterpolation,R92,TRUE)</f>
        <v>4.5705992620949454E-3</v>
      </c>
    </row>
    <row r="93" spans="18:21" x14ac:dyDescent="0.2">
      <c r="R93" s="44">
        <f>_xll.qlCalendarAdvance(Calendar,R92,"1D","f")</f>
        <v>42401</v>
      </c>
      <c r="S93" s="137">
        <f>_xll.qlCalendarAdvance(Calendar,R93,$F$1,"mf",,Trigger)</f>
        <v>42767</v>
      </c>
      <c r="T93" s="138">
        <f>_xll.qlDayCounterYearFraction(DayCounter,R93,S93,,,Trigger)</f>
        <v>1.0027397260273974</v>
      </c>
      <c r="U93" s="126">
        <f>_xll.qlInterpolationInterpolate(B12Minterpolation,R93,TRUE)</f>
        <v>4.5780100667290186E-3</v>
      </c>
    </row>
    <row r="94" spans="18:21" x14ac:dyDescent="0.2">
      <c r="R94" s="44">
        <f>_xll.qlCalendarAdvance(Calendar,R93,"1D","f")</f>
        <v>42402</v>
      </c>
      <c r="S94" s="137">
        <f>_xll.qlCalendarAdvance(Calendar,R94,$F$1,"mf",,Trigger)</f>
        <v>42768</v>
      </c>
      <c r="T94" s="138">
        <f>_xll.qlDayCounterYearFraction(DayCounter,R94,S94,,,Trigger)</f>
        <v>1.0027397260273974</v>
      </c>
      <c r="U94" s="126">
        <f>_xll.qlInterpolationInterpolate(B12Minterpolation,R94,TRUE)</f>
        <v>4.5804080624614061E-3</v>
      </c>
    </row>
    <row r="95" spans="18:21" x14ac:dyDescent="0.2">
      <c r="R95" s="44">
        <f>_xll.qlCalendarAdvance(Calendar,R94,"1D","f")</f>
        <v>42403</v>
      </c>
      <c r="S95" s="137">
        <f>_xll.qlCalendarAdvance(Calendar,R95,$F$1,"mf",,Trigger)</f>
        <v>42769</v>
      </c>
      <c r="T95" s="138">
        <f>_xll.qlDayCounterYearFraction(DayCounter,R95,S95,,,Trigger)</f>
        <v>1.0027397260273974</v>
      </c>
      <c r="U95" s="126">
        <f>_xll.qlInterpolationInterpolate(B12Minterpolation,R95,TRUE)</f>
        <v>4.5827604556308056E-3</v>
      </c>
    </row>
    <row r="96" spans="18:21" x14ac:dyDescent="0.2">
      <c r="R96" s="44">
        <f>_xll.qlCalendarAdvance(Calendar,R95,"1D","f")</f>
        <v>42404</v>
      </c>
      <c r="S96" s="137">
        <f>_xll.qlCalendarAdvance(Calendar,R96,$F$1,"mf",,Trigger)</f>
        <v>42772</v>
      </c>
      <c r="T96" s="138">
        <f>_xll.qlDayCounterYearFraction(DayCounter,R96,S96,,,Trigger)</f>
        <v>1.0082191780821919</v>
      </c>
      <c r="U96" s="126">
        <f>_xll.qlInterpolationInterpolate(B12Minterpolation,R96,TRUE)</f>
        <v>4.5850615664431152E-3</v>
      </c>
    </row>
    <row r="97" spans="18:21" x14ac:dyDescent="0.2">
      <c r="R97" s="44">
        <f>_xll.qlCalendarAdvance(Calendar,R96,"1D","f")</f>
        <v>42405</v>
      </c>
      <c r="S97" s="137">
        <f>_xll.qlCalendarAdvance(Calendar,R97,$F$1,"mf",,Trigger)</f>
        <v>42772</v>
      </c>
      <c r="T97" s="138">
        <f>_xll.qlDayCounterYearFraction(DayCounter,R97,S97,,,Trigger)</f>
        <v>1.0054794520547945</v>
      </c>
      <c r="U97" s="126">
        <f>_xll.qlInterpolationInterpolate(B12Minterpolation,R97,TRUE)</f>
        <v>4.5873057151042335E-3</v>
      </c>
    </row>
    <row r="98" spans="18:21" x14ac:dyDescent="0.2">
      <c r="R98" s="44">
        <f>_xll.qlCalendarAdvance(Calendar,R97,"1D","f")</f>
        <v>42408</v>
      </c>
      <c r="S98" s="137">
        <f>_xll.qlCalendarAdvance(Calendar,R98,$F$1,"mf",,Trigger)</f>
        <v>42774</v>
      </c>
      <c r="T98" s="138">
        <f>_xll.qlDayCounterYearFraction(DayCounter,R98,S98,,,Trigger)</f>
        <v>1.0027397260273974</v>
      </c>
      <c r="U98" s="126">
        <f>_xll.qlInterpolationInterpolate(B12Minterpolation,R98,TRUE)</f>
        <v>4.593639590239419E-3</v>
      </c>
    </row>
    <row r="99" spans="18:21" x14ac:dyDescent="0.2">
      <c r="R99" s="44">
        <f>_xll.qlCalendarAdvance(Calendar,R98,"1D","f")</f>
        <v>42409</v>
      </c>
      <c r="S99" s="137">
        <f>_xll.qlCalendarAdvance(Calendar,R99,$F$1,"mf",,Trigger)</f>
        <v>42775</v>
      </c>
      <c r="T99" s="138">
        <f>_xll.qlDayCounterYearFraction(DayCounter,R99,S99,,,Trigger)</f>
        <v>1.0027397260273974</v>
      </c>
      <c r="U99" s="126">
        <f>_xll.qlInterpolationInterpolate(B12Minterpolation,R99,TRUE)</f>
        <v>4.5955990923547511E-3</v>
      </c>
    </row>
    <row r="100" spans="18:21" x14ac:dyDescent="0.2">
      <c r="R100" s="44">
        <f>_xll.qlCalendarAdvance(Calendar,R99,"1D","f")</f>
        <v>42410</v>
      </c>
      <c r="S100" s="137">
        <f>_xll.qlCalendarAdvance(Calendar,R100,$F$1,"mf",,Trigger)</f>
        <v>42776</v>
      </c>
      <c r="T100" s="138">
        <f>_xll.qlDayCounterYearFraction(DayCounter,R100,S100,,,Trigger)</f>
        <v>1.0027397260273974</v>
      </c>
      <c r="U100" s="126">
        <f>_xll.qlInterpolationInterpolate(B12Minterpolation,R100,TRUE)</f>
        <v>4.5974732333483826E-3</v>
      </c>
    </row>
    <row r="101" spans="18:21" x14ac:dyDescent="0.2">
      <c r="R101" s="44">
        <f>_xll.qlCalendarAdvance(Calendar,R100,"1D","f")</f>
        <v>42411</v>
      </c>
      <c r="S101" s="137">
        <f>_xll.qlCalendarAdvance(Calendar,R101,$F$1,"mf",,Trigger)</f>
        <v>42779</v>
      </c>
      <c r="T101" s="138">
        <f>_xll.qlDayCounterYearFraction(DayCounter,R101,S101,,,Trigger)</f>
        <v>1.0082191780821919</v>
      </c>
      <c r="U101" s="126">
        <f>_xll.qlInterpolationInterpolate(B12Minterpolation,R101,TRUE)</f>
        <v>4.5992563334262115E-3</v>
      </c>
    </row>
    <row r="102" spans="18:21" x14ac:dyDescent="0.2">
      <c r="R102" s="44">
        <f>_xll.qlCalendarAdvance(Calendar,R101,"1D","f")</f>
        <v>42412</v>
      </c>
      <c r="S102" s="137">
        <f>_xll.qlCalendarAdvance(Calendar,R102,$F$1,"mf",,Trigger)</f>
        <v>42779</v>
      </c>
      <c r="T102" s="138">
        <f>_xll.qlDayCounterYearFraction(DayCounter,R102,S102,,,Trigger)</f>
        <v>1.0054794520547945</v>
      </c>
      <c r="U102" s="126">
        <f>_xll.qlInterpolationInterpolate(B12Minterpolation,R102,TRUE)</f>
        <v>4.6009427127941347E-3</v>
      </c>
    </row>
    <row r="103" spans="18:21" x14ac:dyDescent="0.2">
      <c r="R103" s="44">
        <f>_xll.qlCalendarAdvance(Calendar,R102,"1D","f")</f>
        <v>42415</v>
      </c>
      <c r="S103" s="137">
        <f>_xll.qlCalendarAdvance(Calendar,R103,$F$1,"mf",,Trigger)</f>
        <v>42781</v>
      </c>
      <c r="T103" s="138">
        <f>_xll.qlDayCounterYearFraction(DayCounter,R103,S103,,,Trigger)</f>
        <v>1.0027397260273974</v>
      </c>
      <c r="U103" s="126">
        <f>_xll.qlInterpolationInterpolate(B12Minterpolation,R103,TRUE)</f>
        <v>4.6053647286974598E-3</v>
      </c>
    </row>
    <row r="104" spans="18:21" x14ac:dyDescent="0.2">
      <c r="R104" s="44">
        <f>_xll.qlCalendarAdvance(Calendar,R103,"1D","f")</f>
        <v>42416</v>
      </c>
      <c r="S104" s="137">
        <f>_xll.qlCalendarAdvance(Calendar,R104,$F$1,"mf",,Trigger)</f>
        <v>42782</v>
      </c>
      <c r="T104" s="138">
        <f>_xll.qlDayCounterYearFraction(DayCounter,R104,S104,,,Trigger)</f>
        <v>1.0027397260273974</v>
      </c>
      <c r="U104" s="126">
        <f>_xll.qlInterpolationInterpolate(B12Minterpolation,R104,TRUE)</f>
        <v>4.6066074272847462E-3</v>
      </c>
    </row>
    <row r="105" spans="18:21" x14ac:dyDescent="0.2">
      <c r="R105" s="44">
        <f>_xll.qlCalendarAdvance(Calendar,R104,"1D","f")</f>
        <v>42417</v>
      </c>
      <c r="S105" s="137">
        <f>_xll.qlCalendarAdvance(Calendar,R105,$F$1,"mf",,Trigger)</f>
        <v>42783</v>
      </c>
      <c r="T105" s="138">
        <f>_xll.qlDayCounterYearFraction(DayCounter,R105,S105,,,Trigger)</f>
        <v>1.0027397260273974</v>
      </c>
      <c r="U105" s="126">
        <f>_xll.qlInterpolationInterpolate(B12Minterpolation,R105,TRUE)</f>
        <v>4.6077250061916193E-3</v>
      </c>
    </row>
    <row r="106" spans="18:21" x14ac:dyDescent="0.2">
      <c r="R106" s="44">
        <f>_xll.qlCalendarAdvance(Calendar,R105,"1D","f")</f>
        <v>42418</v>
      </c>
      <c r="S106" s="137">
        <f>_xll.qlCalendarAdvance(Calendar,R106,$F$1,"mf",,Trigger)</f>
        <v>42786</v>
      </c>
      <c r="T106" s="138">
        <f>_xll.qlDayCounterYearFraction(DayCounter,R106,S106,,,Trigger)</f>
        <v>1.0082191780821919</v>
      </c>
      <c r="U106" s="126">
        <f>_xll.qlInterpolationInterpolate(B12Minterpolation,R106,TRUE)</f>
        <v>4.6087117856239753E-3</v>
      </c>
    </row>
    <row r="107" spans="18:21" x14ac:dyDescent="0.2">
      <c r="R107" s="44">
        <f>_xll.qlCalendarAdvance(Calendar,R106,"1D","f")</f>
        <v>42419</v>
      </c>
      <c r="S107" s="137">
        <f>_xll.qlCalendarAdvance(Calendar,R107,$F$1,"mf",,Trigger)</f>
        <v>42786</v>
      </c>
      <c r="T107" s="138">
        <f>_xll.qlDayCounterYearFraction(DayCounter,R107,S107,,,Trigger)</f>
        <v>1.0054794520547945</v>
      </c>
      <c r="U107" s="126">
        <f>_xll.qlInterpolationInterpolate(B12Minterpolation,R107,TRUE)</f>
        <v>4.6095620857877148E-3</v>
      </c>
    </row>
    <row r="108" spans="18:21" x14ac:dyDescent="0.2">
      <c r="R108" s="44">
        <f>_xll.qlCalendarAdvance(Calendar,R107,"1D","f")</f>
        <v>42422</v>
      </c>
      <c r="S108" s="137">
        <f>_xll.qlCalendarAdvance(Calendar,R108,$F$1,"mf",,Trigger)</f>
        <v>42788</v>
      </c>
      <c r="T108" s="138">
        <f>_xll.qlDayCounterYearFraction(DayCounter,R108,S108,,,Trigger)</f>
        <v>1.0027397260273974</v>
      </c>
      <c r="U108" s="126">
        <f>_xll.qlInterpolationInterpolate(B12Minterpolation,R108,TRUE)</f>
        <v>4.6112373127262076E-3</v>
      </c>
    </row>
    <row r="109" spans="18:21" x14ac:dyDescent="0.2">
      <c r="R109" s="44">
        <f>_xll.qlCalendarAdvance(Calendar,R108,"1D","f")</f>
        <v>42423</v>
      </c>
      <c r="S109" s="137">
        <f>_xll.qlCalendarAdvance(Calendar,R109,$F$1,"mf",,Trigger)</f>
        <v>42789</v>
      </c>
      <c r="T109" s="138">
        <f>_xll.qlDayCounterYearFraction(DayCounter,R109,S109,,,Trigger)</f>
        <v>1.0027397260273974</v>
      </c>
      <c r="U109" s="126">
        <f>_xll.qlInterpolationInterpolate(B12Minterpolation,R109,TRUE)</f>
        <v>4.611484897874457E-3</v>
      </c>
    </row>
    <row r="110" spans="18:21" x14ac:dyDescent="0.2">
      <c r="R110" s="44">
        <f>_xll.qlCalendarAdvance(Calendar,R109,"1D","f")</f>
        <v>42424</v>
      </c>
      <c r="S110" s="137">
        <f>_xll.qlCalendarAdvance(Calendar,R110,$F$1,"mf",,Trigger)</f>
        <v>42790</v>
      </c>
      <c r="T110" s="138">
        <f>_xll.qlDayCounterYearFraction(DayCounter,R110,S110,,,Trigger)</f>
        <v>1.0027397260273974</v>
      </c>
      <c r="U110" s="126">
        <f>_xll.qlInterpolationInterpolate(B12Minterpolation,R110,TRUE)</f>
        <v>4.6116286078542604E-3</v>
      </c>
    </row>
    <row r="111" spans="18:21" x14ac:dyDescent="0.2">
      <c r="R111" s="44">
        <f>_xll.qlCalendarAdvance(Calendar,R110,"1D","f")</f>
        <v>42425</v>
      </c>
      <c r="S111" s="137">
        <f>_xll.qlCalendarAdvance(Calendar,R111,$F$1,"mf",,Trigger)</f>
        <v>42793</v>
      </c>
      <c r="T111" s="138">
        <f>_xll.qlDayCounterYearFraction(DayCounter,R111,S111,,,Trigger)</f>
        <v>1.0082191780821919</v>
      </c>
      <c r="U111" s="126">
        <f>_xll.qlInterpolationInterpolate(B12Minterpolation,R111,TRUE)</f>
        <v>4.6117296590768887E-3</v>
      </c>
    </row>
    <row r="112" spans="18:21" x14ac:dyDescent="0.2">
      <c r="R112" s="44">
        <f>_xll.qlCalendarAdvance(Calendar,R111,"1D","f")</f>
        <v>42426</v>
      </c>
      <c r="S112" s="137">
        <f>_xll.qlCalendarAdvance(Calendar,R112,$F$1,"mf",,Trigger)</f>
        <v>42793</v>
      </c>
      <c r="T112" s="138">
        <f>_xll.qlDayCounterYearFraction(DayCounter,R112,S112,,,Trigger)</f>
        <v>1.0054794520547945</v>
      </c>
      <c r="U112" s="126">
        <f>_xll.qlInterpolationInterpolate(B12Minterpolation,R112,TRUE)</f>
        <v>4.6117912114502805E-3</v>
      </c>
    </row>
    <row r="113" spans="18:21" x14ac:dyDescent="0.2">
      <c r="R113" s="44">
        <f>_xll.qlCalendarAdvance(Calendar,R112,"1D","f")</f>
        <v>42429</v>
      </c>
      <c r="S113" s="137">
        <f>_xll.qlCalendarAdvance(Calendar,R113,$F$1,"mf",,Trigger)</f>
        <v>42794</v>
      </c>
      <c r="T113" s="138">
        <f>_xll.qlDayCounterYearFraction(DayCounter,R113,S113,,,Trigger)</f>
        <v>1</v>
      </c>
      <c r="U113" s="126">
        <f>_xll.qlInterpolationInterpolate(B12Minterpolation,R113,TRUE)</f>
        <v>4.6117704745544316E-3</v>
      </c>
    </row>
    <row r="114" spans="18:21" x14ac:dyDescent="0.2">
      <c r="R114" s="44">
        <f>_xll.qlCalendarAdvance(Calendar,R113,"1D","f")</f>
        <v>42430</v>
      </c>
      <c r="S114" s="137">
        <f>_xll.qlCalendarAdvance(Calendar,R114,$F$1,"mf",,Trigger)</f>
        <v>42795</v>
      </c>
      <c r="T114" s="138">
        <f>_xll.qlDayCounterYearFraction(DayCounter,R114,S114,,,Trigger)</f>
        <v>1</v>
      </c>
      <c r="U114" s="126">
        <f>_xll.qlInterpolationInterpolate(B12Minterpolation,R114,TRUE)</f>
        <v>4.6117056306102695E-3</v>
      </c>
    </row>
    <row r="115" spans="18:21" x14ac:dyDescent="0.2">
      <c r="R115" s="44">
        <f>_xll.qlCalendarAdvance(Calendar,R114,"1D","f")</f>
        <v>42431</v>
      </c>
      <c r="S115" s="137">
        <f>_xll.qlCalendarAdvance(Calendar,R115,$F$1,"mf",,Trigger)</f>
        <v>42796</v>
      </c>
      <c r="T115" s="138">
        <f>_xll.qlDayCounterYearFraction(DayCounter,R115,S115,,,Trigger)</f>
        <v>1</v>
      </c>
      <c r="U115" s="126">
        <f>_xll.qlInterpolationInterpolate(B12Minterpolation,R115,TRUE)</f>
        <v>4.6116170873565666E-3</v>
      </c>
    </row>
    <row r="116" spans="18:21" x14ac:dyDescent="0.2">
      <c r="R116" s="44">
        <f>_xll.qlCalendarAdvance(Calendar,R115,"1D","f")</f>
        <v>42432</v>
      </c>
      <c r="S116" s="137">
        <f>_xll.qlCalendarAdvance(Calendar,R116,$F$1,"mf",,Trigger)</f>
        <v>42797</v>
      </c>
      <c r="T116" s="138">
        <f>_xll.qlDayCounterYearFraction(DayCounter,R116,S116,,,Trigger)</f>
        <v>1</v>
      </c>
      <c r="U116" s="126">
        <f>_xll.qlInterpolationInterpolate(B12Minterpolation,R116,TRUE)</f>
        <v>4.6115080047012596E-3</v>
      </c>
    </row>
    <row r="117" spans="18:21" x14ac:dyDescent="0.2">
      <c r="R117" s="44">
        <f>_xll.qlCalendarAdvance(Calendar,R116,"1D","f")</f>
        <v>42433</v>
      </c>
      <c r="S117" s="137">
        <f>_xll.qlCalendarAdvance(Calendar,R117,$F$1,"mf",,Trigger)</f>
        <v>42800</v>
      </c>
      <c r="T117" s="138">
        <f>_xll.qlDayCounterYearFraction(DayCounter,R117,S117,,,Trigger)</f>
        <v>1.0054794520547945</v>
      </c>
      <c r="U117" s="126">
        <f>_xll.qlInterpolationInterpolate(B12Minterpolation,R117,TRUE)</f>
        <v>4.6113815425522899E-3</v>
      </c>
    </row>
    <row r="118" spans="18:21" x14ac:dyDescent="0.2">
      <c r="R118" s="44">
        <f>_xll.qlCalendarAdvance(Calendar,R117,"1D","f")</f>
        <v>42436</v>
      </c>
      <c r="S118" s="137">
        <f>_xll.qlCalendarAdvance(Calendar,R118,$F$1,"mf",,Trigger)</f>
        <v>42801</v>
      </c>
      <c r="T118" s="138">
        <f>_xll.qlDayCounterYearFraction(DayCounter,R118,S118,,,Trigger)</f>
        <v>1</v>
      </c>
      <c r="U118" s="126">
        <f>_xll.qlInterpolationInterpolate(B12Minterpolation,R118,TRUE)</f>
        <v>4.6109294782227857E-3</v>
      </c>
    </row>
    <row r="119" spans="18:21" x14ac:dyDescent="0.2">
      <c r="R119" s="44">
        <f>_xll.qlCalendarAdvance(Calendar,R118,"1D","f")</f>
        <v>42437</v>
      </c>
      <c r="S119" s="137">
        <f>_xll.qlCalendarAdvance(Calendar,R119,$F$1,"mf",,Trigger)</f>
        <v>42802</v>
      </c>
      <c r="T119" s="138">
        <f>_xll.qlDayCounterYearFraction(DayCounter,R119,S119,,,Trigger)</f>
        <v>1</v>
      </c>
      <c r="U119" s="126">
        <f>_xll.qlInterpolationInterpolate(B12Minterpolation,R119,TRUE)</f>
        <v>4.6107650971785492E-3</v>
      </c>
    </row>
    <row r="120" spans="18:21" x14ac:dyDescent="0.2">
      <c r="R120" s="44">
        <f>_xll.qlCalendarAdvance(Calendar,R119,"1D","f")</f>
        <v>42438</v>
      </c>
      <c r="S120" s="137">
        <f>_xll.qlCalendarAdvance(Calendar,R120,$F$1,"mf",,Trigger)</f>
        <v>42803</v>
      </c>
      <c r="T120" s="138">
        <f>_xll.qlDayCounterYearFraction(DayCounter,R120,S120,,,Trigger)</f>
        <v>1</v>
      </c>
      <c r="U120" s="126">
        <f>_xll.qlInterpolationInterpolate(B12Minterpolation,R120,TRUE)</f>
        <v>4.6105991361803439E-3</v>
      </c>
    </row>
    <row r="121" spans="18:21" x14ac:dyDescent="0.2">
      <c r="R121" s="44">
        <f>_xll.qlCalendarAdvance(Calendar,R120,"1D","f")</f>
        <v>42439</v>
      </c>
      <c r="S121" s="137">
        <f>_xll.qlCalendarAdvance(Calendar,R121,$F$1,"mf",,Trigger)</f>
        <v>42804</v>
      </c>
      <c r="T121" s="138">
        <f>_xll.qlDayCounterYearFraction(DayCounter,R121,S121,,,Trigger)</f>
        <v>1</v>
      </c>
      <c r="U121" s="126">
        <f>_xll.qlInterpolationInterpolate(B12Minterpolation,R121,TRUE)</f>
        <v>4.6104347551361074E-3</v>
      </c>
    </row>
    <row r="122" spans="18:21" x14ac:dyDescent="0.2">
      <c r="R122" s="44">
        <f>_xll.qlCalendarAdvance(Calendar,R121,"1D","f")</f>
        <v>42440</v>
      </c>
      <c r="S122" s="137">
        <f>_xll.qlCalendarAdvance(Calendar,R122,$F$1,"mf",,Trigger)</f>
        <v>42807</v>
      </c>
      <c r="T122" s="138">
        <f>_xll.qlDayCounterYearFraction(DayCounter,R122,S122,,,Trigger)</f>
        <v>1.0054794520547945</v>
      </c>
      <c r="U122" s="126">
        <f>_xll.qlInterpolationInterpolate(B12Minterpolation,R122,TRUE)</f>
        <v>4.6102751139537792E-3</v>
      </c>
    </row>
    <row r="123" spans="18:21" x14ac:dyDescent="0.2">
      <c r="R123" s="44">
        <f>_xll.qlCalendarAdvance(Calendar,R122,"1D","f")</f>
        <v>42443</v>
      </c>
      <c r="S123" s="137">
        <f>_xll.qlCalendarAdvance(Calendar,R123,$F$1,"mf",,Trigger)</f>
        <v>42808</v>
      </c>
      <c r="T123" s="138">
        <f>_xll.qlDayCounterYearFraction(DayCounter,R123,S123,,,Trigger)</f>
        <v>1</v>
      </c>
      <c r="U123" s="126">
        <f>_xll.qlInterpolationInterpolate(B12Minterpolation,R123,TRUE)</f>
        <v>4.6098562286576335E-3</v>
      </c>
    </row>
    <row r="124" spans="18:21" x14ac:dyDescent="0.2">
      <c r="R124" s="44">
        <f>_xll.qlCalendarAdvance(Calendar,R123,"1D","f")</f>
        <v>42444</v>
      </c>
      <c r="S124" s="137">
        <f>_xll.qlCalendarAdvance(Calendar,R124,$F$1,"mf",,Trigger)</f>
        <v>42809</v>
      </c>
      <c r="T124" s="138">
        <f>_xll.qlDayCounterYearFraction(DayCounter,R124,S124,,,Trigger)</f>
        <v>1</v>
      </c>
      <c r="U124" s="126">
        <f>_xll.qlInterpolationInterpolate(B12Minterpolation,R124,TRUE)</f>
        <v>4.6097471460023265E-3</v>
      </c>
    </row>
    <row r="125" spans="18:21" x14ac:dyDescent="0.2">
      <c r="R125" s="44">
        <f>_xll.qlCalendarAdvance(Calendar,R124,"1D","f")</f>
        <v>42445</v>
      </c>
      <c r="S125" s="137">
        <f>_xll.qlCalendarAdvance(Calendar,R125,$F$1,"mf",,Trigger)</f>
        <v>42810</v>
      </c>
      <c r="T125" s="138">
        <f>_xll.qlDayCounterYearFraction(DayCounter,R125,S125,,,Trigger)</f>
        <v>1</v>
      </c>
      <c r="U125" s="126">
        <f>_xll.qlInterpolationInterpolate(B12Minterpolation,R125,TRUE)</f>
        <v>4.6096586027486236E-3</v>
      </c>
    </row>
    <row r="126" spans="18:21" x14ac:dyDescent="0.2">
      <c r="R126" s="44">
        <f>_xll.qlCalendarAdvance(Calendar,R125,"1D","f")</f>
        <v>42446</v>
      </c>
      <c r="S126" s="137">
        <f>_xll.qlCalendarAdvance(Calendar,R126,$F$1,"mf",,Trigger)</f>
        <v>42811</v>
      </c>
      <c r="T126" s="138">
        <f>_xll.qlDayCounterYearFraction(DayCounter,R126,S126,,,Trigger)</f>
        <v>1</v>
      </c>
      <c r="U126" s="126">
        <f>_xll.qlInterpolationInterpolate(B12Minterpolation,R126,TRUE)</f>
        <v>4.6095937588044615E-3</v>
      </c>
    </row>
    <row r="127" spans="18:21" x14ac:dyDescent="0.2">
      <c r="R127" s="44">
        <f>_xll.qlCalendarAdvance(Calendar,R126,"1D","f")</f>
        <v>42447</v>
      </c>
      <c r="S127" s="137">
        <f>_xll.qlCalendarAdvance(Calendar,R127,$F$1,"mf",,Trigger)</f>
        <v>42814</v>
      </c>
      <c r="T127" s="138">
        <f>_xll.qlDayCounterYearFraction(DayCounter,R127,S127,,,Trigger)</f>
        <v>1.0054794520547945</v>
      </c>
      <c r="U127" s="126">
        <f>_xll.qlInterpolationInterpolate(B12Minterpolation,R127,TRUE)</f>
        <v>4.6095557740777797E-3</v>
      </c>
    </row>
    <row r="128" spans="18:21" x14ac:dyDescent="0.2">
      <c r="R128" s="44">
        <f>_xll.qlCalendarAdvance(Calendar,R127,"1D","f")</f>
        <v>42450</v>
      </c>
      <c r="S128" s="137">
        <f>_xll.qlCalendarAdvance(Calendar,R128,$F$1,"mf",,Trigger)</f>
        <v>42815</v>
      </c>
      <c r="T128" s="138">
        <f>_xll.qlDayCounterYearFraction(DayCounter,R128,S128,,,Trigger)</f>
        <v>1</v>
      </c>
      <c r="U128" s="126">
        <f>_xll.qlInterpolationInterpolate(B12Minterpolation,R128,TRUE)</f>
        <v>4.6096345742820052E-3</v>
      </c>
    </row>
    <row r="129" spans="18:21" x14ac:dyDescent="0.2">
      <c r="R129" s="44">
        <f>_xll.qlCalendarAdvance(Calendar,R128,"1D","f")</f>
        <v>42451</v>
      </c>
      <c r="S129" s="137">
        <f>_xll.qlCalendarAdvance(Calendar,R129,$F$1,"mf",,Trigger)</f>
        <v>42816</v>
      </c>
      <c r="T129" s="138">
        <f>_xll.qlDayCounterYearFraction(DayCounter,R129,S129,,,Trigger)</f>
        <v>1</v>
      </c>
      <c r="U129" s="126">
        <f>_xll.qlInterpolationInterpolate(B12Minterpolation,R129,TRUE)</f>
        <v>4.6097356255046327E-3</v>
      </c>
    </row>
    <row r="130" spans="18:21" x14ac:dyDescent="0.2">
      <c r="R130" s="44">
        <f>_xll.qlCalendarAdvance(Calendar,R129,"1D","f")</f>
        <v>42452</v>
      </c>
      <c r="S130" s="137">
        <f>_xll.qlCalendarAdvance(Calendar,R130,$F$1,"mf",,Trigger)</f>
        <v>42817</v>
      </c>
      <c r="T130" s="138">
        <f>_xll.qlDayCounterYearFraction(DayCounter,R130,S130,,,Trigger)</f>
        <v>1</v>
      </c>
      <c r="U130" s="126">
        <f>_xll.qlInterpolationInterpolate(B12Minterpolation,R130,TRUE)</f>
        <v>4.6098793354844361E-3</v>
      </c>
    </row>
    <row r="131" spans="18:21" x14ac:dyDescent="0.2">
      <c r="R131" s="44">
        <f>_xll.qlCalendarAdvance(Calendar,R130,"1D","f")</f>
        <v>42453</v>
      </c>
      <c r="S131" s="137">
        <f>_xll.qlCalendarAdvance(Calendar,R131,$F$1,"mf",,Trigger)</f>
        <v>42818</v>
      </c>
      <c r="T131" s="138">
        <f>_xll.qlDayCounterYearFraction(DayCounter,R131,S131,,,Trigger)</f>
        <v>1</v>
      </c>
      <c r="U131" s="126">
        <f>_xll.qlInterpolationInterpolate(B12Minterpolation,R131,TRUE)</f>
        <v>4.6101533975528228E-3</v>
      </c>
    </row>
    <row r="132" spans="18:21" x14ac:dyDescent="0.2">
      <c r="R132" s="44">
        <f>_xll.qlCalendarAdvance(Calendar,R131,"1D","f")</f>
        <v>42458</v>
      </c>
      <c r="S132" s="137">
        <f>_xll.qlCalendarAdvance(Calendar,R132,$F$1,"mf",,Trigger)</f>
        <v>42823</v>
      </c>
      <c r="T132" s="138">
        <f>_xll.qlDayCounterYearFraction(DayCounter,R132,S132,,,Trigger)</f>
        <v>1</v>
      </c>
      <c r="U132" s="126">
        <f>_xll.qlInterpolationInterpolate(B12Minterpolation,R132,TRUE)</f>
        <v>4.6146256711144026E-3</v>
      </c>
    </row>
    <row r="133" spans="18:21" x14ac:dyDescent="0.2">
      <c r="R133" s="44">
        <f>_xll.qlCalendarAdvance(Calendar,R132,"1D","f")</f>
        <v>42459</v>
      </c>
      <c r="S133" s="137">
        <f>_xll.qlCalendarAdvance(Calendar,R133,$F$1,"mf",,Trigger)</f>
        <v>42824</v>
      </c>
      <c r="T133" s="138">
        <f>_xll.qlDayCounterYearFraction(DayCounter,R133,S133,,,Trigger)</f>
        <v>1</v>
      </c>
      <c r="U133" s="126">
        <f>_xll.qlInterpolationInterpolate(B12Minterpolation,R133,TRUE)</f>
        <v>4.616108524037113E-3</v>
      </c>
    </row>
    <row r="134" spans="18:21" x14ac:dyDescent="0.2">
      <c r="R134" s="44">
        <f>_xll.qlCalendarAdvance(Calendar,R133,"1D","f")</f>
        <v>42460</v>
      </c>
      <c r="S134" s="137">
        <f>_xll.qlCalendarAdvance(Calendar,R134,$F$1,"mf",,Trigger)</f>
        <v>42825</v>
      </c>
      <c r="T134" s="138">
        <f>_xll.qlDayCounterYearFraction(DayCounter,R134,S134,,,Trigger)</f>
        <v>1</v>
      </c>
      <c r="U134" s="126">
        <f>_xll.qlInterpolationInterpolate(B12Minterpolation,R134,TRUE)</f>
        <v>4.6177768448854442E-3</v>
      </c>
    </row>
    <row r="135" spans="18:21" x14ac:dyDescent="0.2">
      <c r="R135" s="44">
        <f>_xll.qlCalendarAdvance(Calendar,R134,"1D","f")</f>
        <v>42461</v>
      </c>
      <c r="S135" s="137">
        <f>_xll.qlCalendarAdvance(Calendar,R135,$F$1,"mf",,Trigger)</f>
        <v>42828</v>
      </c>
      <c r="T135" s="138">
        <f>_xll.qlDayCounterYearFraction(DayCounter,R135,S135,,,Trigger)</f>
        <v>1.0054794520547945</v>
      </c>
      <c r="U135" s="126">
        <f>_xll.qlInterpolationInterpolate(B12Minterpolation,R135,TRUE)</f>
        <v>4.6196260630260331E-3</v>
      </c>
    </row>
    <row r="136" spans="18:21" x14ac:dyDescent="0.2">
      <c r="R136" s="44">
        <f>_xll.qlCalendarAdvance(Calendar,R135,"1D","f")</f>
        <v>42464</v>
      </c>
      <c r="S136" s="137">
        <f>_xll.qlCalendarAdvance(Calendar,R136,$F$1,"mf",,Trigger)</f>
        <v>42829</v>
      </c>
      <c r="T136" s="138">
        <f>_xll.qlDayCounterYearFraction(DayCounter,R136,S136,,,Trigger)</f>
        <v>1</v>
      </c>
      <c r="U136" s="126">
        <f>_xll.qlInterpolationInterpolate(B12Minterpolation,R136,TRUE)</f>
        <v>4.6262133948677285E-3</v>
      </c>
    </row>
    <row r="137" spans="18:21" x14ac:dyDescent="0.2">
      <c r="R137" s="44">
        <f>_xll.qlCalendarAdvance(Calendar,R136,"1D","f")</f>
        <v>42465</v>
      </c>
      <c r="S137" s="137">
        <f>_xll.qlCalendarAdvance(Calendar,R137,$F$1,"mf",,Trigger)</f>
        <v>42830</v>
      </c>
      <c r="T137" s="138">
        <f>_xll.qlDayCounterYearFraction(DayCounter,R137,S137,,,Trigger)</f>
        <v>1</v>
      </c>
      <c r="U137" s="126">
        <f>_xll.qlInterpolationInterpolate(B12Minterpolation,R137,TRUE)</f>
        <v>4.6287404958437299E-3</v>
      </c>
    </row>
    <row r="138" spans="18:21" x14ac:dyDescent="0.2">
      <c r="R138" s="44">
        <f>_xll.qlCalendarAdvance(Calendar,R137,"1D","f")</f>
        <v>42466</v>
      </c>
      <c r="S138" s="137">
        <f>_xll.qlCalendarAdvance(Calendar,R138,$F$1,"mf",,Trigger)</f>
        <v>42831</v>
      </c>
      <c r="T138" s="138">
        <f>_xll.qlDayCounterYearFraction(DayCounter,R138,S138,,,Trigger)</f>
        <v>1</v>
      </c>
      <c r="U138" s="126">
        <f>_xll.qlInterpolationInterpolate(B12Minterpolation,R138,TRUE)</f>
        <v>4.6314256409451795E-3</v>
      </c>
    </row>
    <row r="139" spans="18:21" x14ac:dyDescent="0.2">
      <c r="R139" s="44">
        <f>_xll.qlCalendarAdvance(Calendar,R138,"1D","f")</f>
        <v>42467</v>
      </c>
      <c r="S139" s="137">
        <f>_xll.qlCalendarAdvance(Calendar,R139,$F$1,"mf",,Trigger)</f>
        <v>42832</v>
      </c>
      <c r="T139" s="138">
        <f>_xll.qlDayCounterYearFraction(DayCounter,R139,S139,,,Trigger)</f>
        <v>1</v>
      </c>
      <c r="U139" s="126">
        <f>_xll.qlInterpolationInterpolate(B12Minterpolation,R139,TRUE)</f>
        <v>4.6342642595387142E-3</v>
      </c>
    </row>
    <row r="140" spans="18:21" x14ac:dyDescent="0.2">
      <c r="R140" s="44">
        <f>_xll.qlCalendarAdvance(Calendar,R139,"1D","f")</f>
        <v>42468</v>
      </c>
      <c r="S140" s="137">
        <f>_xll.qlCalendarAdvance(Calendar,R140,$F$1,"mf",,Trigger)</f>
        <v>42835</v>
      </c>
      <c r="T140" s="138">
        <f>_xll.qlDayCounterYearFraction(DayCounter,R140,S140,,,Trigger)</f>
        <v>1.0054794520547945</v>
      </c>
      <c r="U140" s="126">
        <f>_xll.qlInterpolationInterpolate(B12Minterpolation,R140,TRUE)</f>
        <v>4.6372517809909735E-3</v>
      </c>
    </row>
    <row r="141" spans="18:21" x14ac:dyDescent="0.2">
      <c r="R141" s="44">
        <f>_xll.qlCalendarAdvance(Calendar,R140,"1D","f")</f>
        <v>42471</v>
      </c>
      <c r="S141" s="137">
        <f>_xll.qlCalendarAdvance(Calendar,R141,$F$1,"mf",,Trigger)</f>
        <v>42836</v>
      </c>
      <c r="T141" s="138">
        <f>_xll.qlDayCounterYearFraction(DayCounter,R141,S141,,,Trigger)</f>
        <v>1</v>
      </c>
      <c r="U141" s="126">
        <f>_xll.qlInterpolationInterpolate(B12Minterpolation,R141,TRUE)</f>
        <v>4.6470620561664738E-3</v>
      </c>
    </row>
    <row r="142" spans="18:21" x14ac:dyDescent="0.2">
      <c r="R142" s="44">
        <f>_xll.qlCalendarAdvance(Calendar,R141,"1D","f")</f>
        <v>42472</v>
      </c>
      <c r="S142" s="137">
        <f>_xll.qlCalendarAdvance(Calendar,R142,$F$1,"mf",,Trigger)</f>
        <v>42837</v>
      </c>
      <c r="T142" s="138">
        <f>_xll.qlDayCounterYearFraction(DayCounter,R142,S142,,,Trigger)</f>
        <v>1</v>
      </c>
      <c r="U142" s="126">
        <f>_xll.qlInterpolationInterpolate(B12Minterpolation,R142,TRUE)</f>
        <v>4.6505994827200081E-3</v>
      </c>
    </row>
    <row r="143" spans="18:21" x14ac:dyDescent="0.2">
      <c r="R143" s="44">
        <f>_xll.qlCalendarAdvance(Calendar,R142,"1D","f")</f>
        <v>42473</v>
      </c>
      <c r="S143" s="137">
        <f>_xll.qlCalendarAdvance(Calendar,R143,$F$1,"mf",,Trigger)</f>
        <v>42838</v>
      </c>
      <c r="T143" s="138">
        <f>_xll.qlDayCounterYearFraction(DayCounter,R143,S143,,,Trigger)</f>
        <v>1</v>
      </c>
      <c r="U143" s="126">
        <f>_xll.qlInterpolationInterpolate(B12Minterpolation,R143,TRUE)</f>
        <v>4.6542629589654558E-3</v>
      </c>
    </row>
    <row r="144" spans="18:21" x14ac:dyDescent="0.2">
      <c r="R144" s="44">
        <f>_xll.qlCalendarAdvance(Calendar,R143,"1D","f")</f>
        <v>42474</v>
      </c>
      <c r="S144" s="137">
        <f>_xll.qlCalendarAdvance(Calendar,R144,$F$1,"mf",,Trigger)</f>
        <v>42843</v>
      </c>
      <c r="T144" s="138">
        <f>_xll.qlDayCounterYearFraction(DayCounter,R144,S144,,,Trigger)</f>
        <v>1.010958904109589</v>
      </c>
      <c r="U144" s="126">
        <f>_xll.qlInterpolationInterpolate(B12Minterpolation,R144,TRUE)</f>
        <v>4.6580479142694555E-3</v>
      </c>
    </row>
    <row r="145" spans="18:21" x14ac:dyDescent="0.2">
      <c r="R145" s="44">
        <f>_xll.qlCalendarAdvance(Calendar,R144,"1D","f")</f>
        <v>42475</v>
      </c>
      <c r="S145" s="137">
        <f>_xll.qlCalendarAdvance(Calendar,R145,$F$1,"mf",,Trigger)</f>
        <v>42843</v>
      </c>
      <c r="T145" s="138">
        <f>_xll.qlDayCounterYearFraction(DayCounter,R145,S145,,,Trigger)</f>
        <v>1.0082191780821919</v>
      </c>
      <c r="U145" s="126">
        <f>_xll.qlInterpolationInterpolate(B12Minterpolation,R145,TRUE)</f>
        <v>4.661949777998645E-3</v>
      </c>
    </row>
    <row r="146" spans="18:21" x14ac:dyDescent="0.2">
      <c r="R146" s="44">
        <f>_xll.qlCalendarAdvance(Calendar,R145,"1D","f")</f>
        <v>42478</v>
      </c>
      <c r="S146" s="137">
        <f>_xll.qlCalendarAdvance(Calendar,R146,$F$1,"mf",,Trigger)</f>
        <v>42843</v>
      </c>
      <c r="T146" s="138">
        <f>_xll.qlDayCounterYearFraction(DayCounter,R146,S146,,,Trigger)</f>
        <v>1</v>
      </c>
      <c r="U146" s="126">
        <f>_xll.qlInterpolationInterpolate(B12Minterpolation,R146,TRUE)</f>
        <v>4.6743111134037296E-3</v>
      </c>
    </row>
    <row r="147" spans="18:21" x14ac:dyDescent="0.2">
      <c r="R147" s="44">
        <f>_xll.qlCalendarAdvance(Calendar,R146,"1D","f")</f>
        <v>42479</v>
      </c>
      <c r="S147" s="137">
        <f>_xll.qlCalendarAdvance(Calendar,R147,$F$1,"mf",,Trigger)</f>
        <v>42844</v>
      </c>
      <c r="T147" s="138">
        <f>_xll.qlDayCounterYearFraction(DayCounter,R147,S147,,,Trigger)</f>
        <v>1</v>
      </c>
      <c r="U147" s="126">
        <f>_xll.qlInterpolationInterpolate(B12Minterpolation,R147,TRUE)</f>
        <v>4.6786349045000574E-3</v>
      </c>
    </row>
    <row r="148" spans="18:21" x14ac:dyDescent="0.2">
      <c r="R148" s="44">
        <f>_xll.qlCalendarAdvance(Calendar,R147,"1D","f")</f>
        <v>42480</v>
      </c>
      <c r="S148" s="137">
        <f>_xll.qlCalendarAdvance(Calendar,R148,$F$1,"mf",,Trigger)</f>
        <v>42845</v>
      </c>
      <c r="T148" s="138">
        <f>_xll.qlDayCounterYearFraction(DayCounter,R148,S148,,,Trigger)</f>
        <v>1</v>
      </c>
      <c r="U148" s="126">
        <f>_xll.qlInterpolationInterpolate(B12Minterpolation,R148,TRUE)</f>
        <v>4.6830527508547638E-3</v>
      </c>
    </row>
    <row r="149" spans="18:21" x14ac:dyDescent="0.2">
      <c r="R149" s="44">
        <f>_xll.qlCalendarAdvance(Calendar,R148,"1D","f")</f>
        <v>42481</v>
      </c>
      <c r="S149" s="137">
        <f>_xll.qlCalendarAdvance(Calendar,R149,$F$1,"mf",,Trigger)</f>
        <v>42846</v>
      </c>
      <c r="T149" s="138">
        <f>_xll.qlDayCounterYearFraction(DayCounter,R149,S149,,,Trigger)</f>
        <v>1</v>
      </c>
      <c r="U149" s="126">
        <f>_xll.qlInterpolationInterpolate(B12Minterpolation,R149,TRUE)</f>
        <v>4.6875600818344883E-3</v>
      </c>
    </row>
    <row r="150" spans="18:21" x14ac:dyDescent="0.2">
      <c r="R150" s="44">
        <f>_xll.qlCalendarAdvance(Calendar,R149,"1D","f")</f>
        <v>42482</v>
      </c>
      <c r="S150" s="137">
        <f>_xll.qlCalendarAdvance(Calendar,R150,$F$1,"mf",,Trigger)</f>
        <v>42849</v>
      </c>
      <c r="T150" s="138">
        <f>_xll.qlDayCounterYearFraction(DayCounter,R150,S150,,,Trigger)</f>
        <v>1.0054794520547945</v>
      </c>
      <c r="U150" s="126">
        <f>_xll.qlInterpolationInterpolate(B12Minterpolation,R150,TRUE)</f>
        <v>4.6921523268058677E-3</v>
      </c>
    </row>
    <row r="151" spans="18:21" x14ac:dyDescent="0.2">
      <c r="R151" s="44">
        <f>_xll.qlCalendarAdvance(Calendar,R150,"1D","f")</f>
        <v>42485</v>
      </c>
      <c r="S151" s="137">
        <f>_xll.qlCalendarAdvance(Calendar,R151,$F$1,"mf",,Trigger)</f>
        <v>42850</v>
      </c>
      <c r="T151" s="138">
        <f>_xll.qlDayCounterYearFraction(DayCounter,R151,S151,,,Trigger)</f>
        <v>1</v>
      </c>
      <c r="U151" s="126">
        <f>_xll.qlInterpolationInterpolate(B12Minterpolation,R151,TRUE)</f>
        <v>4.7063928393363194E-3</v>
      </c>
    </row>
    <row r="152" spans="18:21" x14ac:dyDescent="0.2">
      <c r="R152" s="44">
        <f>_xll.qlCalendarAdvance(Calendar,R151,"1D","f")</f>
        <v>42486</v>
      </c>
      <c r="S152" s="137">
        <f>_xll.qlCalendarAdvance(Calendar,R152,$F$1,"mf",,Trigger)</f>
        <v>42851</v>
      </c>
      <c r="T152" s="138">
        <f>_xll.qlDayCounterYearFraction(DayCounter,R152,S152,,,Trigger)</f>
        <v>1</v>
      </c>
      <c r="U152" s="126">
        <f>_xll.qlInterpolationInterpolate(B12Minterpolation,R152,TRUE)</f>
        <v>4.7112790339406997E-3</v>
      </c>
    </row>
    <row r="153" spans="18:21" x14ac:dyDescent="0.2">
      <c r="R153" s="44">
        <f>_xll.qlCalendarAdvance(Calendar,R152,"1D","f")</f>
        <v>42487</v>
      </c>
      <c r="S153" s="137">
        <f>_xll.qlCalendarAdvance(Calendar,R153,$F$1,"mf",,Trigger)</f>
        <v>42852</v>
      </c>
      <c r="T153" s="138">
        <f>_xll.qlDayCounterYearFraction(DayCounter,R153,S153,,,Trigger)</f>
        <v>1</v>
      </c>
      <c r="U153" s="126">
        <f>_xll.qlInterpolationInterpolate(B12Minterpolation,R153,TRUE)</f>
        <v>4.7162272893699255E-3</v>
      </c>
    </row>
    <row r="154" spans="18:21" x14ac:dyDescent="0.2">
      <c r="R154" s="44">
        <f>_xll.qlCalendarAdvance(Calendar,R153,"1D","f")</f>
        <v>42488</v>
      </c>
      <c r="S154" s="137">
        <f>_xll.qlCalendarAdvance(Calendar,R154,$F$1,"mf",,Trigger)</f>
        <v>42853</v>
      </c>
      <c r="T154" s="138">
        <f>_xll.qlDayCounterYearFraction(DayCounter,R154,S154,,,Trigger)</f>
        <v>1</v>
      </c>
      <c r="U154" s="126">
        <f>_xll.qlInterpolationInterpolate(B12Minterpolation,R154,TRUE)</f>
        <v>4.7212330349906354E-3</v>
      </c>
    </row>
    <row r="155" spans="18:21" x14ac:dyDescent="0.2">
      <c r="R155" s="44">
        <f>_xll.qlCalendarAdvance(Calendar,R154,"1D","f")</f>
        <v>42489</v>
      </c>
      <c r="S155" s="137">
        <f>_xll.qlCalendarAdvance(Calendar,R155,$F$1,"mf",,Trigger)</f>
        <v>42853</v>
      </c>
      <c r="T155" s="138">
        <f>_xll.qlDayCounterYearFraction(DayCounter,R155,S155,,,Trigger)</f>
        <v>0.99726027397260275</v>
      </c>
      <c r="U155" s="126">
        <f>_xll.qlInterpolationInterpolate(B12Minterpolation,R155,TRUE)</f>
        <v>4.7262917001694655E-3</v>
      </c>
    </row>
    <row r="156" spans="18:21" x14ac:dyDescent="0.2">
      <c r="R156" s="44">
        <f>_xll.qlCalendarAdvance(Calendar,R155,"1D","f")</f>
        <v>42493</v>
      </c>
      <c r="S156" s="137">
        <f>_xll.qlCalendarAdvance(Calendar,R156,$F$1,"mf",,Trigger)</f>
        <v>42858</v>
      </c>
      <c r="T156" s="138">
        <f>_xll.qlDayCounterYearFraction(DayCounter,R156,S156,,,Trigger)</f>
        <v>1</v>
      </c>
      <c r="U156" s="126">
        <f>_xll.qlInterpolationInterpolate(B12Minterpolation,R156,TRUE)</f>
        <v>4.746964143798757E-3</v>
      </c>
    </row>
    <row r="157" spans="18:21" x14ac:dyDescent="0.2">
      <c r="R157" s="44">
        <f>_xll.qlCalendarAdvance(Calendar,R156,"1D","f")</f>
        <v>42494</v>
      </c>
      <c r="S157" s="137">
        <f>_xll.qlCalendarAdvance(Calendar,R157,$F$1,"mf",,Trigger)</f>
        <v>42859</v>
      </c>
      <c r="T157" s="138">
        <f>_xll.qlDayCounterYearFraction(DayCounter,R157,S157,,,Trigger)</f>
        <v>1</v>
      </c>
      <c r="U157" s="126">
        <f>_xll.qlInterpolationInterpolate(B12Minterpolation,R157,TRUE)</f>
        <v>4.7522188472677628E-3</v>
      </c>
    </row>
    <row r="158" spans="18:21" x14ac:dyDescent="0.2">
      <c r="R158" s="44">
        <f>_xll.qlCalendarAdvance(Calendar,R157,"1D","f")</f>
        <v>42495</v>
      </c>
      <c r="S158" s="137">
        <f>_xll.qlCalendarAdvance(Calendar,R158,$F$1,"mf",,Trigger)</f>
        <v>42860</v>
      </c>
      <c r="T158" s="138">
        <f>_xll.qlDayCounterYearFraction(DayCounter,R158,S158,,,Trigger)</f>
        <v>1</v>
      </c>
      <c r="U158" s="126">
        <f>_xll.qlInterpolationInterpolate(B12Minterpolation,R158,TRUE)</f>
        <v>4.757499046494717E-3</v>
      </c>
    </row>
    <row r="159" spans="18:21" x14ac:dyDescent="0.2">
      <c r="R159" s="44">
        <f>_xll.qlCalendarAdvance(Calendar,R158,"1D","f")</f>
        <v>42496</v>
      </c>
      <c r="S159" s="137">
        <f>_xll.qlCalendarAdvance(Calendar,R159,$F$1,"mf",,Trigger)</f>
        <v>42863</v>
      </c>
      <c r="T159" s="138">
        <f>_xll.qlDayCounterYearFraction(DayCounter,R159,S159,,,Trigger)</f>
        <v>1.0054794520547945</v>
      </c>
      <c r="U159" s="126">
        <f>_xll.qlInterpolationInterpolate(B12Minterpolation,R159,TRUE)</f>
        <v>4.7628001708462583E-3</v>
      </c>
    </row>
    <row r="160" spans="18:21" x14ac:dyDescent="0.2">
      <c r="R160" s="44">
        <f>_xll.qlCalendarAdvance(Calendar,R159,"1D","f")</f>
        <v>42499</v>
      </c>
      <c r="S160" s="137">
        <f>_xll.qlCalendarAdvance(Calendar,R160,$F$1,"mf",,Trigger)</f>
        <v>42864</v>
      </c>
      <c r="T160" s="138">
        <f>_xll.qlDayCounterYearFraction(DayCounter,R160,S160,,,Trigger)</f>
        <v>1</v>
      </c>
      <c r="U160" s="126">
        <f>_xll.qlInterpolationInterpolate(B12Minterpolation,R160,TRUE)</f>
        <v>4.7787833883147822E-3</v>
      </c>
    </row>
    <row r="161" spans="18:21" x14ac:dyDescent="0.2">
      <c r="R161" s="44">
        <f>_xll.qlCalendarAdvance(Calendar,R160,"1D","f")</f>
        <v>42500</v>
      </c>
      <c r="S161" s="137">
        <f>_xll.qlCalendarAdvance(Calendar,R161,$F$1,"mf",,Trigger)</f>
        <v>42865</v>
      </c>
      <c r="T161" s="138">
        <f>_xll.qlDayCounterYearFraction(DayCounter,R161,S161,,,Trigger)</f>
        <v>1</v>
      </c>
      <c r="U161" s="126">
        <f>_xll.qlInterpolationInterpolate(B12Minterpolation,R161,TRUE)</f>
        <v>4.7841225068310502E-3</v>
      </c>
    </row>
    <row r="162" spans="18:21" x14ac:dyDescent="0.2">
      <c r="R162" s="44">
        <f>_xll.qlCalendarAdvance(Calendar,R161,"1D","f")</f>
        <v>42501</v>
      </c>
      <c r="S162" s="137">
        <f>_xll.qlCalendarAdvance(Calendar,R162,$F$1,"mf",,Trigger)</f>
        <v>42866</v>
      </c>
      <c r="T162" s="138">
        <f>_xll.qlDayCounterYearFraction(DayCounter,R162,S162,,,Trigger)</f>
        <v>1</v>
      </c>
      <c r="U162" s="126">
        <f>_xll.qlInterpolationInterpolate(B12Minterpolation,R162,TRUE)</f>
        <v>4.789459697305095E-3</v>
      </c>
    </row>
    <row r="163" spans="18:21" x14ac:dyDescent="0.2">
      <c r="R163" s="44">
        <f>_xll.qlCalendarAdvance(Calendar,R162,"1D","f")</f>
        <v>42502</v>
      </c>
      <c r="S163" s="137">
        <f>_xll.qlCalendarAdvance(Calendar,R163,$F$1,"mf",,Trigger)</f>
        <v>42867</v>
      </c>
      <c r="T163" s="138">
        <f>_xll.qlDayCounterYearFraction(DayCounter,R163,S163,,,Trigger)</f>
        <v>1</v>
      </c>
      <c r="U163" s="126">
        <f>_xll.qlInterpolationInterpolate(B12Minterpolation,R163,TRUE)</f>
        <v>4.7947903891035551E-3</v>
      </c>
    </row>
    <row r="164" spans="18:21" x14ac:dyDescent="0.2">
      <c r="R164" s="44">
        <f>_xll.qlCalendarAdvance(Calendar,R163,"1D","f")</f>
        <v>42503</v>
      </c>
      <c r="S164" s="137">
        <f>_xll.qlCalendarAdvance(Calendar,R164,$F$1,"mf",,Trigger)</f>
        <v>42870</v>
      </c>
      <c r="T164" s="138">
        <f>_xll.qlDayCounterYearFraction(DayCounter,R164,S164,,,Trigger)</f>
        <v>1.0054794520547945</v>
      </c>
      <c r="U164" s="126">
        <f>_xll.qlInterpolationInterpolate(B12Minterpolation,R164,TRUE)</f>
        <v>4.8001100115930674E-3</v>
      </c>
    </row>
    <row r="165" spans="18:21" x14ac:dyDescent="0.2">
      <c r="R165" s="44">
        <f>_xll.qlCalendarAdvance(Calendar,R164,"1D","f")</f>
        <v>42506</v>
      </c>
      <c r="S165" s="137">
        <f>_xll.qlCalendarAdvance(Calendar,R165,$F$1,"mf",,Trigger)</f>
        <v>42871</v>
      </c>
      <c r="T165" s="138">
        <f>_xll.qlDayCounterYearFraction(DayCounter,R165,S165,,,Trigger)</f>
        <v>1</v>
      </c>
      <c r="U165" s="126">
        <f>_xll.qlInterpolationInterpolate(B12Minterpolation,R165,TRUE)</f>
        <v>4.8159567568742991E-3</v>
      </c>
    </row>
    <row r="166" spans="18:21" x14ac:dyDescent="0.2">
      <c r="R166" s="44">
        <f>_xll.qlCalendarAdvance(Calendar,R165,"1D","f")</f>
        <v>42507</v>
      </c>
      <c r="S166" s="137">
        <f>_xll.qlCalendarAdvance(Calendar,R166,$F$1,"mf",,Trigger)</f>
        <v>42872</v>
      </c>
      <c r="T166" s="138">
        <f>_xll.qlDayCounterYearFraction(DayCounter,R166,S166,,,Trigger)</f>
        <v>1</v>
      </c>
      <c r="U166" s="126">
        <f>_xll.qlInterpolationInterpolate(B12Minterpolation,R166,TRUE)</f>
        <v>4.8211863957944015E-3</v>
      </c>
    </row>
    <row r="167" spans="18:21" x14ac:dyDescent="0.2">
      <c r="R167" s="44">
        <f>_xll.qlCalendarAdvance(Calendar,R166,"1D","f")</f>
        <v>42508</v>
      </c>
      <c r="S167" s="137">
        <f>_xll.qlCalendarAdvance(Calendar,R167,$F$1,"mf",,Trigger)</f>
        <v>42873</v>
      </c>
      <c r="T167" s="138">
        <f>_xll.qlDayCounterYearFraction(DayCounter,R167,S167,,,Trigger)</f>
        <v>1</v>
      </c>
      <c r="U167" s="126">
        <f>_xll.qlInterpolationInterpolate(B12Minterpolation,R167,TRUE)</f>
        <v>4.8263821122387458E-3</v>
      </c>
    </row>
    <row r="168" spans="18:21" x14ac:dyDescent="0.2">
      <c r="R168" s="44">
        <f>_xll.qlCalendarAdvance(Calendar,R167,"1D","f")</f>
        <v>42509</v>
      </c>
      <c r="S168" s="137">
        <f>_xll.qlCalendarAdvance(Calendar,R168,$F$1,"mf",,Trigger)</f>
        <v>42874</v>
      </c>
      <c r="T168" s="138">
        <f>_xll.qlDayCounterYearFraction(DayCounter,R168,S168,,,Trigger)</f>
        <v>1</v>
      </c>
      <c r="U168" s="126">
        <f>_xll.qlInterpolationInterpolate(B12Minterpolation,R168,TRUE)</f>
        <v>4.8315393355739715E-3</v>
      </c>
    </row>
    <row r="169" spans="18:21" x14ac:dyDescent="0.2">
      <c r="R169" s="44">
        <f>_xll.qlCalendarAdvance(Calendar,R168,"1D","f")</f>
        <v>42510</v>
      </c>
      <c r="S169" s="137">
        <f>_xll.qlCalendarAdvance(Calendar,R169,$F$1,"mf",,Trigger)</f>
        <v>42877</v>
      </c>
      <c r="T169" s="138">
        <f>_xll.qlDayCounterYearFraction(DayCounter,R169,S169,,,Trigger)</f>
        <v>1.0054794520547945</v>
      </c>
      <c r="U169" s="126">
        <f>_xll.qlInterpolationInterpolate(B12Minterpolation,R169,TRUE)</f>
        <v>4.8366534951667147E-3</v>
      </c>
    </row>
    <row r="170" spans="18:21" x14ac:dyDescent="0.2">
      <c r="R170" s="44">
        <f>_xll.qlCalendarAdvance(Calendar,R169,"1D","f")</f>
        <v>42513</v>
      </c>
      <c r="S170" s="137">
        <f>_xll.qlCalendarAdvance(Calendar,R170,$F$1,"mf",,Trigger)</f>
        <v>42878</v>
      </c>
      <c r="T170" s="138">
        <f>_xll.qlDayCounterYearFraction(DayCounter,R170,S170,,,Trigger)</f>
        <v>1</v>
      </c>
      <c r="U170" s="126">
        <f>_xll.qlInterpolationInterpolate(B12Minterpolation,R170,TRUE)</f>
        <v>4.8516918851564351E-3</v>
      </c>
    </row>
    <row r="171" spans="18:21" x14ac:dyDescent="0.2">
      <c r="R171" s="44">
        <f>_xll.qlCalendarAdvance(Calendar,R170,"1D","f")</f>
        <v>42514</v>
      </c>
      <c r="S171" s="137">
        <f>_xll.qlCalendarAdvance(Calendar,R171,$F$1,"mf",,Trigger)</f>
        <v>42879</v>
      </c>
      <c r="T171" s="138">
        <f>_xll.qlDayCounterYearFraction(DayCounter,R171,S171,,,Trigger)</f>
        <v>1</v>
      </c>
      <c r="U171" s="126">
        <f>_xll.qlInterpolationInterpolate(B12Minterpolation,R171,TRUE)</f>
        <v>4.8565880834456317E-3</v>
      </c>
    </row>
    <row r="172" spans="18:21" x14ac:dyDescent="0.2">
      <c r="R172" s="44">
        <f>_xll.qlCalendarAdvance(Calendar,R171,"1D","f")</f>
        <v>42515</v>
      </c>
      <c r="S172" s="137">
        <f>_xll.qlCalendarAdvance(Calendar,R172,$F$1,"mf",,Trigger)</f>
        <v>42880</v>
      </c>
      <c r="T172" s="138">
        <f>_xll.qlDayCounterYearFraction(DayCounter,R172,S172,,,Trigger)</f>
        <v>1</v>
      </c>
      <c r="U172" s="126">
        <f>_xll.qlInterpolationInterpolate(B12Minterpolation,R172,TRUE)</f>
        <v>4.8614183648255363E-3</v>
      </c>
    </row>
    <row r="173" spans="18:21" x14ac:dyDescent="0.2">
      <c r="R173" s="44">
        <f>_xll.qlCalendarAdvance(Calendar,R172,"1D","f")</f>
        <v>42516</v>
      </c>
      <c r="S173" s="137">
        <f>_xll.qlCalendarAdvance(Calendar,R173,$F$1,"mf",,Trigger)</f>
        <v>42881</v>
      </c>
      <c r="T173" s="138">
        <f>_xll.qlDayCounterYearFraction(DayCounter,R173,S173,,,Trigger)</f>
        <v>1</v>
      </c>
      <c r="U173" s="126">
        <f>_xll.qlInterpolationInterpolate(B12Minterpolation,R173,TRUE)</f>
        <v>4.8661781586627874E-3</v>
      </c>
    </row>
    <row r="174" spans="18:21" x14ac:dyDescent="0.2">
      <c r="R174" s="44">
        <f>_xll.qlCalendarAdvance(Calendar,R173,"1D","f")</f>
        <v>42517</v>
      </c>
      <c r="S174" s="137">
        <f>_xll.qlCalendarAdvance(Calendar,R174,$F$1,"mf",,Trigger)</f>
        <v>42885</v>
      </c>
      <c r="T174" s="138">
        <f>_xll.qlDayCounterYearFraction(DayCounter,R174,S174,,,Trigger)</f>
        <v>1.0082191780821919</v>
      </c>
      <c r="U174" s="126">
        <f>_xll.qlInterpolationInterpolate(B12Minterpolation,R174,TRUE)</f>
        <v>4.8708628943240221E-3</v>
      </c>
    </row>
    <row r="175" spans="18:21" x14ac:dyDescent="0.2">
      <c r="R175" s="44">
        <f>_xll.qlCalendarAdvance(Calendar,R174,"1D","f")</f>
        <v>42521</v>
      </c>
      <c r="S175" s="137">
        <f>_xll.qlCalendarAdvance(Calendar,R175,$F$1,"mf",,Trigger)</f>
        <v>42886</v>
      </c>
      <c r="T175" s="138">
        <f>_xll.qlDayCounterYearFraction(DayCounter,R175,S175,,,Trigger)</f>
        <v>1</v>
      </c>
      <c r="U175" s="126">
        <f>_xll.qlInterpolationInterpolate(B12Minterpolation,R175,TRUE)</f>
        <v>4.888759842541562E-3</v>
      </c>
    </row>
    <row r="176" spans="18:21" x14ac:dyDescent="0.2">
      <c r="R176" s="44">
        <f>_xll.qlCalendarAdvance(Calendar,R175,"1D","f")</f>
        <v>42522</v>
      </c>
      <c r="S176" s="137">
        <f>_xll.qlCalendarAdvance(Calendar,R176,$F$1,"mf",,Trigger)</f>
        <v>42887</v>
      </c>
      <c r="T176" s="138">
        <f>_xll.qlDayCounterYearFraction(DayCounter,R176,S176,,,Trigger)</f>
        <v>1</v>
      </c>
      <c r="U176" s="126">
        <f>_xll.qlInterpolationInterpolate(B12Minterpolation,R176,TRUE)</f>
        <v>4.8930007278222866E-3</v>
      </c>
    </row>
    <row r="177" spans="18:21" x14ac:dyDescent="0.2">
      <c r="R177" s="44">
        <f>_xll.qlCalendarAdvance(Calendar,R176,"1D","f")</f>
        <v>42523</v>
      </c>
      <c r="S177" s="137">
        <f>_xll.qlCalendarAdvance(Calendar,R177,$F$1,"mf",,Trigger)</f>
        <v>42888</v>
      </c>
      <c r="T177" s="138">
        <f>_xll.qlDayCounterYearFraction(DayCounter,R177,S177,,,Trigger)</f>
        <v>1</v>
      </c>
      <c r="U177" s="126">
        <f>_xll.qlInterpolationInterpolate(B12Minterpolation,R177,TRUE)</f>
        <v>4.8971391311268238E-3</v>
      </c>
    </row>
    <row r="178" spans="18:21" x14ac:dyDescent="0.2">
      <c r="R178" s="44">
        <f>_xll.qlCalendarAdvance(Calendar,R177,"1D","f")</f>
        <v>42524</v>
      </c>
      <c r="S178" s="137">
        <f>_xll.qlCalendarAdvance(Calendar,R178,$F$1,"mf",,Trigger)</f>
        <v>42891</v>
      </c>
      <c r="T178" s="138">
        <f>_xll.qlDayCounterYearFraction(DayCounter,R178,S178,,,Trigger)</f>
        <v>1.0054794520547945</v>
      </c>
      <c r="U178" s="126">
        <f>_xll.qlInterpolationInterpolate(B12Minterpolation,R178,TRUE)</f>
        <v>4.9011704818218106E-3</v>
      </c>
    </row>
    <row r="179" spans="18:21" x14ac:dyDescent="0.2">
      <c r="R179" s="44">
        <f>_xll.qlCalendarAdvance(Calendar,R178,"1D","f")</f>
        <v>42527</v>
      </c>
      <c r="S179" s="137">
        <f>_xll.qlCalendarAdvance(Calendar,R179,$F$1,"mf",,Trigger)</f>
        <v>42892</v>
      </c>
      <c r="T179" s="138">
        <f>_xll.qlDayCounterYearFraction(DayCounter,R179,S179,,,Trigger)</f>
        <v>1</v>
      </c>
      <c r="U179" s="126">
        <f>_xll.qlInterpolationInterpolate(B12Minterpolation,R179,TRUE)</f>
        <v>4.9125765119158492E-3</v>
      </c>
    </row>
    <row r="180" spans="18:21" x14ac:dyDescent="0.2">
      <c r="R180" s="44">
        <f>_xll.qlCalendarAdvance(Calendar,R179,"1D","f")</f>
        <v>42528</v>
      </c>
      <c r="S180" s="137">
        <f>_xll.qlCalendarAdvance(Calendar,R180,$F$1,"mf",,Trigger)</f>
        <v>42893</v>
      </c>
      <c r="T180" s="138">
        <f>_xll.qlDayCounterYearFraction(DayCounter,R180,S180,,,Trigger)</f>
        <v>1</v>
      </c>
      <c r="U180" s="126">
        <f>_xll.qlInterpolationInterpolate(B12Minterpolation,R180,TRUE)</f>
        <v>4.9161339458390144E-3</v>
      </c>
    </row>
    <row r="181" spans="18:21" x14ac:dyDescent="0.2">
      <c r="R181" s="44">
        <f>_xll.qlCalendarAdvance(Calendar,R180,"1D","f")</f>
        <v>42529</v>
      </c>
      <c r="S181" s="137">
        <f>_xll.qlCalendarAdvance(Calendar,R181,$F$1,"mf",,Trigger)</f>
        <v>42894</v>
      </c>
      <c r="T181" s="138">
        <f>_xll.qlDayCounterYearFraction(DayCounter,R181,S181,,,Trigger)</f>
        <v>1</v>
      </c>
      <c r="U181" s="126">
        <f>_xll.qlInterpolationInterpolate(B12Minterpolation,R181,TRUE)</f>
        <v>4.9195614739858205E-3</v>
      </c>
    </row>
    <row r="182" spans="18:21" x14ac:dyDescent="0.2">
      <c r="R182" s="44">
        <f>_xll.qlCalendarAdvance(Calendar,R181,"1D","f")</f>
        <v>42530</v>
      </c>
      <c r="S182" s="137">
        <f>_xll.qlCalendarAdvance(Calendar,R182,$F$1,"mf",,Trigger)</f>
        <v>42895</v>
      </c>
      <c r="T182" s="138">
        <f>_xll.qlDayCounterYearFraction(DayCounter,R182,S182,,,Trigger)</f>
        <v>1</v>
      </c>
      <c r="U182" s="126">
        <f>_xll.qlInterpolationInterpolate(B12Minterpolation,R182,TRUE)</f>
        <v>4.9228545257229027E-3</v>
      </c>
    </row>
    <row r="183" spans="18:21" x14ac:dyDescent="0.2">
      <c r="R183" s="44">
        <f>_xll.qlCalendarAdvance(Calendar,R182,"1D","f")</f>
        <v>42531</v>
      </c>
      <c r="S183" s="137">
        <f>_xll.qlCalendarAdvance(Calendar,R183,$F$1,"mf",,Trigger)</f>
        <v>42898</v>
      </c>
      <c r="T183" s="138">
        <f>_xll.qlDayCounterYearFraction(DayCounter,R183,S183,,,Trigger)</f>
        <v>1.0054794520547945</v>
      </c>
      <c r="U183" s="126">
        <f>_xll.qlInterpolationInterpolate(B12Minterpolation,R183,TRUE)</f>
        <v>4.9260085304169013E-3</v>
      </c>
    </row>
    <row r="184" spans="18:21" x14ac:dyDescent="0.2">
      <c r="R184" s="44">
        <f>_xll.qlCalendarAdvance(Calendar,R183,"1D","f")</f>
        <v>42534</v>
      </c>
      <c r="S184" s="137">
        <f>_xll.qlCalendarAdvance(Calendar,R184,$F$1,"mf",,Trigger)</f>
        <v>42899</v>
      </c>
      <c r="T184" s="138">
        <f>_xll.qlDayCounterYearFraction(DayCounter,R184,S184,,,Trigger)</f>
        <v>1</v>
      </c>
      <c r="U184" s="126">
        <f>_xll.qlInterpolationInterpolate(B12Minterpolation,R184,TRUE)</f>
        <v>4.9345905559067703E-3</v>
      </c>
    </row>
    <row r="185" spans="18:21" x14ac:dyDescent="0.2">
      <c r="R185" s="44">
        <f>_xll.qlCalendarAdvance(Calendar,R184,"1D","f")</f>
        <v>42535</v>
      </c>
      <c r="S185" s="137">
        <f>_xll.qlCalendarAdvance(Calendar,R185,$F$1,"mf",,Trigger)</f>
        <v>42900</v>
      </c>
      <c r="T185" s="138">
        <f>_xll.qlDayCounterYearFraction(DayCounter,R185,S185,,,Trigger)</f>
        <v>1</v>
      </c>
      <c r="U185" s="126">
        <f>_xll.qlInterpolationInterpolate(B12Minterpolation,R185,TRUE)</f>
        <v>4.9371426660948107E-3</v>
      </c>
    </row>
    <row r="186" spans="18:21" x14ac:dyDescent="0.2">
      <c r="R186" s="44">
        <f>_xll.qlCalendarAdvance(Calendar,R185,"1D","f")</f>
        <v>42536</v>
      </c>
      <c r="S186" s="137">
        <f>_xll.qlCalendarAdvance(Calendar,R186,$F$1,"mf",,Trigger)</f>
        <v>42901</v>
      </c>
      <c r="T186" s="138">
        <f>_xll.qlDayCounterYearFraction(DayCounter,R186,S186,,,Trigger)</f>
        <v>1</v>
      </c>
      <c r="U186" s="126">
        <f>_xll.qlInterpolationInterpolate(B12Minterpolation,R186,TRUE)</f>
        <v>4.9395328760729572E-3</v>
      </c>
    </row>
    <row r="187" spans="18:21" x14ac:dyDescent="0.2">
      <c r="R187" s="44">
        <f>_xll.qlCalendarAdvance(Calendar,R186,"1D","f")</f>
        <v>42537</v>
      </c>
      <c r="S187" s="137">
        <f>_xll.qlCalendarAdvance(Calendar,R187,$F$1,"mf",,Trigger)</f>
        <v>42902</v>
      </c>
      <c r="T187" s="138">
        <f>_xll.qlDayCounterYearFraction(DayCounter,R187,S187,,,Trigger)</f>
        <v>1</v>
      </c>
      <c r="U187" s="126">
        <f>_xll.qlInterpolationInterpolate(B12Minterpolation,R187,TRUE)</f>
        <v>4.9417566152078459E-3</v>
      </c>
    </row>
    <row r="188" spans="18:21" x14ac:dyDescent="0.2">
      <c r="R188" s="44">
        <f>_xll.qlCalendarAdvance(Calendar,R187,"1D","f")</f>
        <v>42538</v>
      </c>
      <c r="S188" s="137">
        <f>_xll.qlCalendarAdvance(Calendar,R188,$F$1,"mf",,Trigger)</f>
        <v>42905</v>
      </c>
      <c r="T188" s="138">
        <f>_xll.qlDayCounterYearFraction(DayCounter,R188,S188,,,Trigger)</f>
        <v>1.0054794520547945</v>
      </c>
      <c r="U188" s="126">
        <f>_xll.qlInterpolationInterpolate(B12Minterpolation,R188,TRUE)</f>
        <v>4.9438093128661171E-3</v>
      </c>
    </row>
    <row r="189" spans="18:21" x14ac:dyDescent="0.2">
      <c r="R189" s="44">
        <f>_xll.qlCalendarAdvance(Calendar,R188,"1D","f")</f>
        <v>42541</v>
      </c>
      <c r="S189" s="137">
        <f>_xll.qlCalendarAdvance(Calendar,R189,$F$1,"mf",,Trigger)</f>
        <v>42906</v>
      </c>
      <c r="T189" s="138">
        <f>_xll.qlDayCounterYearFraction(DayCounter,R189,S189,,,Trigger)</f>
        <v>1</v>
      </c>
      <c r="U189" s="126">
        <f>_xll.qlInterpolationInterpolate(B12Minterpolation,R189,TRUE)</f>
        <v>4.9488954506475965E-3</v>
      </c>
    </row>
    <row r="190" spans="18:21" x14ac:dyDescent="0.2">
      <c r="R190" s="44">
        <f>_xll.qlCalendarAdvance(Calendar,R189,"1D","f")</f>
        <v>42542</v>
      </c>
      <c r="S190" s="137">
        <f>_xll.qlCalendarAdvance(Calendar,R190,$F$1,"mf",,Trigger)</f>
        <v>42907</v>
      </c>
      <c r="T190" s="138">
        <f>_xll.qlDayCounterYearFraction(DayCounter,R190,S190,,,Trigger)</f>
        <v>1</v>
      </c>
      <c r="U190" s="126">
        <f>_xll.qlInterpolationInterpolate(B12Minterpolation,R190,TRUE)</f>
        <v>4.950218276065772E-3</v>
      </c>
    </row>
    <row r="191" spans="18:21" x14ac:dyDescent="0.2">
      <c r="R191" s="44">
        <f>_xll.qlCalendarAdvance(Calendar,R190,"1D","f")</f>
        <v>42543</v>
      </c>
      <c r="S191" s="137">
        <f>_xll.qlCalendarAdvance(Calendar,R191,$F$1,"mf",,Trigger)</f>
        <v>42908</v>
      </c>
      <c r="T191" s="138">
        <f>_xll.qlDayCounterYearFraction(DayCounter,R191,S191,,,Trigger)</f>
        <v>1</v>
      </c>
      <c r="U191" s="126">
        <f>_xll.qlInterpolationInterpolate(B12Minterpolation,R191,TRUE)</f>
        <v>4.9513472068405187E-3</v>
      </c>
    </row>
    <row r="192" spans="18:21" x14ac:dyDescent="0.2">
      <c r="R192" s="44">
        <f>_xll.qlCalendarAdvance(Calendar,R191,"1D","f")</f>
        <v>42544</v>
      </c>
      <c r="S192" s="137">
        <f>_xll.qlCalendarAdvance(Calendar,R192,$F$1,"mf",,Trigger)</f>
        <v>42909</v>
      </c>
      <c r="T192" s="138">
        <f>_xll.qlDayCounterYearFraction(DayCounter,R192,S192,,,Trigger)</f>
        <v>1</v>
      </c>
      <c r="U192" s="126">
        <f>_xll.qlInterpolationInterpolate(B12Minterpolation,R192,TRUE)</f>
        <v>4.9522776723384745E-3</v>
      </c>
    </row>
    <row r="193" spans="18:21" x14ac:dyDescent="0.2">
      <c r="R193" s="44">
        <f>_xll.qlCalendarAdvance(Calendar,R192,"1D","f")</f>
        <v>42545</v>
      </c>
      <c r="S193" s="137">
        <f>_xll.qlCalendarAdvance(Calendar,R193,$F$1,"mf",,Trigger)</f>
        <v>42912</v>
      </c>
      <c r="T193" s="138">
        <f>_xll.qlDayCounterYearFraction(DayCounter,R193,S193,,,Trigger)</f>
        <v>1.0054794520547945</v>
      </c>
      <c r="U193" s="126">
        <f>_xll.qlInterpolationInterpolate(B12Minterpolation,R193,TRUE)</f>
        <v>4.9530983957500815E-3</v>
      </c>
    </row>
    <row r="194" spans="18:21" x14ac:dyDescent="0.2">
      <c r="R194" s="44">
        <f>_xll.qlCalendarAdvance(Calendar,R193,"1D","f")</f>
        <v>42548</v>
      </c>
      <c r="S194" s="137">
        <f>_xll.qlCalendarAdvance(Calendar,R194,$F$1,"mf",,Trigger)</f>
        <v>42913</v>
      </c>
      <c r="T194" s="138">
        <f>_xll.qlDayCounterYearFraction(DayCounter,R194,S194,,,Trigger)</f>
        <v>1</v>
      </c>
      <c r="U194" s="126">
        <f>_xll.qlInterpolationInterpolate(B12Minterpolation,R194,TRUE)</f>
        <v>4.9554543035915223E-3</v>
      </c>
    </row>
    <row r="195" spans="18:21" x14ac:dyDescent="0.2">
      <c r="R195" s="44">
        <f>_xll.qlCalendarAdvance(Calendar,R194,"1D","f")</f>
        <v>42549</v>
      </c>
      <c r="S195" s="137">
        <f>_xll.qlCalendarAdvance(Calendar,R195,$F$1,"mf",,Trigger)</f>
        <v>42914</v>
      </c>
      <c r="T195" s="138">
        <f>_xll.qlDayCounterYearFraction(DayCounter,R195,S195,,,Trigger)</f>
        <v>1</v>
      </c>
      <c r="U195" s="126">
        <f>_xll.qlInterpolationInterpolate(B12Minterpolation,R195,TRUE)</f>
        <v>4.9562048389277967E-3</v>
      </c>
    </row>
    <row r="196" spans="18:21" x14ac:dyDescent="0.2">
      <c r="R196" s="44">
        <f>_xll.qlCalendarAdvance(Calendar,R195,"1D","f")</f>
        <v>42550</v>
      </c>
      <c r="S196" s="137">
        <f>_xll.qlCalendarAdvance(Calendar,R196,$F$1,"mf",,Trigger)</f>
        <v>42915</v>
      </c>
      <c r="T196" s="138">
        <f>_xll.qlDayCounterYearFraction(DayCounter,R196,S196,,,Trigger)</f>
        <v>1</v>
      </c>
      <c r="U196" s="126">
        <f>_xll.qlInterpolationInterpolate(B12Minterpolation,R196,TRUE)</f>
        <v>4.9569383173854288E-3</v>
      </c>
    </row>
    <row r="197" spans="18:21" x14ac:dyDescent="0.2">
      <c r="R197" s="44">
        <f>_xll.qlCalendarAdvance(Calendar,R196,"1D","f")</f>
        <v>42551</v>
      </c>
      <c r="S197" s="137">
        <f>_xll.qlCalendarAdvance(Calendar,R197,$F$1,"mf",,Trigger)</f>
        <v>42916</v>
      </c>
      <c r="T197" s="138">
        <f>_xll.qlDayCounterYearFraction(DayCounter,R197,S197,,,Trigger)</f>
        <v>1</v>
      </c>
      <c r="U197" s="126">
        <f>_xll.qlInterpolationInterpolate(B12Minterpolation,R197,TRUE)</f>
        <v>4.9576549350204948E-3</v>
      </c>
    </row>
    <row r="198" spans="18:21" x14ac:dyDescent="0.2">
      <c r="R198" s="44">
        <f>_xll.qlCalendarAdvance(Calendar,R197,"1D","f")</f>
        <v>42552</v>
      </c>
      <c r="S198" s="137">
        <f>_xll.qlCalendarAdvance(Calendar,R198,$F$1,"mf",,Trigger)</f>
        <v>42919</v>
      </c>
      <c r="T198" s="138">
        <f>_xll.qlDayCounterYearFraction(DayCounter,R198,S198,,,Trigger)</f>
        <v>1.0054794520547945</v>
      </c>
      <c r="U198" s="126">
        <f>_xll.qlInterpolationInterpolate(B12Minterpolation,R198,TRUE)</f>
        <v>4.9583548878890712E-3</v>
      </c>
    </row>
    <row r="199" spans="18:21" x14ac:dyDescent="0.2">
      <c r="R199" s="44">
        <f>_xll.qlCalendarAdvance(Calendar,R198,"1D","f")</f>
        <v>42555</v>
      </c>
      <c r="S199" s="137">
        <f>_xll.qlCalendarAdvance(Calendar,R199,$F$1,"mf",,Trigger)</f>
        <v>42920</v>
      </c>
      <c r="T199" s="138">
        <f>_xll.qlDayCounterYearFraction(DayCounter,R199,S199,,,Trigger)</f>
        <v>1</v>
      </c>
      <c r="U199" s="126">
        <f>_xll.qlInterpolationInterpolate(B12Minterpolation,R199,TRUE)</f>
        <v>4.9603567184566266E-3</v>
      </c>
    </row>
    <row r="200" spans="18:21" x14ac:dyDescent="0.2">
      <c r="R200" s="44">
        <f>_xll.qlCalendarAdvance(Calendar,R199,"1D","f")</f>
        <v>42556</v>
      </c>
      <c r="S200" s="137">
        <f>_xll.qlCalendarAdvance(Calendar,R200,$F$1,"mf",,Trigger)</f>
        <v>42921</v>
      </c>
      <c r="T200" s="138">
        <f>_xll.qlDayCounterYearFraction(DayCounter,R200,S200,,,Trigger)</f>
        <v>1</v>
      </c>
      <c r="U200" s="126">
        <f>_xll.qlInterpolationInterpolate(B12Minterpolation,R200,TRUE)</f>
        <v>4.9609919728200082E-3</v>
      </c>
    </row>
    <row r="201" spans="18:21" x14ac:dyDescent="0.2">
      <c r="R201" s="44">
        <f>_xll.qlCalendarAdvance(Calendar,R200,"1D","f")</f>
        <v>42557</v>
      </c>
      <c r="S201" s="137">
        <f>_xll.qlCalendarAdvance(Calendar,R201,$F$1,"mf",,Trigger)</f>
        <v>42922</v>
      </c>
      <c r="T201" s="138">
        <f>_xll.qlDayCounterYearFraction(DayCounter,R201,S201,,,Trigger)</f>
        <v>1</v>
      </c>
      <c r="U201" s="126">
        <f>_xll.qlInterpolationInterpolate(B12Minterpolation,R201,TRUE)</f>
        <v>4.9616115426972815E-3</v>
      </c>
    </row>
    <row r="202" spans="18:21" x14ac:dyDescent="0.2">
      <c r="R202" s="44">
        <f>_xll.qlCalendarAdvance(Calendar,R201,"1D","f")</f>
        <v>42558</v>
      </c>
      <c r="S202" s="137">
        <f>_xll.qlCalendarAdvance(Calendar,R202,$F$1,"mf",,Trigger)</f>
        <v>42923</v>
      </c>
      <c r="T202" s="138">
        <f>_xll.qlDayCounterYearFraction(DayCounter,R202,S202,,,Trigger)</f>
        <v>1</v>
      </c>
      <c r="U202" s="126">
        <f>_xll.qlInterpolationInterpolate(B12Minterpolation,R202,TRUE)</f>
        <v>4.9622156241445241E-3</v>
      </c>
    </row>
    <row r="203" spans="18:21" x14ac:dyDescent="0.2">
      <c r="R203" s="44">
        <f>_xll.qlCalendarAdvance(Calendar,R202,"1D","f")</f>
        <v>42559</v>
      </c>
      <c r="S203" s="137">
        <f>_xll.qlCalendarAdvance(Calendar,R203,$F$1,"mf",,Trigger)</f>
        <v>42926</v>
      </c>
      <c r="T203" s="138">
        <f>_xll.qlDayCounterYearFraction(DayCounter,R203,S203,,,Trigger)</f>
        <v>1.0054794520547945</v>
      </c>
      <c r="U203" s="126">
        <f>_xll.qlInterpolationInterpolate(B12Minterpolation,R203,TRUE)</f>
        <v>4.962804413217811E-3</v>
      </c>
    </row>
    <row r="204" spans="18:21" x14ac:dyDescent="0.2">
      <c r="R204" s="44">
        <f>_xll.qlCalendarAdvance(Calendar,R203,"1D","f")</f>
        <v>42562</v>
      </c>
      <c r="S204" s="137">
        <f>_xll.qlCalendarAdvance(Calendar,R204,$F$1,"mf",,Trigger)</f>
        <v>42927</v>
      </c>
      <c r="T204" s="138">
        <f>_xll.qlDayCounterYearFraction(DayCounter,R204,S204,,,Trigger)</f>
        <v>1</v>
      </c>
      <c r="U204" s="126">
        <f>_xll.qlInterpolationInterpolate(B12Minterpolation,R204,TRUE)</f>
        <v>4.9644809867547043E-3</v>
      </c>
    </row>
    <row r="205" spans="18:21" x14ac:dyDescent="0.2">
      <c r="R205" s="44">
        <f>_xll.qlCalendarAdvance(Calendar,R204,"1D","f")</f>
        <v>42563</v>
      </c>
      <c r="S205" s="137">
        <f>_xll.qlCalendarAdvance(Calendar,R205,$F$1,"mf",,Trigger)</f>
        <v>42928</v>
      </c>
      <c r="T205" s="138">
        <f>_xll.qlDayCounterYearFraction(DayCounter,R205,S205,,,Trigger)</f>
        <v>1</v>
      </c>
      <c r="U205" s="126">
        <f>_xll.qlInterpolationInterpolate(B12Minterpolation,R205,TRUE)</f>
        <v>4.9650105668929342E-3</v>
      </c>
    </row>
    <row r="206" spans="18:21" x14ac:dyDescent="0.2">
      <c r="R206" s="44">
        <f>_xll.qlCalendarAdvance(Calendar,R205,"1D","f")</f>
        <v>42564</v>
      </c>
      <c r="S206" s="137">
        <f>_xll.qlCalendarAdvance(Calendar,R206,$F$1,"mf",,Trigger)</f>
        <v>42929</v>
      </c>
      <c r="T206" s="138">
        <f>_xll.qlDayCounterYearFraction(DayCounter,R206,S206,,,Trigger)</f>
        <v>1</v>
      </c>
      <c r="U206" s="126">
        <f>_xll.qlInterpolationInterpolate(B12Minterpolation,R206,TRUE)</f>
        <v>4.9655258349375906E-3</v>
      </c>
    </row>
    <row r="207" spans="18:21" x14ac:dyDescent="0.2">
      <c r="R207" s="44">
        <f>_xll.qlCalendarAdvance(Calendar,R206,"1D","f")</f>
        <v>42565</v>
      </c>
      <c r="S207" s="137">
        <f>_xll.qlCalendarAdvance(Calendar,R207,$F$1,"mf",,Trigger)</f>
        <v>42930</v>
      </c>
      <c r="T207" s="138">
        <f>_xll.qlDayCounterYearFraction(DayCounter,R207,S207,,,Trigger)</f>
        <v>1</v>
      </c>
      <c r="U207" s="126">
        <f>_xll.qlInterpolationInterpolate(B12Minterpolation,R207,TRUE)</f>
        <v>4.96602698694475E-3</v>
      </c>
    </row>
    <row r="208" spans="18:21" x14ac:dyDescent="0.2">
      <c r="R208" s="44">
        <f>_xll.qlCalendarAdvance(Calendar,R207,"1D","f")</f>
        <v>42566</v>
      </c>
      <c r="S208" s="137">
        <f>_xll.qlCalendarAdvance(Calendar,R208,$F$1,"mf",,Trigger)</f>
        <v>42933</v>
      </c>
      <c r="T208" s="138">
        <f>_xll.qlDayCounterYearFraction(DayCounter,R208,S208,,,Trigger)</f>
        <v>1.0054794520547945</v>
      </c>
      <c r="U208" s="126">
        <f>_xll.qlInterpolationInterpolate(B12Minterpolation,R208,TRUE)</f>
        <v>4.9665142189704884E-3</v>
      </c>
    </row>
    <row r="209" spans="18:21" x14ac:dyDescent="0.2">
      <c r="R209" s="44">
        <f>_xll.qlCalendarAdvance(Calendar,R208,"1D","f")</f>
        <v>42569</v>
      </c>
      <c r="S209" s="137">
        <f>_xll.qlCalendarAdvance(Calendar,R209,$F$1,"mf",,Trigger)</f>
        <v>42934</v>
      </c>
      <c r="T209" s="138">
        <f>_xll.qlDayCounterYearFraction(DayCounter,R209,S209,,,Trigger)</f>
        <v>1</v>
      </c>
      <c r="U209" s="126">
        <f>_xll.qlInterpolationInterpolate(B12Minterpolation,R209,TRUE)</f>
        <v>4.9678943557199427E-3</v>
      </c>
    </row>
    <row r="210" spans="18:21" x14ac:dyDescent="0.2">
      <c r="R210" s="44">
        <f>_xll.qlCalendarAdvance(Calendar,R209,"1D","f")</f>
        <v>42570</v>
      </c>
      <c r="S210" s="137">
        <f>_xll.qlCalendarAdvance(Calendar,R210,$F$1,"mf",,Trigger)</f>
        <v>42935</v>
      </c>
      <c r="T210" s="138">
        <f>_xll.qlDayCounterYearFraction(DayCounter,R210,S210,,,Trigger)</f>
        <v>1</v>
      </c>
      <c r="U210" s="126">
        <f>_xll.qlInterpolationInterpolate(B12Minterpolation,R210,TRUE)</f>
        <v>4.9683278683807621E-3</v>
      </c>
    </row>
    <row r="211" spans="18:21" x14ac:dyDescent="0.2">
      <c r="R211" s="44">
        <f>_xll.qlCalendarAdvance(Calendar,R210,"1D","f")</f>
        <v>42571</v>
      </c>
      <c r="S211" s="137">
        <f>_xll.qlCalendarAdvance(Calendar,R211,$F$1,"mf",,Trigger)</f>
        <v>42936</v>
      </c>
      <c r="T211" s="138">
        <f>_xll.qlDayCounterYearFraction(DayCounter,R211,S211,,,Trigger)</f>
        <v>1</v>
      </c>
      <c r="U211" s="126">
        <f>_xll.qlInterpolationInterpolate(B12Minterpolation,R211,TRUE)</f>
        <v>4.9687484413405416E-3</v>
      </c>
    </row>
    <row r="212" spans="18:21" x14ac:dyDescent="0.2">
      <c r="R212" s="44">
        <f>_xll.qlCalendarAdvance(Calendar,R211,"1D","f")</f>
        <v>42572</v>
      </c>
      <c r="S212" s="137">
        <f>_xll.qlCalendarAdvance(Calendar,R212,$F$1,"mf",,Trigger)</f>
        <v>42937</v>
      </c>
      <c r="T212" s="138">
        <f>_xll.qlDayCounterYearFraction(DayCounter,R212,S212,,,Trigger)</f>
        <v>1</v>
      </c>
      <c r="U212" s="126">
        <f>_xll.qlInterpolationInterpolate(B12Minterpolation,R212,TRUE)</f>
        <v>4.969156270655359E-3</v>
      </c>
    </row>
    <row r="213" spans="18:21" x14ac:dyDescent="0.2">
      <c r="R213" s="44">
        <f>_xll.qlCalendarAdvance(Calendar,R212,"1D","f")</f>
        <v>42573</v>
      </c>
      <c r="S213" s="137">
        <f>_xll.qlCalendarAdvance(Calendar,R213,$F$1,"mf",,Trigger)</f>
        <v>42940</v>
      </c>
      <c r="T213" s="138">
        <f>_xll.qlDayCounterYearFraction(DayCounter,R213,S213,,,Trigger)</f>
        <v>1.0054794520547945</v>
      </c>
      <c r="U213" s="126">
        <f>_xll.qlInterpolationInterpolate(B12Minterpolation,R213,TRUE)</f>
        <v>4.96955155238129E-3</v>
      </c>
    </row>
    <row r="214" spans="18:21" x14ac:dyDescent="0.2">
      <c r="R214" s="44">
        <f>_xll.qlCalendarAdvance(Calendar,R213,"1D","f")</f>
        <v>42576</v>
      </c>
      <c r="S214" s="137">
        <f>_xll.qlCalendarAdvance(Calendar,R214,$F$1,"mf",,Trigger)</f>
        <v>42941</v>
      </c>
      <c r="T214" s="138">
        <f>_xll.qlDayCounterYearFraction(DayCounter,R214,S214,,,Trigger)</f>
        <v>1</v>
      </c>
      <c r="U214" s="126">
        <f>_xll.qlInterpolationInterpolate(B12Minterpolation,R214,TRUE)</f>
        <v>4.9706640725865293E-3</v>
      </c>
    </row>
    <row r="215" spans="18:21" x14ac:dyDescent="0.2">
      <c r="R215" s="44">
        <f>_xll.qlCalendarAdvance(Calendar,R214,"1D","f")</f>
        <v>42577</v>
      </c>
      <c r="S215" s="137">
        <f>_xll.qlCalendarAdvance(Calendar,R215,$F$1,"mf",,Trigger)</f>
        <v>42942</v>
      </c>
      <c r="T215" s="138">
        <f>_xll.qlDayCounterYearFraction(DayCounter,R215,S215,,,Trigger)</f>
        <v>1</v>
      </c>
      <c r="U215" s="126">
        <f>_xll.qlInterpolationInterpolate(B12Minterpolation,R215,TRUE)</f>
        <v>4.9710111245176792E-3</v>
      </c>
    </row>
    <row r="216" spans="18:21" x14ac:dyDescent="0.2">
      <c r="R216" s="44">
        <f>_xll.qlCalendarAdvance(Calendar,R215,"1D","f")</f>
        <v>42578</v>
      </c>
      <c r="S216" s="137">
        <f>_xll.qlCalendarAdvance(Calendar,R216,$F$1,"mf",,Trigger)</f>
        <v>42943</v>
      </c>
      <c r="T216" s="138">
        <f>_xll.qlDayCounterYearFraction(DayCounter,R216,S216,,,Trigger)</f>
        <v>1</v>
      </c>
      <c r="U216" s="126">
        <f>_xll.qlInterpolationInterpolate(B12Minterpolation,R216,TRUE)</f>
        <v>4.9713466091403239E-3</v>
      </c>
    </row>
    <row r="217" spans="18:21" x14ac:dyDescent="0.2">
      <c r="R217" s="44">
        <f>_xll.qlCalendarAdvance(Calendar,R216,"1D","f")</f>
        <v>42579</v>
      </c>
      <c r="S217" s="137">
        <f>_xll.qlCalendarAdvance(Calendar,R217,$F$1,"mf",,Trigger)</f>
        <v>42944</v>
      </c>
      <c r="T217" s="138">
        <f>_xll.qlDayCounterYearFraction(DayCounter,R217,S217,,,Trigger)</f>
        <v>1</v>
      </c>
      <c r="U217" s="126">
        <f>_xll.qlInterpolationInterpolate(B12Minterpolation,R217,TRUE)</f>
        <v>4.9716707225105402E-3</v>
      </c>
    </row>
    <row r="218" spans="18:21" x14ac:dyDescent="0.2">
      <c r="R218" s="44">
        <f>_xll.qlCalendarAdvance(Calendar,R217,"1D","f")</f>
        <v>42580</v>
      </c>
      <c r="S218" s="137">
        <f>_xll.qlCalendarAdvance(Calendar,R218,$F$1,"mf",,Trigger)</f>
        <v>42947</v>
      </c>
      <c r="T218" s="138">
        <f>_xll.qlDayCounterYearFraction(DayCounter,R218,S218,,,Trigger)</f>
        <v>1.0054794520547945</v>
      </c>
      <c r="U218" s="126">
        <f>_xll.qlInterpolationInterpolate(B12Minterpolation,R218,TRUE)</f>
        <v>4.9719836606844049E-3</v>
      </c>
    </row>
    <row r="219" spans="18:21" x14ac:dyDescent="0.2">
      <c r="R219" s="44">
        <f>_xll.qlCalendarAdvance(Calendar,R218,"1D","f")</f>
        <v>42583</v>
      </c>
      <c r="S219" s="137">
        <f>_xll.qlCalendarAdvance(Calendar,R219,$F$1,"mf",,Trigger)</f>
        <v>42948</v>
      </c>
      <c r="T219" s="138">
        <f>_xll.qlDayCounterYearFraction(DayCounter,R219,S219,,,Trigger)</f>
        <v>1</v>
      </c>
      <c r="U219" s="126">
        <f>_xll.qlInterpolationInterpolate(B12Minterpolation,R219,TRUE)</f>
        <v>4.9728573845886515E-3</v>
      </c>
    </row>
    <row r="220" spans="18:21" x14ac:dyDescent="0.2">
      <c r="R220" s="44">
        <f>_xll.qlCalendarAdvance(Calendar,R219,"1D","f")</f>
        <v>42584</v>
      </c>
      <c r="S220" s="137">
        <f>_xll.qlCalendarAdvance(Calendar,R220,$F$1,"mf",,Trigger)</f>
        <v>42949</v>
      </c>
      <c r="T220" s="138">
        <f>_xll.qlDayCounterYearFraction(DayCounter,R220,S220,,,Trigger)</f>
        <v>1</v>
      </c>
      <c r="U220" s="126">
        <f>_xll.qlInterpolationInterpolate(B12Minterpolation,R220,TRUE)</f>
        <v>4.9731275825378729E-3</v>
      </c>
    </row>
    <row r="221" spans="18:21" x14ac:dyDescent="0.2">
      <c r="R221" s="44">
        <f>_xll.qlCalendarAdvance(Calendar,R220,"1D","f")</f>
        <v>42585</v>
      </c>
      <c r="S221" s="137">
        <f>_xll.qlCalendarAdvance(Calendar,R221,$F$1,"mf",,Trigger)</f>
        <v>42950</v>
      </c>
      <c r="T221" s="138">
        <f>_xll.qlDayCounterYearFraction(DayCounter,R221,S221,,,Trigger)</f>
        <v>1</v>
      </c>
      <c r="U221" s="126">
        <f>_xll.qlInterpolationInterpolate(B12Minterpolation,R221,TRUE)</f>
        <v>4.973387585571123E-3</v>
      </c>
    </row>
    <row r="222" spans="18:21" x14ac:dyDescent="0.2">
      <c r="R222" s="44">
        <f>_xll.qlCalendarAdvance(Calendar,R221,"1D","f")</f>
        <v>42586</v>
      </c>
      <c r="S222" s="137">
        <f>_xll.qlCalendarAdvance(Calendar,R222,$F$1,"mf",,Trigger)</f>
        <v>42951</v>
      </c>
      <c r="T222" s="138">
        <f>_xll.qlDayCounterYearFraction(DayCounter,R222,S222,,,Trigger)</f>
        <v>1</v>
      </c>
      <c r="U222" s="126">
        <f>_xll.qlInterpolationInterpolate(B12Minterpolation,R222,TRUE)</f>
        <v>4.9736375897444802E-3</v>
      </c>
    </row>
    <row r="223" spans="18:21" x14ac:dyDescent="0.2">
      <c r="R223" s="44">
        <f>_xll.qlCalendarAdvance(Calendar,R222,"1D","f")</f>
        <v>42587</v>
      </c>
      <c r="S223" s="137">
        <f>_xll.qlCalendarAdvance(Calendar,R223,$F$1,"mf",,Trigger)</f>
        <v>42954</v>
      </c>
      <c r="T223" s="138">
        <f>_xll.qlDayCounterYearFraction(DayCounter,R223,S223,,,Trigger)</f>
        <v>1.0054794520547945</v>
      </c>
      <c r="U223" s="126">
        <f>_xll.qlInterpolationInterpolate(B12Minterpolation,R223,TRUE)</f>
        <v>4.9738777911140196E-3</v>
      </c>
    </row>
    <row r="224" spans="18:21" x14ac:dyDescent="0.2">
      <c r="R224" s="44">
        <f>_xll.qlCalendarAdvance(Calendar,R223,"1D","f")</f>
        <v>42590</v>
      </c>
      <c r="S224" s="137">
        <f>_xll.qlCalendarAdvance(Calendar,R224,$F$1,"mf",,Trigger)</f>
        <v>42955</v>
      </c>
      <c r="T224" s="138">
        <f>_xll.qlDayCounterYearFraction(DayCounter,R224,S224,,,Trigger)</f>
        <v>1</v>
      </c>
      <c r="U224" s="126">
        <f>_xll.qlInterpolationInterpolate(B12Minterpolation,R224,TRUE)</f>
        <v>4.9745415389604968E-3</v>
      </c>
    </row>
    <row r="225" spans="18:21" x14ac:dyDescent="0.2">
      <c r="R225" s="44">
        <f>_xll.qlCalendarAdvance(Calendar,R224,"1D","f")</f>
        <v>42591</v>
      </c>
      <c r="S225" s="137">
        <f>_xll.qlCalendarAdvance(Calendar,R225,$F$1,"mf",,Trigger)</f>
        <v>42956</v>
      </c>
      <c r="T225" s="138">
        <f>_xll.qlDayCounterYearFraction(DayCounter,R225,S225,,,Trigger)</f>
        <v>1</v>
      </c>
      <c r="U225" s="126">
        <f>_xll.qlInterpolationInterpolate(B12Minterpolation,R225,TRUE)</f>
        <v>4.9747444896755307E-3</v>
      </c>
    </row>
    <row r="226" spans="18:21" x14ac:dyDescent="0.2">
      <c r="R226" s="44">
        <f>_xll.qlCalendarAdvance(Calendar,R225,"1D","f")</f>
        <v>42592</v>
      </c>
      <c r="S226" s="137">
        <f>_xll.qlCalendarAdvance(Calendar,R226,$F$1,"mf",,Trigger)</f>
        <v>42957</v>
      </c>
      <c r="T226" s="138">
        <f>_xll.qlDayCounterYearFraction(DayCounter,R226,S226,,,Trigger)</f>
        <v>1</v>
      </c>
      <c r="U226" s="126">
        <f>_xll.qlInterpolationInterpolate(B12Minterpolation,R226,TRUE)</f>
        <v>4.9749386178671281E-3</v>
      </c>
    </row>
    <row r="227" spans="18:21" x14ac:dyDescent="0.2">
      <c r="R227" s="44">
        <f>_xll.qlCalendarAdvance(Calendar,R226,"1D","f")</f>
        <v>42593</v>
      </c>
      <c r="S227" s="137">
        <f>_xll.qlCalendarAdvance(Calendar,R227,$F$1,"mf",,Trigger)</f>
        <v>42958</v>
      </c>
      <c r="T227" s="138">
        <f>_xll.qlDayCounterYearFraction(DayCounter,R227,S227,,,Trigger)</f>
        <v>1</v>
      </c>
      <c r="U227" s="126">
        <f>_xll.qlInterpolationInterpolate(B12Minterpolation,R227,TRUE)</f>
        <v>4.9751241195913664E-3</v>
      </c>
    </row>
    <row r="228" spans="18:21" x14ac:dyDescent="0.2">
      <c r="R228" s="44">
        <f>_xll.qlCalendarAdvance(Calendar,R227,"1D","f")</f>
        <v>42594</v>
      </c>
      <c r="S228" s="137">
        <f>_xll.qlCalendarAdvance(Calendar,R228,$F$1,"mf",,Trigger)</f>
        <v>42961</v>
      </c>
      <c r="T228" s="138">
        <f>_xll.qlDayCounterYearFraction(DayCounter,R228,S228,,,Trigger)</f>
        <v>1.0054794520547945</v>
      </c>
      <c r="U228" s="126">
        <f>_xll.qlInterpolationInterpolate(B12Minterpolation,R228,TRUE)</f>
        <v>4.9753011909043215E-3</v>
      </c>
    </row>
    <row r="229" spans="18:21" x14ac:dyDescent="0.2">
      <c r="R229" s="44">
        <f>_xll.qlCalendarAdvance(Calendar,R228,"1D","f")</f>
        <v>42597</v>
      </c>
      <c r="S229" s="137">
        <f>_xll.qlCalendarAdvance(Calendar,R229,$F$1,"mf",,Trigger)</f>
        <v>42962</v>
      </c>
      <c r="T229" s="138">
        <f>_xll.qlDayCounterYearFraction(DayCounter,R229,S229,,,Trigger)</f>
        <v>1</v>
      </c>
      <c r="U229" s="126">
        <f>_xll.qlInterpolationInterpolate(B12Minterpolation,R229,TRUE)</f>
        <v>4.9757837829362533E-3</v>
      </c>
    </row>
    <row r="230" spans="18:21" x14ac:dyDescent="0.2">
      <c r="R230" s="44">
        <f>_xll.qlCalendarAdvance(Calendar,R229,"1D","f")</f>
        <v>42598</v>
      </c>
      <c r="S230" s="137">
        <f>_xll.qlCalendarAdvance(Calendar,R230,$F$1,"mf",,Trigger)</f>
        <v>42963</v>
      </c>
      <c r="T230" s="138">
        <f>_xll.qlDayCounterYearFraction(DayCounter,R230,S230,,,Trigger)</f>
        <v>1</v>
      </c>
      <c r="U230" s="126">
        <f>_xll.qlInterpolationInterpolate(B12Minterpolation,R230,TRUE)</f>
        <v>4.97592909316484E-3</v>
      </c>
    </row>
    <row r="231" spans="18:21" x14ac:dyDescent="0.2">
      <c r="R231" s="44">
        <f>_xll.qlCalendarAdvance(Calendar,R230,"1D","f")</f>
        <v>42599</v>
      </c>
      <c r="S231" s="137">
        <f>_xll.qlCalendarAdvance(Calendar,R231,$F$1,"mf",,Trigger)</f>
        <v>42964</v>
      </c>
      <c r="T231" s="138">
        <f>_xll.qlDayCounterYearFraction(DayCounter,R231,S231,,,Trigger)</f>
        <v>1</v>
      </c>
      <c r="U231" s="126">
        <f>_xll.qlInterpolationInterpolate(B12Minterpolation,R231,TRUE)</f>
        <v>4.9760669532625257E-3</v>
      </c>
    </row>
    <row r="232" spans="18:21" x14ac:dyDescent="0.2">
      <c r="R232" s="44">
        <f>_xll.qlCalendarAdvance(Calendar,R231,"1D","f")</f>
        <v>42600</v>
      </c>
      <c r="S232" s="137">
        <f>_xll.qlCalendarAdvance(Calendar,R232,$F$1,"mf",,Trigger)</f>
        <v>42965</v>
      </c>
      <c r="T232" s="138">
        <f>_xll.qlDayCounterYearFraction(DayCounter,R232,S232,,,Trigger)</f>
        <v>1</v>
      </c>
      <c r="U232" s="126">
        <f>_xll.qlInterpolationInterpolate(B12Minterpolation,R232,TRUE)</f>
        <v>4.976197559285387E-3</v>
      </c>
    </row>
    <row r="233" spans="18:21" x14ac:dyDescent="0.2">
      <c r="R233" s="44">
        <f>_xll.qlCalendarAdvance(Calendar,R232,"1D","f")</f>
        <v>42601</v>
      </c>
      <c r="S233" s="137">
        <f>_xll.qlCalendarAdvance(Calendar,R233,$F$1,"mf",,Trigger)</f>
        <v>42968</v>
      </c>
      <c r="T233" s="138">
        <f>_xll.qlDayCounterYearFraction(DayCounter,R233,S233,,,Trigger)</f>
        <v>1.0054794520547945</v>
      </c>
      <c r="U233" s="126">
        <f>_xll.qlInterpolationInterpolate(B12Minterpolation,R233,TRUE)</f>
        <v>4.976321107289499E-3</v>
      </c>
    </row>
    <row r="234" spans="18:21" x14ac:dyDescent="0.2">
      <c r="R234" s="44">
        <f>_xll.qlCalendarAdvance(Calendar,R233,"1D","f")</f>
        <v>42604</v>
      </c>
      <c r="S234" s="137">
        <f>_xll.qlCalendarAdvance(Calendar,R234,$F$1,"mf",,Trigger)</f>
        <v>42969</v>
      </c>
      <c r="T234" s="138">
        <f>_xll.qlDayCounterYearFraction(DayCounter,R234,S234,,,Trigger)</f>
        <v>1</v>
      </c>
      <c r="U234" s="126">
        <f>_xll.qlInterpolationInterpolate(B12Minterpolation,R234,TRUE)</f>
        <v>4.9766513637501076E-3</v>
      </c>
    </row>
    <row r="235" spans="18:21" x14ac:dyDescent="0.2">
      <c r="R235" s="44">
        <f>_xll.qlCalendarAdvance(Calendar,R234,"1D","f")</f>
        <v>42605</v>
      </c>
      <c r="S235" s="137">
        <f>_xll.qlCalendarAdvance(Calendar,R235,$F$1,"mf",,Trigger)</f>
        <v>42970</v>
      </c>
      <c r="T235" s="138">
        <f>_xll.qlDayCounterYearFraction(DayCounter,R235,S235,,,Trigger)</f>
        <v>1</v>
      </c>
      <c r="U235" s="126">
        <f>_xll.qlInterpolationInterpolate(B12Minterpolation,R235,TRUE)</f>
        <v>4.9767486402399891E-3</v>
      </c>
    </row>
    <row r="236" spans="18:21" x14ac:dyDescent="0.2">
      <c r="R236" s="44">
        <f>_xll.qlCalendarAdvance(Calendar,R235,"1D","f")</f>
        <v>42606</v>
      </c>
      <c r="S236" s="137">
        <f>_xll.qlCalendarAdvance(Calendar,R236,$F$1,"mf",,Trigger)</f>
        <v>42971</v>
      </c>
      <c r="T236" s="138">
        <f>_xll.qlDayCounterYearFraction(DayCounter,R236,S236,,,Trigger)</f>
        <v>1</v>
      </c>
      <c r="U236" s="126">
        <f>_xll.qlInterpolationInterpolate(B12Minterpolation,R236,TRUE)</f>
        <v>4.9768398389915041E-3</v>
      </c>
    </row>
    <row r="237" spans="18:21" x14ac:dyDescent="0.2">
      <c r="R237" s="44">
        <f>_xll.qlCalendarAdvance(Calendar,R236,"1D","f")</f>
        <v>42607</v>
      </c>
      <c r="S237" s="137">
        <f>_xll.qlCalendarAdvance(Calendar,R237,$F$1,"mf",,Trigger)</f>
        <v>42972</v>
      </c>
      <c r="T237" s="138">
        <f>_xll.qlDayCounterYearFraction(DayCounter,R237,S237,,,Trigger)</f>
        <v>1</v>
      </c>
      <c r="U237" s="126">
        <f>_xll.qlInterpolationInterpolate(B12Minterpolation,R237,TRUE)</f>
        <v>4.9769251560607287E-3</v>
      </c>
    </row>
    <row r="238" spans="18:21" x14ac:dyDescent="0.2">
      <c r="R238" s="44">
        <f>_xll.qlCalendarAdvance(Calendar,R237,"1D","f")</f>
        <v>42608</v>
      </c>
      <c r="S238" s="137">
        <f>_xll.qlCalendarAdvance(Calendar,R238,$F$1,"mf",,Trigger)</f>
        <v>42976</v>
      </c>
      <c r="T238" s="138">
        <f>_xll.qlDayCounterYearFraction(DayCounter,R238,S238,,,Trigger)</f>
        <v>1.0082191780821919</v>
      </c>
      <c r="U238" s="126">
        <f>_xll.qlInterpolationInterpolate(B12Minterpolation,R238,TRUE)</f>
        <v>4.9770047875037386E-3</v>
      </c>
    </row>
    <row r="239" spans="18:21" x14ac:dyDescent="0.2">
      <c r="R239" s="44">
        <f>_xll.qlCalendarAdvance(Calendar,R238,"1D","f")</f>
        <v>42612</v>
      </c>
      <c r="S239" s="137">
        <f>_xll.qlCalendarAdvance(Calendar,R239,$F$1,"mf",,Trigger)</f>
        <v>42977</v>
      </c>
      <c r="T239" s="138">
        <f>_xll.qlDayCounterYearFraction(DayCounter,R239,S239,,,Trigger)</f>
        <v>1</v>
      </c>
      <c r="U239" s="126">
        <f>_xll.qlInterpolationInterpolate(B12Minterpolation,R239,TRUE)</f>
        <v>4.9772703781351653E-3</v>
      </c>
    </row>
    <row r="240" spans="18:21" x14ac:dyDescent="0.2">
      <c r="R240" s="44">
        <f>_xll.qlCalendarAdvance(Calendar,R239,"1D","f")</f>
        <v>42613</v>
      </c>
      <c r="S240" s="137">
        <f>_xll.qlCalendarAdvance(Calendar,R240,$F$1,"mf",,Trigger)</f>
        <v>42978</v>
      </c>
      <c r="T240" s="138">
        <f>_xll.qlDayCounterYearFraction(DayCounter,R240,S240,,,Trigger)</f>
        <v>1</v>
      </c>
      <c r="U240" s="126">
        <f>_xll.qlInterpolationInterpolate(B12Minterpolation,R240,TRUE)</f>
        <v>4.97732452228825E-3</v>
      </c>
    </row>
    <row r="241" spans="18:21" x14ac:dyDescent="0.2">
      <c r="R241" s="44">
        <f>_xll.qlCalendarAdvance(Calendar,R240,"1D","f")</f>
        <v>42614</v>
      </c>
      <c r="S241" s="137">
        <f>_xll.qlCalendarAdvance(Calendar,R241,$F$1,"mf",,Trigger)</f>
        <v>42979</v>
      </c>
      <c r="T241" s="138">
        <f>_xll.qlDayCounterYearFraction(DayCounter,R241,S241,,,Trigger)</f>
        <v>1</v>
      </c>
      <c r="U241" s="126">
        <f>_xll.qlInterpolationInterpolate(B12Minterpolation,R241,TRUE)</f>
        <v>4.9773741571515788E-3</v>
      </c>
    </row>
    <row r="242" spans="18:21" x14ac:dyDescent="0.2">
      <c r="R242" s="44">
        <f>_xll.qlCalendarAdvance(Calendar,R241,"1D","f")</f>
        <v>42615</v>
      </c>
      <c r="S242" s="137">
        <f>_xll.qlCalendarAdvance(Calendar,R242,$F$1,"mf",,Trigger)</f>
        <v>42982</v>
      </c>
      <c r="T242" s="138">
        <f>_xll.qlDayCounterYearFraction(DayCounter,R242,S242,,,Trigger)</f>
        <v>1.0054794520547945</v>
      </c>
      <c r="U242" s="126">
        <f>_xll.qlInterpolationInterpolate(B12Minterpolation,R242,TRUE)</f>
        <v>4.9774194787812285E-3</v>
      </c>
    </row>
    <row r="243" spans="18:21" x14ac:dyDescent="0.2">
      <c r="R243" s="44">
        <f>_xll.qlCalendarAdvance(Calendar,R242,"1D","f")</f>
        <v>42618</v>
      </c>
      <c r="S243" s="137">
        <f>_xll.qlCalendarAdvance(Calendar,R243,$F$1,"mf",,Trigger)</f>
        <v>42983</v>
      </c>
      <c r="T243" s="138">
        <f>_xll.qlDayCounterYearFraction(DayCounter,R243,S243,,,Trigger)</f>
        <v>1</v>
      </c>
      <c r="U243" s="126">
        <f>_xll.qlInterpolationInterpolate(B12Minterpolation,R243,TRUE)</f>
        <v>4.9775315248288612E-3</v>
      </c>
    </row>
    <row r="244" spans="18:21" x14ac:dyDescent="0.2">
      <c r="R244" s="44">
        <f>_xll.qlCalendarAdvance(Calendar,R243,"1D","f")</f>
        <v>42619</v>
      </c>
      <c r="S244" s="137">
        <f>_xll.qlCalendarAdvance(Calendar,R244,$F$1,"mf",,Trigger)</f>
        <v>42984</v>
      </c>
      <c r="T244" s="138">
        <f>_xll.qlDayCounterYearFraction(DayCounter,R244,S244,,,Trigger)</f>
        <v>1</v>
      </c>
      <c r="U244" s="126">
        <f>_xll.qlInterpolationInterpolate(B12Minterpolation,R244,TRUE)</f>
        <v>4.9775615540845553E-3</v>
      </c>
    </row>
    <row r="245" spans="18:21" x14ac:dyDescent="0.2">
      <c r="R245" s="44">
        <f>_xll.qlCalendarAdvance(Calendar,R244,"1D","f")</f>
        <v>42620</v>
      </c>
      <c r="S245" s="137">
        <f>_xll.qlCalendarAdvance(Calendar,R245,$F$1,"mf",,Trigger)</f>
        <v>42985</v>
      </c>
      <c r="T245" s="138">
        <f>_xll.qlDayCounterYearFraction(DayCounter,R245,S245,,,Trigger)</f>
        <v>1</v>
      </c>
      <c r="U245" s="126">
        <f>_xll.qlInterpolationInterpolate(B12Minterpolation,R245,TRUE)</f>
        <v>4.9775882503869514E-3</v>
      </c>
    </row>
    <row r="246" spans="18:21" x14ac:dyDescent="0.2">
      <c r="R246" s="44">
        <f>_xll.qlCalendarAdvance(Calendar,R245,"1D","f")</f>
        <v>42621</v>
      </c>
      <c r="S246" s="137">
        <f>_xll.qlCalendarAdvance(Calendar,R246,$F$1,"mf",,Trigger)</f>
        <v>42986</v>
      </c>
      <c r="T246" s="138">
        <f>_xll.qlDayCounterYearFraction(DayCounter,R246,S246,,,Trigger)</f>
        <v>1</v>
      </c>
      <c r="U246" s="126">
        <f>_xll.qlInterpolationInterpolate(B12Minterpolation,R246,TRUE)</f>
        <v>4.9776118097921256E-3</v>
      </c>
    </row>
    <row r="247" spans="18:21" x14ac:dyDescent="0.2">
      <c r="R247" s="44">
        <f>_xll.qlCalendarAdvance(Calendar,R246,"1D","f")</f>
        <v>42622</v>
      </c>
      <c r="S247" s="137">
        <f>_xll.qlCalendarAdvance(Calendar,R247,$F$1,"mf",,Trigger)</f>
        <v>42989</v>
      </c>
      <c r="T247" s="138">
        <f>_xll.qlDayCounterYearFraction(DayCounter,R247,S247,,,Trigger)</f>
        <v>1.0054794520547945</v>
      </c>
      <c r="U247" s="126">
        <f>_xll.qlInterpolationInterpolate(B12Minterpolation,R247,TRUE)</f>
        <v>4.9776324283561553E-3</v>
      </c>
    </row>
    <row r="248" spans="18:21" x14ac:dyDescent="0.2">
      <c r="R248" s="44">
        <f>_xll.qlCalendarAdvance(Calendar,R247,"1D","f")</f>
        <v>42625</v>
      </c>
      <c r="S248" s="137">
        <f>_xll.qlCalendarAdvance(Calendar,R248,$F$1,"mf",,Trigger)</f>
        <v>42990</v>
      </c>
      <c r="T248" s="138">
        <f>_xll.qlDayCounterYearFraction(DayCounter,R248,S248,,,Trigger)</f>
        <v>1</v>
      </c>
      <c r="U248" s="126">
        <f>_xll.qlInterpolationInterpolate(B12Minterpolation,R248,TRUE)</f>
        <v>4.9776785995621353E-3</v>
      </c>
    </row>
    <row r="249" spans="18:21" x14ac:dyDescent="0.2">
      <c r="R249" s="44">
        <f>_xll.qlCalendarAdvance(Calendar,R248,"1D","f")</f>
        <v>42626</v>
      </c>
      <c r="S249" s="137">
        <f>_xll.qlCalendarAdvance(Calendar,R249,$F$1,"mf",,Trigger)</f>
        <v>42991</v>
      </c>
      <c r="T249" s="138">
        <f>_xll.qlDayCounterYearFraction(DayCounter,R249,S249,,,Trigger)</f>
        <v>1</v>
      </c>
      <c r="U249" s="126">
        <f>_xll.qlInterpolationInterpolate(B12Minterpolation,R249,TRUE)</f>
        <v>4.9776894153223472E-3</v>
      </c>
    </row>
    <row r="250" spans="18:21" x14ac:dyDescent="0.2">
      <c r="R250" s="44">
        <f>_xll.qlCalendarAdvance(Calendar,R249,"1D","f")</f>
        <v>42627</v>
      </c>
      <c r="S250" s="137">
        <f>_xll.qlCalendarAdvance(Calendar,R250,$F$1,"mf",,Trigger)</f>
        <v>42992</v>
      </c>
      <c r="T250" s="138">
        <f>_xll.qlDayCounterYearFraction(DayCounter,R250,S250,,,Trigger)</f>
        <v>1</v>
      </c>
      <c r="U250" s="126">
        <f>_xll.qlInterpolationInterpolate(B12Minterpolation,R250,TRUE)</f>
        <v>4.9776982705217951E-3</v>
      </c>
    </row>
    <row r="251" spans="18:21" x14ac:dyDescent="0.2">
      <c r="R251" s="44">
        <f>_xll.qlCalendarAdvance(Calendar,R250,"1D","f")</f>
        <v>42628</v>
      </c>
      <c r="S251" s="137">
        <f>_xll.qlCalendarAdvance(Calendar,R251,$F$1,"mf",,Trigger)</f>
        <v>42993</v>
      </c>
      <c r="T251" s="138">
        <f>_xll.qlDayCounterYearFraction(DayCounter,R251,S251,,,Trigger)</f>
        <v>1</v>
      </c>
      <c r="U251" s="126">
        <f>_xll.qlInterpolationInterpolate(B12Minterpolation,R251,TRUE)</f>
        <v>4.9777053612165565E-3</v>
      </c>
    </row>
    <row r="252" spans="18:21" x14ac:dyDescent="0.2">
      <c r="R252" s="44">
        <f>_xll.qlCalendarAdvance(Calendar,R251,"1D","f")</f>
        <v>42629</v>
      </c>
      <c r="S252" s="137">
        <f>_xll.qlCalendarAdvance(Calendar,R252,$F$1,"mf",,Trigger)</f>
        <v>42996</v>
      </c>
      <c r="T252" s="138">
        <f>_xll.qlDayCounterYearFraction(DayCounter,R252,S252,,,Trigger)</f>
        <v>1.0054794520547945</v>
      </c>
      <c r="U252" s="126">
        <f>_xll.qlInterpolationInterpolate(B12Minterpolation,R252,TRUE)</f>
        <v>4.9777108834627073E-3</v>
      </c>
    </row>
    <row r="253" spans="18:21" x14ac:dyDescent="0.2">
      <c r="R253" s="44">
        <f>_xll.qlCalendarAdvance(Calendar,R252,"1D","f")</f>
        <v>42632</v>
      </c>
      <c r="S253" s="137">
        <f>_xll.qlCalendarAdvance(Calendar,R253,$F$1,"mf",,Trigger)</f>
        <v>42997</v>
      </c>
      <c r="T253" s="138">
        <f>_xll.qlDayCounterYearFraction(DayCounter,R253,S253,,,Trigger)</f>
        <v>1</v>
      </c>
      <c r="U253" s="126">
        <f>_xll.qlInterpolationInterpolate(B12Minterpolation,R253,TRUE)</f>
        <v>4.9777200000702577E-3</v>
      </c>
    </row>
    <row r="254" spans="18:21" x14ac:dyDescent="0.2">
      <c r="R254" s="44">
        <f>_xll.qlCalendarAdvance(Calendar,R253,"1D","f")</f>
        <v>42633</v>
      </c>
      <c r="S254" s="137">
        <f>_xll.qlCalendarAdvance(Calendar,R254,$F$1,"mf",,Trigger)</f>
        <v>42998</v>
      </c>
      <c r="T254" s="138">
        <f>_xll.qlDayCounterYearFraction(DayCounter,R254,S254,,,Trigger)</f>
        <v>1</v>
      </c>
      <c r="U254" s="126">
        <f>_xll.qlInterpolationInterpolate(B12Minterpolation,R254,TRUE)</f>
        <v>4.9777212090827286E-3</v>
      </c>
    </row>
    <row r="255" spans="18:21" x14ac:dyDescent="0.2">
      <c r="R255" s="44">
        <f>_xll.qlCalendarAdvance(Calendar,R254,"1D","f")</f>
        <v>42634</v>
      </c>
      <c r="S255" s="137">
        <f>_xll.qlCalendarAdvance(Calendar,R255,$F$1,"mf",,Trigger)</f>
        <v>42999</v>
      </c>
      <c r="T255" s="138">
        <f>_xll.qlDayCounterYearFraction(DayCounter,R255,S255,,,Trigger)</f>
        <v>1</v>
      </c>
      <c r="U255" s="126">
        <f>_xll.qlInterpolationInterpolate(B12Minterpolation,R255,TRUE)</f>
        <v>4.9777218299269701E-3</v>
      </c>
    </row>
    <row r="256" spans="18:21" x14ac:dyDescent="0.2">
      <c r="R256" s="44">
        <f>_xll.qlCalendarAdvance(Calendar,R255,"1D","f")</f>
        <v>42635</v>
      </c>
      <c r="S256" s="137">
        <f>_xll.qlCalendarAdvance(Calendar,R256,$F$1,"mf",,Trigger)</f>
        <v>43000</v>
      </c>
      <c r="T256" s="138">
        <f>_xll.qlDayCounterYearFraction(DayCounter,R256,S256,,,Trigger)</f>
        <v>1</v>
      </c>
      <c r="U256" s="126">
        <f>_xll.qlInterpolationInterpolate(B12Minterpolation,R256,TRUE)</f>
        <v>4.9777220586590589E-3</v>
      </c>
    </row>
    <row r="257" spans="18:21" x14ac:dyDescent="0.2">
      <c r="R257" s="44">
        <f>_xll.qlCalendarAdvance(Calendar,R256,"1D","f")</f>
        <v>42636</v>
      </c>
      <c r="S257" s="137">
        <f>_xll.qlCalendarAdvance(Calendar,R257,$F$1,"mf",,Trigger)</f>
        <v>43003</v>
      </c>
      <c r="T257" s="138">
        <f>_xll.qlDayCounterYearFraction(DayCounter,R257,S257,,,Trigger)</f>
        <v>1.0054794520547945</v>
      </c>
      <c r="U257" s="126">
        <f>_xll.qlInterpolationInterpolate(B12Minterpolation,R257,TRUE)</f>
        <v>4.9777220913350718E-3</v>
      </c>
    </row>
    <row r="258" spans="18:21" x14ac:dyDescent="0.2">
      <c r="R258" s="44">
        <f>_xll.qlCalendarAdvance(Calendar,R257,"1D","f")</f>
        <v>42639</v>
      </c>
      <c r="S258" s="137">
        <f>_xll.qlCalendarAdvance(Calendar,R258,$F$1,"mf",,Trigger)</f>
        <v>43004</v>
      </c>
      <c r="T258" s="138">
        <f>_xll.qlDayCounterYearFraction(DayCounter,R258,S258,,,Trigger)</f>
        <v>1</v>
      </c>
      <c r="U258" s="126">
        <f>_xll.qlInterpolationInterpolate(B12Minterpolation,R258,TRUE)</f>
        <v>4.9777229735874151E-3</v>
      </c>
    </row>
    <row r="259" spans="18:21" x14ac:dyDescent="0.2">
      <c r="R259" s="44">
        <f>_xll.qlCalendarAdvance(Calendar,R258,"1D","f")</f>
        <v>42640</v>
      </c>
      <c r="S259" s="137">
        <f>_xll.qlCalendarAdvance(Calendar,R259,$F$1,"mf",,Trigger)</f>
        <v>43005</v>
      </c>
      <c r="T259" s="138">
        <f>_xll.qlDayCounterYearFraction(DayCounter,R259,S259,,,Trigger)</f>
        <v>1</v>
      </c>
      <c r="U259" s="126">
        <f>_xll.qlInterpolationInterpolate(B12Minterpolation,R259,TRUE)</f>
        <v>4.9777241825998859E-3</v>
      </c>
    </row>
    <row r="260" spans="18:21" x14ac:dyDescent="0.2">
      <c r="R260" s="44">
        <f>_xll.qlCalendarAdvance(Calendar,R259,"1D","f")</f>
        <v>42641</v>
      </c>
      <c r="S260" s="137">
        <f>_xll.qlCalendarAdvance(Calendar,R260,$F$1,"mf",,Trigger)</f>
        <v>43006</v>
      </c>
      <c r="T260" s="138">
        <f>_xll.qlDayCounterYearFraction(DayCounter,R260,S260,,,Trigger)</f>
        <v>1</v>
      </c>
      <c r="U260" s="126">
        <f>_xll.qlInterpolationInterpolate(B12Minterpolation,R260,TRUE)</f>
        <v>4.9777261758366621E-3</v>
      </c>
    </row>
    <row r="261" spans="18:21" x14ac:dyDescent="0.2">
      <c r="R261" s="44">
        <f>_xll.qlCalendarAdvance(Calendar,R260,"1D","f")</f>
        <v>42642</v>
      </c>
      <c r="S261" s="137">
        <f>_xll.qlCalendarAdvance(Calendar,R261,$F$1,"mf",,Trigger)</f>
        <v>43007</v>
      </c>
      <c r="T261" s="138">
        <f>_xll.qlDayCounterYearFraction(DayCounter,R261,S261,,,Trigger)</f>
        <v>1</v>
      </c>
      <c r="U261" s="126">
        <f>_xll.qlInterpolationInterpolate(B12Minterpolation,R261,TRUE)</f>
        <v>4.9777291493538203E-3</v>
      </c>
    </row>
    <row r="262" spans="18:21" x14ac:dyDescent="0.2">
      <c r="R262" s="131">
        <f>_xll.qlCalendarAdvance(Calendar,R261,"1D","f")</f>
        <v>42643</v>
      </c>
      <c r="S262" s="258">
        <f>_xll.qlCalendarAdvance(Calendar,R262,$F$1,"mf",,Trigger)</f>
        <v>43007</v>
      </c>
      <c r="T262" s="259">
        <f>_xll.qlDayCounterYearFraction(DayCounter,R262,S262,,,Trigger)</f>
        <v>0.99726027397260275</v>
      </c>
      <c r="U262" s="246">
        <f>_xll.qlInterpolationInterpolate(B12Minterpolation,R262,TRUE)</f>
        <v>4.9777332992074364E-3</v>
      </c>
    </row>
    <row r="263" spans="18:21" x14ac:dyDescent="0.2">
      <c r="R263" s="134"/>
      <c r="S263" s="134"/>
      <c r="T263" s="134"/>
      <c r="U263" s="135"/>
    </row>
    <row r="264" spans="18:21" x14ac:dyDescent="0.2">
      <c r="R264" s="134"/>
      <c r="S264" s="134"/>
      <c r="T264" s="134"/>
      <c r="U264" s="135"/>
    </row>
    <row r="265" spans="18:21" x14ac:dyDescent="0.2">
      <c r="R265" s="134"/>
      <c r="S265" s="134"/>
      <c r="T265" s="134"/>
      <c r="U265" s="135"/>
    </row>
    <row r="266" spans="18:21" x14ac:dyDescent="0.2">
      <c r="R266" s="134"/>
      <c r="S266" s="134"/>
      <c r="T266" s="134"/>
      <c r="U266" s="135"/>
    </row>
    <row r="267" spans="18:21" x14ac:dyDescent="0.2">
      <c r="R267" s="134"/>
      <c r="S267" s="134"/>
      <c r="T267" s="134"/>
      <c r="U267" s="135"/>
    </row>
    <row r="268" spans="18:21" x14ac:dyDescent="0.2">
      <c r="R268" s="134"/>
      <c r="S268" s="134"/>
      <c r="T268" s="134"/>
      <c r="U268" s="135"/>
    </row>
    <row r="269" spans="18:21" x14ac:dyDescent="0.2">
      <c r="R269" s="134"/>
      <c r="S269" s="134"/>
      <c r="T269" s="134"/>
      <c r="U269" s="135"/>
    </row>
    <row r="270" spans="18:21" x14ac:dyDescent="0.2">
      <c r="R270" s="134"/>
      <c r="S270" s="134"/>
      <c r="T270" s="134"/>
      <c r="U270" s="135"/>
    </row>
    <row r="271" spans="18:21" x14ac:dyDescent="0.2">
      <c r="R271" s="134"/>
      <c r="S271" s="134"/>
      <c r="T271" s="134"/>
      <c r="U271" s="135"/>
    </row>
    <row r="272" spans="18:21" x14ac:dyDescent="0.2">
      <c r="R272" s="134"/>
      <c r="S272" s="134"/>
      <c r="T272" s="134"/>
      <c r="U272" s="135"/>
    </row>
    <row r="273" spans="18:21" x14ac:dyDescent="0.2">
      <c r="R273" s="134"/>
      <c r="S273" s="134"/>
      <c r="T273" s="134"/>
      <c r="U273" s="135"/>
    </row>
    <row r="274" spans="18:21" x14ac:dyDescent="0.2">
      <c r="R274" s="134"/>
      <c r="S274" s="134"/>
      <c r="T274" s="134"/>
      <c r="U274" s="135"/>
    </row>
    <row r="275" spans="18:21" x14ac:dyDescent="0.2">
      <c r="R275" s="134"/>
      <c r="S275" s="134"/>
      <c r="T275" s="134"/>
      <c r="U275" s="135"/>
    </row>
    <row r="276" spans="18:21" x14ac:dyDescent="0.2">
      <c r="R276" s="134"/>
      <c r="S276" s="134"/>
      <c r="T276" s="134"/>
      <c r="U276" s="135"/>
    </row>
    <row r="277" spans="18:21" x14ac:dyDescent="0.2">
      <c r="R277" s="134"/>
      <c r="S277" s="134"/>
      <c r="T277" s="134"/>
      <c r="U277" s="135"/>
    </row>
    <row r="278" spans="18:21" x14ac:dyDescent="0.2">
      <c r="R278" s="134"/>
      <c r="S278" s="134"/>
      <c r="T278" s="134"/>
      <c r="U278" s="135"/>
    </row>
    <row r="279" spans="18:21" x14ac:dyDescent="0.2">
      <c r="R279" s="134"/>
      <c r="S279" s="134"/>
      <c r="T279" s="134"/>
      <c r="U279" s="135"/>
    </row>
    <row r="280" spans="18:21" x14ac:dyDescent="0.2">
      <c r="R280" s="134"/>
      <c r="S280" s="134"/>
      <c r="T280" s="134"/>
      <c r="U280" s="135"/>
    </row>
    <row r="281" spans="18:21" x14ac:dyDescent="0.2">
      <c r="R281" s="134"/>
      <c r="S281" s="134"/>
      <c r="T281" s="134"/>
      <c r="U281" s="135"/>
    </row>
    <row r="282" spans="18:21" x14ac:dyDescent="0.2">
      <c r="R282" s="134"/>
      <c r="S282" s="134"/>
      <c r="T282" s="134"/>
      <c r="U282" s="135"/>
    </row>
    <row r="283" spans="18:21" x14ac:dyDescent="0.2">
      <c r="R283" s="134"/>
      <c r="S283" s="134"/>
      <c r="T283" s="134"/>
      <c r="U283" s="135"/>
    </row>
    <row r="284" spans="18:21" x14ac:dyDescent="0.2">
      <c r="R284" s="134"/>
      <c r="S284" s="134"/>
      <c r="T284" s="134"/>
      <c r="U284" s="135"/>
    </row>
    <row r="285" spans="18:21" x14ac:dyDescent="0.2">
      <c r="R285" s="134"/>
      <c r="S285" s="134"/>
      <c r="T285" s="134"/>
      <c r="U285" s="135"/>
    </row>
    <row r="286" spans="18:21" x14ac:dyDescent="0.2">
      <c r="R286" s="134"/>
      <c r="S286" s="134"/>
      <c r="T286" s="134"/>
      <c r="U286" s="135"/>
    </row>
    <row r="287" spans="18:21" x14ac:dyDescent="0.2">
      <c r="R287" s="134"/>
      <c r="S287" s="134"/>
      <c r="T287" s="134"/>
      <c r="U287" s="135"/>
    </row>
    <row r="288" spans="18:21" x14ac:dyDescent="0.2">
      <c r="R288" s="134"/>
      <c r="S288" s="134"/>
      <c r="T288" s="134"/>
      <c r="U288" s="135"/>
    </row>
    <row r="289" spans="18:21" x14ac:dyDescent="0.2">
      <c r="R289" s="134"/>
      <c r="S289" s="134"/>
      <c r="T289" s="134"/>
      <c r="U289" s="135"/>
    </row>
    <row r="290" spans="18:21" x14ac:dyDescent="0.2">
      <c r="R290" s="134"/>
      <c r="S290" s="134"/>
      <c r="T290" s="134"/>
      <c r="U290" s="135"/>
    </row>
    <row r="291" spans="18:21" x14ac:dyDescent="0.2">
      <c r="R291" s="134"/>
      <c r="S291" s="134"/>
      <c r="T291" s="134"/>
      <c r="U291" s="135"/>
    </row>
    <row r="292" spans="18:21" x14ac:dyDescent="0.2">
      <c r="R292" s="134"/>
      <c r="S292" s="134"/>
      <c r="T292" s="134"/>
      <c r="U292" s="135"/>
    </row>
    <row r="293" spans="18:21" x14ac:dyDescent="0.2">
      <c r="R293" s="134"/>
      <c r="S293" s="134"/>
      <c r="T293" s="134"/>
      <c r="U293" s="135"/>
    </row>
    <row r="294" spans="18:21" x14ac:dyDescent="0.2">
      <c r="R294" s="134"/>
      <c r="S294" s="134"/>
      <c r="T294" s="134"/>
      <c r="U294" s="135"/>
    </row>
    <row r="295" spans="18:21" x14ac:dyDescent="0.2">
      <c r="R295" s="134"/>
      <c r="S295" s="134"/>
      <c r="T295" s="134"/>
      <c r="U295" s="135"/>
    </row>
    <row r="296" spans="18:21" x14ac:dyDescent="0.2">
      <c r="R296" s="134"/>
      <c r="S296" s="134"/>
      <c r="T296" s="134"/>
      <c r="U296" s="135"/>
    </row>
    <row r="297" spans="18:21" x14ac:dyDescent="0.2">
      <c r="R297" s="134"/>
      <c r="S297" s="134"/>
      <c r="T297" s="134"/>
      <c r="U297" s="135"/>
    </row>
    <row r="298" spans="18:21" x14ac:dyDescent="0.2">
      <c r="R298" s="134"/>
      <c r="S298" s="134"/>
      <c r="T298" s="134"/>
      <c r="U298" s="135"/>
    </row>
    <row r="299" spans="18:21" x14ac:dyDescent="0.2">
      <c r="R299" s="134"/>
      <c r="S299" s="134"/>
      <c r="T299" s="134"/>
      <c r="U299" s="135"/>
    </row>
    <row r="300" spans="18:21" x14ac:dyDescent="0.2">
      <c r="R300" s="134"/>
      <c r="S300" s="134"/>
      <c r="T300" s="134"/>
      <c r="U300" s="135"/>
    </row>
    <row r="301" spans="18:21" x14ac:dyDescent="0.2">
      <c r="R301" s="134"/>
      <c r="S301" s="134"/>
      <c r="T301" s="134"/>
      <c r="U301" s="135"/>
    </row>
    <row r="302" spans="18:21" x14ac:dyDescent="0.2">
      <c r="R302" s="134"/>
      <c r="S302" s="134"/>
      <c r="T302" s="134"/>
      <c r="U302" s="135"/>
    </row>
    <row r="303" spans="18:21" x14ac:dyDescent="0.2">
      <c r="R303" s="134"/>
      <c r="S303" s="134"/>
      <c r="T303" s="134"/>
      <c r="U303" s="135"/>
    </row>
    <row r="304" spans="18:21" x14ac:dyDescent="0.2">
      <c r="R304" s="134"/>
      <c r="S304" s="134"/>
      <c r="T304" s="134"/>
      <c r="U304" s="135"/>
    </row>
    <row r="305" spans="18:21" x14ac:dyDescent="0.2">
      <c r="R305" s="134"/>
      <c r="S305" s="134"/>
      <c r="T305" s="134"/>
      <c r="U305" s="135"/>
    </row>
    <row r="306" spans="18:21" x14ac:dyDescent="0.2">
      <c r="R306" s="134"/>
      <c r="S306" s="134"/>
      <c r="T306" s="134"/>
      <c r="U306" s="135"/>
    </row>
    <row r="307" spans="18:21" x14ac:dyDescent="0.2">
      <c r="R307" s="134"/>
      <c r="S307" s="134"/>
      <c r="T307" s="134"/>
      <c r="U307" s="135"/>
    </row>
    <row r="308" spans="18:21" x14ac:dyDescent="0.2">
      <c r="R308" s="134"/>
      <c r="S308" s="134"/>
      <c r="T308" s="134"/>
      <c r="U308" s="135"/>
    </row>
    <row r="309" spans="18:21" x14ac:dyDescent="0.2">
      <c r="R309" s="134"/>
      <c r="S309" s="134"/>
      <c r="T309" s="134"/>
      <c r="U309" s="135"/>
    </row>
    <row r="310" spans="18:21" x14ac:dyDescent="0.2">
      <c r="R310" s="134"/>
      <c r="S310" s="134"/>
      <c r="T310" s="134"/>
      <c r="U310" s="135"/>
    </row>
    <row r="311" spans="18:21" x14ac:dyDescent="0.2">
      <c r="R311" s="134"/>
      <c r="S311" s="134"/>
      <c r="T311" s="134"/>
      <c r="U311" s="135"/>
    </row>
    <row r="312" spans="18:21" x14ac:dyDescent="0.2">
      <c r="R312" s="134"/>
      <c r="S312" s="134"/>
      <c r="T312" s="134"/>
      <c r="U312" s="135"/>
    </row>
    <row r="313" spans="18:21" x14ac:dyDescent="0.2">
      <c r="R313" s="134"/>
      <c r="S313" s="134"/>
      <c r="T313" s="134"/>
      <c r="U313" s="135"/>
    </row>
    <row r="314" spans="18:21" x14ac:dyDescent="0.2">
      <c r="R314" s="134"/>
      <c r="S314" s="134"/>
      <c r="T314" s="134"/>
      <c r="U314" s="135"/>
    </row>
    <row r="315" spans="18:21" x14ac:dyDescent="0.2">
      <c r="R315" s="134"/>
      <c r="S315" s="134"/>
      <c r="T315" s="134"/>
      <c r="U315" s="135"/>
    </row>
    <row r="316" spans="18:21" x14ac:dyDescent="0.2">
      <c r="R316" s="134"/>
      <c r="S316" s="134"/>
      <c r="T316" s="134"/>
      <c r="U316" s="135"/>
    </row>
    <row r="317" spans="18:21" x14ac:dyDescent="0.2">
      <c r="R317" s="134"/>
      <c r="S317" s="134"/>
      <c r="T317" s="134"/>
      <c r="U317" s="135"/>
    </row>
    <row r="318" spans="18:21" x14ac:dyDescent="0.2">
      <c r="R318" s="134"/>
      <c r="S318" s="134"/>
      <c r="T318" s="134"/>
      <c r="U318" s="135"/>
    </row>
    <row r="319" spans="18:21" x14ac:dyDescent="0.2">
      <c r="R319" s="134"/>
      <c r="S319" s="134"/>
      <c r="T319" s="134"/>
      <c r="U319" s="135"/>
    </row>
    <row r="320" spans="18:21" x14ac:dyDescent="0.2">
      <c r="R320" s="134"/>
      <c r="S320" s="134"/>
      <c r="T320" s="134"/>
      <c r="U320" s="135"/>
    </row>
    <row r="321" spans="18:21" x14ac:dyDescent="0.2">
      <c r="R321" s="134"/>
      <c r="S321" s="134"/>
      <c r="T321" s="134"/>
      <c r="U321" s="135"/>
    </row>
    <row r="322" spans="18:21" x14ac:dyDescent="0.2">
      <c r="R322" s="134"/>
      <c r="S322" s="134"/>
      <c r="T322" s="134"/>
      <c r="U322" s="135"/>
    </row>
    <row r="323" spans="18:21" x14ac:dyDescent="0.2">
      <c r="R323" s="134"/>
      <c r="S323" s="134"/>
      <c r="T323" s="134"/>
      <c r="U323" s="135"/>
    </row>
    <row r="324" spans="18:21" x14ac:dyDescent="0.2">
      <c r="R324" s="134"/>
      <c r="S324" s="134"/>
      <c r="T324" s="134"/>
      <c r="U324" s="135"/>
    </row>
    <row r="325" spans="18:21" x14ac:dyDescent="0.2">
      <c r="R325" s="134"/>
      <c r="S325" s="134"/>
      <c r="T325" s="134"/>
      <c r="U325" s="135"/>
    </row>
    <row r="326" spans="18:21" x14ac:dyDescent="0.2">
      <c r="R326" s="134"/>
      <c r="S326" s="134"/>
      <c r="T326" s="134"/>
      <c r="U326" s="135"/>
    </row>
    <row r="327" spans="18:21" x14ac:dyDescent="0.2">
      <c r="R327" s="134"/>
      <c r="S327" s="134"/>
      <c r="T327" s="134"/>
      <c r="U327" s="135"/>
    </row>
    <row r="328" spans="18:21" x14ac:dyDescent="0.2">
      <c r="R328" s="134"/>
      <c r="S328" s="134"/>
      <c r="T328" s="134"/>
      <c r="U328" s="135"/>
    </row>
    <row r="329" spans="18:21" x14ac:dyDescent="0.2">
      <c r="R329" s="134"/>
      <c r="S329" s="134"/>
      <c r="T329" s="134"/>
      <c r="U329" s="135"/>
    </row>
    <row r="330" spans="18:21" x14ac:dyDescent="0.2">
      <c r="R330" s="134"/>
      <c r="S330" s="134"/>
      <c r="T330" s="134"/>
      <c r="U330" s="135"/>
    </row>
    <row r="331" spans="18:21" x14ac:dyDescent="0.2">
      <c r="R331" s="134"/>
      <c r="S331" s="134"/>
      <c r="T331" s="134"/>
      <c r="U331" s="135"/>
    </row>
    <row r="332" spans="18:21" x14ac:dyDescent="0.2">
      <c r="R332" s="134"/>
      <c r="S332" s="134"/>
      <c r="T332" s="134"/>
      <c r="U332" s="135"/>
    </row>
    <row r="333" spans="18:21" x14ac:dyDescent="0.2">
      <c r="R333" s="134"/>
      <c r="S333" s="134"/>
      <c r="T333" s="134"/>
      <c r="U333" s="135"/>
    </row>
    <row r="334" spans="18:21" x14ac:dyDescent="0.2">
      <c r="R334" s="134"/>
      <c r="S334" s="134"/>
      <c r="T334" s="134"/>
      <c r="U334" s="135"/>
    </row>
    <row r="335" spans="18:21" x14ac:dyDescent="0.2">
      <c r="R335" s="134"/>
      <c r="S335" s="134"/>
      <c r="T335" s="134"/>
      <c r="U335" s="135"/>
    </row>
    <row r="336" spans="18:21" x14ac:dyDescent="0.2">
      <c r="R336" s="134"/>
      <c r="S336" s="134"/>
      <c r="T336" s="134"/>
      <c r="U336" s="135"/>
    </row>
    <row r="337" spans="18:21" x14ac:dyDescent="0.2">
      <c r="R337" s="134"/>
      <c r="S337" s="134"/>
      <c r="T337" s="134"/>
      <c r="U337" s="135"/>
    </row>
    <row r="338" spans="18:21" x14ac:dyDescent="0.2">
      <c r="R338" s="134"/>
      <c r="S338" s="134"/>
      <c r="T338" s="134"/>
      <c r="U338" s="135"/>
    </row>
    <row r="339" spans="18:21" x14ac:dyDescent="0.2">
      <c r="R339" s="134"/>
      <c r="S339" s="134"/>
      <c r="T339" s="134"/>
      <c r="U339" s="135"/>
    </row>
    <row r="340" spans="18:21" x14ac:dyDescent="0.2">
      <c r="R340" s="134"/>
      <c r="S340" s="134"/>
      <c r="T340" s="134"/>
      <c r="U340" s="135"/>
    </row>
    <row r="341" spans="18:21" x14ac:dyDescent="0.2">
      <c r="R341" s="134"/>
      <c r="S341" s="134"/>
      <c r="T341" s="134"/>
      <c r="U341" s="135"/>
    </row>
    <row r="342" spans="18:21" x14ac:dyDescent="0.2">
      <c r="R342" s="134"/>
      <c r="S342" s="134"/>
      <c r="T342" s="134"/>
      <c r="U342" s="135"/>
    </row>
    <row r="343" spans="18:21" x14ac:dyDescent="0.2">
      <c r="R343" s="134"/>
      <c r="S343" s="134"/>
      <c r="T343" s="134"/>
      <c r="U343" s="135"/>
    </row>
    <row r="344" spans="18:21" x14ac:dyDescent="0.2">
      <c r="R344" s="134"/>
      <c r="S344" s="134"/>
      <c r="T344" s="134"/>
      <c r="U344" s="135"/>
    </row>
    <row r="345" spans="18:21" x14ac:dyDescent="0.2">
      <c r="R345" s="134"/>
      <c r="S345" s="134"/>
      <c r="T345" s="134"/>
      <c r="U345" s="135"/>
    </row>
    <row r="346" spans="18:21" x14ac:dyDescent="0.2">
      <c r="R346" s="134"/>
      <c r="S346" s="134"/>
      <c r="T346" s="134"/>
      <c r="U346" s="135"/>
    </row>
    <row r="347" spans="18:21" x14ac:dyDescent="0.2">
      <c r="R347" s="134"/>
      <c r="S347" s="134"/>
      <c r="T347" s="134"/>
      <c r="U347" s="135"/>
    </row>
    <row r="348" spans="18:21" x14ac:dyDescent="0.2">
      <c r="R348" s="134"/>
      <c r="S348" s="134"/>
      <c r="T348" s="134"/>
      <c r="U348" s="135"/>
    </row>
    <row r="349" spans="18:21" x14ac:dyDescent="0.2">
      <c r="R349" s="134"/>
      <c r="S349" s="134"/>
      <c r="T349" s="134"/>
      <c r="U349" s="135"/>
    </row>
    <row r="350" spans="18:21" x14ac:dyDescent="0.2">
      <c r="R350" s="134"/>
      <c r="S350" s="134"/>
      <c r="T350" s="134"/>
      <c r="U350" s="135"/>
    </row>
    <row r="351" spans="18:21" x14ac:dyDescent="0.2">
      <c r="R351" s="134"/>
      <c r="S351" s="134"/>
      <c r="T351" s="134"/>
      <c r="U351" s="135"/>
    </row>
    <row r="352" spans="18:21" x14ac:dyDescent="0.2">
      <c r="R352" s="134"/>
      <c r="S352" s="134"/>
      <c r="T352" s="134"/>
      <c r="U352" s="135"/>
    </row>
    <row r="353" spans="18:21" x14ac:dyDescent="0.2">
      <c r="R353" s="134"/>
      <c r="S353" s="134"/>
      <c r="T353" s="134"/>
      <c r="U353" s="135"/>
    </row>
    <row r="354" spans="18:21" x14ac:dyDescent="0.2">
      <c r="R354" s="134"/>
      <c r="S354" s="134"/>
      <c r="T354" s="134"/>
      <c r="U354" s="135"/>
    </row>
    <row r="355" spans="18:21" x14ac:dyDescent="0.2">
      <c r="R355" s="134"/>
      <c r="S355" s="134"/>
      <c r="T355" s="134"/>
      <c r="U355" s="135"/>
    </row>
    <row r="356" spans="18:21" x14ac:dyDescent="0.2">
      <c r="R356" s="134"/>
      <c r="S356" s="134"/>
      <c r="T356" s="134"/>
      <c r="U356" s="135"/>
    </row>
    <row r="357" spans="18:21" x14ac:dyDescent="0.2">
      <c r="R357" s="134"/>
      <c r="S357" s="134"/>
      <c r="T357" s="134"/>
      <c r="U357" s="135"/>
    </row>
    <row r="358" spans="18:21" x14ac:dyDescent="0.2">
      <c r="R358" s="134"/>
      <c r="S358" s="134"/>
      <c r="T358" s="134"/>
      <c r="U358" s="135"/>
    </row>
    <row r="359" spans="18:21" x14ac:dyDescent="0.2">
      <c r="R359" s="134"/>
      <c r="S359" s="134"/>
      <c r="T359" s="134"/>
      <c r="U359" s="135"/>
    </row>
    <row r="360" spans="18:21" x14ac:dyDescent="0.2">
      <c r="R360" s="134"/>
      <c r="S360" s="134"/>
      <c r="T360" s="134"/>
      <c r="U360" s="135"/>
    </row>
    <row r="361" spans="18:21" x14ac:dyDescent="0.2">
      <c r="R361" s="134"/>
      <c r="S361" s="134"/>
      <c r="T361" s="134"/>
      <c r="U361" s="135"/>
    </row>
    <row r="362" spans="18:21" x14ac:dyDescent="0.2">
      <c r="R362" s="134"/>
      <c r="S362" s="134"/>
      <c r="T362" s="134"/>
      <c r="U362" s="135"/>
    </row>
    <row r="363" spans="18:21" x14ac:dyDescent="0.2">
      <c r="R363" s="134"/>
      <c r="S363" s="134"/>
      <c r="T363" s="134"/>
      <c r="U363" s="135"/>
    </row>
    <row r="364" spans="18:21" x14ac:dyDescent="0.2">
      <c r="R364" s="134"/>
      <c r="S364" s="134"/>
      <c r="T364" s="134"/>
      <c r="U364" s="135"/>
    </row>
    <row r="365" spans="18:21" x14ac:dyDescent="0.2">
      <c r="R365" s="134"/>
      <c r="S365" s="134"/>
      <c r="T365" s="134"/>
      <c r="U365" s="135"/>
    </row>
    <row r="366" spans="18:21" x14ac:dyDescent="0.2">
      <c r="R366" s="134"/>
      <c r="S366" s="134"/>
      <c r="T366" s="134"/>
      <c r="U366" s="135"/>
    </row>
    <row r="367" spans="18:21" x14ac:dyDescent="0.2">
      <c r="R367" s="134"/>
      <c r="S367" s="134"/>
      <c r="T367" s="134"/>
      <c r="U367" s="135"/>
    </row>
    <row r="368" spans="18:21" x14ac:dyDescent="0.2">
      <c r="R368" s="134"/>
      <c r="S368" s="134"/>
      <c r="T368" s="134"/>
      <c r="U368" s="135"/>
    </row>
    <row r="369" spans="18:21" x14ac:dyDescent="0.2">
      <c r="R369" s="134"/>
      <c r="S369" s="134"/>
      <c r="T369" s="134"/>
      <c r="U369" s="135"/>
    </row>
    <row r="370" spans="18:21" x14ac:dyDescent="0.2">
      <c r="R370" s="134"/>
      <c r="S370" s="134"/>
      <c r="T370" s="134"/>
      <c r="U370" s="135"/>
    </row>
    <row r="371" spans="18:21" x14ac:dyDescent="0.2">
      <c r="R371" s="134"/>
      <c r="S371" s="134"/>
      <c r="T371" s="134"/>
      <c r="U371" s="135"/>
    </row>
    <row r="372" spans="18:21" x14ac:dyDescent="0.2">
      <c r="R372" s="134"/>
      <c r="S372" s="134"/>
      <c r="T372" s="134"/>
      <c r="U372" s="135"/>
    </row>
    <row r="373" spans="18:21" x14ac:dyDescent="0.2">
      <c r="R373" s="134"/>
      <c r="S373" s="134"/>
      <c r="T373" s="134"/>
      <c r="U373" s="135"/>
    </row>
    <row r="374" spans="18:21" x14ac:dyDescent="0.2">
      <c r="R374" s="134"/>
      <c r="S374" s="134"/>
      <c r="T374" s="134"/>
      <c r="U374" s="135"/>
    </row>
    <row r="375" spans="18:21" x14ac:dyDescent="0.2">
      <c r="R375" s="134"/>
      <c r="S375" s="134"/>
      <c r="T375" s="134"/>
      <c r="U375" s="135"/>
    </row>
    <row r="376" spans="18:21" x14ac:dyDescent="0.2">
      <c r="R376" s="134"/>
      <c r="S376" s="134"/>
      <c r="T376" s="134"/>
      <c r="U376" s="135"/>
    </row>
    <row r="377" spans="18:21" x14ac:dyDescent="0.2">
      <c r="R377" s="134"/>
      <c r="S377" s="134"/>
      <c r="T377" s="134"/>
      <c r="U377" s="135"/>
    </row>
    <row r="378" spans="18:21" x14ac:dyDescent="0.2">
      <c r="R378" s="134"/>
      <c r="S378" s="134"/>
      <c r="T378" s="134"/>
      <c r="U378" s="135"/>
    </row>
    <row r="379" spans="18:21" x14ac:dyDescent="0.2">
      <c r="R379" s="134"/>
      <c r="S379" s="134"/>
      <c r="T379" s="134"/>
      <c r="U379" s="135"/>
    </row>
    <row r="380" spans="18:21" x14ac:dyDescent="0.2">
      <c r="R380" s="134"/>
      <c r="S380" s="134"/>
      <c r="T380" s="134"/>
      <c r="U380" s="135"/>
    </row>
    <row r="381" spans="18:21" x14ac:dyDescent="0.2">
      <c r="R381" s="134"/>
      <c r="S381" s="134"/>
      <c r="T381" s="134"/>
      <c r="U381" s="135"/>
    </row>
    <row r="382" spans="18:21" x14ac:dyDescent="0.2">
      <c r="R382" s="134"/>
      <c r="S382" s="134"/>
      <c r="T382" s="134"/>
      <c r="U382" s="135"/>
    </row>
    <row r="383" spans="18:21" x14ac:dyDescent="0.2">
      <c r="R383" s="134"/>
      <c r="S383" s="134"/>
      <c r="T383" s="134"/>
      <c r="U383" s="135"/>
    </row>
    <row r="384" spans="18:21" x14ac:dyDescent="0.2">
      <c r="R384" s="134"/>
      <c r="S384" s="134"/>
      <c r="T384" s="134"/>
      <c r="U384" s="135"/>
    </row>
  </sheetData>
  <dataValidations count="1">
    <dataValidation type="list" allowBlank="1" showInputMessage="1" showErrorMessage="1" sqref="M4:M22">
      <formula1>"true,false"</formula1>
    </dataValidation>
  </dataValidation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showGridLines="0" workbookViewId="0">
      <selection activeCell="K2" sqref="K2"/>
    </sheetView>
  </sheetViews>
  <sheetFormatPr defaultRowHeight="11.25" x14ac:dyDescent="0.2"/>
  <cols>
    <col min="1" max="1" width="3.33203125" style="278" customWidth="1"/>
    <col min="2" max="2" width="4.5" style="278" bestFit="1" customWidth="1"/>
    <col min="3" max="3" width="3.5" style="278" bestFit="1" customWidth="1"/>
    <col min="4" max="4" width="3.1640625" style="278" bestFit="1" customWidth="1"/>
    <col min="5" max="5" width="5.5" style="278" bestFit="1" customWidth="1"/>
    <col min="6" max="6" width="3.1640625" style="278" bestFit="1" customWidth="1"/>
    <col min="7" max="7" width="4.1640625" style="278" bestFit="1" customWidth="1"/>
    <col min="8" max="8" width="18.1640625" style="278" bestFit="1" customWidth="1"/>
    <col min="9" max="9" width="19.33203125" style="278" bestFit="1" customWidth="1"/>
    <col min="10" max="10" width="36.6640625" style="278" bestFit="1" customWidth="1"/>
    <col min="11" max="11" width="30.1640625" style="278" bestFit="1" customWidth="1"/>
    <col min="12" max="12" width="24.6640625" style="278" customWidth="1"/>
    <col min="13" max="14" width="3.33203125" style="278" customWidth="1"/>
    <col min="15" max="15" width="4.6640625" style="278" bestFit="1" customWidth="1"/>
    <col min="16" max="16" width="3.6640625" style="278" bestFit="1" customWidth="1"/>
    <col min="17" max="17" width="3.1640625" style="278" bestFit="1" customWidth="1"/>
    <col min="18" max="18" width="3.83203125" style="278" bestFit="1" customWidth="1"/>
    <col min="19" max="20" width="4.1640625" style="278" bestFit="1" customWidth="1"/>
    <col min="21" max="16384" width="9.33203125" style="278"/>
  </cols>
  <sheetData>
    <row r="1" spans="1:13" x14ac:dyDescent="0.2">
      <c r="A1" s="145"/>
      <c r="B1" s="146"/>
      <c r="C1" s="146"/>
      <c r="D1" s="146"/>
      <c r="E1" s="146"/>
      <c r="F1" s="146"/>
      <c r="G1" s="146"/>
      <c r="H1" s="146"/>
      <c r="I1" s="146" t="s">
        <v>154</v>
      </c>
      <c r="J1" s="146"/>
      <c r="K1" s="146"/>
      <c r="L1" s="147"/>
      <c r="M1" s="148"/>
    </row>
    <row r="2" spans="1:13" ht="22.5" x14ac:dyDescent="0.2">
      <c r="A2" s="149"/>
      <c r="B2" s="260"/>
      <c r="C2" s="260"/>
      <c r="D2" s="260"/>
      <c r="E2" s="260" t="s">
        <v>115</v>
      </c>
      <c r="F2" s="260"/>
      <c r="G2" s="260"/>
      <c r="H2" s="260" t="s">
        <v>119</v>
      </c>
      <c r="I2" s="260" t="s">
        <v>155</v>
      </c>
      <c r="J2" s="261" t="str">
        <f>Currency&amp;"_020_Sw"&amp;$C$3&amp;$D$3&amp;"_"&amp;"Fwd"&amp;$E$3&amp;IF(H3=0,,"_Spr"&amp;$F3&amp;$G3)&amp;".xml"</f>
        <v>GBP_020_SwSB6L_Fwd0D_Spr6L12L.xml</v>
      </c>
      <c r="K2" s="262" t="str">
        <f>IF(Serialize,_xll.ohObjectSave(K3:K36,SerializationPath&amp;J2,FileOverwrite,Serialize),"---")</f>
        <v>---</v>
      </c>
      <c r="L2" s="261" t="str">
        <f>_xll.ohRangeRetrieveError(K2)</f>
        <v/>
      </c>
      <c r="M2" s="150"/>
    </row>
    <row r="3" spans="1:13" x14ac:dyDescent="0.2">
      <c r="A3" s="149"/>
      <c r="B3" s="263" t="s">
        <v>23</v>
      </c>
      <c r="C3" s="264" t="s">
        <v>156</v>
      </c>
      <c r="D3" s="264" t="s">
        <v>157</v>
      </c>
      <c r="E3" s="264" t="s">
        <v>123</v>
      </c>
      <c r="F3" s="264" t="s">
        <v>157</v>
      </c>
      <c r="G3" s="264" t="s">
        <v>158</v>
      </c>
      <c r="H3" s="265" t="str">
        <f t="shared" ref="H3:H36" si="0">IF(F3=0,0,Currency&amp;$F3&amp;$G3&amp;$B3&amp;QuoteSuffix)</f>
        <v>GBP6L12L1Y_Quote</v>
      </c>
      <c r="I3" s="266" t="str">
        <f t="shared" ref="I3:I36" si="1">PROPER(Currency)&amp;$I$1&amp;"SwapIsda"&amp;$B3</f>
        <v>GbpLiborSwapIsda1Y</v>
      </c>
      <c r="J3" s="267" t="str">
        <f t="shared" ref="J3:J36" si="2">Currency&amp;$C3&amp;$D3&amp;$B3&amp;IF(UPPER(E3)="0D","","_Fwd"&amp;E3)&amp;IF(H3=0,,"_S"&amp;$F3&amp;$G3)&amp;QuoteSuffix</f>
        <v>GBPSB6L1Y_S6L12L_Quote</v>
      </c>
      <c r="K3" s="267"/>
      <c r="L3" s="279" t="str">
        <f>_xll.ohRangeRetrieveError(K3)</f>
        <v/>
      </c>
      <c r="M3" s="150"/>
    </row>
    <row r="4" spans="1:13" x14ac:dyDescent="0.2">
      <c r="A4" s="149"/>
      <c r="B4" s="268" t="s">
        <v>159</v>
      </c>
      <c r="C4" s="269" t="s">
        <v>156</v>
      </c>
      <c r="D4" s="269" t="s">
        <v>157</v>
      </c>
      <c r="E4" s="269" t="s">
        <v>123</v>
      </c>
      <c r="F4" s="269" t="s">
        <v>157</v>
      </c>
      <c r="G4" s="269" t="s">
        <v>158</v>
      </c>
      <c r="H4" s="270" t="str">
        <f t="shared" si="0"/>
        <v>GBP6L12L2Y_Quote</v>
      </c>
      <c r="I4" s="271" t="str">
        <f t="shared" si="1"/>
        <v>GbpLiborSwapIsda2Y</v>
      </c>
      <c r="J4" s="272" t="str">
        <f t="shared" si="2"/>
        <v>GBPSB6L2Y_S6L12L_Quote</v>
      </c>
      <c r="K4" s="272" t="str">
        <f>_xll.qlForwardSwapQuote(J4,I4,H4,E4,Permanent,Trigger,ObjectOverwrite)</f>
        <v>GBPSB6L2Y_S6L12L_Quote#0000</v>
      </c>
      <c r="L4" s="280" t="str">
        <f>_xll.ohRangeRetrieveError(K4)</f>
        <v/>
      </c>
      <c r="M4" s="150"/>
    </row>
    <row r="5" spans="1:13" x14ac:dyDescent="0.2">
      <c r="A5" s="149"/>
      <c r="B5" s="268" t="s">
        <v>79</v>
      </c>
      <c r="C5" s="269" t="s">
        <v>156</v>
      </c>
      <c r="D5" s="269" t="s">
        <v>157</v>
      </c>
      <c r="E5" s="269" t="s">
        <v>123</v>
      </c>
      <c r="F5" s="269" t="s">
        <v>157</v>
      </c>
      <c r="G5" s="269" t="s">
        <v>158</v>
      </c>
      <c r="H5" s="270" t="str">
        <f t="shared" si="0"/>
        <v>GBP6L12L3Y_Quote</v>
      </c>
      <c r="I5" s="271" t="str">
        <f t="shared" si="1"/>
        <v>GbpLiborSwapIsda3Y</v>
      </c>
      <c r="J5" s="272" t="str">
        <f t="shared" si="2"/>
        <v>GBPSB6L3Y_S6L12L_Quote</v>
      </c>
      <c r="K5" s="272" t="str">
        <f>_xll.qlForwardSwapQuote(J5,I5,H5,E5,Permanent,Trigger,ObjectOverwrite)</f>
        <v>GBPSB6L3Y_S6L12L_Quote#0000</v>
      </c>
      <c r="L5" s="280" t="str">
        <f>_xll.ohRangeRetrieveError(K5)</f>
        <v/>
      </c>
      <c r="M5" s="150"/>
    </row>
    <row r="6" spans="1:13" x14ac:dyDescent="0.2">
      <c r="A6" s="149"/>
      <c r="B6" s="268" t="s">
        <v>80</v>
      </c>
      <c r="C6" s="269" t="s">
        <v>156</v>
      </c>
      <c r="D6" s="269" t="s">
        <v>157</v>
      </c>
      <c r="E6" s="269" t="s">
        <v>123</v>
      </c>
      <c r="F6" s="269" t="s">
        <v>157</v>
      </c>
      <c r="G6" s="269" t="s">
        <v>158</v>
      </c>
      <c r="H6" s="270" t="str">
        <f t="shared" si="0"/>
        <v>GBP6L12L4Y_Quote</v>
      </c>
      <c r="I6" s="271" t="str">
        <f t="shared" si="1"/>
        <v>GbpLiborSwapIsda4Y</v>
      </c>
      <c r="J6" s="272" t="str">
        <f t="shared" si="2"/>
        <v>GBPSB6L4Y_S6L12L_Quote</v>
      </c>
      <c r="K6" s="272" t="str">
        <f>_xll.qlForwardSwapQuote(J6,I6,H6,E6,Permanent,Trigger,ObjectOverwrite)</f>
        <v>GBPSB6L4Y_S6L12L_Quote#0000</v>
      </c>
      <c r="L6" s="280" t="str">
        <f>_xll.ohRangeRetrieveError(K6)</f>
        <v/>
      </c>
      <c r="M6" s="150"/>
    </row>
    <row r="7" spans="1:13" x14ac:dyDescent="0.2">
      <c r="A7" s="149"/>
      <c r="B7" s="268" t="s">
        <v>81</v>
      </c>
      <c r="C7" s="269" t="s">
        <v>156</v>
      </c>
      <c r="D7" s="269" t="s">
        <v>157</v>
      </c>
      <c r="E7" s="269" t="s">
        <v>123</v>
      </c>
      <c r="F7" s="269" t="s">
        <v>157</v>
      </c>
      <c r="G7" s="269" t="s">
        <v>158</v>
      </c>
      <c r="H7" s="270" t="str">
        <f t="shared" si="0"/>
        <v>GBP6L12L5Y_Quote</v>
      </c>
      <c r="I7" s="271" t="str">
        <f t="shared" si="1"/>
        <v>GbpLiborSwapIsda5Y</v>
      </c>
      <c r="J7" s="272" t="str">
        <f t="shared" si="2"/>
        <v>GBPSB6L5Y_S6L12L_Quote</v>
      </c>
      <c r="K7" s="272" t="str">
        <f>_xll.qlForwardSwapQuote(J7,I7,H7,E7,Permanent,Trigger,ObjectOverwrite)</f>
        <v>GBPSB6L5Y_S6L12L_Quote#0000</v>
      </c>
      <c r="L7" s="280" t="str">
        <f>_xll.ohRangeRetrieveError(K7)</f>
        <v/>
      </c>
      <c r="M7" s="150"/>
    </row>
    <row r="8" spans="1:13" x14ac:dyDescent="0.2">
      <c r="A8" s="149"/>
      <c r="B8" s="268" t="s">
        <v>128</v>
      </c>
      <c r="C8" s="269" t="s">
        <v>156</v>
      </c>
      <c r="D8" s="269" t="s">
        <v>157</v>
      </c>
      <c r="E8" s="269" t="s">
        <v>123</v>
      </c>
      <c r="F8" s="269" t="s">
        <v>157</v>
      </c>
      <c r="G8" s="269" t="s">
        <v>158</v>
      </c>
      <c r="H8" s="270" t="str">
        <f t="shared" si="0"/>
        <v>GBP6L12L6Y_Quote</v>
      </c>
      <c r="I8" s="271" t="str">
        <f t="shared" si="1"/>
        <v>GbpLiborSwapIsda6Y</v>
      </c>
      <c r="J8" s="272" t="str">
        <f t="shared" si="2"/>
        <v>GBPSB6L6Y_S6L12L_Quote</v>
      </c>
      <c r="K8" s="272" t="str">
        <f>_xll.qlForwardSwapQuote(J8,I8,H8,E8,Permanent,Trigger,ObjectOverwrite)</f>
        <v>GBPSB6L6Y_S6L12L_Quote#0000</v>
      </c>
      <c r="L8" s="280" t="str">
        <f>_xll.ohRangeRetrieveError(K8)</f>
        <v/>
      </c>
      <c r="M8" s="150"/>
    </row>
    <row r="9" spans="1:13" x14ac:dyDescent="0.2">
      <c r="A9" s="149"/>
      <c r="B9" s="268" t="s">
        <v>129</v>
      </c>
      <c r="C9" s="269" t="s">
        <v>156</v>
      </c>
      <c r="D9" s="269" t="s">
        <v>157</v>
      </c>
      <c r="E9" s="269" t="s">
        <v>123</v>
      </c>
      <c r="F9" s="269" t="s">
        <v>157</v>
      </c>
      <c r="G9" s="269" t="s">
        <v>158</v>
      </c>
      <c r="H9" s="270" t="str">
        <f t="shared" si="0"/>
        <v>GBP6L12L7Y_Quote</v>
      </c>
      <c r="I9" s="271" t="str">
        <f t="shared" si="1"/>
        <v>GbpLiborSwapIsda7Y</v>
      </c>
      <c r="J9" s="272" t="str">
        <f t="shared" si="2"/>
        <v>GBPSB6L7Y_S6L12L_Quote</v>
      </c>
      <c r="K9" s="272" t="str">
        <f>_xll.qlForwardSwapQuote(J9,I9,H9,E9,Permanent,Trigger,ObjectOverwrite)</f>
        <v>GBPSB6L7Y_S6L12L_Quote#0000</v>
      </c>
      <c r="L9" s="280" t="str">
        <f>_xll.ohRangeRetrieveError(K9)</f>
        <v/>
      </c>
      <c r="M9" s="150"/>
    </row>
    <row r="10" spans="1:13" x14ac:dyDescent="0.2">
      <c r="A10" s="149"/>
      <c r="B10" s="268" t="s">
        <v>130</v>
      </c>
      <c r="C10" s="269" t="s">
        <v>156</v>
      </c>
      <c r="D10" s="269" t="s">
        <v>157</v>
      </c>
      <c r="E10" s="269" t="s">
        <v>123</v>
      </c>
      <c r="F10" s="269" t="s">
        <v>157</v>
      </c>
      <c r="G10" s="269" t="s">
        <v>158</v>
      </c>
      <c r="H10" s="270" t="str">
        <f t="shared" si="0"/>
        <v>GBP6L12L8Y_Quote</v>
      </c>
      <c r="I10" s="271" t="str">
        <f t="shared" si="1"/>
        <v>GbpLiborSwapIsda8Y</v>
      </c>
      <c r="J10" s="272" t="str">
        <f t="shared" si="2"/>
        <v>GBPSB6L8Y_S6L12L_Quote</v>
      </c>
      <c r="K10" s="272" t="str">
        <f>_xll.qlForwardSwapQuote(J10,I10,H10,E10,Permanent,Trigger,ObjectOverwrite)</f>
        <v>GBPSB6L8Y_S6L12L_Quote#0000</v>
      </c>
      <c r="L10" s="280" t="str">
        <f>_xll.ohRangeRetrieveError(K10)</f>
        <v/>
      </c>
      <c r="M10" s="150"/>
    </row>
    <row r="11" spans="1:13" x14ac:dyDescent="0.2">
      <c r="A11" s="149"/>
      <c r="B11" s="268" t="s">
        <v>160</v>
      </c>
      <c r="C11" s="269" t="s">
        <v>156</v>
      </c>
      <c r="D11" s="269" t="s">
        <v>157</v>
      </c>
      <c r="E11" s="269" t="s">
        <v>123</v>
      </c>
      <c r="F11" s="269" t="s">
        <v>157</v>
      </c>
      <c r="G11" s="269" t="s">
        <v>158</v>
      </c>
      <c r="H11" s="270" t="str">
        <f t="shared" si="0"/>
        <v>GBP6L12L9Y_Quote</v>
      </c>
      <c r="I11" s="271" t="str">
        <f t="shared" si="1"/>
        <v>GbpLiborSwapIsda9Y</v>
      </c>
      <c r="J11" s="272" t="str">
        <f t="shared" si="2"/>
        <v>GBPSB6L9Y_S6L12L_Quote</v>
      </c>
      <c r="K11" s="272" t="str">
        <f>_xll.qlForwardSwapQuote(J11,I11,H11,E11,Permanent,Trigger,ObjectOverwrite)</f>
        <v>GBPSB6L9Y_S6L12L_Quote#0000</v>
      </c>
      <c r="L11" s="280" t="str">
        <f>_xll.ohRangeRetrieveError(K11)</f>
        <v/>
      </c>
      <c r="M11" s="150"/>
    </row>
    <row r="12" spans="1:13" x14ac:dyDescent="0.2">
      <c r="A12" s="149"/>
      <c r="B12" s="268" t="s">
        <v>161</v>
      </c>
      <c r="C12" s="269" t="s">
        <v>156</v>
      </c>
      <c r="D12" s="269" t="s">
        <v>157</v>
      </c>
      <c r="E12" s="269" t="s">
        <v>123</v>
      </c>
      <c r="F12" s="269" t="s">
        <v>157</v>
      </c>
      <c r="G12" s="269" t="s">
        <v>158</v>
      </c>
      <c r="H12" s="270" t="str">
        <f t="shared" si="0"/>
        <v>GBP6L12L10Y_Quote</v>
      </c>
      <c r="I12" s="271" t="str">
        <f t="shared" si="1"/>
        <v>GbpLiborSwapIsda10Y</v>
      </c>
      <c r="J12" s="272" t="str">
        <f t="shared" si="2"/>
        <v>GBPSB6L10Y_S6L12L_Quote</v>
      </c>
      <c r="K12" s="272" t="str">
        <f>_xll.qlForwardSwapQuote(J12,I12,H12,E12,Permanent,Trigger,ObjectOverwrite)</f>
        <v>GBPSB6L10Y_S6L12L_Quote#0000</v>
      </c>
      <c r="L12" s="280" t="str">
        <f>_xll.ohRangeRetrieveError(K12)</f>
        <v/>
      </c>
      <c r="M12" s="150"/>
    </row>
    <row r="13" spans="1:13" x14ac:dyDescent="0.2">
      <c r="A13" s="149"/>
      <c r="B13" s="268" t="s">
        <v>162</v>
      </c>
      <c r="C13" s="269" t="s">
        <v>156</v>
      </c>
      <c r="D13" s="269" t="s">
        <v>157</v>
      </c>
      <c r="E13" s="269" t="s">
        <v>123</v>
      </c>
      <c r="F13" s="269" t="s">
        <v>157</v>
      </c>
      <c r="G13" s="269" t="s">
        <v>158</v>
      </c>
      <c r="H13" s="270" t="str">
        <f t="shared" si="0"/>
        <v>GBP6L12L11Y_Quote</v>
      </c>
      <c r="I13" s="271" t="str">
        <f t="shared" si="1"/>
        <v>GbpLiborSwapIsda11Y</v>
      </c>
      <c r="J13" s="272" t="str">
        <f t="shared" si="2"/>
        <v>GBPSB6L11Y_S6L12L_Quote</v>
      </c>
      <c r="K13" s="272" t="str">
        <f>_xll.qlForwardSwapQuote(J13,I13,H13,E13,Permanent,Trigger,ObjectOverwrite)</f>
        <v>GBPSB6L11Y_S6L12L_Quote#0000</v>
      </c>
      <c r="L13" s="280" t="str">
        <f>_xll.ohRangeRetrieveError(K13)</f>
        <v/>
      </c>
      <c r="M13" s="150"/>
    </row>
    <row r="14" spans="1:13" x14ac:dyDescent="0.2">
      <c r="A14" s="149"/>
      <c r="B14" s="268" t="s">
        <v>163</v>
      </c>
      <c r="C14" s="269" t="s">
        <v>156</v>
      </c>
      <c r="D14" s="269" t="s">
        <v>157</v>
      </c>
      <c r="E14" s="269" t="s">
        <v>123</v>
      </c>
      <c r="F14" s="269" t="s">
        <v>157</v>
      </c>
      <c r="G14" s="269" t="s">
        <v>158</v>
      </c>
      <c r="H14" s="270" t="str">
        <f t="shared" si="0"/>
        <v>GBP6L12L12Y_Quote</v>
      </c>
      <c r="I14" s="271" t="str">
        <f t="shared" si="1"/>
        <v>GbpLiborSwapIsda12Y</v>
      </c>
      <c r="J14" s="272" t="str">
        <f t="shared" si="2"/>
        <v>GBPSB6L12Y_S6L12L_Quote</v>
      </c>
      <c r="K14" s="272" t="str">
        <f>_xll.qlForwardSwapQuote(J14,I14,H14,E14,Permanent,Trigger,ObjectOverwrite)</f>
        <v>GBPSB6L12Y_S6L12L_Quote#0000</v>
      </c>
      <c r="L14" s="280" t="str">
        <f>_xll.ohRangeRetrieveError(K14)</f>
        <v/>
      </c>
      <c r="M14" s="150"/>
    </row>
    <row r="15" spans="1:13" x14ac:dyDescent="0.2">
      <c r="A15" s="149"/>
      <c r="B15" s="268" t="s">
        <v>164</v>
      </c>
      <c r="C15" s="269" t="s">
        <v>156</v>
      </c>
      <c r="D15" s="269" t="s">
        <v>157</v>
      </c>
      <c r="E15" s="269" t="s">
        <v>123</v>
      </c>
      <c r="F15" s="269" t="s">
        <v>157</v>
      </c>
      <c r="G15" s="269" t="s">
        <v>158</v>
      </c>
      <c r="H15" s="270" t="str">
        <f t="shared" si="0"/>
        <v>GBP6L12L13Y_Quote</v>
      </c>
      <c r="I15" s="271" t="str">
        <f t="shared" si="1"/>
        <v>GbpLiborSwapIsda13Y</v>
      </c>
      <c r="J15" s="272" t="str">
        <f t="shared" si="2"/>
        <v>GBPSB6L13Y_S6L12L_Quote</v>
      </c>
      <c r="K15" s="272" t="str">
        <f>_xll.qlForwardSwapQuote(J15,I15,H15,E15,Permanent,Trigger,ObjectOverwrite)</f>
        <v>GBPSB6L13Y_S6L12L_Quote#0000</v>
      </c>
      <c r="L15" s="280" t="str">
        <f>_xll.ohRangeRetrieveError(K15)</f>
        <v/>
      </c>
      <c r="M15" s="150"/>
    </row>
    <row r="16" spans="1:13" x14ac:dyDescent="0.2">
      <c r="A16" s="149"/>
      <c r="B16" s="268" t="s">
        <v>165</v>
      </c>
      <c r="C16" s="269" t="s">
        <v>156</v>
      </c>
      <c r="D16" s="269" t="s">
        <v>157</v>
      </c>
      <c r="E16" s="269" t="s">
        <v>123</v>
      </c>
      <c r="F16" s="269" t="s">
        <v>157</v>
      </c>
      <c r="G16" s="269" t="s">
        <v>158</v>
      </c>
      <c r="H16" s="270" t="str">
        <f t="shared" si="0"/>
        <v>GBP6L12L14Y_Quote</v>
      </c>
      <c r="I16" s="271" t="str">
        <f t="shared" si="1"/>
        <v>GbpLiborSwapIsda14Y</v>
      </c>
      <c r="J16" s="272" t="str">
        <f t="shared" si="2"/>
        <v>GBPSB6L14Y_S6L12L_Quote</v>
      </c>
      <c r="K16" s="272" t="str">
        <f>_xll.qlForwardSwapQuote(J16,I16,H16,E16,Permanent,Trigger,ObjectOverwrite)</f>
        <v>GBPSB6L14Y_S6L12L_Quote#0000</v>
      </c>
      <c r="L16" s="280" t="str">
        <f>_xll.ohRangeRetrieveError(K16)</f>
        <v/>
      </c>
      <c r="M16" s="150"/>
    </row>
    <row r="17" spans="1:13" x14ac:dyDescent="0.2">
      <c r="A17" s="149"/>
      <c r="B17" s="268" t="s">
        <v>166</v>
      </c>
      <c r="C17" s="269" t="s">
        <v>156</v>
      </c>
      <c r="D17" s="269" t="s">
        <v>157</v>
      </c>
      <c r="E17" s="269" t="s">
        <v>123</v>
      </c>
      <c r="F17" s="269" t="s">
        <v>157</v>
      </c>
      <c r="G17" s="269" t="s">
        <v>158</v>
      </c>
      <c r="H17" s="270" t="str">
        <f t="shared" si="0"/>
        <v>GBP6L12L15Y_Quote</v>
      </c>
      <c r="I17" s="271" t="str">
        <f t="shared" si="1"/>
        <v>GbpLiborSwapIsda15Y</v>
      </c>
      <c r="J17" s="272" t="str">
        <f t="shared" si="2"/>
        <v>GBPSB6L15Y_S6L12L_Quote</v>
      </c>
      <c r="K17" s="272" t="str">
        <f>_xll.qlForwardSwapQuote(J17,I17,H17,E17,Permanent,Trigger,ObjectOverwrite)</f>
        <v>GBPSB6L15Y_S6L12L_Quote#0000</v>
      </c>
      <c r="L17" s="280" t="str">
        <f>_xll.ohRangeRetrieveError(K17)</f>
        <v/>
      </c>
      <c r="M17" s="150"/>
    </row>
    <row r="18" spans="1:13" x14ac:dyDescent="0.2">
      <c r="A18" s="149"/>
      <c r="B18" s="268" t="s">
        <v>167</v>
      </c>
      <c r="C18" s="269" t="s">
        <v>156</v>
      </c>
      <c r="D18" s="269" t="s">
        <v>157</v>
      </c>
      <c r="E18" s="269" t="s">
        <v>123</v>
      </c>
      <c r="F18" s="269" t="s">
        <v>157</v>
      </c>
      <c r="G18" s="269" t="s">
        <v>158</v>
      </c>
      <c r="H18" s="270" t="str">
        <f t="shared" si="0"/>
        <v>GBP6L12L16Y_Quote</v>
      </c>
      <c r="I18" s="271" t="str">
        <f t="shared" si="1"/>
        <v>GbpLiborSwapIsda16Y</v>
      </c>
      <c r="J18" s="272" t="str">
        <f t="shared" si="2"/>
        <v>GBPSB6L16Y_S6L12L_Quote</v>
      </c>
      <c r="K18" s="272" t="str">
        <f>_xll.qlForwardSwapQuote(J18,I18,H18,E18,Permanent,Trigger,ObjectOverwrite)</f>
        <v>GBPSB6L16Y_S6L12L_Quote#0000</v>
      </c>
      <c r="L18" s="280" t="str">
        <f>_xll.ohRangeRetrieveError(K18)</f>
        <v/>
      </c>
      <c r="M18" s="150"/>
    </row>
    <row r="19" spans="1:13" x14ac:dyDescent="0.2">
      <c r="A19" s="149"/>
      <c r="B19" s="268" t="s">
        <v>168</v>
      </c>
      <c r="C19" s="269" t="s">
        <v>156</v>
      </c>
      <c r="D19" s="269" t="s">
        <v>157</v>
      </c>
      <c r="E19" s="269" t="s">
        <v>123</v>
      </c>
      <c r="F19" s="269" t="s">
        <v>157</v>
      </c>
      <c r="G19" s="269" t="s">
        <v>158</v>
      </c>
      <c r="H19" s="270" t="str">
        <f t="shared" si="0"/>
        <v>GBP6L12L17Y_Quote</v>
      </c>
      <c r="I19" s="271" t="str">
        <f t="shared" si="1"/>
        <v>GbpLiborSwapIsda17Y</v>
      </c>
      <c r="J19" s="272" t="str">
        <f t="shared" si="2"/>
        <v>GBPSB6L17Y_S6L12L_Quote</v>
      </c>
      <c r="K19" s="272" t="str">
        <f>_xll.qlForwardSwapQuote(J19,I19,H19,E19,Permanent,Trigger,ObjectOverwrite)</f>
        <v>GBPSB6L17Y_S6L12L_Quote#0000</v>
      </c>
      <c r="L19" s="280" t="str">
        <f>_xll.ohRangeRetrieveError(K19)</f>
        <v/>
      </c>
      <c r="M19" s="150"/>
    </row>
    <row r="20" spans="1:13" x14ac:dyDescent="0.2">
      <c r="A20" s="149"/>
      <c r="B20" s="268" t="s">
        <v>169</v>
      </c>
      <c r="C20" s="269" t="s">
        <v>156</v>
      </c>
      <c r="D20" s="269" t="s">
        <v>157</v>
      </c>
      <c r="E20" s="269" t="s">
        <v>123</v>
      </c>
      <c r="F20" s="269" t="s">
        <v>157</v>
      </c>
      <c r="G20" s="269" t="s">
        <v>158</v>
      </c>
      <c r="H20" s="270" t="str">
        <f t="shared" si="0"/>
        <v>GBP6L12L18Y_Quote</v>
      </c>
      <c r="I20" s="271" t="str">
        <f t="shared" si="1"/>
        <v>GbpLiborSwapIsda18Y</v>
      </c>
      <c r="J20" s="272" t="str">
        <f t="shared" si="2"/>
        <v>GBPSB6L18Y_S6L12L_Quote</v>
      </c>
      <c r="K20" s="272" t="str">
        <f>_xll.qlForwardSwapQuote(J20,I20,H20,E20,Permanent,Trigger,ObjectOverwrite)</f>
        <v>GBPSB6L18Y_S6L12L_Quote#0000</v>
      </c>
      <c r="L20" s="280" t="str">
        <f>_xll.ohRangeRetrieveError(K20)</f>
        <v/>
      </c>
      <c r="M20" s="150"/>
    </row>
    <row r="21" spans="1:13" x14ac:dyDescent="0.2">
      <c r="A21" s="149"/>
      <c r="B21" s="268" t="s">
        <v>170</v>
      </c>
      <c r="C21" s="269" t="s">
        <v>156</v>
      </c>
      <c r="D21" s="269" t="s">
        <v>157</v>
      </c>
      <c r="E21" s="269" t="s">
        <v>123</v>
      </c>
      <c r="F21" s="269" t="s">
        <v>157</v>
      </c>
      <c r="G21" s="269" t="s">
        <v>158</v>
      </c>
      <c r="H21" s="270" t="str">
        <f t="shared" si="0"/>
        <v>GBP6L12L19Y_Quote</v>
      </c>
      <c r="I21" s="271" t="str">
        <f t="shared" si="1"/>
        <v>GbpLiborSwapIsda19Y</v>
      </c>
      <c r="J21" s="272" t="str">
        <f t="shared" si="2"/>
        <v>GBPSB6L19Y_S6L12L_Quote</v>
      </c>
      <c r="K21" s="272" t="str">
        <f>_xll.qlForwardSwapQuote(J21,I21,H21,E21,Permanent,Trigger,ObjectOverwrite)</f>
        <v>GBPSB6L19Y_S6L12L_Quote#0000</v>
      </c>
      <c r="L21" s="280" t="str">
        <f>_xll.ohRangeRetrieveError(K21)</f>
        <v/>
      </c>
      <c r="M21" s="150"/>
    </row>
    <row r="22" spans="1:13" x14ac:dyDescent="0.2">
      <c r="A22" s="149"/>
      <c r="B22" s="268" t="s">
        <v>171</v>
      </c>
      <c r="C22" s="269" t="s">
        <v>156</v>
      </c>
      <c r="D22" s="269" t="s">
        <v>157</v>
      </c>
      <c r="E22" s="269" t="s">
        <v>123</v>
      </c>
      <c r="F22" s="269" t="s">
        <v>157</v>
      </c>
      <c r="G22" s="269" t="s">
        <v>158</v>
      </c>
      <c r="H22" s="270" t="str">
        <f t="shared" si="0"/>
        <v>GBP6L12L20Y_Quote</v>
      </c>
      <c r="I22" s="271" t="str">
        <f t="shared" si="1"/>
        <v>GbpLiborSwapIsda20Y</v>
      </c>
      <c r="J22" s="272" t="str">
        <f t="shared" si="2"/>
        <v>GBPSB6L20Y_S6L12L_Quote</v>
      </c>
      <c r="K22" s="272" t="str">
        <f>_xll.qlForwardSwapQuote(J22,I22,H22,E22,Permanent,Trigger,ObjectOverwrite)</f>
        <v>GBPSB6L20Y_S6L12L_Quote#0000</v>
      </c>
      <c r="L22" s="280" t="str">
        <f>_xll.ohRangeRetrieveError(K22)</f>
        <v/>
      </c>
      <c r="M22" s="150"/>
    </row>
    <row r="23" spans="1:13" x14ac:dyDescent="0.2">
      <c r="A23" s="149"/>
      <c r="B23" s="268" t="s">
        <v>172</v>
      </c>
      <c r="C23" s="269" t="s">
        <v>156</v>
      </c>
      <c r="D23" s="269" t="s">
        <v>157</v>
      </c>
      <c r="E23" s="269" t="s">
        <v>123</v>
      </c>
      <c r="F23" s="269" t="s">
        <v>157</v>
      </c>
      <c r="G23" s="269" t="s">
        <v>158</v>
      </c>
      <c r="H23" s="270" t="str">
        <f t="shared" si="0"/>
        <v>GBP6L12L21Y_Quote</v>
      </c>
      <c r="I23" s="271" t="str">
        <f t="shared" si="1"/>
        <v>GbpLiborSwapIsda21Y</v>
      </c>
      <c r="J23" s="272" t="str">
        <f t="shared" si="2"/>
        <v>GBPSB6L21Y_S6L12L_Quote</v>
      </c>
      <c r="K23" s="272" t="str">
        <f>_xll.qlForwardSwapQuote(J23,I23,H23,E23,Permanent,Trigger,ObjectOverwrite)</f>
        <v>GBPSB6L21Y_S6L12L_Quote#0000</v>
      </c>
      <c r="L23" s="280" t="str">
        <f>_xll.ohRangeRetrieveError(K23)</f>
        <v/>
      </c>
      <c r="M23" s="150"/>
    </row>
    <row r="24" spans="1:13" x14ac:dyDescent="0.2">
      <c r="A24" s="149"/>
      <c r="B24" s="268" t="s">
        <v>173</v>
      </c>
      <c r="C24" s="269" t="s">
        <v>156</v>
      </c>
      <c r="D24" s="269" t="s">
        <v>157</v>
      </c>
      <c r="E24" s="269" t="s">
        <v>123</v>
      </c>
      <c r="F24" s="269" t="s">
        <v>157</v>
      </c>
      <c r="G24" s="269" t="s">
        <v>158</v>
      </c>
      <c r="H24" s="270" t="str">
        <f t="shared" si="0"/>
        <v>GBP6L12L22Y_Quote</v>
      </c>
      <c r="I24" s="271" t="str">
        <f t="shared" si="1"/>
        <v>GbpLiborSwapIsda22Y</v>
      </c>
      <c r="J24" s="272" t="str">
        <f t="shared" si="2"/>
        <v>GBPSB6L22Y_S6L12L_Quote</v>
      </c>
      <c r="K24" s="272" t="str">
        <f>_xll.qlForwardSwapQuote(J24,I24,H24,E24,Permanent,Trigger,ObjectOverwrite)</f>
        <v>GBPSB6L22Y_S6L12L_Quote#0000</v>
      </c>
      <c r="L24" s="280" t="str">
        <f>_xll.ohRangeRetrieveError(K24)</f>
        <v/>
      </c>
      <c r="M24" s="150"/>
    </row>
    <row r="25" spans="1:13" x14ac:dyDescent="0.2">
      <c r="A25" s="149"/>
      <c r="B25" s="268" t="s">
        <v>174</v>
      </c>
      <c r="C25" s="269" t="s">
        <v>156</v>
      </c>
      <c r="D25" s="269" t="s">
        <v>157</v>
      </c>
      <c r="E25" s="269" t="s">
        <v>123</v>
      </c>
      <c r="F25" s="269" t="s">
        <v>157</v>
      </c>
      <c r="G25" s="269" t="s">
        <v>158</v>
      </c>
      <c r="H25" s="270" t="str">
        <f t="shared" si="0"/>
        <v>GBP6L12L23Y_Quote</v>
      </c>
      <c r="I25" s="271" t="str">
        <f t="shared" si="1"/>
        <v>GbpLiborSwapIsda23Y</v>
      </c>
      <c r="J25" s="272" t="str">
        <f t="shared" si="2"/>
        <v>GBPSB6L23Y_S6L12L_Quote</v>
      </c>
      <c r="K25" s="272" t="str">
        <f>_xll.qlForwardSwapQuote(J25,I25,H25,E25,Permanent,Trigger,ObjectOverwrite)</f>
        <v>GBPSB6L23Y_S6L12L_Quote#0000</v>
      </c>
      <c r="L25" s="280" t="str">
        <f>_xll.ohRangeRetrieveError(K25)</f>
        <v/>
      </c>
      <c r="M25" s="150"/>
    </row>
    <row r="26" spans="1:13" x14ac:dyDescent="0.2">
      <c r="A26" s="149"/>
      <c r="B26" s="268" t="s">
        <v>175</v>
      </c>
      <c r="C26" s="269" t="s">
        <v>156</v>
      </c>
      <c r="D26" s="269" t="s">
        <v>157</v>
      </c>
      <c r="E26" s="269" t="s">
        <v>123</v>
      </c>
      <c r="F26" s="269" t="s">
        <v>157</v>
      </c>
      <c r="G26" s="269" t="s">
        <v>158</v>
      </c>
      <c r="H26" s="270" t="str">
        <f t="shared" si="0"/>
        <v>GBP6L12L24Y_Quote</v>
      </c>
      <c r="I26" s="271" t="str">
        <f t="shared" si="1"/>
        <v>GbpLiborSwapIsda24Y</v>
      </c>
      <c r="J26" s="272" t="str">
        <f t="shared" si="2"/>
        <v>GBPSB6L24Y_S6L12L_Quote</v>
      </c>
      <c r="K26" s="272" t="str">
        <f>_xll.qlForwardSwapQuote(J26,I26,H26,E26,Permanent,Trigger,ObjectOverwrite)</f>
        <v>GBPSB6L24Y_S6L12L_Quote#0000</v>
      </c>
      <c r="L26" s="280" t="str">
        <f>_xll.ohRangeRetrieveError(K26)</f>
        <v/>
      </c>
      <c r="M26" s="150"/>
    </row>
    <row r="27" spans="1:13" x14ac:dyDescent="0.2">
      <c r="A27" s="149"/>
      <c r="B27" s="268" t="s">
        <v>176</v>
      </c>
      <c r="C27" s="269" t="s">
        <v>156</v>
      </c>
      <c r="D27" s="269" t="s">
        <v>157</v>
      </c>
      <c r="E27" s="269" t="s">
        <v>123</v>
      </c>
      <c r="F27" s="269" t="s">
        <v>157</v>
      </c>
      <c r="G27" s="269" t="s">
        <v>158</v>
      </c>
      <c r="H27" s="270" t="str">
        <f t="shared" si="0"/>
        <v>GBP6L12L25Y_Quote</v>
      </c>
      <c r="I27" s="271" t="str">
        <f t="shared" si="1"/>
        <v>GbpLiborSwapIsda25Y</v>
      </c>
      <c r="J27" s="272" t="str">
        <f t="shared" si="2"/>
        <v>GBPSB6L25Y_S6L12L_Quote</v>
      </c>
      <c r="K27" s="272" t="str">
        <f>_xll.qlForwardSwapQuote(J27,I27,H27,E27,Permanent,Trigger,ObjectOverwrite)</f>
        <v>GBPSB6L25Y_S6L12L_Quote#0000</v>
      </c>
      <c r="L27" s="280" t="str">
        <f>_xll.ohRangeRetrieveError(K27)</f>
        <v/>
      </c>
      <c r="M27" s="150"/>
    </row>
    <row r="28" spans="1:13" x14ac:dyDescent="0.2">
      <c r="A28" s="149"/>
      <c r="B28" s="268" t="s">
        <v>177</v>
      </c>
      <c r="C28" s="269" t="s">
        <v>156</v>
      </c>
      <c r="D28" s="269" t="s">
        <v>157</v>
      </c>
      <c r="E28" s="269" t="s">
        <v>123</v>
      </c>
      <c r="F28" s="269" t="s">
        <v>157</v>
      </c>
      <c r="G28" s="269" t="s">
        <v>158</v>
      </c>
      <c r="H28" s="270" t="str">
        <f t="shared" si="0"/>
        <v>GBP6L12L26Y_Quote</v>
      </c>
      <c r="I28" s="271" t="str">
        <f t="shared" si="1"/>
        <v>GbpLiborSwapIsda26Y</v>
      </c>
      <c r="J28" s="272" t="str">
        <f t="shared" si="2"/>
        <v>GBPSB6L26Y_S6L12L_Quote</v>
      </c>
      <c r="K28" s="272" t="str">
        <f>_xll.qlForwardSwapQuote(J28,I28,H28,E28,Permanent,Trigger,ObjectOverwrite)</f>
        <v>GBPSB6L26Y_S6L12L_Quote#0000</v>
      </c>
      <c r="L28" s="280" t="str">
        <f>_xll.ohRangeRetrieveError(K28)</f>
        <v/>
      </c>
      <c r="M28" s="150"/>
    </row>
    <row r="29" spans="1:13" x14ac:dyDescent="0.2">
      <c r="A29" s="149"/>
      <c r="B29" s="268" t="s">
        <v>178</v>
      </c>
      <c r="C29" s="269" t="s">
        <v>156</v>
      </c>
      <c r="D29" s="269" t="s">
        <v>157</v>
      </c>
      <c r="E29" s="269" t="s">
        <v>123</v>
      </c>
      <c r="F29" s="269" t="s">
        <v>157</v>
      </c>
      <c r="G29" s="269" t="s">
        <v>158</v>
      </c>
      <c r="H29" s="270" t="str">
        <f t="shared" si="0"/>
        <v>GBP6L12L27Y_Quote</v>
      </c>
      <c r="I29" s="271" t="str">
        <f t="shared" si="1"/>
        <v>GbpLiborSwapIsda27Y</v>
      </c>
      <c r="J29" s="272" t="str">
        <f t="shared" si="2"/>
        <v>GBPSB6L27Y_S6L12L_Quote</v>
      </c>
      <c r="K29" s="272" t="str">
        <f>_xll.qlForwardSwapQuote(J29,I29,H29,E29,Permanent,Trigger,ObjectOverwrite)</f>
        <v>GBPSB6L27Y_S6L12L_Quote#0000</v>
      </c>
      <c r="L29" s="280" t="str">
        <f>_xll.ohRangeRetrieveError(K29)</f>
        <v/>
      </c>
      <c r="M29" s="150"/>
    </row>
    <row r="30" spans="1:13" x14ac:dyDescent="0.2">
      <c r="A30" s="149"/>
      <c r="B30" s="268" t="s">
        <v>179</v>
      </c>
      <c r="C30" s="269" t="s">
        <v>156</v>
      </c>
      <c r="D30" s="269" t="s">
        <v>157</v>
      </c>
      <c r="E30" s="269" t="s">
        <v>123</v>
      </c>
      <c r="F30" s="269" t="s">
        <v>157</v>
      </c>
      <c r="G30" s="269" t="s">
        <v>158</v>
      </c>
      <c r="H30" s="270" t="str">
        <f t="shared" si="0"/>
        <v>GBP6L12L28Y_Quote</v>
      </c>
      <c r="I30" s="271" t="str">
        <f t="shared" si="1"/>
        <v>GbpLiborSwapIsda28Y</v>
      </c>
      <c r="J30" s="272" t="str">
        <f t="shared" si="2"/>
        <v>GBPSB6L28Y_S6L12L_Quote</v>
      </c>
      <c r="K30" s="272" t="str">
        <f>_xll.qlForwardSwapQuote(J30,I30,H30,E30,Permanent,Trigger,ObjectOverwrite)</f>
        <v>GBPSB6L28Y_S6L12L_Quote#0000</v>
      </c>
      <c r="L30" s="280" t="str">
        <f>_xll.ohRangeRetrieveError(K30)</f>
        <v/>
      </c>
      <c r="M30" s="150"/>
    </row>
    <row r="31" spans="1:13" x14ac:dyDescent="0.2">
      <c r="A31" s="149"/>
      <c r="B31" s="268" t="s">
        <v>180</v>
      </c>
      <c r="C31" s="269" t="s">
        <v>156</v>
      </c>
      <c r="D31" s="269" t="s">
        <v>157</v>
      </c>
      <c r="E31" s="269" t="s">
        <v>123</v>
      </c>
      <c r="F31" s="269" t="s">
        <v>157</v>
      </c>
      <c r="G31" s="269" t="s">
        <v>158</v>
      </c>
      <c r="H31" s="270" t="str">
        <f t="shared" si="0"/>
        <v>GBP6L12L29Y_Quote</v>
      </c>
      <c r="I31" s="271" t="str">
        <f t="shared" si="1"/>
        <v>GbpLiborSwapIsda29Y</v>
      </c>
      <c r="J31" s="272" t="str">
        <f t="shared" si="2"/>
        <v>GBPSB6L29Y_S6L12L_Quote</v>
      </c>
      <c r="K31" s="272" t="str">
        <f>_xll.qlForwardSwapQuote(J31,I31,H31,E31,Permanent,Trigger,ObjectOverwrite)</f>
        <v>GBPSB6L29Y_S6L12L_Quote#0000</v>
      </c>
      <c r="L31" s="280" t="str">
        <f>_xll.ohRangeRetrieveError(K31)</f>
        <v/>
      </c>
      <c r="M31" s="150"/>
    </row>
    <row r="32" spans="1:13" x14ac:dyDescent="0.2">
      <c r="A32" s="149"/>
      <c r="B32" s="268" t="s">
        <v>181</v>
      </c>
      <c r="C32" s="269" t="s">
        <v>156</v>
      </c>
      <c r="D32" s="269" t="s">
        <v>157</v>
      </c>
      <c r="E32" s="269" t="s">
        <v>123</v>
      </c>
      <c r="F32" s="269" t="s">
        <v>157</v>
      </c>
      <c r="G32" s="269" t="s">
        <v>158</v>
      </c>
      <c r="H32" s="270" t="str">
        <f t="shared" si="0"/>
        <v>GBP6L12L30Y_Quote</v>
      </c>
      <c r="I32" s="271" t="str">
        <f t="shared" si="1"/>
        <v>GbpLiborSwapIsda30Y</v>
      </c>
      <c r="J32" s="272" t="str">
        <f t="shared" si="2"/>
        <v>GBPSB6L30Y_S6L12L_Quote</v>
      </c>
      <c r="K32" s="272" t="str">
        <f>_xll.qlForwardSwapQuote(J32,I32,H32,E32,Permanent,Trigger,ObjectOverwrite)</f>
        <v>GBPSB6L30Y_S6L12L_Quote#0000</v>
      </c>
      <c r="L32" s="280" t="str">
        <f>_xll.ohRangeRetrieveError(K32)</f>
        <v/>
      </c>
      <c r="M32" s="150"/>
    </row>
    <row r="33" spans="1:13" x14ac:dyDescent="0.2">
      <c r="A33" s="149"/>
      <c r="B33" s="268" t="s">
        <v>182</v>
      </c>
      <c r="C33" s="269" t="s">
        <v>156</v>
      </c>
      <c r="D33" s="269" t="s">
        <v>157</v>
      </c>
      <c r="E33" s="269" t="s">
        <v>123</v>
      </c>
      <c r="F33" s="269" t="s">
        <v>157</v>
      </c>
      <c r="G33" s="269" t="s">
        <v>158</v>
      </c>
      <c r="H33" s="270" t="str">
        <f t="shared" si="0"/>
        <v>GBP6L12L35Y_Quote</v>
      </c>
      <c r="I33" s="271" t="str">
        <f t="shared" si="1"/>
        <v>GbpLiborSwapIsda35Y</v>
      </c>
      <c r="J33" s="272" t="str">
        <f t="shared" si="2"/>
        <v>GBPSB6L35Y_S6L12L_Quote</v>
      </c>
      <c r="K33" s="272" t="str">
        <f>_xll.qlForwardSwapQuote(J33,I33,H33,E33,Permanent,Trigger,ObjectOverwrite)</f>
        <v>GBPSB6L35Y_S6L12L_Quote#0000</v>
      </c>
      <c r="L33" s="280" t="str">
        <f>_xll.ohRangeRetrieveError(K33)</f>
        <v/>
      </c>
      <c r="M33" s="150"/>
    </row>
    <row r="34" spans="1:13" x14ac:dyDescent="0.2">
      <c r="A34" s="149"/>
      <c r="B34" s="268" t="s">
        <v>183</v>
      </c>
      <c r="C34" s="269" t="s">
        <v>156</v>
      </c>
      <c r="D34" s="269" t="s">
        <v>157</v>
      </c>
      <c r="E34" s="269" t="s">
        <v>123</v>
      </c>
      <c r="F34" s="269" t="s">
        <v>157</v>
      </c>
      <c r="G34" s="269" t="s">
        <v>158</v>
      </c>
      <c r="H34" s="270" t="str">
        <f t="shared" si="0"/>
        <v>GBP6L12L40Y_Quote</v>
      </c>
      <c r="I34" s="271" t="str">
        <f t="shared" si="1"/>
        <v>GbpLiborSwapIsda40Y</v>
      </c>
      <c r="J34" s="272" t="str">
        <f t="shared" si="2"/>
        <v>GBPSB6L40Y_S6L12L_Quote</v>
      </c>
      <c r="K34" s="272" t="str">
        <f>_xll.qlForwardSwapQuote(J34,I34,H34,E34,Permanent,Trigger,ObjectOverwrite)</f>
        <v>GBPSB6L40Y_S6L12L_Quote#0000</v>
      </c>
      <c r="L34" s="280" t="str">
        <f>_xll.ohRangeRetrieveError(K34)</f>
        <v/>
      </c>
      <c r="M34" s="150"/>
    </row>
    <row r="35" spans="1:13" x14ac:dyDescent="0.2">
      <c r="A35" s="149"/>
      <c r="B35" s="268" t="s">
        <v>184</v>
      </c>
      <c r="C35" s="269" t="s">
        <v>156</v>
      </c>
      <c r="D35" s="269" t="s">
        <v>157</v>
      </c>
      <c r="E35" s="269" t="s">
        <v>123</v>
      </c>
      <c r="F35" s="269" t="s">
        <v>157</v>
      </c>
      <c r="G35" s="269" t="s">
        <v>158</v>
      </c>
      <c r="H35" s="270" t="str">
        <f t="shared" si="0"/>
        <v>GBP6L12L50Y_Quote</v>
      </c>
      <c r="I35" s="271" t="str">
        <f t="shared" si="1"/>
        <v>GbpLiborSwapIsda50Y</v>
      </c>
      <c r="J35" s="272" t="str">
        <f t="shared" si="2"/>
        <v>GBPSB6L50Y_S6L12L_Quote</v>
      </c>
      <c r="K35" s="272" t="str">
        <f>_xll.qlForwardSwapQuote(J35,I35,H35,E35,Permanent,Trigger,ObjectOverwrite)</f>
        <v>GBPSB6L50Y_S6L12L_Quote#0000</v>
      </c>
      <c r="L35" s="280" t="str">
        <f>_xll.ohRangeRetrieveError(K35)</f>
        <v/>
      </c>
      <c r="M35" s="150"/>
    </row>
    <row r="36" spans="1:13" x14ac:dyDescent="0.2">
      <c r="A36" s="149"/>
      <c r="B36" s="273" t="s">
        <v>185</v>
      </c>
      <c r="C36" s="274" t="s">
        <v>156</v>
      </c>
      <c r="D36" s="274" t="s">
        <v>157</v>
      </c>
      <c r="E36" s="274" t="s">
        <v>123</v>
      </c>
      <c r="F36" s="274" t="s">
        <v>157</v>
      </c>
      <c r="G36" s="274" t="s">
        <v>158</v>
      </c>
      <c r="H36" s="275" t="str">
        <f t="shared" si="0"/>
        <v>GBP6L12L60Y_Quote</v>
      </c>
      <c r="I36" s="276" t="str">
        <f t="shared" si="1"/>
        <v>GbpLiborSwapIsda60Y</v>
      </c>
      <c r="J36" s="277" t="str">
        <f t="shared" si="2"/>
        <v>GBPSB6L60Y_S6L12L_Quote</v>
      </c>
      <c r="K36" s="277" t="str">
        <f>_xll.qlForwardSwapQuote(J36,I36,H36,E36,Permanent,Trigger,ObjectOverwrite)</f>
        <v>GBPSB6L60Y_S6L12L_Quote#0000</v>
      </c>
      <c r="L36" s="281" t="str">
        <f>_xll.ohRangeRetrieveError(K36)</f>
        <v/>
      </c>
      <c r="M36" s="150"/>
    </row>
    <row r="37" spans="1:13" ht="12" thickBot="1" x14ac:dyDescent="0.25">
      <c r="A37" s="151"/>
      <c r="B37" s="152"/>
      <c r="C37" s="152"/>
      <c r="D37" s="152"/>
      <c r="E37" s="152"/>
      <c r="F37" s="152"/>
      <c r="G37" s="152"/>
      <c r="H37" s="152"/>
      <c r="I37" s="152"/>
      <c r="J37" s="152"/>
      <c r="K37" s="153"/>
      <c r="L37" s="153"/>
      <c r="M37" s="154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54</vt:i4>
      </vt:variant>
    </vt:vector>
  </HeadingPairs>
  <TitlesOfParts>
    <vt:vector size="66" baseType="lpstr">
      <vt:lpstr>General Settings</vt:lpstr>
      <vt:lpstr>1MSynthDepo</vt:lpstr>
      <vt:lpstr>3MSynthDepo</vt:lpstr>
      <vt:lpstr>6MSynthDepo</vt:lpstr>
      <vt:lpstr>1YSynthDepo</vt:lpstr>
      <vt:lpstr>SynthFRA</vt:lpstr>
      <vt:lpstr>Contribution</vt:lpstr>
      <vt:lpstr>Delta 1M</vt:lpstr>
      <vt:lpstr>Delta 3M</vt:lpstr>
      <vt:lpstr>Delta 6M </vt:lpstr>
      <vt:lpstr>Delta 12M</vt:lpstr>
      <vt:lpstr>Swaps1Y</vt:lpstr>
      <vt:lpstr>AllTriggers</vt:lpstr>
      <vt:lpstr>B12Minterpolation</vt:lpstr>
      <vt:lpstr>B3Minterpolation</vt:lpstr>
      <vt:lpstr>B6Minterpolation</vt:lpstr>
      <vt:lpstr>BasisInterpolation</vt:lpstr>
      <vt:lpstr>BasisInterpolator</vt:lpstr>
      <vt:lpstr>Calendar</vt:lpstr>
      <vt:lpstr>'Delta 1M'!Conventions</vt:lpstr>
      <vt:lpstr>Currency</vt:lpstr>
      <vt:lpstr>DayCounter</vt:lpstr>
      <vt:lpstr>Delta1M</vt:lpstr>
      <vt:lpstr>Discounting</vt:lpstr>
      <vt:lpstr>EvaluationDate</vt:lpstr>
      <vt:lpstr>FileOverwrite</vt:lpstr>
      <vt:lpstr>GENERAL_SETTINGS</vt:lpstr>
      <vt:lpstr>iborindex1M</vt:lpstr>
      <vt:lpstr>IborIndex1Y</vt:lpstr>
      <vt:lpstr>IborTenor1M</vt:lpstr>
      <vt:lpstr>IborType</vt:lpstr>
      <vt:lpstr>InterestRatesTrigger</vt:lpstr>
      <vt:lpstr>'Delta 12M'!interpolatedbasis12M</vt:lpstr>
      <vt:lpstr>interpolatedbasis3M</vt:lpstr>
      <vt:lpstr>interpolatedbasis6M</vt:lpstr>
      <vt:lpstr>interpolator12M</vt:lpstr>
      <vt:lpstr>'1MSynthDepo'!interpolator3M</vt:lpstr>
      <vt:lpstr>interpolator3M</vt:lpstr>
      <vt:lpstr>interpolator6M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Trigger</vt:lpstr>
      <vt:lpstr>TriggerCounter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ZANZI MADDALENA</cp:lastModifiedBy>
  <cp:lastPrinted>2014-03-18T13:51:31Z</cp:lastPrinted>
  <dcterms:created xsi:type="dcterms:W3CDTF">2007-10-30T15:41:10Z</dcterms:created>
  <dcterms:modified xsi:type="dcterms:W3CDTF">2015-09-23T14:50:46Z</dcterms:modified>
</cp:coreProperties>
</file>