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8690" windowHeight="1194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68" r:id="rId7"/>
    <sheet name="Swap3M" sheetId="25" r:id="rId8"/>
    <sheet name="Swap6M" sheetId="67" r:id="rId9"/>
    <sheet name="SwapIMM" sheetId="24" r:id="rId10"/>
    <sheet name="BasisSwap1M3M" sheetId="69" r:id="rId11"/>
    <sheet name="BasisSwap1M6M" sheetId="11" r:id="rId12"/>
    <sheet name="BasisSwap3M6M" sheetId="12" r:id="rId13"/>
    <sheet name="BasisSwap3M12M" sheetId="13" r:id="rId14"/>
    <sheet name="LiborSwapForBasisCalc" sheetId="63" r:id="rId15"/>
    <sheet name="FuturesHWConvAdj" sheetId="20" r:id="rId16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0">BasisSwap1M3M!$O$2</definedName>
    <definedName name="Contributor" localSheetId="11">BasisSwap1M6M!$O$2</definedName>
    <definedName name="Contributor" localSheetId="13">BasisSwap3M12M!$O$2</definedName>
    <definedName name="Contributor" localSheetId="12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6">Swap1M!$O$2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4">LiborSwapForBasisCalc!$F$3</definedName>
    <definedName name="FileName" localSheetId="14">LiborSwapForBasisCalc!$E$8</definedName>
    <definedName name="FileOverwrite">'General Settings'!$I$17</definedName>
    <definedName name="FixingType" localSheetId="14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2">BasisSwap3M6M!$N$5:$N$42</definedName>
    <definedName name="Instruments" localSheetId="10">BasisSwap1M3M!$N$5:$N$42</definedName>
    <definedName name="Instruments" localSheetId="11">BasisSwap1M6M!$N$5:$N$42</definedName>
    <definedName name="Instruments" localSheetId="13">BasisSwap3M12M!$N$5:$N$42</definedName>
    <definedName name="Instruments" localSheetId="3">FRA!$N$5:$N$31</definedName>
    <definedName name="Instruments" localSheetId="4">OIS!$N$5:$N$58</definedName>
    <definedName name="Instruments" localSheetId="6">Swap1M!$N$5:$N$42</definedName>
    <definedName name="Instruments" localSheetId="7">Swap3M!$N$5:$N$42</definedName>
    <definedName name="Instruments" localSheetId="8">Swap6M!$N$5:$N$42</definedName>
    <definedName name="Instruments" localSheetId="9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0">BasisSwap1M3M!$AA$5:$AA$42</definedName>
    <definedName name="Quote" localSheetId="11">BasisSwap1M6M!$AA$5:$AA$42</definedName>
    <definedName name="Quote" localSheetId="13">BasisSwap3M12M!$AA$5:$AA$42</definedName>
    <definedName name="Quote" localSheetId="12">BasisSwap3M6M!$AA$5:$AA$42</definedName>
    <definedName name="Quote" localSheetId="2">Deposits!$Q$6:$Q$14</definedName>
    <definedName name="Quote" localSheetId="3">FRA!$Y$5:$Y$31</definedName>
    <definedName name="Quote" localSheetId="5">Futures3M!$AC$5:$AC$46</definedName>
    <definedName name="Quote" localSheetId="15">FuturesHWConvAdj!$T$5:$T$6</definedName>
    <definedName name="Quote" localSheetId="4">OIS!$Y$5:$Y$58</definedName>
    <definedName name="Quote" localSheetId="6">Swap1M!$Y$5:$Y$42</definedName>
    <definedName name="Quote" localSheetId="7">Swap3M!$Y$5:$Y$42</definedName>
    <definedName name="Quote" localSheetId="8">Swap6M!$Y$5:$Y$42</definedName>
    <definedName name="Quote" localSheetId="9">SwapIMM!$Y$5:$Y$11</definedName>
    <definedName name="QuoteLive" localSheetId="10">BasisSwap1M3M!$W$5:$W$42</definedName>
    <definedName name="QuoteLive" localSheetId="11">BasisSwap1M6M!$W$5:$W$42</definedName>
    <definedName name="QuoteLive" localSheetId="13">BasisSwap3M12M!$W$5:$W$42</definedName>
    <definedName name="QuoteLive" localSheetId="12">BasisSwap3M6M!$W$5:$W$42</definedName>
    <definedName name="QuoteLive" localSheetId="2">Deposits!$M$6:$M$14</definedName>
    <definedName name="QuoteLive" localSheetId="3">FRA!$T$5:$T$31</definedName>
    <definedName name="QuoteLive" localSheetId="5">Futures3M!$X$5:$X$46</definedName>
    <definedName name="QuoteLive" localSheetId="15">FuturesHWConvAdj!$P$5:$P$6</definedName>
    <definedName name="QuoteLive" localSheetId="4">OIS!$T$5:$T$58</definedName>
    <definedName name="QuoteLive" localSheetId="6">Swap1M!$T$5:$T$42</definedName>
    <definedName name="QuoteLive" localSheetId="7">Swap3M!$T$5:$T$42</definedName>
    <definedName name="QuoteLive" localSheetId="8">Swap6M!$T$5:$T$42</definedName>
    <definedName name="QuoteLive" localSheetId="9">SwapIMM!$T$5:$T$11</definedName>
    <definedName name="QuoteStatic" localSheetId="10">BasisSwap1M3M!$Y$5:$Y$42</definedName>
    <definedName name="QuoteStatic" localSheetId="11">BasisSwap1M6M!$Y$5:$Y$42</definedName>
    <definedName name="QuoteStatic" localSheetId="13">BasisSwap3M12M!$Y$5:$Y$42</definedName>
    <definedName name="QuoteStatic" localSheetId="12">BasisSwap3M6M!$Y$5:$Y$42</definedName>
    <definedName name="QuoteStatic" localSheetId="2">Deposits!$O$6:$O$14</definedName>
    <definedName name="QuoteStatic" localSheetId="3">FRA!$W$5:$W$31</definedName>
    <definedName name="QuoteStatic" localSheetId="5">Futures3M!$AA$5:$AA$46</definedName>
    <definedName name="QuoteStatic" localSheetId="15">FuturesHWConvAdj!$R$5:$R$6</definedName>
    <definedName name="QuoteStatic" localSheetId="4">OIS!$W$5:$W$58</definedName>
    <definedName name="QuoteStatic" localSheetId="6">Swap1M!$W$5:$W$42</definedName>
    <definedName name="QuoteStatic" localSheetId="7">Swap3M!$W$5:$W$42</definedName>
    <definedName name="QuoteStatic" localSheetId="8">Swap6M!$W$5:$W$42</definedName>
    <definedName name="QuoteStatic" localSheetId="9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6">Swap1M!$Y$12</definedName>
    <definedName name="Swap3M4Y" localSheetId="8">Swap6M!$Y$12</definedName>
    <definedName name="Swap3M4Y">Swap3M!$Y$12</definedName>
    <definedName name="SwapMainSetConventions" localSheetId="10">Swap3M!#REF!</definedName>
    <definedName name="SwapMainSetConventions" localSheetId="6">Swap1M!#REF!</definedName>
    <definedName name="SwapMainSetConventions" localSheetId="8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L7" i="15" l="1"/>
  <c r="L8" i="15"/>
  <c r="L9" i="15"/>
  <c r="L10" i="15"/>
  <c r="L11" i="15"/>
  <c r="L12" i="15"/>
  <c r="L13" i="15"/>
  <c r="L14" i="15"/>
  <c r="L6" i="15"/>
  <c r="AA5" i="13" l="1" a="1"/>
  <c r="AA5" i="12" a="1"/>
  <c r="AA5" i="11" a="1"/>
  <c r="AA5" i="69" a="1"/>
  <c r="Y5" i="24" a="1"/>
  <c r="Y5" i="67" a="1"/>
  <c r="Y5" i="25" a="1"/>
  <c r="Y5" i="68" a="1"/>
  <c r="AC5" i="18" a="1"/>
  <c r="Y5" i="22" a="1"/>
  <c r="Y5" i="16" a="1"/>
  <c r="Q6" i="15" a="1"/>
  <c r="Q11" i="15" s="1"/>
  <c r="Q6" i="15"/>
  <c r="Q7" i="15"/>
  <c r="Q8" i="15"/>
  <c r="Q9" i="15"/>
  <c r="Q10" i="15"/>
  <c r="Q14" i="15"/>
  <c r="Y7" i="68" l="1"/>
  <c r="Y31" i="68"/>
  <c r="Y39" i="68"/>
  <c r="Y25" i="68"/>
  <c r="Y33" i="68"/>
  <c r="Y16" i="68"/>
  <c r="Y24" i="68"/>
  <c r="Y32" i="68"/>
  <c r="Y40" i="68"/>
  <c r="Y35" i="68"/>
  <c r="Y19" i="68"/>
  <c r="Q12" i="15"/>
  <c r="Q13" i="15"/>
  <c r="D42" i="69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4" i="15"/>
  <c r="E13" i="15"/>
  <c r="E12" i="15"/>
  <c r="E11" i="15"/>
  <c r="E10" i="15"/>
  <c r="E9" i="15"/>
  <c r="E8" i="15"/>
  <c r="E7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N40" i="68"/>
  <c r="D40" i="68"/>
  <c r="C40" i="68"/>
  <c r="B40" i="68"/>
  <c r="U39" i="68"/>
  <c r="T39" i="68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N33" i="68"/>
  <c r="D33" i="68"/>
  <c r="C33" i="68"/>
  <c r="E33" i="68" s="1"/>
  <c r="B33" i="68"/>
  <c r="U32" i="68"/>
  <c r="T32" i="68"/>
  <c r="N32" i="68"/>
  <c r="D32" i="68"/>
  <c r="C32" i="68"/>
  <c r="B32" i="68"/>
  <c r="U31" i="68"/>
  <c r="T31" i="68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N25" i="68"/>
  <c r="D25" i="68"/>
  <c r="C25" i="68"/>
  <c r="E25" i="68" s="1"/>
  <c r="B25" i="68"/>
  <c r="U24" i="68"/>
  <c r="T24" i="68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T31" i="69"/>
  <c r="T23" i="69"/>
  <c r="T7" i="69"/>
  <c r="T17" i="69"/>
  <c r="T38" i="69"/>
  <c r="T15" i="69"/>
  <c r="T16" i="69"/>
  <c r="T18" i="69"/>
  <c r="T14" i="69"/>
  <c r="T35" i="69"/>
  <c r="T37" i="69"/>
  <c r="T25" i="69"/>
  <c r="T24" i="69"/>
  <c r="T22" i="69"/>
  <c r="T13" i="69"/>
  <c r="T10" i="69"/>
  <c r="T21" i="69"/>
  <c r="T6" i="69"/>
  <c r="T8" i="69"/>
  <c r="T11" i="69"/>
  <c r="T5" i="69"/>
  <c r="T42" i="69"/>
  <c r="T26" i="69"/>
  <c r="T41" i="69"/>
  <c r="T32" i="69"/>
  <c r="T34" i="69"/>
  <c r="T29" i="69"/>
  <c r="T30" i="69"/>
  <c r="T33" i="69"/>
  <c r="T12" i="69"/>
  <c r="T27" i="69"/>
  <c r="T39" i="69"/>
  <c r="T40" i="69"/>
  <c r="T28" i="69"/>
  <c r="T36" i="69"/>
  <c r="T20" i="69"/>
  <c r="T9" i="69"/>
  <c r="T19" i="69"/>
  <c r="F29" i="25"/>
  <c r="F20" i="69"/>
  <c r="F26" i="68"/>
  <c r="F18" i="68"/>
  <c r="F8" i="15"/>
  <c r="F21" i="69"/>
  <c r="F25" i="25"/>
  <c r="F35" i="68"/>
  <c r="F33" i="68"/>
  <c r="G8" i="15"/>
  <c r="F5" i="67"/>
  <c r="F6" i="69"/>
  <c r="F14" i="68"/>
  <c r="F36" i="69"/>
  <c r="D5" i="18" a="1"/>
  <c r="F27" i="68"/>
  <c r="F36" i="68"/>
  <c r="F7" i="69"/>
  <c r="F34" i="68"/>
  <c r="F37" i="25"/>
  <c r="F8" i="69"/>
  <c r="F26" i="25"/>
  <c r="F31" i="68"/>
  <c r="F8" i="68"/>
  <c r="F16" i="68"/>
  <c r="F10" i="15"/>
  <c r="G16" i="68"/>
  <c r="F24" i="69"/>
  <c r="F39" i="25"/>
  <c r="F20" i="68"/>
  <c r="F29" i="68"/>
  <c r="F30" i="68"/>
  <c r="F5" i="68"/>
  <c r="G5" i="68" s="1"/>
  <c r="F27" i="25"/>
  <c r="F30" i="25"/>
  <c r="F9" i="15"/>
  <c r="F29" i="69"/>
  <c r="F19" i="25"/>
  <c r="F22" i="25"/>
  <c r="F8" i="25"/>
  <c r="F21" i="25"/>
  <c r="F20" i="25"/>
  <c r="F7" i="68"/>
  <c r="F13" i="69"/>
  <c r="G36" i="68"/>
  <c r="F9" i="68"/>
  <c r="F5" i="25"/>
  <c r="F11" i="15"/>
  <c r="F23" i="25"/>
  <c r="F10" i="25"/>
  <c r="F31" i="69"/>
  <c r="F34" i="25"/>
  <c r="F22" i="68"/>
  <c r="F6" i="25"/>
  <c r="F32" i="68"/>
  <c r="F42" i="25"/>
  <c r="F25" i="68"/>
  <c r="F36" i="25"/>
  <c r="F6" i="68"/>
  <c r="F13" i="25"/>
  <c r="F11" i="25"/>
  <c r="F37" i="68"/>
  <c r="F15" i="25"/>
  <c r="F38" i="68"/>
  <c r="F40" i="68"/>
  <c r="F13" i="15"/>
  <c r="F32" i="25"/>
  <c r="F32" i="69"/>
  <c r="F16" i="69"/>
  <c r="F28" i="69"/>
  <c r="G30" i="68"/>
  <c r="G22" i="68"/>
  <c r="G14" i="68"/>
  <c r="G6" i="68"/>
  <c r="F21" i="68"/>
  <c r="G21" i="68" s="1"/>
  <c r="F5" i="69"/>
  <c r="F10" i="68"/>
  <c r="F11" i="68"/>
  <c r="F30" i="69"/>
  <c r="F23" i="68"/>
  <c r="G40" i="68"/>
  <c r="F14" i="15"/>
  <c r="G14" i="15" s="1"/>
  <c r="F7" i="25"/>
  <c r="F42" i="68"/>
  <c r="F41" i="68"/>
  <c r="F13" i="68"/>
  <c r="G13" i="68" s="1"/>
  <c r="F19" i="68"/>
  <c r="F28" i="68"/>
  <c r="G28" i="68" s="1"/>
  <c r="F39" i="68"/>
  <c r="G39" i="68" s="1"/>
  <c r="F35" i="25"/>
  <c r="G33" i="68"/>
  <c r="F12" i="69"/>
  <c r="F10" i="69"/>
  <c r="F24" i="68"/>
  <c r="F33" i="25"/>
  <c r="F12" i="68"/>
  <c r="G12" i="68" s="1"/>
  <c r="F42" i="69"/>
  <c r="G26" i="68"/>
  <c r="F38" i="25"/>
  <c r="G18" i="68"/>
  <c r="F17" i="68"/>
  <c r="G10" i="15"/>
  <c r="F14" i="25"/>
  <c r="G9" i="68"/>
  <c r="F16" i="25"/>
  <c r="F31" i="25"/>
  <c r="F40" i="25"/>
  <c r="F12" i="15"/>
  <c r="G12" i="15" s="1"/>
  <c r="F28" i="25"/>
  <c r="G10" i="68"/>
  <c r="F7" i="15"/>
  <c r="G17" i="68"/>
  <c r="F18" i="25"/>
  <c r="F15" i="68"/>
  <c r="F6" i="15"/>
  <c r="G29" i="68"/>
  <c r="G25" i="68"/>
  <c r="F33" i="69"/>
  <c r="F17" i="25"/>
  <c r="F9" i="25"/>
  <c r="F24" i="25"/>
  <c r="F12" i="25"/>
  <c r="F41" i="25"/>
  <c r="R7" i="15"/>
  <c r="R11" i="15"/>
  <c r="R13" i="15"/>
  <c r="R8" i="15"/>
  <c r="R14" i="15"/>
  <c r="R6" i="15"/>
  <c r="R12" i="15"/>
  <c r="L5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6" i="15"/>
  <c r="G5" i="69"/>
  <c r="F14" i="69"/>
  <c r="G28" i="69"/>
  <c r="G10" i="69"/>
  <c r="G6" i="69"/>
  <c r="G19" i="68"/>
  <c r="G32" i="69"/>
  <c r="G7" i="15"/>
  <c r="G12" i="69"/>
  <c r="G36" i="69"/>
  <c r="F11" i="69"/>
  <c r="F18" i="69"/>
  <c r="G31" i="68"/>
  <c r="F27" i="69"/>
  <c r="F23" i="69"/>
  <c r="G41" i="68"/>
  <c r="F37" i="69"/>
  <c r="F17" i="69"/>
  <c r="F39" i="69"/>
  <c r="G42" i="68"/>
  <c r="G42" i="69"/>
  <c r="G8" i="68"/>
  <c r="G20" i="69"/>
  <c r="G13" i="15"/>
  <c r="F35" i="69"/>
  <c r="G33" i="69"/>
  <c r="G20" i="68"/>
  <c r="G15" i="68"/>
  <c r="G31" i="69"/>
  <c r="F22" i="69"/>
  <c r="F26" i="69"/>
  <c r="G37" i="68"/>
  <c r="F9" i="69"/>
  <c r="G11" i="68"/>
  <c r="G38" i="68"/>
  <c r="G7" i="69"/>
  <c r="F15" i="69"/>
  <c r="G24" i="68"/>
  <c r="G32" i="68"/>
  <c r="G27" i="68"/>
  <c r="G23" i="68"/>
  <c r="F34" i="69"/>
  <c r="G13" i="69"/>
  <c r="G7" i="68"/>
  <c r="F38" i="69"/>
  <c r="G11" i="15"/>
  <c r="G35" i="68"/>
  <c r="F41" i="69"/>
  <c r="G16" i="69"/>
  <c r="F40" i="69"/>
  <c r="F19" i="69"/>
  <c r="G34" i="68"/>
  <c r="G9" i="15"/>
  <c r="G24" i="69"/>
  <c r="F25" i="69"/>
  <c r="G8" i="69"/>
  <c r="G30" i="69"/>
  <c r="G21" i="69"/>
  <c r="G29" i="69"/>
  <c r="Z34" i="68"/>
  <c r="Z5" i="68"/>
  <c r="Z33" i="68"/>
  <c r="Z27" i="68"/>
  <c r="Z18" i="68"/>
  <c r="Z9" i="68"/>
  <c r="Z42" i="68"/>
  <c r="R10" i="15"/>
  <c r="Z40" i="68"/>
  <c r="Z8" i="68"/>
  <c r="Z21" i="68"/>
  <c r="Z38" i="68"/>
  <c r="Z10" i="68"/>
  <c r="Z14" i="68"/>
  <c r="Z16" i="68"/>
  <c r="Z11" i="68"/>
  <c r="Z29" i="68"/>
  <c r="Z39" i="68"/>
  <c r="Z22" i="68"/>
  <c r="Z41" i="68"/>
  <c r="Z26" i="68"/>
  <c r="Z25" i="68"/>
  <c r="Z19" i="68"/>
  <c r="Z36" i="68"/>
  <c r="Z15" i="68"/>
  <c r="Z6" i="68"/>
  <c r="Z24" i="68"/>
  <c r="R9" i="15"/>
  <c r="Z12" i="68"/>
  <c r="Z7" i="68"/>
  <c r="Z35" i="68"/>
  <c r="Z28" i="68"/>
  <c r="Z23" i="68"/>
  <c r="Z37" i="68"/>
  <c r="Z20" i="68"/>
  <c r="Z31" i="68"/>
  <c r="Z13" i="68"/>
  <c r="Z17" i="68"/>
  <c r="Z32" i="68"/>
  <c r="Z30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21" i="67"/>
  <c r="F41" i="67"/>
  <c r="F17" i="67"/>
  <c r="F25" i="67"/>
  <c r="G19" i="69"/>
  <c r="G14" i="69"/>
  <c r="G9" i="69"/>
  <c r="F42" i="67"/>
  <c r="G18" i="69"/>
  <c r="F9" i="67"/>
  <c r="F38" i="67"/>
  <c r="G22" i="69"/>
  <c r="G27" i="69"/>
  <c r="G23" i="69"/>
  <c r="F33" i="67"/>
  <c r="F29" i="67"/>
  <c r="G35" i="69"/>
  <c r="G26" i="69"/>
  <c r="G25" i="69"/>
  <c r="F22" i="67"/>
  <c r="G17" i="69"/>
  <c r="F37" i="67"/>
  <c r="G38" i="69"/>
  <c r="G11" i="69"/>
  <c r="F13" i="67"/>
  <c r="G40" i="69"/>
  <c r="F6" i="67"/>
  <c r="G15" i="69"/>
  <c r="G37" i="69"/>
  <c r="F30" i="67"/>
  <c r="G34" i="69"/>
  <c r="F34" i="67"/>
  <c r="G41" i="69"/>
  <c r="G39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F31" i="67"/>
  <c r="F18" i="67"/>
  <c r="G30" i="67"/>
  <c r="G13" i="67"/>
  <c r="G38" i="67"/>
  <c r="G9" i="67"/>
  <c r="F36" i="67"/>
  <c r="G42" i="67"/>
  <c r="G33" i="67"/>
  <c r="F23" i="67"/>
  <c r="F14" i="67"/>
  <c r="G29" i="67"/>
  <c r="F20" i="67"/>
  <c r="G21" i="67"/>
  <c r="F24" i="67"/>
  <c r="G24" i="67"/>
  <c r="F7" i="67"/>
  <c r="F16" i="67"/>
  <c r="G16" i="67" s="1"/>
  <c r="F35" i="67"/>
  <c r="G35" i="67" s="1"/>
  <c r="F8" i="67"/>
  <c r="G8" i="67" s="1"/>
  <c r="F32" i="67"/>
  <c r="G32" i="67" s="1"/>
  <c r="G18" i="67"/>
  <c r="G7" i="67"/>
  <c r="G5" i="67"/>
  <c r="F27" i="67"/>
  <c r="F26" i="67"/>
  <c r="F10" i="67"/>
  <c r="G10" i="67" s="1"/>
  <c r="G27" i="67"/>
  <c r="G22" i="67"/>
  <c r="F11" i="67"/>
  <c r="G11" i="67" s="1"/>
  <c r="G6" i="67"/>
  <c r="G37" i="67"/>
  <c r="G23" i="67"/>
  <c r="G14" i="67"/>
  <c r="F12" i="67"/>
  <c r="G12" i="67" s="1"/>
  <c r="F39" i="67"/>
  <c r="G39" i="67" s="1"/>
  <c r="G34" i="67"/>
  <c r="F40" i="67"/>
  <c r="G41" i="67"/>
  <c r="G40" i="67"/>
  <c r="F19" i="67"/>
  <c r="G19" i="67" s="1"/>
  <c r="F28" i="67"/>
  <c r="G28" i="67" s="1"/>
  <c r="G17" i="67"/>
  <c r="G36" i="67"/>
  <c r="G31" i="67"/>
  <c r="G20" i="67"/>
  <c r="G26" i="67"/>
  <c r="G25" i="67"/>
  <c r="F15" i="67"/>
  <c r="G15" i="67" s="1"/>
  <c r="Z5" i="67"/>
  <c r="Z22" i="67"/>
  <c r="Z40" i="67"/>
  <c r="Z19" i="67"/>
  <c r="Z26" i="67"/>
  <c r="Z8" i="67"/>
  <c r="Z6" i="67"/>
  <c r="Z13" i="67"/>
  <c r="Z12" i="67"/>
  <c r="Z23" i="67"/>
  <c r="Z11" i="67"/>
  <c r="Z14" i="67"/>
  <c r="Z38" i="67"/>
  <c r="Z20" i="67"/>
  <c r="Z17" i="67"/>
  <c r="Z42" i="67"/>
  <c r="Z15" i="67"/>
  <c r="Z27" i="67"/>
  <c r="Z28" i="67"/>
  <c r="Z36" i="67"/>
  <c r="Z16" i="67"/>
  <c r="Z31" i="67"/>
  <c r="Z34" i="67"/>
  <c r="Z10" i="67"/>
  <c r="Z24" i="67"/>
  <c r="Z29" i="67"/>
  <c r="Z37" i="67"/>
  <c r="Z30" i="67"/>
  <c r="Z41" i="67"/>
  <c r="Z21" i="67"/>
  <c r="Z25" i="67"/>
  <c r="Z9" i="67"/>
  <c r="Z18" i="67"/>
  <c r="Z35" i="67"/>
  <c r="Z33" i="67"/>
  <c r="Z7" i="67"/>
  <c r="Z39" i="67"/>
  <c r="Z32" i="67"/>
  <c r="T7" i="22" l="1"/>
  <c r="Y7" i="22" s="1"/>
  <c r="D12" i="6"/>
  <c r="X5" i="18"/>
  <c r="E7" i="6"/>
  <c r="AC5" i="18" l="1"/>
  <c r="K6" i="6"/>
  <c r="N7" i="6"/>
  <c r="K7" i="6"/>
  <c r="F7" i="6"/>
  <c r="E12" i="6"/>
  <c r="Q7" i="6"/>
  <c r="D21" i="56" l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28" i="22"/>
  <c r="F25" i="22"/>
  <c r="F58" i="22"/>
  <c r="F57" i="22"/>
  <c r="F24" i="22"/>
  <c r="F20" i="22"/>
  <c r="F44" i="22"/>
  <c r="F55" i="22"/>
  <c r="F22" i="22"/>
  <c r="F6" i="22"/>
  <c r="F35" i="22"/>
  <c r="F37" i="22"/>
  <c r="F43" i="22"/>
  <c r="F18" i="22"/>
  <c r="F34" i="22"/>
  <c r="F32" i="22"/>
  <c r="F10" i="22"/>
  <c r="F31" i="22"/>
  <c r="F54" i="22"/>
  <c r="F33" i="22"/>
  <c r="F7" i="22"/>
  <c r="F17" i="22"/>
  <c r="F9" i="22"/>
  <c r="F51" i="22"/>
  <c r="F27" i="22"/>
  <c r="F39" i="22"/>
  <c r="F5" i="22"/>
  <c r="F23" i="22"/>
  <c r="F53" i="22"/>
  <c r="F29" i="22"/>
  <c r="F11" i="22"/>
  <c r="F15" i="22"/>
  <c r="F26" i="22"/>
  <c r="F36" i="22"/>
  <c r="F13" i="22"/>
  <c r="F49" i="22"/>
  <c r="F52" i="22"/>
  <c r="F56" i="22"/>
  <c r="F38" i="22"/>
  <c r="F50" i="22"/>
  <c r="F45" i="22"/>
  <c r="F42" i="22"/>
  <c r="F40" i="22"/>
  <c r="F30" i="22"/>
  <c r="F8" i="22"/>
  <c r="F41" i="22"/>
  <c r="F47" i="22"/>
  <c r="F12" i="22"/>
  <c r="F14" i="22"/>
  <c r="F48" i="22"/>
  <c r="F21" i="22"/>
  <c r="F46" i="22"/>
  <c r="F19" i="22"/>
  <c r="F16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8" l="1"/>
  <c r="O2" i="69"/>
  <c r="O2" i="67"/>
  <c r="O5" i="68" a="1"/>
  <c r="L2" i="15"/>
  <c r="O5" i="67" a="1"/>
  <c r="O2" i="25"/>
  <c r="O2" i="11"/>
  <c r="O2" i="12"/>
  <c r="O2" i="22"/>
  <c r="O5" i="22" s="1" a="1"/>
  <c r="O2" i="16"/>
  <c r="O2" i="13"/>
  <c r="O2" i="24"/>
  <c r="D28" i="56"/>
  <c r="N42" i="12" l="1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0" i="24"/>
  <c r="F11" i="24"/>
  <c r="F5" i="24"/>
  <c r="F7" i="24"/>
  <c r="F20" i="6"/>
  <c r="F9" i="24"/>
  <c r="F8" i="24"/>
  <c r="F6" i="24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43" i="18"/>
  <c r="X35" i="18"/>
  <c r="X24" i="18"/>
  <c r="X36" i="18"/>
  <c r="X28" i="18"/>
  <c r="F26" i="16"/>
  <c r="X29" i="18"/>
  <c r="X22" i="18"/>
  <c r="X27" i="18"/>
  <c r="X15" i="18"/>
  <c r="F27" i="16"/>
  <c r="X9" i="18"/>
  <c r="X10" i="18"/>
  <c r="F22" i="16"/>
  <c r="X25" i="18"/>
  <c r="X18" i="18"/>
  <c r="X37" i="18"/>
  <c r="X41" i="18"/>
  <c r="X44" i="18"/>
  <c r="F25" i="16"/>
  <c r="X14" i="18"/>
  <c r="X12" i="18"/>
  <c r="X8" i="18"/>
  <c r="X21" i="18"/>
  <c r="F23" i="16"/>
  <c r="X32" i="18"/>
  <c r="X31" i="18"/>
  <c r="X30" i="18"/>
  <c r="X7" i="18"/>
  <c r="F29" i="16"/>
  <c r="X13" i="18"/>
  <c r="F28" i="16"/>
  <c r="X33" i="18"/>
  <c r="F20" i="16"/>
  <c r="F24" i="16"/>
  <c r="X6" i="18"/>
  <c r="X39" i="18"/>
  <c r="X38" i="18"/>
  <c r="X20" i="18"/>
  <c r="X40" i="18"/>
  <c r="X16" i="18"/>
  <c r="X23" i="18"/>
  <c r="F30" i="16"/>
  <c r="X42" i="18"/>
  <c r="X45" i="18"/>
  <c r="X26" i="18"/>
  <c r="X11" i="18"/>
  <c r="F21" i="16"/>
  <c r="X34" i="18"/>
  <c r="X46" i="18"/>
  <c r="X19" i="18"/>
  <c r="X17" i="18"/>
  <c r="AC17" i="18" l="1"/>
  <c r="AC19" i="18"/>
  <c r="AC46" i="18"/>
  <c r="AC34" i="18"/>
  <c r="AC11" i="18"/>
  <c r="AC26" i="18"/>
  <c r="AC45" i="18"/>
  <c r="AC42" i="18"/>
  <c r="AC23" i="18"/>
  <c r="AC16" i="18"/>
  <c r="AC40" i="18"/>
  <c r="AC20" i="18"/>
  <c r="AC38" i="18"/>
  <c r="AC39" i="18"/>
  <c r="AC6" i="18"/>
  <c r="AC33" i="18"/>
  <c r="AC13" i="18"/>
  <c r="AC7" i="18"/>
  <c r="AC30" i="18"/>
  <c r="AC31" i="18"/>
  <c r="AC32" i="18"/>
  <c r="AC21" i="18"/>
  <c r="AC8" i="18"/>
  <c r="AC12" i="18"/>
  <c r="AC14" i="18"/>
  <c r="AC44" i="18"/>
  <c r="AC41" i="18"/>
  <c r="AC37" i="18"/>
  <c r="AC18" i="18"/>
  <c r="AC25" i="18"/>
  <c r="AC10" i="18"/>
  <c r="AC9" i="18"/>
  <c r="AC15" i="18"/>
  <c r="AC27" i="18"/>
  <c r="AC22" i="18"/>
  <c r="AC29" i="18"/>
  <c r="AC28" i="18"/>
  <c r="AC36" i="18"/>
  <c r="AC24" i="18"/>
  <c r="AC35" i="18"/>
  <c r="AC43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F17" i="16"/>
  <c r="G24" i="16"/>
  <c r="G30" i="16"/>
  <c r="G23" i="16"/>
  <c r="G29" i="16"/>
  <c r="G21" i="16"/>
  <c r="G25" i="16"/>
  <c r="G20" i="16"/>
  <c r="G26" i="16"/>
  <c r="G22" i="16"/>
  <c r="G27" i="16"/>
  <c r="G28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E10" i="6"/>
  <c r="D14" i="6"/>
  <c r="D6" i="6"/>
  <c r="E8" i="6"/>
  <c r="D11" i="6"/>
  <c r="D9" i="6"/>
  <c r="N18" i="6"/>
  <c r="K18" i="6"/>
  <c r="N23" i="6"/>
  <c r="K23" i="6"/>
  <c r="D14" i="56" l="1"/>
  <c r="G13" i="6"/>
  <c r="E11" i="6"/>
  <c r="O18" i="6"/>
  <c r="F11" i="63"/>
  <c r="F19" i="63"/>
  <c r="F41" i="63"/>
  <c r="F17" i="63"/>
  <c r="F63" i="63"/>
  <c r="F58" i="63"/>
  <c r="F66" i="63"/>
  <c r="F8" i="6"/>
  <c r="F65" i="63"/>
  <c r="E13" i="6"/>
  <c r="F16" i="63"/>
  <c r="F32" i="63"/>
  <c r="F43" i="63"/>
  <c r="F15" i="63"/>
  <c r="F10" i="63"/>
  <c r="H12" i="6"/>
  <c r="F21" i="63"/>
  <c r="F46" i="63"/>
  <c r="F13" i="63"/>
  <c r="H8" i="6"/>
  <c r="F26" i="63"/>
  <c r="F27" i="63"/>
  <c r="F55" i="63"/>
  <c r="F61" i="63"/>
  <c r="F64" i="63"/>
  <c r="F34" i="63"/>
  <c r="F52" i="63"/>
  <c r="F60" i="63"/>
  <c r="F25" i="63"/>
  <c r="F20" i="63"/>
  <c r="F22" i="63"/>
  <c r="F12" i="6"/>
  <c r="F62" i="63"/>
  <c r="F35" i="63"/>
  <c r="F14" i="63"/>
  <c r="F48" i="63"/>
  <c r="F38" i="63"/>
  <c r="G12" i="6"/>
  <c r="F47" i="63"/>
  <c r="F28" i="63"/>
  <c r="F57" i="63"/>
  <c r="F49" i="63"/>
  <c r="F44" i="63"/>
  <c r="F68" i="63"/>
  <c r="F53" i="63"/>
  <c r="F50" i="63"/>
  <c r="F23" i="63"/>
  <c r="F12" i="63"/>
  <c r="E9" i="6"/>
  <c r="F59" i="63"/>
  <c r="F10" i="6"/>
  <c r="F42" i="63"/>
  <c r="G6" i="6"/>
  <c r="F33" i="63"/>
  <c r="F39" i="63"/>
  <c r="F51" i="63"/>
  <c r="F67" i="63"/>
  <c r="F9" i="6"/>
  <c r="F29" i="63"/>
  <c r="F31" i="63"/>
  <c r="F54" i="63"/>
  <c r="F40" i="63"/>
  <c r="G9" i="6"/>
  <c r="H10" i="6"/>
  <c r="G14" i="6"/>
  <c r="F36" i="63"/>
  <c r="F37" i="63"/>
  <c r="F9" i="63"/>
  <c r="F45" i="63"/>
  <c r="G11" i="6"/>
  <c r="F18" i="63"/>
  <c r="F56" i="63"/>
  <c r="F24" i="63"/>
  <c r="F30" i="63"/>
  <c r="E6" i="6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9" i="63"/>
  <c r="G12" i="63"/>
  <c r="G31" i="63"/>
  <c r="G23" i="63"/>
  <c r="G37" i="63"/>
  <c r="G46" i="63"/>
  <c r="G62" i="63"/>
  <c r="G55" i="63"/>
  <c r="F13" i="6"/>
  <c r="G56" i="63"/>
  <c r="G20" i="63"/>
  <c r="G19" i="63"/>
  <c r="G47" i="63"/>
  <c r="G52" i="63"/>
  <c r="H13" i="6"/>
  <c r="G21" i="63"/>
  <c r="G60" i="63"/>
  <c r="F6" i="6"/>
  <c r="G16" i="63"/>
  <c r="G65" i="63"/>
  <c r="G33" i="63"/>
  <c r="G51" i="63"/>
  <c r="G13" i="63"/>
  <c r="G63" i="63"/>
  <c r="G49" i="63"/>
  <c r="G18" i="63"/>
  <c r="G43" i="63"/>
  <c r="G14" i="63"/>
  <c r="G29" i="63"/>
  <c r="G68" i="63"/>
  <c r="G34" i="63"/>
  <c r="G44" i="63"/>
  <c r="G61" i="63"/>
  <c r="G57" i="63"/>
  <c r="G35" i="63"/>
  <c r="G24" i="63"/>
  <c r="G67" i="63"/>
  <c r="G58" i="63"/>
  <c r="G54" i="63"/>
  <c r="G22" i="63"/>
  <c r="G64" i="63"/>
  <c r="O23" i="6"/>
  <c r="G50" i="63"/>
  <c r="G40" i="63"/>
  <c r="G11" i="63"/>
  <c r="G17" i="63"/>
  <c r="G39" i="63"/>
  <c r="G27" i="63"/>
  <c r="G15" i="63"/>
  <c r="G66" i="63"/>
  <c r="G28" i="63"/>
  <c r="G26" i="63"/>
  <c r="G45" i="63"/>
  <c r="G25" i="63"/>
  <c r="G38" i="63"/>
  <c r="G42" i="63"/>
  <c r="H9" i="6"/>
  <c r="G48" i="63"/>
  <c r="H6" i="6"/>
  <c r="G53" i="63"/>
  <c r="G30" i="63"/>
  <c r="G41" i="63"/>
  <c r="L18" i="6"/>
  <c r="G36" i="63"/>
  <c r="G32" i="63"/>
  <c r="G59" i="63"/>
  <c r="G10" i="63"/>
  <c r="L23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Z20" i="16"/>
  <c r="Z21" i="16"/>
  <c r="Z29" i="16"/>
  <c r="Z30" i="16"/>
  <c r="Z28" i="16"/>
  <c r="Z26" i="16"/>
  <c r="Z23" i="16"/>
  <c r="Z17" i="16"/>
  <c r="Z25" i="16"/>
  <c r="Z22" i="16"/>
  <c r="Z24" i="16"/>
  <c r="Z27" i="16"/>
  <c r="O5" i="24" l="1" a="1"/>
  <c r="O11" i="24" l="1"/>
  <c r="O9" i="24"/>
  <c r="O5" i="24"/>
  <c r="O10" i="24"/>
  <c r="O6" i="24"/>
  <c r="O7" i="24"/>
  <c r="O8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Q8" i="6"/>
  <c r="O6" i="6"/>
  <c r="N9" i="6" l="1"/>
  <c r="N10" i="6"/>
  <c r="N11" i="6"/>
  <c r="N12" i="6"/>
  <c r="N13" i="6"/>
  <c r="Q9" i="6"/>
  <c r="R6" i="6"/>
  <c r="Q12" i="6"/>
  <c r="Q13" i="6"/>
  <c r="O8" i="6"/>
  <c r="Q10" i="6"/>
  <c r="S6" i="6" l="1"/>
  <c r="U6" i="6" s="1"/>
  <c r="O12" i="6"/>
  <c r="R8" i="6"/>
  <c r="D5" i="56"/>
  <c r="O13" i="6"/>
  <c r="T6" i="6"/>
  <c r="O10" i="6"/>
  <c r="O9" i="6"/>
  <c r="S8" i="6" l="1"/>
  <c r="R9" i="6"/>
  <c r="T8" i="6"/>
  <c r="R10" i="6"/>
  <c r="R13" i="6"/>
  <c r="R12" i="6"/>
  <c r="S9" i="6" l="1"/>
  <c r="S13" i="6"/>
  <c r="S12" i="6"/>
  <c r="S10" i="6"/>
  <c r="T9" i="6"/>
  <c r="T10" i="6"/>
  <c r="B1" i="56"/>
  <c r="T13" i="6"/>
  <c r="T12" i="6"/>
  <c r="Z5" i="22"/>
  <c r="Z7" i="22"/>
  <c r="Z6" i="22"/>
  <c r="Z8" i="22"/>
  <c r="E12" i="25" l="1"/>
  <c r="G48" i="22"/>
  <c r="G27" i="22"/>
  <c r="G6" i="22"/>
  <c r="G16" i="22"/>
  <c r="G13" i="22"/>
  <c r="G8" i="24"/>
  <c r="G8" i="22"/>
  <c r="G42" i="22"/>
  <c r="G38" i="22"/>
  <c r="G41" i="22"/>
  <c r="G26" i="22"/>
  <c r="G10" i="22"/>
  <c r="G5" i="22"/>
  <c r="G11" i="22"/>
  <c r="G56" i="22"/>
  <c r="G25" i="22"/>
  <c r="G55" i="22"/>
  <c r="G58" i="22"/>
  <c r="G30" i="22"/>
  <c r="G53" i="22"/>
  <c r="G15" i="22"/>
  <c r="G24" i="22"/>
  <c r="G57" i="22"/>
  <c r="G21" i="22"/>
  <c r="G39" i="22"/>
  <c r="G34" i="22"/>
  <c r="G20" i="22"/>
  <c r="G18" i="22"/>
  <c r="G6" i="24"/>
  <c r="G52" i="22"/>
  <c r="G9" i="22"/>
  <c r="G29" i="22"/>
  <c r="G49" i="22"/>
  <c r="G7" i="24"/>
  <c r="G19" i="22"/>
  <c r="G33" i="22"/>
  <c r="G22" i="22"/>
  <c r="G5" i="24"/>
  <c r="G12" i="22"/>
  <c r="G47" i="22"/>
  <c r="G36" i="22"/>
  <c r="G23" i="22"/>
  <c r="G17" i="22"/>
  <c r="G28" i="22"/>
  <c r="G10" i="24"/>
  <c r="G40" i="22"/>
  <c r="G46" i="22"/>
  <c r="G45" i="22"/>
  <c r="G14" i="22"/>
  <c r="G44" i="22"/>
  <c r="G31" i="22"/>
  <c r="G37" i="22"/>
  <c r="G50" i="22"/>
  <c r="G9" i="24"/>
  <c r="G43" i="22"/>
  <c r="G35" i="22"/>
  <c r="G11" i="24"/>
  <c r="G51" i="22"/>
  <c r="G32" i="22"/>
  <c r="G7" i="22"/>
  <c r="G54" i="22"/>
  <c r="Z7" i="24"/>
  <c r="Z24" i="22"/>
  <c r="Z44" i="22"/>
  <c r="Z42" i="22"/>
  <c r="Z43" i="22"/>
  <c r="Z23" i="22"/>
  <c r="Z11" i="22"/>
  <c r="Z37" i="22"/>
  <c r="Z36" i="22"/>
  <c r="Z14" i="22"/>
  <c r="Z54" i="22"/>
  <c r="Z5" i="24"/>
  <c r="Z55" i="22"/>
  <c r="Z32" i="22"/>
  <c r="Z40" i="22"/>
  <c r="Z20" i="22"/>
  <c r="Z47" i="22"/>
  <c r="Z38" i="22"/>
  <c r="Z10" i="24"/>
  <c r="Z22" i="22"/>
  <c r="Z49" i="22"/>
  <c r="Z33" i="22"/>
  <c r="Z58" i="22"/>
  <c r="Z10" i="22"/>
  <c r="Z45" i="22"/>
  <c r="Z34" i="22"/>
  <c r="Z28" i="22"/>
  <c r="Z19" i="22"/>
  <c r="Z52" i="22"/>
  <c r="Z27" i="22"/>
  <c r="Z15" i="22"/>
  <c r="Z12" i="22"/>
  <c r="Z30" i="22"/>
  <c r="Z35" i="22"/>
  <c r="Z6" i="24"/>
  <c r="Z17" i="22"/>
  <c r="Z8" i="24"/>
  <c r="Z41" i="22"/>
  <c r="Z46" i="22"/>
  <c r="Z29" i="22"/>
  <c r="Z53" i="22"/>
  <c r="Z48" i="22"/>
  <c r="Z26" i="22"/>
  <c r="Z56" i="22"/>
  <c r="Z39" i="22"/>
  <c r="Z11" i="24"/>
  <c r="Z9" i="22"/>
  <c r="Z9" i="24"/>
  <c r="Z13" i="22"/>
  <c r="Z57" i="22"/>
  <c r="Z16" i="22"/>
  <c r="Z51" i="22"/>
  <c r="Z18" i="22"/>
  <c r="Z50" i="22"/>
  <c r="Z31" i="22"/>
  <c r="Z25" i="22"/>
  <c r="Z21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1" i="25"/>
  <c r="G19" i="25"/>
  <c r="G8" i="25"/>
  <c r="G12" i="25"/>
  <c r="G24" i="25"/>
  <c r="G21" i="25"/>
  <c r="G13" i="25"/>
  <c r="G16" i="25"/>
  <c r="G29" i="25"/>
  <c r="G37" i="25"/>
  <c r="Z24" i="25"/>
  <c r="Z16" i="25"/>
  <c r="Z7" i="25"/>
  <c r="Z30" i="25"/>
  <c r="Z17" i="25"/>
  <c r="Z38" i="25"/>
  <c r="Z41" i="25"/>
  <c r="Z35" i="25"/>
  <c r="Z13" i="25"/>
  <c r="Z19" i="25"/>
  <c r="Z6" i="25"/>
  <c r="Z31" i="25"/>
  <c r="Z12" i="25"/>
  <c r="Z33" i="25"/>
  <c r="Z26" i="25"/>
  <c r="Z42" i="25"/>
  <c r="Z18" i="25"/>
  <c r="Z39" i="25"/>
  <c r="Z15" i="25"/>
  <c r="Z28" i="25"/>
  <c r="Z36" i="25"/>
  <c r="Z10" i="25"/>
  <c r="Z40" i="25"/>
  <c r="Z29" i="25"/>
  <c r="Z8" i="25"/>
  <c r="Z22" i="25"/>
  <c r="Z25" i="25"/>
  <c r="Z37" i="25"/>
  <c r="Z32" i="25"/>
  <c r="Z23" i="25"/>
  <c r="Z27" i="25"/>
  <c r="Z11" i="25"/>
  <c r="Z20" i="25"/>
  <c r="Z9" i="25"/>
  <c r="Z34" i="25"/>
  <c r="Z21" i="25"/>
  <c r="Z14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25" i="25"/>
  <c r="G41" i="25"/>
  <c r="F31" i="16"/>
  <c r="G40" i="25"/>
  <c r="F7" i="16"/>
  <c r="G26" i="25"/>
  <c r="G34" i="25"/>
  <c r="G42" i="25"/>
  <c r="G17" i="25"/>
  <c r="F6" i="16"/>
  <c r="G35" i="25"/>
  <c r="G18" i="25"/>
  <c r="F15" i="16"/>
  <c r="F12" i="16"/>
  <c r="G32" i="25"/>
  <c r="F14" i="16"/>
  <c r="F8" i="16"/>
  <c r="C6" i="20"/>
  <c r="G10" i="25"/>
  <c r="G39" i="25"/>
  <c r="G38" i="25"/>
  <c r="F9" i="16"/>
  <c r="F11" i="16"/>
  <c r="G23" i="25"/>
  <c r="F18" i="16"/>
  <c r="C5" i="20"/>
  <c r="G9" i="25"/>
  <c r="G33" i="25"/>
  <c r="G6" i="25"/>
  <c r="F19" i="16"/>
  <c r="G30" i="25"/>
  <c r="G27" i="25"/>
  <c r="G15" i="25"/>
  <c r="G28" i="25"/>
  <c r="F10" i="16"/>
  <c r="G31" i="25"/>
  <c r="F16" i="16"/>
  <c r="G14" i="25"/>
  <c r="G22" i="25"/>
  <c r="F13" i="16"/>
  <c r="G20" i="25"/>
  <c r="G7" i="25"/>
  <c r="G36" i="25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23" i="18"/>
  <c r="F19" i="18"/>
  <c r="G6" i="16"/>
  <c r="G15" i="16"/>
  <c r="F38" i="18"/>
  <c r="F22" i="18"/>
  <c r="F46" i="18"/>
  <c r="F25" i="18"/>
  <c r="F30" i="18"/>
  <c r="F31" i="18"/>
  <c r="F41" i="18"/>
  <c r="F36" i="18"/>
  <c r="F29" i="18"/>
  <c r="F33" i="18"/>
  <c r="F39" i="18"/>
  <c r="G13" i="16"/>
  <c r="G18" i="16"/>
  <c r="G8" i="16"/>
  <c r="F10" i="18"/>
  <c r="F34" i="18"/>
  <c r="F17" i="18"/>
  <c r="D5" i="20"/>
  <c r="F20" i="18"/>
  <c r="F8" i="18"/>
  <c r="F35" i="18"/>
  <c r="D6" i="20"/>
  <c r="G11" i="16"/>
  <c r="F13" i="18"/>
  <c r="G31" i="16"/>
  <c r="F6" i="18"/>
  <c r="G19" i="16"/>
  <c r="G14" i="16"/>
  <c r="F5" i="18"/>
  <c r="F40" i="18"/>
  <c r="F14" i="18"/>
  <c r="F26" i="18"/>
  <c r="G12" i="16"/>
  <c r="F12" i="18"/>
  <c r="F9" i="18"/>
  <c r="F42" i="18"/>
  <c r="G16" i="16"/>
  <c r="F44" i="18"/>
  <c r="F15" i="18"/>
  <c r="F18" i="18"/>
  <c r="F28" i="18"/>
  <c r="F27" i="18"/>
  <c r="G7" i="16"/>
  <c r="F24" i="18"/>
  <c r="G10" i="16"/>
  <c r="F16" i="18"/>
  <c r="F11" i="18"/>
  <c r="F45" i="18"/>
  <c r="F7" i="18"/>
  <c r="F43" i="18"/>
  <c r="G9" i="16"/>
  <c r="F32" i="18"/>
  <c r="F37" i="18"/>
  <c r="F21" i="18"/>
  <c r="AD46" i="18"/>
  <c r="U5" i="20"/>
  <c r="AD41" i="18"/>
  <c r="Z10" i="16"/>
  <c r="AD11" i="18"/>
  <c r="AD27" i="18"/>
  <c r="AD29" i="18"/>
  <c r="AD31" i="18"/>
  <c r="AD15" i="18"/>
  <c r="AD14" i="18"/>
  <c r="AD6" i="18"/>
  <c r="AD16" i="18"/>
  <c r="AD35" i="18"/>
  <c r="AD7" i="18"/>
  <c r="AD10" i="18"/>
  <c r="Z11" i="16"/>
  <c r="AD19" i="18"/>
  <c r="AD20" i="18"/>
  <c r="AD43" i="18"/>
  <c r="AD39" i="18"/>
  <c r="AD26" i="18"/>
  <c r="AD24" i="18"/>
  <c r="AD30" i="18"/>
  <c r="Z8" i="16"/>
  <c r="AD33" i="18"/>
  <c r="AD38" i="18"/>
  <c r="Z9" i="16"/>
  <c r="AD34" i="18"/>
  <c r="AD23" i="18"/>
  <c r="AD36" i="18"/>
  <c r="Z14" i="16"/>
  <c r="Z13" i="16"/>
  <c r="Z12" i="16"/>
  <c r="AD42" i="18"/>
  <c r="Z15" i="16"/>
  <c r="Z6" i="16"/>
  <c r="Z18" i="16"/>
  <c r="AD12" i="18"/>
  <c r="Z19" i="16"/>
  <c r="U6" i="20"/>
  <c r="AD28" i="18"/>
  <c r="Z31" i="16"/>
  <c r="Z7" i="16"/>
  <c r="AD21" i="18"/>
  <c r="AD18" i="18"/>
  <c r="AD37" i="18"/>
  <c r="AD40" i="18"/>
  <c r="AD32" i="18"/>
  <c r="AD17" i="18"/>
  <c r="AD25" i="18"/>
  <c r="AD9" i="18"/>
  <c r="AD45" i="18"/>
  <c r="AD8" i="18"/>
  <c r="AD5" i="18"/>
  <c r="AD44" i="18"/>
  <c r="AD22" i="18"/>
  <c r="AD13" i="18"/>
  <c r="E5" i="13" l="1"/>
  <c r="E5" i="11"/>
  <c r="E5" i="12"/>
  <c r="G30" i="18"/>
  <c r="G10" i="18"/>
  <c r="G23" i="18"/>
  <c r="G7" i="18"/>
  <c r="G38" i="18"/>
  <c r="G21" i="18"/>
  <c r="G37" i="18"/>
  <c r="G36" i="18"/>
  <c r="G32" i="18"/>
  <c r="G12" i="18"/>
  <c r="G22" i="18"/>
  <c r="G31" i="18"/>
  <c r="G42" i="18"/>
  <c r="G40" i="18"/>
  <c r="G11" i="18"/>
  <c r="G13" i="18"/>
  <c r="G20" i="18"/>
  <c r="A4" i="18"/>
  <c r="G29" i="18"/>
  <c r="G39" i="18"/>
  <c r="G34" i="18"/>
  <c r="G46" i="18"/>
  <c r="G18" i="18"/>
  <c r="G35" i="18"/>
  <c r="F5" i="13"/>
  <c r="G28" i="18"/>
  <c r="G45" i="18"/>
  <c r="G24" i="18"/>
  <c r="G27" i="18"/>
  <c r="G6" i="18"/>
  <c r="F5" i="11"/>
  <c r="F5" i="12"/>
  <c r="G9" i="18"/>
  <c r="G41" i="18"/>
  <c r="G43" i="18"/>
  <c r="G8" i="18"/>
  <c r="G33" i="18"/>
  <c r="G16" i="18"/>
  <c r="G44" i="18"/>
  <c r="G25" i="18"/>
  <c r="G26" i="18"/>
  <c r="G14" i="18"/>
  <c r="G19" i="18"/>
  <c r="G15" i="18"/>
  <c r="G17" i="18"/>
  <c r="U2" i="20"/>
  <c r="E6" i="13" l="1"/>
  <c r="E6" i="12"/>
  <c r="E6" i="11"/>
  <c r="G5" i="12"/>
  <c r="G5" i="13"/>
  <c r="F6" i="11"/>
  <c r="F6" i="12"/>
  <c r="F6" i="13"/>
  <c r="G5" i="11"/>
  <c r="E7" i="13" l="1"/>
  <c r="E7" i="12"/>
  <c r="E7" i="11"/>
  <c r="F7" i="13"/>
  <c r="G6" i="13"/>
  <c r="G6" i="11"/>
  <c r="F7" i="11"/>
  <c r="F7" i="12"/>
  <c r="G6" i="12"/>
  <c r="E8" i="13" l="1"/>
  <c r="E8" i="12"/>
  <c r="E8" i="11"/>
  <c r="F8" i="11"/>
  <c r="G7" i="13"/>
  <c r="F8" i="13"/>
  <c r="G7" i="11"/>
  <c r="F8" i="12"/>
  <c r="G7" i="12"/>
  <c r="E9" i="13" l="1"/>
  <c r="E9" i="12"/>
  <c r="E9" i="11"/>
  <c r="F9" i="12"/>
  <c r="G8" i="13"/>
  <c r="G8" i="11"/>
  <c r="F9" i="13"/>
  <c r="G8" i="12"/>
  <c r="F9" i="11"/>
  <c r="E10" i="13" l="1"/>
  <c r="E10" i="12"/>
  <c r="E10" i="11"/>
  <c r="F10" i="11"/>
  <c r="G9" i="13"/>
  <c r="F10" i="13"/>
  <c r="G9" i="11"/>
  <c r="F10" i="12"/>
  <c r="G9" i="12"/>
  <c r="E11" i="13" l="1"/>
  <c r="E11" i="12"/>
  <c r="E11" i="11"/>
  <c r="F11" i="11"/>
  <c r="G10" i="13"/>
  <c r="F11" i="12"/>
  <c r="G10" i="11"/>
  <c r="F11" i="13"/>
  <c r="G10" i="12"/>
  <c r="E12" i="13" l="1"/>
  <c r="E12" i="12"/>
  <c r="E12" i="11"/>
  <c r="F12" i="11"/>
  <c r="G11" i="13"/>
  <c r="G11" i="11"/>
  <c r="G11" i="12"/>
  <c r="F12" i="12"/>
  <c r="F12" i="13"/>
  <c r="E13" i="13" l="1"/>
  <c r="E13" i="12"/>
  <c r="E13" i="11"/>
  <c r="F13" i="13"/>
  <c r="G12" i="13"/>
  <c r="F13" i="11"/>
  <c r="G12" i="11"/>
  <c r="G12" i="12"/>
  <c r="F13" i="12"/>
  <c r="E14" i="13" l="1"/>
  <c r="E14" i="12"/>
  <c r="E14" i="11"/>
  <c r="F14" i="12"/>
  <c r="G13" i="13"/>
  <c r="F14" i="13"/>
  <c r="G13" i="12"/>
  <c r="F14" i="11"/>
  <c r="G13" i="11"/>
  <c r="E15" i="13" l="1"/>
  <c r="E15" i="12"/>
  <c r="E15" i="11"/>
  <c r="F15" i="12"/>
  <c r="G14" i="13"/>
  <c r="G14" i="12"/>
  <c r="F15" i="11"/>
  <c r="F15" i="13"/>
  <c r="G14" i="11"/>
  <c r="E16" i="13" l="1"/>
  <c r="E16" i="12"/>
  <c r="E16" i="11"/>
  <c r="G15" i="11"/>
  <c r="G15" i="13"/>
  <c r="F16" i="13"/>
  <c r="G15" i="12"/>
  <c r="F16" i="11"/>
  <c r="F16" i="12"/>
  <c r="E17" i="13" l="1"/>
  <c r="E17" i="12"/>
  <c r="E17" i="11"/>
  <c r="G16" i="11"/>
  <c r="G16" i="13"/>
  <c r="F17" i="12"/>
  <c r="F17" i="11"/>
  <c r="F17" i="13"/>
  <c r="G16" i="12"/>
  <c r="E18" i="13" l="1"/>
  <c r="E18" i="12"/>
  <c r="E18" i="11"/>
  <c r="G17" i="12"/>
  <c r="G17" i="13"/>
  <c r="F18" i="11"/>
  <c r="F18" i="12"/>
  <c r="G17" i="11"/>
  <c r="F18" i="13"/>
  <c r="E19" i="13" l="1"/>
  <c r="E19" i="12"/>
  <c r="E19" i="11"/>
  <c r="G18" i="12"/>
  <c r="G18" i="13"/>
  <c r="F19" i="12"/>
  <c r="F19" i="11"/>
  <c r="F19" i="13"/>
  <c r="G18" i="11"/>
  <c r="E20" i="13" l="1"/>
  <c r="E20" i="12"/>
  <c r="E20" i="11"/>
  <c r="F20" i="13"/>
  <c r="G19" i="13"/>
  <c r="F20" i="11"/>
  <c r="G19" i="12"/>
  <c r="G19" i="11"/>
  <c r="F20" i="12"/>
  <c r="E21" i="13" l="1"/>
  <c r="E21" i="12"/>
  <c r="E21" i="11"/>
  <c r="F21" i="13"/>
  <c r="G20" i="13"/>
  <c r="G20" i="11"/>
  <c r="F21" i="11"/>
  <c r="G20" i="12"/>
  <c r="F21" i="12"/>
  <c r="E22" i="13" l="1"/>
  <c r="E22" i="12"/>
  <c r="E22" i="11"/>
  <c r="F22" i="11"/>
  <c r="G21" i="13"/>
  <c r="G21" i="12"/>
  <c r="G21" i="11"/>
  <c r="F22" i="12"/>
  <c r="F22" i="13"/>
  <c r="E23" i="13" l="1"/>
  <c r="E23" i="12"/>
  <c r="E23" i="11"/>
  <c r="G22" i="11"/>
  <c r="G22" i="13"/>
  <c r="F23" i="13"/>
  <c r="G22" i="12"/>
  <c r="F23" i="12"/>
  <c r="F23" i="11"/>
  <c r="E24" i="13" l="1"/>
  <c r="E24" i="12"/>
  <c r="E24" i="11"/>
  <c r="G23" i="11"/>
  <c r="G23" i="13"/>
  <c r="G23" i="12"/>
  <c r="F24" i="11"/>
  <c r="F24" i="12"/>
  <c r="F24" i="13"/>
  <c r="E25" i="13" l="1"/>
  <c r="E25" i="12"/>
  <c r="E25" i="11"/>
  <c r="G24" i="12"/>
  <c r="G24" i="13"/>
  <c r="F25" i="12"/>
  <c r="F25" i="13"/>
  <c r="F25" i="11"/>
  <c r="G24" i="11"/>
  <c r="E26" i="13" l="1"/>
  <c r="E26" i="12"/>
  <c r="E26" i="11"/>
  <c r="F26" i="13"/>
  <c r="G25" i="13"/>
  <c r="G25" i="11"/>
  <c r="F26" i="12"/>
  <c r="F26" i="11"/>
  <c r="G25" i="12"/>
  <c r="E27" i="13" l="1"/>
  <c r="E27" i="12"/>
  <c r="E27" i="11"/>
  <c r="F27" i="11"/>
  <c r="G26" i="13"/>
  <c r="G26" i="11"/>
  <c r="F27" i="13"/>
  <c r="G26" i="12"/>
  <c r="F27" i="12"/>
  <c r="E28" i="13" l="1"/>
  <c r="E28" i="12"/>
  <c r="E28" i="11"/>
  <c r="G27" i="12"/>
  <c r="G27" i="13"/>
  <c r="F28" i="13"/>
  <c r="G27" i="11"/>
  <c r="F28" i="11"/>
  <c r="F28" i="12"/>
  <c r="E29" i="13" l="1"/>
  <c r="E29" i="12"/>
  <c r="E29" i="11"/>
  <c r="F29" i="12"/>
  <c r="G28" i="13"/>
  <c r="G28" i="11"/>
  <c r="F29" i="11"/>
  <c r="G28" i="12"/>
  <c r="F29" i="13"/>
  <c r="E30" i="13" l="1"/>
  <c r="E30" i="12"/>
  <c r="E30" i="11"/>
  <c r="F30" i="13"/>
  <c r="G29" i="13"/>
  <c r="F30" i="12"/>
  <c r="F30" i="11"/>
  <c r="G29" i="12"/>
  <c r="G29" i="11"/>
  <c r="E31" i="13" l="1"/>
  <c r="E31" i="12"/>
  <c r="E31" i="11"/>
  <c r="F31" i="12"/>
  <c r="G30" i="13"/>
  <c r="G30" i="11"/>
  <c r="F31" i="13"/>
  <c r="F31" i="11"/>
  <c r="G30" i="12"/>
  <c r="E32" i="13" l="1"/>
  <c r="E32" i="12"/>
  <c r="E32" i="11"/>
  <c r="G31" i="12"/>
  <c r="G31" i="13"/>
  <c r="F32" i="13"/>
  <c r="G31" i="11"/>
  <c r="F32" i="11"/>
  <c r="F32" i="12"/>
  <c r="E33" i="13" l="1"/>
  <c r="E33" i="12"/>
  <c r="E33" i="11"/>
  <c r="G32" i="11"/>
  <c r="G32" i="13"/>
  <c r="F33" i="11"/>
  <c r="F33" i="13"/>
  <c r="F33" i="12"/>
  <c r="G32" i="12"/>
  <c r="E34" i="13" l="1"/>
  <c r="E34" i="12"/>
  <c r="E34" i="11"/>
  <c r="F34" i="11"/>
  <c r="G33" i="13"/>
  <c r="F34" i="13"/>
  <c r="F34" i="12"/>
  <c r="G33" i="12"/>
  <c r="G33" i="11"/>
  <c r="E35" i="13" l="1"/>
  <c r="E35" i="12"/>
  <c r="E35" i="11"/>
  <c r="F35" i="11"/>
  <c r="G34" i="13"/>
  <c r="F35" i="13"/>
  <c r="G34" i="11"/>
  <c r="F35" i="12"/>
  <c r="G34" i="12"/>
  <c r="E36" i="13" l="1"/>
  <c r="E36" i="12"/>
  <c r="E36" i="11"/>
  <c r="F36" i="13"/>
  <c r="G35" i="13"/>
  <c r="F36" i="12"/>
  <c r="F36" i="11"/>
  <c r="G35" i="12"/>
  <c r="G35" i="11"/>
  <c r="E37" i="13" l="1"/>
  <c r="E37" i="12"/>
  <c r="E37" i="11"/>
  <c r="G36" i="11"/>
  <c r="G36" i="13"/>
  <c r="F37" i="11"/>
  <c r="F37" i="13"/>
  <c r="G36" i="12"/>
  <c r="F37" i="12"/>
  <c r="E38" i="13" l="1"/>
  <c r="E38" i="12"/>
  <c r="E38" i="11"/>
  <c r="F38" i="11"/>
  <c r="G37" i="13"/>
  <c r="G37" i="12"/>
  <c r="F38" i="12"/>
  <c r="G37" i="11"/>
  <c r="F38" i="13"/>
  <c r="E39" i="13" l="1"/>
  <c r="E39" i="12"/>
  <c r="E39" i="11"/>
  <c r="G38" i="11"/>
  <c r="G38" i="13"/>
  <c r="F39" i="13"/>
  <c r="F39" i="12"/>
  <c r="G38" i="12"/>
  <c r="F39" i="11"/>
  <c r="E40" i="13" l="1"/>
  <c r="E40" i="12"/>
  <c r="E40" i="11"/>
  <c r="F40" i="11"/>
  <c r="G39" i="13"/>
  <c r="G39" i="11"/>
  <c r="G39" i="12"/>
  <c r="F40" i="12"/>
  <c r="F40" i="13"/>
  <c r="E41" i="13" l="1"/>
  <c r="E42" i="13"/>
  <c r="E42" i="12"/>
  <c r="E41" i="12"/>
  <c r="E42" i="11"/>
  <c r="E41" i="11"/>
  <c r="U3" i="12"/>
  <c r="U3" i="13"/>
  <c r="G40" i="11"/>
  <c r="F42" i="12"/>
  <c r="F41" i="13"/>
  <c r="G40" i="12"/>
  <c r="F42" i="11"/>
  <c r="F41" i="11"/>
  <c r="I6" i="6"/>
  <c r="F41" i="12"/>
  <c r="I12" i="6"/>
  <c r="I9" i="6"/>
  <c r="I8" i="6"/>
  <c r="G40" i="13"/>
  <c r="I10" i="6"/>
  <c r="F42" i="13"/>
  <c r="I13" i="6"/>
  <c r="U9" i="6" l="1"/>
  <c r="U8" i="6"/>
  <c r="U10" i="6"/>
  <c r="U12" i="6"/>
  <c r="U13" i="6"/>
  <c r="W5" i="13" a="1"/>
  <c r="W5" i="12" a="1"/>
  <c r="G41" i="11"/>
  <c r="G42" i="12"/>
  <c r="G42" i="13"/>
  <c r="G41" i="13"/>
  <c r="G42" i="11"/>
  <c r="G41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34" i="12"/>
  <c r="AB27" i="13"/>
  <c r="AB18" i="13"/>
  <c r="AB5" i="13"/>
  <c r="AB25" i="13"/>
  <c r="AB6" i="12"/>
  <c r="AB21" i="12"/>
  <c r="AB13" i="12"/>
  <c r="AB28" i="13"/>
  <c r="AB17" i="13"/>
  <c r="AB32" i="12"/>
  <c r="AB7" i="12"/>
  <c r="AB6" i="13"/>
  <c r="AB35" i="13"/>
  <c r="AB24" i="12"/>
  <c r="AB42" i="13"/>
  <c r="AB22" i="13"/>
  <c r="AB12" i="12"/>
  <c r="AB25" i="12"/>
  <c r="AB16" i="13"/>
  <c r="AB38" i="13"/>
  <c r="AB37" i="12"/>
  <c r="AB29" i="13"/>
  <c r="AB42" i="12"/>
  <c r="AB9" i="13"/>
  <c r="AB29" i="12"/>
  <c r="AB11" i="13"/>
  <c r="AB33" i="12"/>
  <c r="AB35" i="12"/>
  <c r="AB22" i="12"/>
  <c r="AB33" i="13"/>
  <c r="AB23" i="12"/>
  <c r="AB19" i="12"/>
  <c r="AB26" i="13"/>
  <c r="AB24" i="13"/>
  <c r="AB7" i="13"/>
  <c r="AB34" i="13"/>
  <c r="AB8" i="12"/>
  <c r="AB31" i="12"/>
  <c r="AB40" i="13"/>
  <c r="AB20" i="13"/>
  <c r="AB19" i="13"/>
  <c r="AB15" i="13"/>
  <c r="AB17" i="12"/>
  <c r="AB13" i="13"/>
  <c r="AB41" i="12"/>
  <c r="AB18" i="12"/>
  <c r="AB12" i="13"/>
  <c r="AB40" i="12"/>
  <c r="AB39" i="12"/>
  <c r="AB27" i="12"/>
  <c r="AB23" i="13"/>
  <c r="AB20" i="12"/>
  <c r="AB36" i="13"/>
  <c r="AB8" i="13"/>
  <c r="AB32" i="13"/>
  <c r="AB14" i="12"/>
  <c r="AB21" i="13"/>
  <c r="AB10" i="12"/>
  <c r="AB28" i="12"/>
  <c r="AB26" i="12"/>
  <c r="AB15" i="12"/>
  <c r="AB10" i="13"/>
  <c r="AB9" i="12"/>
  <c r="AB41" i="13"/>
  <c r="AB14" i="13"/>
  <c r="AB30" i="12"/>
  <c r="AB38" i="12"/>
  <c r="AB16" i="12"/>
  <c r="AB36" i="12"/>
  <c r="AB30" i="13"/>
  <c r="AB11" i="12"/>
  <c r="AB37" i="13"/>
  <c r="AB39" i="13"/>
  <c r="AB5" i="12"/>
  <c r="AB31" i="13"/>
  <c r="W41" i="11" l="1"/>
  <c r="AA41" i="11" s="1"/>
  <c r="W42" i="11" l="1"/>
  <c r="AA42" i="11" s="1"/>
  <c r="P5" i="18" a="1"/>
  <c r="P6" i="18" l="1"/>
  <c r="P5" i="18"/>
  <c r="P7" i="18"/>
  <c r="P8" i="18"/>
  <c r="AB9" i="11"/>
  <c r="AB20" i="11"/>
  <c r="AB32" i="11"/>
  <c r="AB27" i="11"/>
  <c r="AB26" i="11"/>
  <c r="AB38" i="11"/>
  <c r="AB5" i="11"/>
  <c r="AB16" i="11"/>
  <c r="AB14" i="11"/>
  <c r="AB29" i="11"/>
  <c r="AB35" i="11"/>
  <c r="AB23" i="11"/>
  <c r="AB39" i="11"/>
  <c r="AB37" i="11"/>
  <c r="AB13" i="11"/>
  <c r="AB17" i="11"/>
  <c r="AB7" i="11"/>
  <c r="AB24" i="11"/>
  <c r="AB40" i="11"/>
  <c r="AB10" i="11"/>
  <c r="AB8" i="11"/>
  <c r="AB15" i="11"/>
  <c r="AB30" i="11"/>
  <c r="AB31" i="11"/>
  <c r="AB6" i="11"/>
  <c r="AB36" i="11"/>
  <c r="AB11" i="11"/>
  <c r="AB34" i="11"/>
  <c r="AB22" i="11"/>
  <c r="AB33" i="11"/>
  <c r="AB21" i="11"/>
  <c r="AB12" i="11"/>
  <c r="AB18" i="11"/>
  <c r="AB19" i="11"/>
  <c r="AB28" i="11"/>
  <c r="AB25" i="11"/>
  <c r="AB41" i="11"/>
  <c r="AB42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2"/>
  <c r="Z2" i="25"/>
  <c r="AB2" i="13"/>
  <c r="O4" i="24"/>
  <c r="R5" i="18" l="1" a="1"/>
  <c r="R5" i="18"/>
  <c r="R6" i="18"/>
  <c r="R8" i="18"/>
  <c r="R7" i="18"/>
  <c r="R10" i="18"/>
  <c r="R9" i="18"/>
  <c r="R12" i="18"/>
  <c r="R11" i="18"/>
  <c r="R14" i="18"/>
  <c r="R13" i="18"/>
  <c r="R37" i="18"/>
  <c r="R21" i="18"/>
  <c r="R43" i="18"/>
  <c r="R35" i="18"/>
  <c r="R27" i="18"/>
  <c r="R19" i="18"/>
  <c r="R42" i="18"/>
  <c r="R34" i="18"/>
  <c r="R26" i="18"/>
  <c r="R18" i="18"/>
  <c r="R41" i="18"/>
  <c r="R33" i="18"/>
  <c r="R25" i="18"/>
  <c r="R17" i="18"/>
  <c r="R40" i="18"/>
  <c r="R32" i="18"/>
  <c r="R24" i="18"/>
  <c r="R16" i="18"/>
  <c r="R39" i="18"/>
  <c r="R31" i="18"/>
  <c r="R23" i="18"/>
  <c r="R15" i="18"/>
  <c r="R46" i="18"/>
  <c r="R38" i="18"/>
  <c r="R30" i="18"/>
  <c r="R22" i="18"/>
  <c r="R45" i="18"/>
  <c r="R29" i="18"/>
  <c r="R44" i="18"/>
  <c r="R36" i="18"/>
  <c r="R28" i="18"/>
  <c r="R20" i="18"/>
  <c r="I3" i="18"/>
  <c r="H11" i="6"/>
  <c r="Q11" i="6"/>
  <c r="F11" i="6"/>
  <c r="I11" i="6"/>
  <c r="I7" i="18"/>
  <c r="I34" i="18"/>
  <c r="I22" i="18"/>
  <c r="I37" i="18"/>
  <c r="I42" i="18"/>
  <c r="I8" i="18"/>
  <c r="I40" i="18"/>
  <c r="I14" i="18"/>
  <c r="I13" i="18"/>
  <c r="I38" i="18"/>
  <c r="I29" i="18"/>
  <c r="I11" i="18"/>
  <c r="I25" i="18"/>
  <c r="I15" i="18"/>
  <c r="I24" i="18"/>
  <c r="I46" i="18"/>
  <c r="I20" i="18"/>
  <c r="J37" i="18"/>
  <c r="I19" i="18"/>
  <c r="I10" i="18"/>
  <c r="I36" i="18"/>
  <c r="I44" i="18"/>
  <c r="I21" i="18"/>
  <c r="I33" i="18"/>
  <c r="I18" i="18"/>
  <c r="I12" i="18"/>
  <c r="I16" i="18"/>
  <c r="I43" i="18"/>
  <c r="J43" i="18" s="1"/>
  <c r="I17" i="18"/>
  <c r="I27" i="18"/>
  <c r="J34" i="18"/>
  <c r="I26" i="18"/>
  <c r="I39" i="18"/>
  <c r="I23" i="18"/>
  <c r="I31" i="18"/>
  <c r="I41" i="18"/>
  <c r="J38" i="18"/>
  <c r="J27" i="18"/>
  <c r="I5" i="18"/>
  <c r="I28" i="18"/>
  <c r="I45" i="18"/>
  <c r="I30" i="18"/>
  <c r="J15" i="18"/>
  <c r="I6" i="18"/>
  <c r="I32" i="18"/>
  <c r="I9" i="18"/>
  <c r="J20" i="18"/>
  <c r="I35" i="18"/>
  <c r="E5" i="16" l="1"/>
  <c r="F5" i="16"/>
  <c r="O11" i="6"/>
  <c r="J6" i="18"/>
  <c r="J30" i="18"/>
  <c r="J19" i="18"/>
  <c r="J7" i="18"/>
  <c r="J36" i="18"/>
  <c r="J31" i="18"/>
  <c r="J42" i="18"/>
  <c r="J39" i="18"/>
  <c r="J10" i="18"/>
  <c r="Z5" i="16"/>
  <c r="J16" i="18"/>
  <c r="J44" i="18"/>
  <c r="J22" i="18"/>
  <c r="AB2" i="11"/>
  <c r="J28" i="18"/>
  <c r="J35" i="18"/>
  <c r="J11" i="18"/>
  <c r="J32" i="18"/>
  <c r="J17" i="18"/>
  <c r="J21" i="18"/>
  <c r="J5" i="18"/>
  <c r="J8" i="18"/>
  <c r="Z2" i="22"/>
  <c r="J33" i="18"/>
  <c r="J26" i="18"/>
  <c r="J46" i="18"/>
  <c r="J41" i="18"/>
  <c r="J29" i="18"/>
  <c r="J9" i="18"/>
  <c r="J14" i="18"/>
  <c r="J45" i="18"/>
  <c r="J40" i="18"/>
  <c r="J24" i="18"/>
  <c r="J25" i="18"/>
  <c r="J18" i="18"/>
  <c r="J23" i="18"/>
  <c r="J12" i="18"/>
  <c r="J13" i="18"/>
  <c r="O4" i="25"/>
  <c r="O4" i="11"/>
  <c r="O4" i="12"/>
  <c r="L5" i="16" l="1"/>
  <c r="K5" i="16" s="1"/>
  <c r="N5" i="16" s="1"/>
  <c r="D8" i="56"/>
  <c r="G5" i="16"/>
  <c r="R11" i="6"/>
  <c r="T11" i="6"/>
  <c r="S11" i="6" l="1"/>
  <c r="U11" i="6" s="1"/>
  <c r="O5" i="16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U3" i="69"/>
  <c r="W5" i="69" a="1"/>
  <c r="Z2" i="68"/>
  <c r="R2" i="15"/>
  <c r="Z2" i="16"/>
  <c r="Z2" i="67"/>
  <c r="O4" i="67"/>
  <c r="O4" i="16"/>
  <c r="R4" i="18"/>
  <c r="K5" i="6"/>
  <c r="O4" i="22"/>
  <c r="O4" i="13"/>
  <c r="O4" i="69"/>
  <c r="O4" i="68"/>
  <c r="W37" i="69" l="1"/>
  <c r="AA37" i="69" s="1"/>
  <c r="W5" i="69"/>
  <c r="AA5" i="69" s="1"/>
  <c r="W13" i="69"/>
  <c r="AA13" i="69" s="1"/>
  <c r="W25" i="69"/>
  <c r="AA25" i="69" s="1"/>
  <c r="W35" i="69"/>
  <c r="AA35" i="69" s="1"/>
  <c r="W24" i="69"/>
  <c r="AA24" i="69" s="1"/>
  <c r="W9" i="69"/>
  <c r="AA9" i="69" s="1"/>
  <c r="W27" i="69"/>
  <c r="AA27" i="69" s="1"/>
  <c r="W6" i="69"/>
  <c r="AA6" i="69" s="1"/>
  <c r="W8" i="69"/>
  <c r="AA8" i="69" s="1"/>
  <c r="W23" i="69"/>
  <c r="AA23" i="69" s="1"/>
  <c r="W38" i="69"/>
  <c r="AA38" i="69" s="1"/>
  <c r="W28" i="69"/>
  <c r="AA28" i="69" s="1"/>
  <c r="W18" i="69"/>
  <c r="AA18" i="69" s="1"/>
  <c r="W11" i="69"/>
  <c r="AA11" i="69" s="1"/>
  <c r="W33" i="69"/>
  <c r="AA33" i="69" s="1"/>
  <c r="W31" i="69"/>
  <c r="AA31" i="69" s="1"/>
  <c r="W22" i="69"/>
  <c r="AA22" i="69" s="1"/>
  <c r="W34" i="69"/>
  <c r="AA34" i="69" s="1"/>
  <c r="W20" i="69"/>
  <c r="AA20" i="69" s="1"/>
  <c r="W17" i="69"/>
  <c r="AA17" i="69" s="1"/>
  <c r="W19" i="69"/>
  <c r="AA19" i="69" s="1"/>
  <c r="W21" i="69"/>
  <c r="AA21" i="69" s="1"/>
  <c r="W29" i="69"/>
  <c r="AA29" i="69" s="1"/>
  <c r="W7" i="69"/>
  <c r="AA7" i="69" s="1"/>
  <c r="W30" i="69"/>
  <c r="AA30" i="69" s="1"/>
  <c r="W12" i="69"/>
  <c r="AA12" i="69" s="1"/>
  <c r="W14" i="69"/>
  <c r="AA14" i="69" s="1"/>
  <c r="W36" i="69"/>
  <c r="AA36" i="69" s="1"/>
  <c r="W10" i="69"/>
  <c r="AA10" i="69" s="1"/>
  <c r="W26" i="69"/>
  <c r="AA26" i="69" s="1"/>
  <c r="W16" i="69"/>
  <c r="AA16" i="69" s="1"/>
  <c r="W32" i="69"/>
  <c r="AA32" i="69" s="1"/>
  <c r="W15" i="69"/>
  <c r="AA15" i="69" s="1"/>
  <c r="D7" i="56"/>
  <c r="W39" i="69" l="1"/>
  <c r="AA39" i="69" s="1"/>
  <c r="W40" i="69" l="1"/>
  <c r="AA40" i="69" s="1"/>
  <c r="W41" i="69" l="1"/>
  <c r="AA41" i="69" s="1"/>
  <c r="W42" i="69" l="1"/>
  <c r="AA42" i="69" s="1"/>
  <c r="AB12" i="69"/>
  <c r="AB38" i="69"/>
  <c r="AB18" i="69"/>
  <c r="AB28" i="69"/>
  <c r="AB7" i="69"/>
  <c r="AB11" i="69"/>
  <c r="AB19" i="69"/>
  <c r="AB33" i="69"/>
  <c r="AB16" i="69"/>
  <c r="AB35" i="69"/>
  <c r="AB21" i="69"/>
  <c r="AB24" i="69"/>
  <c r="AB10" i="69"/>
  <c r="AB39" i="69"/>
  <c r="AB6" i="69"/>
  <c r="AB42" i="69"/>
  <c r="AB30" i="69"/>
  <c r="AB31" i="69"/>
  <c r="AB22" i="69"/>
  <c r="AB34" i="69"/>
  <c r="AB27" i="69"/>
  <c r="AB40" i="69"/>
  <c r="AB13" i="69"/>
  <c r="AB32" i="69"/>
  <c r="AB20" i="69"/>
  <c r="AB8" i="69"/>
  <c r="AB5" i="69"/>
  <c r="AB14" i="69"/>
  <c r="AB36" i="69"/>
  <c r="AB23" i="69"/>
  <c r="AB26" i="69"/>
  <c r="AB15" i="69"/>
  <c r="AB25" i="69"/>
  <c r="AB41" i="69"/>
  <c r="AB9" i="69"/>
  <c r="AB37" i="69"/>
  <c r="AB17" i="69"/>
  <c r="AB29" i="69"/>
  <c r="AB2" i="69"/>
</calcChain>
</file>

<file path=xl/sharedStrings.xml><?xml version="1.0" encoding="utf-8"?>
<sst xmlns="http://schemas.openxmlformats.org/spreadsheetml/2006/main" count="2356" uniqueCount="285">
  <si>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</si>
  <si>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</si>
  <si>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</si>
  <si>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</si>
  <si>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</si>
  <si>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</si>
  <si>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</si>
  <si>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</si>
  <si>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</si>
  <si>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</si>
  <si>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</si>
  <si>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</si>
  <si>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</si>
  <si>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</si>
  <si>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</si>
  <si>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</si>
  <si>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</si>
  <si>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</si>
  <si>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</si>
  <si>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</si>
  <si>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</si>
  <si>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</si>
  <si>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</si>
  <si>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</si>
  <si>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</si>
  <si>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</si>
  <si>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</si>
  <si>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</si>
  <si>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</si>
  <si>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</si>
  <si>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</si>
  <si>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</si>
  <si>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</si>
  <si>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</si>
  <si>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</si>
  <si>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</si>
  <si>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</si>
  <si>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</si>
  <si>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</si>
  <si>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</si>
  <si>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</si>
  <si>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</si>
  <si>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</si>
  <si>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</si>
  <si>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</si>
  <si>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</si>
  <si>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</si>
  <si>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</si>
  <si>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</si>
  <si>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</si>
  <si>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</si>
  <si>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</si>
  <si>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</si>
  <si>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</si>
  <si>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</si>
  <si>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</si>
  <si>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</si>
  <si>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</si>
  <si>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</si>
  <si>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</si>
  <si>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</si>
  <si>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</si>
  <si>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</si>
  <si>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</si>
  <si>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</si>
  <si>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</si>
  <si>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</si>
  <si>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</si>
  <si>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</si>
  <si>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</si>
  <si>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</si>
  <si>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</si>
  <si>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</si>
  <si>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</si>
  <si>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</si>
  <si>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</si>
  <si>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</si>
  <si>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</si>
  <si>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</si>
  <si>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</si>
  <si>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</si>
  <si>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</si>
  <si>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</si>
  <si>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</si>
  <si>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</si>
  <si>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</si>
  <si>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</si>
  <si>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</si>
  <si>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</si>
  <si>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</si>
  <si>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</si>
  <si>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</si>
  <si>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</si>
  <si>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</si>
  <si>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</si>
  <si>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</si>
  <si>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</si>
  <si>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</si>
  <si>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</si>
  <si>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</si>
  <si>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</si>
  <si>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</si>
  <si>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</si>
  <si>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</si>
  <si>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</si>
  <si>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</si>
  <si>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</si>
  <si>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2WD</t>
  </si>
  <si>
    <t>SWD</t>
  </si>
  <si>
    <t>SND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</si>
  <si>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</si>
  <si>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</si>
  <si>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</si>
  <si>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</si>
  <si>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</si>
  <si>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</si>
  <si>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</si>
  <si>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</si>
  <si>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</si>
  <si>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</si>
  <si>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</si>
  <si>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</si>
  <si>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</si>
  <si>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</si>
  <si>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</si>
  <si>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</si>
  <si>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</si>
  <si>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</si>
  <si>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</si>
  <si>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</si>
  <si>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</si>
  <si>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</si>
  <si>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</si>
  <si>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</si>
  <si>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</si>
  <si>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</si>
  <si>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</si>
  <si>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</si>
  <si>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</si>
  <si>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</si>
  <si>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</si>
  <si>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</si>
  <si>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</si>
  <si>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</si>
  <si>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</si>
  <si>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</si>
  <si>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</si>
  <si>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</si>
  <si>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</si>
  <si>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</si>
  <si>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</si>
  <si>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</si>
  <si>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</si>
  <si>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</si>
  <si>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</si>
  <si>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</si>
  <si>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</si>
  <si>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</si>
  <si>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</si>
  <si>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</si>
  <si>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</si>
  <si>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</si>
  <si>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</si>
  <si>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</si>
  <si>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</si>
  <si>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</si>
  <si>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</si>
  <si>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</si>
  <si>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</si>
  <si>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</si>
  <si>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</si>
  <si>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</si>
  <si>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</si>
  <si>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</si>
  <si>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</si>
  <si>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</si>
  <si>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</si>
  <si>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</si>
  <si>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</si>
  <si>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</si>
  <si>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</si>
  <si>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</si>
  <si>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</si>
  <si>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</si>
  <si>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</si>
  <si>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</si>
  <si>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</si>
  <si>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</si>
  <si>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</si>
  <si>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</si>
  <si>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</si>
  <si>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</si>
  <si>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</si>
  <si>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</si>
  <si>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</si>
  <si>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</si>
  <si>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</si>
  <si>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</si>
  <si>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</si>
  <si>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</si>
  <si>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</si>
  <si>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</si>
  <si>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</si>
  <si>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</si>
  <si>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</si>
  <si>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</si>
  <si>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</si>
  <si>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</si>
  <si>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</si>
  <si>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</si>
  <si>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</si>
  <si>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</si>
  <si>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</si>
  <si>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</si>
  <si>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</si>
  <si>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</si>
  <si>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</si>
  <si>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</si>
  <si>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</si>
  <si>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</si>
  <si>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</si>
  <si>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</si>
  <si>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</si>
  <si>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</si>
  <si>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</si>
  <si>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</si>
  <si>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</si>
  <si>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</si>
  <si>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</si>
  <si>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</si>
  <si>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</si>
  <si>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</si>
  <si>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</si>
  <si>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</si>
  <si>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</si>
  <si>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</si>
  <si>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</si>
  <si>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</si>
  <si>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</si>
  <si>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</si>
  <si>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</si>
  <si>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</si>
  <si>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</si>
  <si>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</si>
  <si>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</si>
  <si>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</si>
  <si>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</si>
  <si>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</si>
  <si>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</si>
  <si>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</si>
  <si>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</si>
  <si>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</si>
  <si>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</si>
  <si>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</si>
  <si>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</si>
  <si>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</si>
  <si>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</si>
  <si>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</si>
  <si>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</si>
  <si>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</si>
  <si>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</si>
  <si>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</si>
  <si>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</si>
  <si>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</si>
  <si>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</si>
  <si>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</si>
  <si>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</si>
  <si>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</si>
  <si>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</si>
  <si>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</si>
  <si>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</si>
  <si>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</si>
  <si>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</si>
  <si>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</si>
  <si>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</si>
  <si>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</si>
  <si>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</si>
  <si>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</si>
  <si>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AB</t>
  </si>
  <si>
    <t>Swap6M</t>
  </si>
  <si>
    <t>AM</t>
  </si>
  <si>
    <t>Timestamp</t>
  </si>
  <si>
    <t>BasisSwap3M12M</t>
  </si>
  <si>
    <t>BasisSwap1M6M</t>
  </si>
  <si>
    <t>BasisSwap1M3M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</si>
</sst>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07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left"/>
    </xf>
    <xf numFmtId="0" fontId="19" fillId="14" borderId="5" xfId="1" applyNumberFormat="1" applyFont="1" applyFill="1" applyBorder="1" applyAlignment="1" applyProtection="1"/>
    <xf numFmtId="169" fontId="8" fillId="9" borderId="0" xfId="1" applyNumberFormat="1" applyFont="1" applyFill="1"/>
    <xf numFmtId="169" fontId="8" fillId="9" borderId="0" xfId="1" applyNumberFormat="1" applyFont="1" applyFill="1" applyAlignment="1">
      <alignment horizontal="center" vertic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17:19:36</v>
        <stp/>
        <stp>{B80D9510-7052-4FA3-91B6-FCD05A083BC1}_x0000_</stp>
        <tr r="K18" s="6"/>
      </tp>
      <tp t="s">
        <v>Updated at 17:19:36</v>
        <stp/>
        <stp>{49A62AF3-CA4E-422F-A1D2-9A6D26E52348}_x0000_</stp>
        <tr r="K23" s="6"/>
      </tp>
    </main>
    <main first="pldatasource.rdatartdserver">
      <tp t="s">
        <v>Updated at 17:19:35</v>
        <stp/>
        <stp>{8E1CC9A3-DAF8-4AC7-9825-6DBBDCC1B43F}</stp>
        <tr r="O4" s="24"/>
      </tp>
      <tp t="s">
        <v>Updated at 17:29:21</v>
        <stp/>
        <stp>{B2A3103D-8795-43E8-9CED-D5DE15D6321A}</stp>
        <tr r="O4" s="16"/>
      </tp>
      <tp t="s">
        <v>Updated at 17:22:48</v>
        <stp/>
        <stp>{FC474AC3-D891-4189-B933-912AC0BEE126}</stp>
        <tr r="O4" s="25"/>
      </tp>
      <tp t="s">
        <v>Updated at 17:21:59</v>
        <stp/>
        <stp>{2D4F72A4-3A53-44EA-8B49-B906B416523F}</stp>
        <tr r="O4" s="13"/>
      </tp>
      <tp t="s">
        <v>Updated at 17:19:35</v>
        <stp/>
        <stp>{D9B3FA97-A52C-4520-86E8-239C41AC062E}</stp>
        <tr r="O4" s="12"/>
      </tp>
      <tp t="s">
        <v>Updated at 17:19:35</v>
        <stp/>
        <stp>{F69E5E48-7750-4568-A305-F8B509439CAF}</stp>
        <tr r="K5" s="6"/>
      </tp>
      <tp t="s">
        <v>Updated at 17:19:35</v>
        <stp/>
        <stp>{DB65BD29-3615-4233-8C72-6BEEBE8DF3EF}</stp>
        <tr r="O4" s="69"/>
      </tp>
      <tp t="s">
        <v>Updated at 17:44:23</v>
        <stp/>
        <stp>{C75008FD-8085-490D-B064-1693D7D3F53F}</stp>
        <tr r="L4" s="20"/>
      </tp>
      <tp t="s">
        <v>Updated at 17:46:15</v>
        <stp/>
        <stp>{768879AA-B450-4C6B-8377-3F8D99AAACE8}</stp>
        <tr r="R4" s="18"/>
      </tp>
      <tp t="s">
        <v>Updated at 17:22:48</v>
        <stp/>
        <stp>{1BB0046A-57CB-4D46-B755-2503B2119805}</stp>
        <tr r="O4" s="67"/>
      </tp>
      <tp t="s">
        <v>Updated at 17:25:46</v>
        <stp/>
        <stp>{643249C9-C129-40F1-8E36-26FB663088A0}</stp>
        <tr r="L5" s="15"/>
      </tp>
      <tp t="s">
        <v>Updated at 17:29:21</v>
        <stp/>
        <stp>{F5B8CC77-1DBD-4103-B40F-B6B40A12EFDF}</stp>
        <tr r="O4" s="22"/>
      </tp>
      <tp t="s">
        <v>Updated at 17:22:48</v>
        <stp/>
        <stp>{E7C21C3B-DAC7-4E90-9314-438141E5D843}</stp>
        <tr r="O4" s="68"/>
      </tp>
      <tp t="s">
        <v>Updated at 17:19:35</v>
        <stp/>
        <stp>{15A90F8D-E024-4F04-871C-495AD63AD5ED}</stp>
        <tr r="O4" s="11"/>
      </tp>
    </main>
    <main first="pldatasource.rhistoryrtdserver">
      <tp t="s">
        <v>Updated at 17:19:36</v>
        <stp/>
        <stp>{43EA4315-839F-4C4F-A417-99FB0C63FDEB}_x0000_</stp>
        <tr r="N18" s="6"/>
      </tp>
      <tp t="s">
        <v>Updated at 17:19:36</v>
        <stp/>
        <stp>{D3FD4B6E-8AC5-4D2F-BFDE-28051DF0F348}_x0000_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7" customWidth="1"/>
    <col min="3" max="3" width="22.42578125" style="197" bestFit="1" customWidth="1"/>
    <col min="4" max="4" width="27.5703125" style="197" bestFit="1" customWidth="1"/>
    <col min="5" max="7" width="2.7109375" style="197" customWidth="1"/>
    <col min="8" max="8" width="23.42578125" style="197" bestFit="1" customWidth="1"/>
    <col min="9" max="9" width="28.5703125" style="197" bestFit="1" customWidth="1"/>
    <col min="10" max="11" width="2.7109375" style="197" customWidth="1"/>
    <col min="12" max="12" width="15.140625" style="197" hidden="1" customWidth="1" outlineLevel="1"/>
    <col min="13" max="15" width="20.7109375" style="197" hidden="1" customWidth="1" outlineLevel="1"/>
    <col min="16" max="16" width="9.140625" style="197" collapsed="1"/>
    <col min="17" max="16384" width="9.140625" style="197"/>
  </cols>
  <sheetData>
    <row r="1" spans="2:15" ht="12" thickBot="1" x14ac:dyDescent="0.25">
      <c r="B1" s="197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238</v>
      </c>
      <c r="C2" s="67"/>
      <c r="D2" s="67"/>
      <c r="E2" s="68"/>
      <c r="G2" s="66" t="s">
        <v>256</v>
      </c>
      <c r="H2" s="67"/>
      <c r="I2" s="67"/>
      <c r="J2" s="68"/>
      <c r="L2" s="128" t="s">
        <v>254</v>
      </c>
      <c r="M2" s="129" t="s">
        <v>244</v>
      </c>
      <c r="N2" s="128" t="s">
        <v>245</v>
      </c>
      <c r="O2" s="130" t="s">
        <v>247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383" t="s">
        <v>249</v>
      </c>
      <c r="M3" s="386" t="s">
        <v>235</v>
      </c>
      <c r="N3" s="386"/>
      <c r="O3" s="386"/>
    </row>
    <row r="4" spans="2:15" x14ac:dyDescent="0.2">
      <c r="B4" s="6"/>
      <c r="C4" s="56" t="s">
        <v>6</v>
      </c>
      <c r="D4" s="69">
        <v>42121.721388888887</v>
      </c>
      <c r="E4" s="61"/>
      <c r="G4" s="102"/>
      <c r="H4" s="57" t="s">
        <v>243</v>
      </c>
      <c r="I4" s="126" t="s">
        <v>246</v>
      </c>
      <c r="J4" s="39"/>
      <c r="L4" s="384" t="s">
        <v>248</v>
      </c>
      <c r="M4" s="259" t="s">
        <v>235</v>
      </c>
      <c r="N4" s="259"/>
      <c r="O4" s="259"/>
    </row>
    <row r="5" spans="2:15" x14ac:dyDescent="0.2">
      <c r="B5" s="64"/>
      <c r="C5" s="59" t="s">
        <v>190</v>
      </c>
      <c r="D5" s="70">
        <f>_xll.qlSettingsEvaluationDate(Trigger)</f>
        <v>42121</v>
      </c>
      <c r="E5" s="65"/>
      <c r="G5" s="102"/>
      <c r="H5" s="393" t="s">
        <v>255</v>
      </c>
      <c r="I5" s="103">
        <f>INDEX(MATCH(Area,L2:O2,0),0)</f>
        <v>2</v>
      </c>
      <c r="J5" s="39"/>
      <c r="L5" s="384" t="s">
        <v>121</v>
      </c>
      <c r="M5" s="259" t="s">
        <v>235</v>
      </c>
      <c r="N5" s="259"/>
      <c r="O5" s="259"/>
    </row>
    <row r="6" spans="2:15" x14ac:dyDescent="0.2">
      <c r="B6" s="388"/>
      <c r="C6" s="191"/>
      <c r="D6" s="389"/>
      <c r="E6" s="390"/>
      <c r="G6" s="102"/>
      <c r="H6" s="391"/>
      <c r="I6" s="392"/>
      <c r="J6" s="39"/>
      <c r="L6" s="384" t="s">
        <v>250</v>
      </c>
      <c r="M6" s="259" t="s">
        <v>235</v>
      </c>
      <c r="N6" s="259"/>
      <c r="O6" s="259"/>
    </row>
    <row r="7" spans="2:15" x14ac:dyDescent="0.2">
      <c r="B7" s="6"/>
      <c r="C7" s="56" t="s">
        <v>180</v>
      </c>
      <c r="D7" s="49" t="e">
        <f>_xll.ohTrigger(Deposits!R2,FRA!Z2,Futures3M!AD2,FuturesHWConvAdj!U2,#REF!,Swap3M!Z2,SwapIMM!Z2,BasisSwap1M6M!AB2,BasisSwap3M6M!AB2,BasisSwap3M12M!AB2,OIS!Z2)</f>
        <v>#NUM!</v>
      </c>
      <c r="E7" s="50"/>
      <c r="G7" s="93"/>
      <c r="H7" s="56" t="s">
        <v>173</v>
      </c>
      <c r="I7" s="387" t="b">
        <v>1</v>
      </c>
      <c r="J7" s="97"/>
      <c r="L7" s="384" t="s">
        <v>251</v>
      </c>
      <c r="M7" s="259" t="s">
        <v>235</v>
      </c>
      <c r="N7" s="259"/>
      <c r="O7" s="259"/>
    </row>
    <row r="8" spans="2:15" x14ac:dyDescent="0.2">
      <c r="B8" s="6"/>
      <c r="C8" s="59" t="s">
        <v>192</v>
      </c>
      <c r="D8" s="52">
        <f>_xll.ohTrigger(Libor!O6:O13)</f>
        <v>1</v>
      </c>
      <c r="E8" s="50"/>
      <c r="G8" s="93"/>
      <c r="H8" s="59" t="s">
        <v>174</v>
      </c>
      <c r="I8" s="127">
        <v>42121.706678240742</v>
      </c>
      <c r="J8" s="97"/>
      <c r="L8" s="384" t="s">
        <v>279</v>
      </c>
      <c r="M8" s="259" t="s">
        <v>235</v>
      </c>
      <c r="N8" s="259"/>
      <c r="O8" s="259"/>
    </row>
    <row r="9" spans="2:15" ht="12" thickBot="1" x14ac:dyDescent="0.25">
      <c r="B9" s="12"/>
      <c r="C9" s="53"/>
      <c r="D9" s="53"/>
      <c r="E9" s="14"/>
      <c r="G9" s="94"/>
      <c r="H9" s="95"/>
      <c r="I9" s="95"/>
      <c r="J9" s="96"/>
      <c r="L9" s="384" t="s">
        <v>252</v>
      </c>
      <c r="M9" s="259" t="s">
        <v>235</v>
      </c>
      <c r="N9" s="259"/>
      <c r="O9" s="259"/>
    </row>
    <row r="10" spans="2:15" ht="12" thickBot="1" x14ac:dyDescent="0.25">
      <c r="L10" s="384" t="s">
        <v>284</v>
      </c>
      <c r="M10" s="259" t="s">
        <v>235</v>
      </c>
      <c r="N10" s="259"/>
      <c r="O10" s="259"/>
    </row>
    <row r="11" spans="2:15" ht="17.25" thickBot="1" x14ac:dyDescent="0.25">
      <c r="B11" s="66" t="s">
        <v>240</v>
      </c>
      <c r="C11" s="67"/>
      <c r="D11" s="67"/>
      <c r="E11" s="68"/>
      <c r="G11" s="66" t="s">
        <v>7</v>
      </c>
      <c r="H11" s="67"/>
      <c r="I11" s="67"/>
      <c r="J11" s="68"/>
      <c r="L11" s="384" t="s">
        <v>283</v>
      </c>
      <c r="M11" s="259" t="s">
        <v>235</v>
      </c>
      <c r="N11" s="259"/>
      <c r="O11" s="259"/>
    </row>
    <row r="12" spans="2:15" x14ac:dyDescent="0.2">
      <c r="B12" s="6"/>
      <c r="C12" s="7"/>
      <c r="D12" s="7"/>
      <c r="E12" s="50"/>
      <c r="G12" s="6"/>
      <c r="H12" s="7"/>
      <c r="I12" s="7"/>
      <c r="J12" s="50"/>
      <c r="L12" s="384" t="s">
        <v>253</v>
      </c>
      <c r="M12" s="259" t="s">
        <v>235</v>
      </c>
      <c r="N12" s="259"/>
      <c r="O12" s="259"/>
    </row>
    <row r="13" spans="2:15" x14ac:dyDescent="0.2">
      <c r="B13" s="6"/>
      <c r="C13" s="56" t="s">
        <v>0</v>
      </c>
      <c r="D13" s="49" t="s">
        <v>271</v>
      </c>
      <c r="E13" s="61"/>
      <c r="G13" s="6"/>
      <c r="H13" s="56" t="s">
        <v>5</v>
      </c>
      <c r="I13" s="49" t="b">
        <v>1</v>
      </c>
      <c r="J13" s="61"/>
      <c r="L13" s="385" t="s">
        <v>282</v>
      </c>
      <c r="M13" s="260" t="s">
        <v>235</v>
      </c>
      <c r="N13" s="260"/>
      <c r="O13" s="260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198</v>
      </c>
      <c r="D16" s="51" t="s">
        <v>199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268</v>
      </c>
      <c r="D18" s="51" t="s">
        <v>203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269</v>
      </c>
      <c r="D19" s="51" t="s">
        <v>276</v>
      </c>
      <c r="E19" s="61"/>
      <c r="G19" s="6"/>
      <c r="H19" s="58" t="s">
        <v>179</v>
      </c>
      <c r="I19" s="51" t="s">
        <v>178</v>
      </c>
      <c r="J19" s="50"/>
    </row>
    <row r="20" spans="2:10" x14ac:dyDescent="0.2">
      <c r="B20" s="6"/>
      <c r="C20" s="58" t="s">
        <v>194</v>
      </c>
      <c r="D20" s="51" t="s">
        <v>193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239</v>
      </c>
      <c r="D21" s="318" t="str">
        <f>D20&amp;"("&amp;OverNightIndexCalendar&amp;","&amp;LiborCalendar&amp;")"</f>
        <v>JoinHolidays(Switzerland,UnitedKingdom::Exchange)</v>
      </c>
      <c r="E21" s="61" t="s">
        <v>213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201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3"/>
      <c r="H22" s="57" t="s">
        <v>182</v>
      </c>
      <c r="I22" s="54" t="s">
        <v>181</v>
      </c>
      <c r="J22" s="97"/>
    </row>
    <row r="23" spans="2:10" x14ac:dyDescent="0.2">
      <c r="B23" s="6"/>
      <c r="C23" s="59" t="s">
        <v>202</v>
      </c>
      <c r="D23" s="52" t="str">
        <f>IF(HolidayCheck,JoinCalendar,LiborCalendar)</f>
        <v>UnitedKingdom::Exchange</v>
      </c>
      <c r="E23" s="61"/>
      <c r="G23" s="93"/>
      <c r="H23" s="191"/>
      <c r="I23" s="55"/>
      <c r="J23" s="97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270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154</v>
      </c>
      <c r="D28" s="49" t="str">
        <f>""</f>
        <v/>
      </c>
      <c r="E28" s="50"/>
    </row>
    <row r="29" spans="2:10" x14ac:dyDescent="0.2">
      <c r="B29" s="6"/>
      <c r="C29" s="56" t="s">
        <v>219</v>
      </c>
      <c r="D29" s="49" t="s">
        <v>220</v>
      </c>
      <c r="E29" s="50"/>
    </row>
    <row r="30" spans="2:10" x14ac:dyDescent="0.2">
      <c r="B30" s="6"/>
      <c r="C30" s="57" t="s">
        <v>148</v>
      </c>
      <c r="D30" s="54" t="s">
        <v>153</v>
      </c>
      <c r="E30" s="50"/>
    </row>
    <row r="31" spans="2:10" x14ac:dyDescent="0.2">
      <c r="B31" s="6"/>
      <c r="C31" s="56" t="s">
        <v>235</v>
      </c>
      <c r="D31" s="49" t="s">
        <v>152</v>
      </c>
      <c r="E31" s="50"/>
    </row>
    <row r="32" spans="2:10" x14ac:dyDescent="0.2">
      <c r="B32" s="6"/>
      <c r="C32" s="58" t="s">
        <v>230</v>
      </c>
      <c r="D32" s="51" t="s">
        <v>223</v>
      </c>
      <c r="E32" s="50"/>
    </row>
    <row r="33" spans="2:5" x14ac:dyDescent="0.2">
      <c r="B33" s="6"/>
      <c r="C33" s="58" t="s">
        <v>221</v>
      </c>
      <c r="D33" s="51" t="s">
        <v>222</v>
      </c>
      <c r="E33" s="50"/>
    </row>
    <row r="34" spans="2:5" x14ac:dyDescent="0.2">
      <c r="B34" s="6"/>
      <c r="C34" s="58" t="s">
        <v>204</v>
      </c>
      <c r="D34" s="51" t="s">
        <v>205</v>
      </c>
      <c r="E34" s="50"/>
    </row>
    <row r="35" spans="2:5" x14ac:dyDescent="0.2">
      <c r="B35" s="6"/>
      <c r="C35" s="58" t="s">
        <v>176</v>
      </c>
      <c r="D35" s="51" t="s">
        <v>175</v>
      </c>
      <c r="E35" s="50"/>
    </row>
    <row r="36" spans="2:5" x14ac:dyDescent="0.2">
      <c r="B36" s="6"/>
      <c r="C36" s="58" t="s">
        <v>214</v>
      </c>
      <c r="D36" s="51" t="s">
        <v>215</v>
      </c>
      <c r="E36" s="50"/>
    </row>
    <row r="37" spans="2:5" x14ac:dyDescent="0.2">
      <c r="B37" s="6"/>
      <c r="C37" s="59" t="s">
        <v>224</v>
      </c>
      <c r="D37" s="52" t="s">
        <v>225</v>
      </c>
      <c r="E37" s="50"/>
    </row>
    <row r="38" spans="2:5" x14ac:dyDescent="0.2">
      <c r="B38" s="6"/>
      <c r="C38" s="56" t="s">
        <v>216</v>
      </c>
      <c r="D38" s="49" t="s">
        <v>151</v>
      </c>
      <c r="E38" s="50"/>
    </row>
    <row r="39" spans="2:5" x14ac:dyDescent="0.2">
      <c r="B39" s="6"/>
      <c r="C39" s="58" t="s">
        <v>237</v>
      </c>
      <c r="D39" s="51" t="s">
        <v>200</v>
      </c>
      <c r="E39" s="50"/>
    </row>
    <row r="40" spans="2:5" x14ac:dyDescent="0.2">
      <c r="B40" s="6"/>
      <c r="C40" s="58" t="s">
        <v>236</v>
      </c>
      <c r="D40" s="51" t="s">
        <v>177</v>
      </c>
      <c r="E40" s="50"/>
    </row>
    <row r="41" spans="2:5" x14ac:dyDescent="0.2">
      <c r="B41" s="6"/>
      <c r="C41" s="58" t="s">
        <v>231</v>
      </c>
      <c r="D41" s="51" t="s">
        <v>226</v>
      </c>
      <c r="E41" s="50"/>
    </row>
    <row r="42" spans="2:5" x14ac:dyDescent="0.2">
      <c r="B42" s="6"/>
      <c r="C42" s="59" t="s">
        <v>234</v>
      </c>
      <c r="D42" s="52" t="s">
        <v>227</v>
      </c>
      <c r="E42" s="50"/>
    </row>
    <row r="43" spans="2:5" x14ac:dyDescent="0.2">
      <c r="B43" s="6"/>
      <c r="C43" s="58" t="s">
        <v>150</v>
      </c>
      <c r="D43" s="51" t="s">
        <v>149</v>
      </c>
      <c r="E43" s="50"/>
    </row>
    <row r="44" spans="2:5" x14ac:dyDescent="0.2">
      <c r="B44" s="6"/>
      <c r="C44" s="58" t="s">
        <v>217</v>
      </c>
      <c r="D44" s="51" t="s">
        <v>218</v>
      </c>
      <c r="E44" s="50"/>
    </row>
    <row r="45" spans="2:5" x14ac:dyDescent="0.2">
      <c r="B45" s="6"/>
      <c r="C45" s="58" t="s">
        <v>232</v>
      </c>
      <c r="D45" s="51" t="s">
        <v>233</v>
      </c>
      <c r="E45" s="50"/>
    </row>
    <row r="46" spans="2:5" x14ac:dyDescent="0.2">
      <c r="B46" s="6"/>
      <c r="C46" s="59" t="s">
        <v>228</v>
      </c>
      <c r="D46" s="52" t="s">
        <v>229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67" t="s">
        <v>25</v>
      </c>
      <c r="E3" s="368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69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157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61" t="s">
        <v>23</v>
      </c>
      <c r="D5" s="361" t="s">
        <v>196</v>
      </c>
      <c r="E5" s="361" t="s">
        <v>195</v>
      </c>
      <c r="F5" s="361" t="s">
        <v>197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372" t="str">
        <f>_xll.RData(K6:K13,L5:M5,"RTFEED:IDN",,,L6)</f>
        <v>Updated at 17:19:35</v>
      </c>
      <c r="L5" s="373" t="s">
        <v>189</v>
      </c>
      <c r="M5" s="373" t="s">
        <v>147</v>
      </c>
      <c r="N5" s="373" t="s">
        <v>188</v>
      </c>
      <c r="O5" s="373" t="s">
        <v>187</v>
      </c>
      <c r="P5" s="20"/>
      <c r="Q5" s="373" t="s">
        <v>186</v>
      </c>
      <c r="R5" s="373" t="s">
        <v>185</v>
      </c>
      <c r="S5" s="373" t="s">
        <v>184</v>
      </c>
      <c r="T5" s="373" t="s">
        <v>183</v>
      </c>
      <c r="U5" s="360"/>
      <c r="V5" s="9"/>
    </row>
    <row r="6" spans="2:26" s="1" customFormat="1" x14ac:dyDescent="0.2">
      <c r="B6" s="6"/>
      <c r="C6" s="394" t="s">
        <v>143</v>
      </c>
      <c r="D6" s="395" t="str">
        <f>_xll.qlRelinkableHandleYieldTermStructure(UPPER(Currency)&amp;C6,,Permanent,Trigger,ObjectOverwrite)</f>
        <v>CHFON#0000</v>
      </c>
      <c r="E6" s="402" t="str">
        <f>_xll.qlOvernightIndex(PROPER(Currency)&amp;"Tois","Tois",1,Currency,OverNightIndexCalendar,"act/360",D6,Permanent,Trigger,ObjectOverwrite)</f>
        <v>ChfTois#0000</v>
      </c>
      <c r="F6" s="402" t="str">
        <f>_xll.qlLastFixingQuote(PROPER(Currency)&amp;"Tois"&amp;$F$5,E6,Permanent,Trigger,ObjectOverwrite)</f>
        <v>ChfToisLastFixing_Quote#0000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6" t="str">
        <f>Currency&amp;"TOIS="</f>
        <v>CHFTOIS=</v>
      </c>
      <c r="L6" s="397">
        <v>42121</v>
      </c>
      <c r="M6" s="398">
        <v>-0.42499999999999999</v>
      </c>
      <c r="N6" s="398" t="b">
        <f t="shared" ref="N6:N13" si="1">IF(AND(ISNUMBER($M6),$M6&lt;&gt;0%),TRUE,FALSE)</f>
        <v>1</v>
      </c>
      <c r="O6" s="399" t="b">
        <f>IF($N6,_xll.qlIndexAddFixings($E6,$L6,$M6/100,TRUE,ISERROR($Q6)),NA())</f>
        <v>1</v>
      </c>
      <c r="P6" s="20"/>
      <c r="Q6" s="396" t="e">
        <f>_xll.qlIndexFixing($E6,$L6,TRUE,$N6)</f>
        <v>#NUM!</v>
      </c>
      <c r="R6" s="396">
        <f>IF($O6,_xll.qlIndexFixing($E6,$L6,FALSE,$N6),"-")</f>
        <v>-4.2500000000000003E-3</v>
      </c>
      <c r="S6" s="396" t="e">
        <f t="shared" ref="S6:S7" si="2">Q6-R6</f>
        <v>#NUM!</v>
      </c>
      <c r="T6" s="396" t="e">
        <f>_xll.qlIndexFixing($E6,$L6,TRUE,$R6)</f>
        <v>#NUM!</v>
      </c>
      <c r="U6" s="400">
        <f>IF(ISERROR(S6),0,ABS(S6))</f>
        <v>0</v>
      </c>
      <c r="V6" s="9"/>
    </row>
    <row r="7" spans="2:26" s="1" customFormat="1" x14ac:dyDescent="0.2">
      <c r="B7" s="93"/>
      <c r="C7" s="382" t="s">
        <v>155</v>
      </c>
      <c r="D7" s="370"/>
      <c r="E7" s="371" t="str">
        <f>_xll.qlLibor(PROPER(Currency)&amp;FamilyName&amp;C7,Currency,C7,D7,Permanent,Trigger,ObjectOverwrite)</f>
        <v>ChfLiborSN#0000</v>
      </c>
      <c r="F7" s="371" t="str">
        <f>_xll.qlLastFixingQuote(PROPER(Currency)&amp;FamilyName&amp;C7&amp;$F$5,E7,Permanent,Trigger,ObjectOverwrite)</f>
        <v>ChfLiborSNLastFixing_Quote#0000</v>
      </c>
      <c r="G7" s="10"/>
      <c r="H7" s="10"/>
      <c r="I7" s="10"/>
      <c r="J7" s="8"/>
      <c r="K7" s="374" t="str">
        <f t="shared" ref="K7:K13" si="3">Currency&amp;C7&amp;$K$4&amp;"="</f>
        <v>CHFSNFSR=</v>
      </c>
      <c r="L7" s="375">
        <v>42121</v>
      </c>
      <c r="M7" s="376">
        <v>-0.77</v>
      </c>
      <c r="N7" s="376" t="b">
        <f t="shared" si="1"/>
        <v>1</v>
      </c>
      <c r="O7" s="377" t="b">
        <f>IF($N7,_xll.qlIndexAddFixings($E7,$L7,$M7/100,TRUE,ISERROR($Q7)),NA())</f>
        <v>1</v>
      </c>
      <c r="P7" s="20"/>
      <c r="Q7" s="374" t="e">
        <f>_xll.qlIndexFixing($E7,$L7,TRUE,$N7)</f>
        <v>#NUM!</v>
      </c>
      <c r="R7" s="374">
        <f>IF($O7,_xll.qlIndexFixing($E7,$L7,FALSE,$N7),"-")</f>
        <v>-7.7000000000000002E-3</v>
      </c>
      <c r="S7" s="374" t="e">
        <f t="shared" si="2"/>
        <v>#NUM!</v>
      </c>
      <c r="T7" s="374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382" t="s">
        <v>22</v>
      </c>
      <c r="D8" s="370"/>
      <c r="E8" s="371" t="str">
        <f>_xll.qlLibor(PROPER(Currency)&amp;FamilyName&amp;C8,Currency,C8,D8,Permanent,Trigger,ObjectOverwrite)</f>
        <v>ChfLiborSW#0000</v>
      </c>
      <c r="F8" s="371" t="str">
        <f>_xll.qlLastFixingQuote(PROPER(Currency)&amp;FamilyName&amp;C8&amp;$F$5,E8,Permanent,Trigger,ObjectOverwrite)</f>
        <v>ChfLiborSWLastFixing_Quote#0000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74" t="str">
        <f t="shared" si="3"/>
        <v>CHFSWFSR=</v>
      </c>
      <c r="L8" s="375">
        <v>42121</v>
      </c>
      <c r="M8" s="376">
        <v>-0.81400000000000006</v>
      </c>
      <c r="N8" s="376" t="b">
        <f t="shared" si="1"/>
        <v>1</v>
      </c>
      <c r="O8" s="377" t="b">
        <f>IF($N8,_xll.qlIndexAddFixings($E8,$L8,$M8/100,TRUE,ISERROR($Q8)),NA())</f>
        <v>1</v>
      </c>
      <c r="P8" s="20"/>
      <c r="Q8" s="374" t="e">
        <f>_xll.qlIndexFixing($E8,$L8,TRUE,$N8)</f>
        <v>#NUM!</v>
      </c>
      <c r="R8" s="374">
        <f>IF($O8,_xll.qlIndexFixing($E8,$L8,FALSE,$N8),"-")</f>
        <v>-8.1400000000000014E-3</v>
      </c>
      <c r="S8" s="374" t="e">
        <f t="shared" ref="S8:S13" si="5">Q8-R8</f>
        <v>#NUM!</v>
      </c>
      <c r="T8" s="374" t="e">
        <f>_xll.qlIndexFixing($E8,$L8,TRUE,$R8)</f>
        <v>#NUM!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382" t="s">
        <v>19</v>
      </c>
      <c r="D9" s="370" t="str">
        <f>_xll.qlRelinkableHandleYieldTermStructure(UPPER(Currency)&amp;C9,,Permanent,Trigger,ObjectOverwrite)</f>
        <v>CHF1M#0000</v>
      </c>
      <c r="E9" s="371" t="str">
        <f>_xll.qlLibor(PROPER(Currency)&amp;FamilyName&amp;C9,Currency,C9,D9,Permanent,Trigger,ObjectOverwrite)</f>
        <v>ChfLibor1M#0000</v>
      </c>
      <c r="F9" s="371" t="str">
        <f>_xll.qlLastFixingQuote(PROPER(Currency)&amp;FamilyName&amp;C9&amp;$F$5,E9,Permanent,Trigger,ObjectOverwrite)</f>
        <v>ChfLibor1MLastFixing_Quote#0000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74" t="str">
        <f t="shared" si="3"/>
        <v>CHF1MFSR=</v>
      </c>
      <c r="L9" s="375">
        <v>42121</v>
      </c>
      <c r="M9" s="376">
        <v>-0.83700000000000008</v>
      </c>
      <c r="N9" s="376" t="b">
        <f t="shared" si="1"/>
        <v>1</v>
      </c>
      <c r="O9" s="377" t="b">
        <f>IF($N9,_xll.qlIndexAddFixings($E9,$L9,$M9/100,TRUE,ISERROR($Q9)),NA())</f>
        <v>1</v>
      </c>
      <c r="P9" s="20"/>
      <c r="Q9" s="374" t="e">
        <f>_xll.qlIndexFixing($E9,$L9,TRUE,$N9)</f>
        <v>#NUM!</v>
      </c>
      <c r="R9" s="374">
        <f>IF($O9,_xll.qlIndexFixing($E9,$L9,FALSE,$N9),"-")</f>
        <v>-8.3700000000000007E-3</v>
      </c>
      <c r="S9" s="374" t="e">
        <f t="shared" si="5"/>
        <v>#NUM!</v>
      </c>
      <c r="T9" s="374" t="e">
        <f>_xll.qlIndexFixing($E9,$L9,TRUE,$R9)</f>
        <v>#NUM!</v>
      </c>
      <c r="U9" s="11">
        <f t="shared" si="6"/>
        <v>0</v>
      </c>
      <c r="V9" s="9"/>
    </row>
    <row r="10" spans="2:26" s="1" customFormat="1" x14ac:dyDescent="0.2">
      <c r="B10" s="6"/>
      <c r="C10" s="382" t="s">
        <v>18</v>
      </c>
      <c r="D10" s="370"/>
      <c r="E10" s="371" t="str">
        <f>_xll.qlLibor(PROPER(Currency)&amp;FamilyName&amp;C10,Currency,C10,D10,Permanent,Trigger,ObjectOverwrite)</f>
        <v>ChfLibor2M#0000</v>
      </c>
      <c r="F10" s="371" t="str">
        <f>_xll.qlLastFixingQuote(PROPER(Currency)&amp;FamilyName&amp;C10&amp;$F$5,E10,Permanent,Trigger,ObjectOverwrite)</f>
        <v>ChfLibor2MLastFixing_Quote#0000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74" t="str">
        <f t="shared" si="3"/>
        <v>CHF2MFSR=</v>
      </c>
      <c r="L10" s="375">
        <v>42121</v>
      </c>
      <c r="M10" s="376">
        <v>-0.82600000000000007</v>
      </c>
      <c r="N10" s="376" t="b">
        <f t="shared" si="1"/>
        <v>1</v>
      </c>
      <c r="O10" s="377" t="b">
        <f>IF($N10,_xll.qlIndexAddFixings($E10,$L10,$M10/100,TRUE,ISERROR($Q10)),NA())</f>
        <v>1</v>
      </c>
      <c r="P10" s="20"/>
      <c r="Q10" s="374" t="e">
        <f>_xll.qlIndexFixing($E10,$L10,TRUE,$N10)</f>
        <v>#NUM!</v>
      </c>
      <c r="R10" s="374">
        <f>IF($O10,_xll.qlIndexFixing($E10,$L10,FALSE,$N10),"-")</f>
        <v>-8.26E-3</v>
      </c>
      <c r="S10" s="374" t="e">
        <f t="shared" si="5"/>
        <v>#NUM!</v>
      </c>
      <c r="T10" s="374" t="e">
        <f>_xll.qlIndexFixing($E10,$L10,TRUE,$R10)</f>
        <v>#NUM!</v>
      </c>
      <c r="U10" s="11">
        <f t="shared" si="6"/>
        <v>0</v>
      </c>
      <c r="V10" s="9"/>
    </row>
    <row r="11" spans="2:26" s="1" customFormat="1" x14ac:dyDescent="0.2">
      <c r="B11" s="6"/>
      <c r="C11" s="382" t="s">
        <v>17</v>
      </c>
      <c r="D11" s="370" t="str">
        <f>_xll.qlRelinkableHandleYieldTermStructure(UPPER(Currency)&amp;C11,,Permanent,Trigger,ObjectOverwrite)</f>
        <v>CHF3M#0000</v>
      </c>
      <c r="E11" s="371" t="str">
        <f>_xll.qlLibor(PROPER(Currency)&amp;FamilyName&amp;C11,Currency,C11,D11,Permanent,Trigger,ObjectOverwrite)</f>
        <v>ChfLibor3M#0000</v>
      </c>
      <c r="F11" s="371" t="str">
        <f>_xll.qlLastFixingQuote(PROPER(Currency)&amp;FamilyName&amp;C11&amp;$F$5,E11,Permanent,Trigger,ObjectOverwrite)</f>
        <v>ChfLibor3MLastFixing_Quote#0000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74" t="str">
        <f t="shared" si="3"/>
        <v>CHF3MFSR=</v>
      </c>
      <c r="L11" s="375">
        <v>42121</v>
      </c>
      <c r="M11" s="376">
        <v>-0.81</v>
      </c>
      <c r="N11" s="376" t="b">
        <f t="shared" si="1"/>
        <v>1</v>
      </c>
      <c r="O11" s="377" t="b">
        <f>IF($N11,_xll.qlIndexAddFixings($E11,$L11,$M11/100,TRUE,ISERROR($Q11)),NA())</f>
        <v>1</v>
      </c>
      <c r="P11" s="20"/>
      <c r="Q11" s="374" t="e">
        <f>_xll.qlIndexFixing($E11,$L11,TRUE,$N11)</f>
        <v>#NUM!</v>
      </c>
      <c r="R11" s="374">
        <f>IF($O11,_xll.qlIndexFixing($E11,$L11,FALSE,$N11),"-")</f>
        <v>-8.1000000000000013E-3</v>
      </c>
      <c r="S11" s="374" t="e">
        <f t="shared" si="5"/>
        <v>#NUM!</v>
      </c>
      <c r="T11" s="374" t="e">
        <f>_xll.qlIndexFixing($E11,$L11,TRUE,$R11)</f>
        <v>#NUM!</v>
      </c>
      <c r="U11" s="11">
        <f t="shared" si="6"/>
        <v>0</v>
      </c>
      <c r="V11" s="9"/>
    </row>
    <row r="12" spans="2:26" s="1" customFormat="1" x14ac:dyDescent="0.2">
      <c r="B12" s="6"/>
      <c r="C12" s="382" t="s">
        <v>14</v>
      </c>
      <c r="D12" s="370" t="str">
        <f>_xll.qlRelinkableHandleYieldTermStructure(UPPER(Currency)&amp;C12,,Permanent,Trigger,ObjectOverwrite)</f>
        <v>CHF6M#0000</v>
      </c>
      <c r="E12" s="371" t="str">
        <f>_xll.qlLibor(PROPER(Currency)&amp;FamilyName&amp;C12,Currency,C12,D12,Permanent,Trigger,ObjectOverwrite)</f>
        <v>ChfLibor6M#0000</v>
      </c>
      <c r="F12" s="371" t="str">
        <f>_xll.qlLastFixingQuote(PROPER(Currency)&amp;FamilyName&amp;C12&amp;$F$5,E12,Permanent,Trigger,ObjectOverwrite)</f>
        <v>ChfLibor6MLastFixing_Quote#0000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74" t="str">
        <f t="shared" si="3"/>
        <v>CHF6MFSR=</v>
      </c>
      <c r="L12" s="375">
        <v>42121</v>
      </c>
      <c r="M12" s="376">
        <v>-0.72960000000000003</v>
      </c>
      <c r="N12" s="376" t="b">
        <f t="shared" si="1"/>
        <v>1</v>
      </c>
      <c r="O12" s="377" t="b">
        <f>IF($N12,_xll.qlIndexAddFixings($E12,$L12,$M12/100,TRUE,ISERROR($Q12)),NA())</f>
        <v>1</v>
      </c>
      <c r="P12" s="20"/>
      <c r="Q12" s="374" t="e">
        <f>_xll.qlIndexFixing($E12,$L12,TRUE,$N12)</f>
        <v>#NUM!</v>
      </c>
      <c r="R12" s="374">
        <f>IF($O12,_xll.qlIndexFixing($E12,$L12,FALSE,$N12),"-")</f>
        <v>-7.2960000000000004E-3</v>
      </c>
      <c r="S12" s="374" t="e">
        <f t="shared" si="5"/>
        <v>#NUM!</v>
      </c>
      <c r="T12" s="374" t="e">
        <f>_xll.qlIndexFixing($E12,$L12,TRUE,$R12)</f>
        <v>#NUM!</v>
      </c>
      <c r="U12" s="11">
        <f t="shared" si="6"/>
        <v>0</v>
      </c>
      <c r="V12" s="9"/>
    </row>
    <row r="13" spans="2:26" s="1" customFormat="1" x14ac:dyDescent="0.2">
      <c r="B13" s="6"/>
      <c r="C13" s="382" t="s">
        <v>8</v>
      </c>
      <c r="D13" s="370"/>
      <c r="E13" s="371" t="str">
        <f>_xll.qlLibor(PROPER(Currency)&amp;FamilyName&amp;C13,Currency,C13,D13,Permanent,Trigger,ObjectOverwrite)</f>
        <v>ChfLibor1Y#0000</v>
      </c>
      <c r="F13" s="371" t="str">
        <f>_xll.qlLastFixingQuote(PROPER(Currency)&amp;FamilyName&amp;C13&amp;$F$5,E13,Permanent,Trigger,ObjectOverwrite)</f>
        <v>ChfLibor1YLastFixing_Quote#0000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378" t="str">
        <f t="shared" si="3"/>
        <v>CHF1YFSR=</v>
      </c>
      <c r="L13" s="379">
        <v>42121</v>
      </c>
      <c r="M13" s="380">
        <v>-0.62060000000000004</v>
      </c>
      <c r="N13" s="380" t="b">
        <f t="shared" si="1"/>
        <v>1</v>
      </c>
      <c r="O13" s="381" t="b">
        <f>IF($N13,_xll.qlIndexAddFixings($E13,$L13,$M13/100,TRUE,ISERROR($Q13)),NA())</f>
        <v>1</v>
      </c>
      <c r="P13" s="21"/>
      <c r="Q13" s="378" t="e">
        <f>_xll.qlIndexFixing($E13,$L13,TRUE,$N13)</f>
        <v>#NUM!</v>
      </c>
      <c r="R13" s="378">
        <f>IF($O13,_xll.qlIndexFixing($E13,$L13,FALSE,$N13),"-")</f>
        <v>-6.2060000000000006E-3</v>
      </c>
      <c r="S13" s="378" t="e">
        <f t="shared" si="5"/>
        <v>#NUM!</v>
      </c>
      <c r="T13" s="378" t="e">
        <f>_xll.qlIndexFixing($E13,$L13,TRUE,$R13)</f>
        <v>#NUM!</v>
      </c>
      <c r="U13" s="11">
        <f t="shared" si="6"/>
        <v>0</v>
      </c>
      <c r="V13" s="9"/>
    </row>
    <row r="14" spans="2:26" s="1" customFormat="1" x14ac:dyDescent="0.2">
      <c r="B14" s="6"/>
      <c r="C14" s="394" t="s">
        <v>191</v>
      </c>
      <c r="D14" s="395" t="str">
        <f>_xll.qlRelinkableHandleYieldTermStructure(UPPER(Currency)&amp;C14,,Permanent,Trigger,ObjectOverwrite)</f>
        <v>CHFSTD#0000</v>
      </c>
      <c r="E14" s="364"/>
      <c r="F14" s="401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17:19:36</v>
      </c>
      <c r="L18" s="37" t="b">
        <f>_xll.qlIndexAddFixings(E9,K21,L21/100,TRUE,Trigger)</f>
        <v>1</v>
      </c>
      <c r="M18" s="38"/>
      <c r="N18" s="36" t="str">
        <f>_xll.RHistory(K12,F22:F23,F20,,"CH:In;Fd TSREPEAT:N SORT:"&amp;F21,N19)</f>
        <v>Updated at 17:19:36</v>
      </c>
      <c r="O18" s="37" t="b">
        <f>_xll.qlIndexAddFixings(E12,N21,O21/100,TRUE,Trigger)</f>
        <v>1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273</v>
      </c>
      <c r="L19" s="41" t="s">
        <v>273</v>
      </c>
      <c r="M19" s="38"/>
      <c r="N19" s="40" t="s">
        <v>275</v>
      </c>
      <c r="O19" s="41" t="s">
        <v>275</v>
      </c>
      <c r="P19" s="39"/>
    </row>
    <row r="20" spans="4:16" ht="22.5" x14ac:dyDescent="0.2">
      <c r="D20" s="42"/>
      <c r="E20" s="362" t="s">
        <v>206</v>
      </c>
      <c r="F20" s="364" t="str">
        <f>"START:"&amp;_xll.qlSettingsEvaluationDate(Trigger)&amp; " END:"&amp;_xll.qlSettingsEvaluationDate(Trigger)&amp;" INTERVAL:1D"</f>
        <v>START:42121 END:42121 INTERVAL:1D</v>
      </c>
      <c r="G20" s="35"/>
      <c r="H20" s="35"/>
      <c r="I20" s="35"/>
      <c r="J20" s="35"/>
      <c r="K20" s="365" t="s">
        <v>281</v>
      </c>
      <c r="L20" s="366" t="s">
        <v>207</v>
      </c>
      <c r="M20" s="38"/>
      <c r="N20" s="365" t="s">
        <v>281</v>
      </c>
      <c r="O20" s="366" t="s">
        <v>207</v>
      </c>
      <c r="P20" s="39"/>
    </row>
    <row r="21" spans="4:16" ht="12" thickBot="1" x14ac:dyDescent="0.25">
      <c r="D21" s="42"/>
      <c r="E21" s="362" t="s">
        <v>208</v>
      </c>
      <c r="F21" s="363" t="s">
        <v>209</v>
      </c>
      <c r="G21" s="35"/>
      <c r="H21" s="35"/>
      <c r="I21" s="35"/>
      <c r="J21" s="35"/>
      <c r="K21" s="43">
        <v>42121</v>
      </c>
      <c r="L21" s="44">
        <v>-0.83699999999999997</v>
      </c>
      <c r="M21" s="38"/>
      <c r="N21" s="43">
        <v>42121</v>
      </c>
      <c r="O21" s="44">
        <v>-0.72960000000000003</v>
      </c>
      <c r="P21" s="39"/>
    </row>
    <row r="22" spans="4:16" ht="12" thickBot="1" x14ac:dyDescent="0.25">
      <c r="D22" s="42"/>
      <c r="E22" s="362" t="s">
        <v>210</v>
      </c>
      <c r="F22" s="363" t="s">
        <v>211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62"/>
      <c r="F23" s="363" t="s">
        <v>212</v>
      </c>
      <c r="G23" s="35"/>
      <c r="H23" s="35"/>
      <c r="I23" s="35"/>
      <c r="J23" s="35"/>
      <c r="K23" s="36" t="str">
        <f>_xll.RHistory(K11,F22:F23,F20,,"CH:In;Fd TSREPEAT:N SORT:"&amp;F21,K24)</f>
        <v>Updated at 17:19:36</v>
      </c>
      <c r="L23" s="37" t="b">
        <f>_xll.qlIndexAddFixings(E11,K26,L26/100,TRUE,Trigger)</f>
        <v>1</v>
      </c>
      <c r="M23" s="38"/>
      <c r="N23" s="36" t="str">
        <f>_xll.RHistory(K13,F22:F23,F20,,"CH:In;Fd TSREPEAT:N SORT:"&amp;F21,N24)</f>
        <v>Updated at 17:19:36</v>
      </c>
      <c r="O23" s="37" t="b">
        <f>_xll.qlIndexAddFixings(E13,N26,O26/100,TRUE,Trigger)</f>
        <v>1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272</v>
      </c>
      <c r="L24" s="41" t="s">
        <v>272</v>
      </c>
      <c r="M24" s="38"/>
      <c r="N24" s="40" t="s">
        <v>274</v>
      </c>
      <c r="O24" s="41" t="s">
        <v>274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65" t="s">
        <v>281</v>
      </c>
      <c r="L25" s="366" t="s">
        <v>207</v>
      </c>
      <c r="M25" s="38"/>
      <c r="N25" s="365" t="s">
        <v>281</v>
      </c>
      <c r="O25" s="366" t="s">
        <v>207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>
        <v>42121</v>
      </c>
      <c r="L26" s="44">
        <v>-0.81</v>
      </c>
      <c r="M26" s="38"/>
      <c r="N26" s="43">
        <v>42121</v>
      </c>
      <c r="O26" s="44">
        <v>-0.62060000000000004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5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97" hidden="1" customWidth="1" outlineLevel="1"/>
    <col min="3" max="3" width="3" style="197" hidden="1" customWidth="1" outlineLevel="1"/>
    <col min="4" max="4" width="7" style="197" hidden="1" customWidth="1" outlineLevel="1"/>
    <col min="5" max="5" width="16.7109375" style="197" hidden="1" customWidth="1" outlineLevel="1"/>
    <col min="6" max="6" width="22.7109375" style="197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9.140625" style="197"/>
    <col min="12" max="12" width="11.85546875" style="197" customWidth="1"/>
    <col min="13" max="13" width="10.7109375" style="197" customWidth="1"/>
    <col min="14" max="14" width="2.7109375" style="197" customWidth="1"/>
    <col min="15" max="15" width="10.7109375" style="197" customWidth="1"/>
    <col min="16" max="16" width="2.7109375" style="197" customWidth="1"/>
    <col min="17" max="18" width="10.7109375" style="197" customWidth="1"/>
    <col min="19" max="20" width="2.7109375" style="197" customWidth="1"/>
    <col min="21" max="22" width="9.140625" style="197"/>
    <col min="23" max="23" width="9.85546875" style="197" customWidth="1"/>
    <col min="24" max="24" width="8.85546875" style="197" customWidth="1"/>
    <col min="25" max="16384" width="9.140625" style="197"/>
  </cols>
  <sheetData>
    <row r="1" spans="1:19" x14ac:dyDescent="0.2">
      <c r="A1" s="73"/>
      <c r="B1" s="73"/>
      <c r="C1" s="73"/>
      <c r="D1" s="132"/>
      <c r="E1" s="132"/>
      <c r="F1" s="132"/>
      <c r="G1" s="132"/>
      <c r="H1" s="133"/>
      <c r="J1" s="131" t="s">
        <v>249</v>
      </c>
      <c r="K1" s="142"/>
      <c r="L1" s="142"/>
      <c r="M1" s="142"/>
      <c r="N1" s="142"/>
      <c r="O1" s="142"/>
      <c r="P1" s="132"/>
      <c r="Q1" s="132"/>
      <c r="R1" s="132"/>
      <c r="S1" s="133"/>
    </row>
    <row r="2" spans="1:19" x14ac:dyDescent="0.2">
      <c r="A2" s="134"/>
      <c r="B2" s="135"/>
      <c r="C2" s="135"/>
      <c r="D2" s="135"/>
      <c r="E2" s="135"/>
      <c r="F2" s="135"/>
      <c r="G2" s="135"/>
      <c r="H2" s="136"/>
      <c r="J2" s="134"/>
      <c r="K2" s="135"/>
      <c r="L2" s="229" t="str">
        <f>VLOOKUP($J$1,AreaTable,AreaIndex,0)</f>
        <v>ICAP LN</v>
      </c>
      <c r="M2" s="143"/>
      <c r="N2" s="143"/>
      <c r="O2" s="143"/>
      <c r="P2" s="135"/>
      <c r="Q2" s="135"/>
      <c r="R2" s="107">
        <f>_xll.ohTrigger(R6:R14)</f>
        <v>10</v>
      </c>
      <c r="S2" s="136"/>
    </row>
    <row r="3" spans="1:19" x14ac:dyDescent="0.2">
      <c r="A3" s="135"/>
      <c r="B3" s="135"/>
      <c r="C3" s="135"/>
      <c r="D3" s="135"/>
      <c r="E3" s="135"/>
      <c r="F3" s="135"/>
      <c r="G3" s="135"/>
      <c r="H3" s="136"/>
      <c r="J3" s="134"/>
      <c r="K3" s="135"/>
      <c r="L3" s="143"/>
      <c r="M3" s="143"/>
      <c r="N3" s="143"/>
      <c r="O3" s="143"/>
      <c r="P3" s="135"/>
      <c r="Q3" s="135"/>
      <c r="R3" s="143"/>
      <c r="S3" s="136"/>
    </row>
    <row r="4" spans="1:19" ht="9.75" customHeight="1" x14ac:dyDescent="0.2">
      <c r="A4" s="135"/>
      <c r="B4" s="135"/>
      <c r="C4" s="135"/>
      <c r="D4" s="135"/>
      <c r="E4" s="135"/>
      <c r="F4" s="135"/>
      <c r="G4" s="135"/>
      <c r="H4" s="136"/>
      <c r="J4" s="134"/>
      <c r="K4" s="135"/>
      <c r="L4" s="135"/>
      <c r="M4" s="135"/>
      <c r="N4" s="55"/>
      <c r="O4" s="55"/>
      <c r="P4" s="55"/>
      <c r="Q4" s="7"/>
      <c r="R4" s="135"/>
      <c r="S4" s="136"/>
    </row>
    <row r="5" spans="1:19" ht="30.75" customHeight="1" x14ac:dyDescent="0.2">
      <c r="A5" s="75"/>
      <c r="B5" s="91"/>
      <c r="C5" s="99"/>
      <c r="D5" s="92"/>
      <c r="E5" s="99" t="s">
        <v>241</v>
      </c>
      <c r="F5" s="100" t="s">
        <v>242</v>
      </c>
      <c r="G5" s="100" t="s">
        <v>257</v>
      </c>
      <c r="H5" s="136"/>
      <c r="I5" s="201"/>
      <c r="J5" s="51"/>
      <c r="K5" s="98" t="s">
        <v>23</v>
      </c>
      <c r="L5" s="104" t="str">
        <f>_xll.RData(L6:L14,M5,"RTFEED:IDN",ReutersRtMode,,M6)</f>
        <v>Updated at 17:25:46</v>
      </c>
      <c r="M5" s="145" t="s">
        <v>147</v>
      </c>
      <c r="N5" s="55"/>
      <c r="O5" s="85" t="s">
        <v>160</v>
      </c>
      <c r="P5" s="55"/>
      <c r="Q5" s="86" t="s">
        <v>159</v>
      </c>
      <c r="R5" s="87" t="s">
        <v>158</v>
      </c>
      <c r="S5" s="136"/>
    </row>
    <row r="6" spans="1:19" x14ac:dyDescent="0.2">
      <c r="A6" s="75"/>
      <c r="B6" s="159"/>
      <c r="C6" s="205"/>
      <c r="D6" s="160" t="s">
        <v>110</v>
      </c>
      <c r="E6" s="88" t="str">
        <f t="shared" ref="E6:E14" si="0">Currency&amp;$D6&amp;QuoteSuffix</f>
        <v>CHFOND_Quote</v>
      </c>
      <c r="F6" s="89" t="str">
        <f>_xll.qlSimpleQuote(E6,,RateTickValue,Permanent,Trigger,ObjectOverwrite)</f>
        <v>CHFOND_Quote#0000</v>
      </c>
      <c r="G6" s="209" t="str">
        <f>_xll.ohRangeRetrieveError(F6)</f>
        <v/>
      </c>
      <c r="H6" s="136"/>
      <c r="J6" s="51"/>
      <c r="K6" s="77" t="s">
        <v>143</v>
      </c>
      <c r="L6" s="77" t="str">
        <f>Currency&amp;K6&amp;"D="&amp;VLOOKUP(Contributor,ContributorTable,2,FALSE)</f>
        <v>CHFOND=ICAP</v>
      </c>
      <c r="M6" s="83">
        <v>-0.85</v>
      </c>
      <c r="N6" s="106"/>
      <c r="O6" s="82" t="s">
        <v>277</v>
      </c>
      <c r="P6" s="196"/>
      <c r="Q6" s="82">
        <f t="array" ref="Q6:Q14">QuoteLive</f>
        <v>-0.85</v>
      </c>
      <c r="R6" s="202">
        <f>_xll.qlSimpleQuoteSetValue(F6,Q6/100,Trigger)</f>
        <v>-8.5000000000000006E-3</v>
      </c>
      <c r="S6" s="136"/>
    </row>
    <row r="7" spans="1:19" x14ac:dyDescent="0.2">
      <c r="A7" s="75"/>
      <c r="B7" s="161"/>
      <c r="C7" s="206"/>
      <c r="D7" s="162" t="s">
        <v>109</v>
      </c>
      <c r="E7" s="89" t="str">
        <f t="shared" si="0"/>
        <v>CHFSND_Quote</v>
      </c>
      <c r="F7" s="89" t="str">
        <f>_xll.qlSimpleQuote(E7,,RateTickValue,Permanent,Trigger,ObjectOverwrite)</f>
        <v>CHFSND_Quote#0000</v>
      </c>
      <c r="G7" s="209" t="str">
        <f>_xll.ohRangeRetrieveError(F7)</f>
        <v/>
      </c>
      <c r="H7" s="136"/>
      <c r="J7" s="51"/>
      <c r="K7" s="78" t="s">
        <v>155</v>
      </c>
      <c r="L7" s="78" t="str">
        <f>Currency&amp;K7&amp;"D="&amp;VLOOKUP(Contributor,ContributorTable,2,FALSE)</f>
        <v>CHFSND=ICAP</v>
      </c>
      <c r="M7" s="83" t="s">
        <v>277</v>
      </c>
      <c r="N7" s="106"/>
      <c r="O7" s="83">
        <v>-0.77</v>
      </c>
      <c r="P7" s="196"/>
      <c r="Q7" s="83" t="str">
        <v>*The record could not be found</v>
      </c>
      <c r="R7" s="203" t="e">
        <f>_xll.qlSimpleQuoteSetValue(F7,Q7/100,Trigger)</f>
        <v>#N/A</v>
      </c>
      <c r="S7" s="136"/>
    </row>
    <row r="8" spans="1:19" x14ac:dyDescent="0.2">
      <c r="A8" s="75"/>
      <c r="B8" s="161"/>
      <c r="C8" s="206"/>
      <c r="D8" s="162" t="s">
        <v>108</v>
      </c>
      <c r="E8" s="89" t="str">
        <f t="shared" si="0"/>
        <v>CHFSWD_Quote</v>
      </c>
      <c r="F8" s="89" t="str">
        <f>_xll.qlSimpleQuote(E8,,RateTickValue,Permanent,Trigger,ObjectOverwrite)</f>
        <v>CHFSWD_Quote#0000</v>
      </c>
      <c r="G8" s="209" t="str">
        <f>_xll.ohRangeRetrieveError(F8)</f>
        <v/>
      </c>
      <c r="H8" s="136"/>
      <c r="J8" s="51"/>
      <c r="K8" s="79" t="s">
        <v>22</v>
      </c>
      <c r="L8" s="79" t="str">
        <f>Currency&amp;K8&amp;"D="&amp;VLOOKUP(Contributor,ContributorTable,2,FALSE)</f>
        <v>CHFSWD=ICAP</v>
      </c>
      <c r="M8" s="84">
        <v>-0.95000000000000007</v>
      </c>
      <c r="N8" s="106"/>
      <c r="O8" s="84">
        <v>-0.81400000000000006</v>
      </c>
      <c r="P8" s="196"/>
      <c r="Q8" s="84">
        <v>-0.95000000000000007</v>
      </c>
      <c r="R8" s="204">
        <f>_xll.qlSimpleQuoteSetValue(F8,Q8/100,Trigger)</f>
        <v>-9.5000000000000015E-3</v>
      </c>
      <c r="S8" s="136"/>
    </row>
    <row r="9" spans="1:19" x14ac:dyDescent="0.2">
      <c r="A9" s="75"/>
      <c r="B9" s="159"/>
      <c r="C9" s="205"/>
      <c r="D9" s="160" t="s">
        <v>107</v>
      </c>
      <c r="E9" s="88" t="str">
        <f t="shared" si="0"/>
        <v>CHF2WD_Quote</v>
      </c>
      <c r="F9" s="89" t="str">
        <f>_xll.qlSimpleQuote(E9,,RateTickValue,Permanent,Trigger,ObjectOverwrite)</f>
        <v>CHF2WD_Quote#0000</v>
      </c>
      <c r="G9" s="209" t="str">
        <f>_xll.ohRangeRetrieveError(F9)</f>
        <v/>
      </c>
      <c r="H9" s="136"/>
      <c r="J9" s="51"/>
      <c r="K9" s="78" t="s">
        <v>21</v>
      </c>
      <c r="L9" s="78" t="str">
        <f>Currency&amp;K9&amp;"D="&amp;VLOOKUP(Contributor,ContributorTable,2,FALSE)</f>
        <v>CHF2WD=ICAP</v>
      </c>
      <c r="M9" s="82">
        <v>-1.2</v>
      </c>
      <c r="N9" s="106"/>
      <c r="O9" s="83">
        <v>0</v>
      </c>
      <c r="P9" s="196"/>
      <c r="Q9" s="83">
        <v>-1.2</v>
      </c>
      <c r="R9" s="203">
        <f>_xll.qlSimpleQuoteSetValue(F9,Q9/100,Trigger)</f>
        <v>-1.2E-2</v>
      </c>
      <c r="S9" s="136"/>
    </row>
    <row r="10" spans="1:19" x14ac:dyDescent="0.2">
      <c r="A10" s="75"/>
      <c r="B10" s="161"/>
      <c r="C10" s="206"/>
      <c r="D10" s="162" t="s">
        <v>106</v>
      </c>
      <c r="E10" s="89" t="str">
        <f t="shared" si="0"/>
        <v>CHF1MD_Quote</v>
      </c>
      <c r="F10" s="89" t="str">
        <f>_xll.qlSimpleQuote(E10,,RateTickValue,Permanent,Trigger,ObjectOverwrite)</f>
        <v>CHF1MD_Quote#0000</v>
      </c>
      <c r="G10" s="209" t="str">
        <f>_xll.ohRangeRetrieveError(F10)</f>
        <v/>
      </c>
      <c r="H10" s="136"/>
      <c r="J10" s="51"/>
      <c r="K10" s="78" t="s">
        <v>19</v>
      </c>
      <c r="L10" s="78" t="str">
        <f>Currency&amp;K10&amp;"D="&amp;VLOOKUP(Contributor,ContributorTable,2,FALSE)</f>
        <v>CHF1MD=ICAP</v>
      </c>
      <c r="M10" s="83">
        <v>-1.2</v>
      </c>
      <c r="N10" s="106"/>
      <c r="O10" s="83">
        <v>-0.83700000000000008</v>
      </c>
      <c r="P10" s="196"/>
      <c r="Q10" s="83">
        <v>-1.2</v>
      </c>
      <c r="R10" s="203">
        <f>_xll.qlSimpleQuoteSetValue(F10,Q10/100,Trigger)</f>
        <v>-1.2E-2</v>
      </c>
      <c r="S10" s="136"/>
    </row>
    <row r="11" spans="1:19" x14ac:dyDescent="0.2">
      <c r="A11" s="75"/>
      <c r="B11" s="161"/>
      <c r="C11" s="206"/>
      <c r="D11" s="162" t="s">
        <v>105</v>
      </c>
      <c r="E11" s="89" t="str">
        <f t="shared" si="0"/>
        <v>CHF2MD_Quote</v>
      </c>
      <c r="F11" s="89" t="str">
        <f>_xll.qlSimpleQuote(E11,,RateTickValue,Permanent,Trigger,ObjectOverwrite)</f>
        <v>CHF2MD_Quote#0000</v>
      </c>
      <c r="G11" s="209" t="str">
        <f>_xll.ohRangeRetrieveError(F11)</f>
        <v/>
      </c>
      <c r="H11" s="136"/>
      <c r="J11" s="51"/>
      <c r="K11" s="78" t="s">
        <v>18</v>
      </c>
      <c r="L11" s="78" t="str">
        <f>Currency&amp;K11&amp;"D="&amp;VLOOKUP(Contributor,ContributorTable,2,FALSE)</f>
        <v>CHF2MD=ICAP</v>
      </c>
      <c r="M11" s="83">
        <v>-1.1500000000000001</v>
      </c>
      <c r="N11" s="106"/>
      <c r="O11" s="83">
        <v>-0.82600000000000007</v>
      </c>
      <c r="P11" s="196"/>
      <c r="Q11" s="83">
        <v>-1.1500000000000001</v>
      </c>
      <c r="R11" s="203">
        <f>_xll.qlSimpleQuoteSetValue(F11,Q11/100,Trigger)</f>
        <v>-1.1500000000000002E-2</v>
      </c>
      <c r="S11" s="136"/>
    </row>
    <row r="12" spans="1:19" x14ac:dyDescent="0.2">
      <c r="A12" s="75"/>
      <c r="B12" s="161"/>
      <c r="C12" s="206"/>
      <c r="D12" s="162" t="s">
        <v>104</v>
      </c>
      <c r="E12" s="89" t="str">
        <f t="shared" si="0"/>
        <v>CHF3MD_Quote</v>
      </c>
      <c r="F12" s="89" t="str">
        <f>_xll.qlSimpleQuote(E12,,RateTickValue,Permanent,Trigger,ObjectOverwrite)</f>
        <v>CHF3MD_Quote#0000</v>
      </c>
      <c r="G12" s="209" t="str">
        <f>_xll.ohRangeRetrieveError(F12)</f>
        <v/>
      </c>
      <c r="H12" s="136"/>
      <c r="J12" s="51"/>
      <c r="K12" s="78" t="s">
        <v>17</v>
      </c>
      <c r="L12" s="78" t="str">
        <f>Currency&amp;K12&amp;"D="&amp;VLOOKUP(Contributor,ContributorTable,2,FALSE)</f>
        <v>CHF3MD=ICAP</v>
      </c>
      <c r="M12" s="83">
        <v>-1.1000000000000001</v>
      </c>
      <c r="N12" s="106"/>
      <c r="O12" s="83">
        <v>-0.81</v>
      </c>
      <c r="P12" s="196"/>
      <c r="Q12" s="83">
        <v>-1.1000000000000001</v>
      </c>
      <c r="R12" s="203">
        <f>_xll.qlSimpleQuoteSetValue(F12,Q12/100,Trigger)</f>
        <v>-1.1000000000000001E-2</v>
      </c>
      <c r="S12" s="136"/>
    </row>
    <row r="13" spans="1:19" x14ac:dyDescent="0.2">
      <c r="A13" s="75"/>
      <c r="B13" s="161"/>
      <c r="C13" s="206"/>
      <c r="D13" s="162" t="s">
        <v>103</v>
      </c>
      <c r="E13" s="89" t="str">
        <f t="shared" si="0"/>
        <v>CHF6MD_Quote</v>
      </c>
      <c r="F13" s="89" t="str">
        <f>_xll.qlSimpleQuote(E13,,RateTickValue,Permanent,Trigger,ObjectOverwrite)</f>
        <v>CHF6MD_Quote#0000</v>
      </c>
      <c r="G13" s="209" t="str">
        <f>_xll.ohRangeRetrieveError(F13)</f>
        <v/>
      </c>
      <c r="H13" s="136"/>
      <c r="J13" s="51"/>
      <c r="K13" s="78" t="s">
        <v>14</v>
      </c>
      <c r="L13" s="78" t="str">
        <f>Currency&amp;K13&amp;"D="&amp;VLOOKUP(Contributor,ContributorTable,2,FALSE)</f>
        <v>CHF6MD=ICAP</v>
      </c>
      <c r="M13" s="83">
        <v>-1</v>
      </c>
      <c r="N13" s="106"/>
      <c r="O13" s="83">
        <v>-0.72960000000000003</v>
      </c>
      <c r="P13" s="196"/>
      <c r="Q13" s="83">
        <v>-1</v>
      </c>
      <c r="R13" s="203">
        <f>_xll.qlSimpleQuoteSetValue(F13,Q13/100,Trigger)</f>
        <v>-0.01</v>
      </c>
      <c r="S13" s="136"/>
    </row>
    <row r="14" spans="1:19" x14ac:dyDescent="0.2">
      <c r="A14" s="75"/>
      <c r="B14" s="163"/>
      <c r="C14" s="207"/>
      <c r="D14" s="164" t="s">
        <v>102</v>
      </c>
      <c r="E14" s="90" t="str">
        <f t="shared" si="0"/>
        <v>CHF1YD_Quote</v>
      </c>
      <c r="F14" s="90" t="str">
        <f>_xll.qlSimpleQuote(E14,,RateTickValue,Permanent,Trigger,ObjectOverwrite)</f>
        <v>CHF1YD_Quote#0000</v>
      </c>
      <c r="G14" s="210" t="str">
        <f>_xll.ohRangeRetrieveError(F14)</f>
        <v/>
      </c>
      <c r="H14" s="136"/>
      <c r="J14" s="51"/>
      <c r="K14" s="79" t="s">
        <v>8</v>
      </c>
      <c r="L14" s="79" t="str">
        <f>Currency&amp;K14&amp;"D="&amp;VLOOKUP(Contributor,ContributorTable,2,FALSE)</f>
        <v>CHF1YD=ICAP</v>
      </c>
      <c r="M14" s="84">
        <v>-0.9</v>
      </c>
      <c r="N14" s="106"/>
      <c r="O14" s="84">
        <v>-0.62060000000000004</v>
      </c>
      <c r="P14" s="196"/>
      <c r="Q14" s="84">
        <v>-0.9</v>
      </c>
      <c r="R14" s="204">
        <f>_xll.qlSimpleQuoteSetValue(F14,Q14/100,Trigger)</f>
        <v>-9.0000000000000011E-3</v>
      </c>
      <c r="S14" s="136"/>
    </row>
    <row r="15" spans="1:19" x14ac:dyDescent="0.2">
      <c r="A15" s="138"/>
      <c r="B15" s="139"/>
      <c r="C15" s="139"/>
      <c r="D15" s="139"/>
      <c r="E15" s="139"/>
      <c r="F15" s="139"/>
      <c r="G15" s="139"/>
      <c r="H15" s="140"/>
      <c r="J15" s="138"/>
      <c r="K15" s="144"/>
      <c r="L15" s="144"/>
      <c r="M15" s="144"/>
      <c r="N15" s="144"/>
      <c r="O15" s="144"/>
      <c r="P15" s="144"/>
      <c r="Q15" s="144"/>
      <c r="R15" s="144"/>
      <c r="S15" s="140"/>
    </row>
  </sheetData>
  <conditionalFormatting sqref="R6:R14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:L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2" sqref="O2"/>
    </sheetView>
  </sheetViews>
  <sheetFormatPr defaultRowHeight="11.25" outlineLevelCol="1" x14ac:dyDescent="0.2"/>
  <cols>
    <col min="1" max="2" width="2.7109375" style="197" customWidth="1" outlineLevel="1"/>
    <col min="3" max="3" width="3" style="197" customWidth="1" outlineLevel="1"/>
    <col min="4" max="4" width="5" style="197" customWidth="1" outlineLevel="1"/>
    <col min="5" max="5" width="16.7109375" style="197" customWidth="1" outlineLevel="1"/>
    <col min="6" max="6" width="22.7109375" style="197" customWidth="1" outlineLevel="1"/>
    <col min="7" max="7" width="20.7109375" style="198" customWidth="1" outlineLevel="1"/>
    <col min="8" max="8" width="2.7109375" style="198" customWidth="1" outlineLevel="1"/>
    <col min="9" max="9" width="2.7109375" style="198" customWidth="1"/>
    <col min="10" max="11" width="2.7109375" style="197" customWidth="1"/>
    <col min="12" max="13" width="4" style="197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7" width="2.7109375" style="197" customWidth="1"/>
    <col min="28" max="28" width="14.140625" style="197" bestFit="1" customWidth="1"/>
    <col min="29" max="29" width="12" style="197" bestFit="1" customWidth="1"/>
    <col min="30" max="16384" width="9.140625" style="197"/>
  </cols>
  <sheetData>
    <row r="1" spans="1:29" x14ac:dyDescent="0.2">
      <c r="A1" s="73"/>
      <c r="B1" s="73"/>
      <c r="C1" s="132"/>
      <c r="D1" s="132"/>
      <c r="E1" s="132"/>
      <c r="F1" s="132"/>
      <c r="G1" s="146"/>
      <c r="H1" s="147"/>
      <c r="J1" s="157" t="s">
        <v>248</v>
      </c>
      <c r="K1" s="74"/>
      <c r="L1" s="74"/>
      <c r="M1" s="74"/>
      <c r="N1" s="74"/>
      <c r="O1" s="142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3"/>
    </row>
    <row r="2" spans="1:29" x14ac:dyDescent="0.2">
      <c r="A2" s="75"/>
      <c r="B2" s="55"/>
      <c r="C2" s="135"/>
      <c r="D2" s="135"/>
      <c r="E2" s="135"/>
      <c r="F2" s="135"/>
      <c r="G2" s="148"/>
      <c r="H2" s="149"/>
      <c r="J2" s="134"/>
      <c r="K2" s="135"/>
      <c r="L2" s="135"/>
      <c r="M2" s="7"/>
      <c r="N2" s="7"/>
      <c r="O2" s="229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7">
        <f>_xll.ohTrigger(Z5:Z31)</f>
        <v>4</v>
      </c>
      <c r="AA2" s="153"/>
      <c r="AB2" s="201"/>
      <c r="AC2" s="201"/>
    </row>
    <row r="3" spans="1:29" x14ac:dyDescent="0.2">
      <c r="A3" s="75"/>
      <c r="B3" s="55"/>
      <c r="C3" s="135"/>
      <c r="D3" s="135"/>
      <c r="E3" s="135"/>
      <c r="F3" s="135"/>
      <c r="G3" s="148"/>
      <c r="H3" s="149"/>
      <c r="J3" s="134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5"/>
      <c r="AA3" s="154"/>
      <c r="AB3" s="201"/>
      <c r="AC3" s="201"/>
    </row>
    <row r="4" spans="1:29" ht="22.5" x14ac:dyDescent="0.2">
      <c r="A4" s="75"/>
      <c r="B4" s="91"/>
      <c r="C4" s="91"/>
      <c r="D4" s="92"/>
      <c r="E4" s="99" t="s">
        <v>241</v>
      </c>
      <c r="F4" s="100" t="s">
        <v>242</v>
      </c>
      <c r="G4" s="100" t="s">
        <v>257</v>
      </c>
      <c r="H4" s="149"/>
      <c r="J4" s="134"/>
      <c r="K4" s="229"/>
      <c r="L4" s="101"/>
      <c r="M4" s="101"/>
      <c r="N4" s="101" t="s">
        <v>259</v>
      </c>
      <c r="O4" s="104" t="str">
        <f>_xll.RData(O5:O31,P4:S4,"RTFEED:IDN",ReutersRtMode,,P5)</f>
        <v>Updated at 17:29:21</v>
      </c>
      <c r="P4" s="85" t="s">
        <v>147</v>
      </c>
      <c r="Q4" s="85" t="s">
        <v>146</v>
      </c>
      <c r="R4" s="85" t="s">
        <v>156</v>
      </c>
      <c r="S4" s="85" t="s">
        <v>163</v>
      </c>
      <c r="T4" s="87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5" t="s">
        <v>158</v>
      </c>
      <c r="AA4" s="154"/>
      <c r="AB4" s="201"/>
      <c r="AC4" s="201"/>
    </row>
    <row r="5" spans="1:29" x14ac:dyDescent="0.2">
      <c r="A5" s="75"/>
      <c r="B5" s="108"/>
      <c r="C5" s="108">
        <v>1</v>
      </c>
      <c r="D5" s="109" t="s">
        <v>116</v>
      </c>
      <c r="E5" s="108" t="str">
        <f t="shared" ref="E5:E31" si="0">Currency&amp;$C5&amp;$D5&amp;QuoteSuffix</f>
        <v>CHF1x4F_Quote</v>
      </c>
      <c r="F5" s="88" t="str">
        <f>_xll.qlSimpleQuote(E5,,RateTickValue,Permanent,Trigger,ObjectOverwrite)</f>
        <v>CHF1x4F_Quote#0000</v>
      </c>
      <c r="G5" s="208" t="str">
        <f>_xll.ohRangeRetrieveError(F5)</f>
        <v/>
      </c>
      <c r="H5" s="149"/>
      <c r="J5" s="134"/>
      <c r="K5" s="251">
        <f>L5+3</f>
        <v>4</v>
      </c>
      <c r="L5" s="251">
        <f t="shared" ref="L5:L31" si="1">C5</f>
        <v>1</v>
      </c>
      <c r="M5" s="251" t="s">
        <v>161</v>
      </c>
      <c r="N5" s="247" t="str">
        <f t="shared" ref="N5:N31" si="2">Currency&amp;$L5&amp;$M5&amp;$K5&amp;"F"</f>
        <v>CHF1X4F</v>
      </c>
      <c r="O5" s="117" t="str">
        <f t="array" ref="O5:O31">Instruments&amp;"="&amp;VLOOKUP(Contributor,ContributorTable,2,FALSE)</f>
        <v>CHF1X4F=ICAP</v>
      </c>
      <c r="P5" s="188">
        <v>-0.875</v>
      </c>
      <c r="Q5" s="188">
        <v>-0.82500000000000007</v>
      </c>
      <c r="R5" s="188">
        <v>0</v>
      </c>
      <c r="S5" s="188">
        <v>0</v>
      </c>
      <c r="T5" s="118">
        <f>IF(ISERROR(AVERAGE(P5,Q5)),#NUM!,AVERAGE(P5,Q5))</f>
        <v>-0.85000000000000009</v>
      </c>
      <c r="U5" s="189">
        <f>Q5-P5</f>
        <v>4.9999999999999933E-2</v>
      </c>
      <c r="V5" s="191"/>
      <c r="W5" s="189">
        <v>-0.85000000000000009</v>
      </c>
      <c r="X5" s="191"/>
      <c r="Y5" s="189">
        <f t="array" ref="Y5:Y31">QuoteLive</f>
        <v>-0.85000000000000009</v>
      </c>
      <c r="Z5" s="119">
        <f>_xll.qlSimpleQuoteSetValue(F5,Y5/100,Trigger)</f>
        <v>0</v>
      </c>
      <c r="AA5" s="155"/>
      <c r="AB5" s="201"/>
      <c r="AC5" s="201"/>
    </row>
    <row r="6" spans="1:29" x14ac:dyDescent="0.2">
      <c r="A6" s="75"/>
      <c r="B6" s="110"/>
      <c r="C6" s="110">
        <v>2</v>
      </c>
      <c r="D6" s="111" t="s">
        <v>115</v>
      </c>
      <c r="E6" s="110" t="str">
        <f t="shared" si="0"/>
        <v>CHF2x5F_Quote</v>
      </c>
      <c r="F6" s="89" t="str">
        <f>_xll.qlSimpleQuote(E6,,RateTickValue,Permanent,Trigger,ObjectOverwrite)</f>
        <v>CHF2x5F_Quote#0000</v>
      </c>
      <c r="G6" s="209" t="str">
        <f>_xll.ohRangeRetrieveError(F6)</f>
        <v/>
      </c>
      <c r="H6" s="149"/>
      <c r="J6" s="134"/>
      <c r="K6" s="251">
        <f t="shared" ref="K6:K10" si="3">L6+3</f>
        <v>5</v>
      </c>
      <c r="L6" s="251">
        <f t="shared" si="1"/>
        <v>2</v>
      </c>
      <c r="M6" s="251" t="s">
        <v>161</v>
      </c>
      <c r="N6" s="117" t="str">
        <f t="shared" si="2"/>
        <v>CHF2X5F</v>
      </c>
      <c r="O6" s="117" t="str">
        <v>CHF2X5F=ICAP</v>
      </c>
      <c r="P6" s="188">
        <v>-0.90500000000000003</v>
      </c>
      <c r="Q6" s="188">
        <v>-0.85499999999999998</v>
      </c>
      <c r="R6" s="188">
        <v>0</v>
      </c>
      <c r="S6" s="188">
        <v>0</v>
      </c>
      <c r="T6" s="118">
        <f t="shared" ref="T6:T31" si="4">IF(ISERROR(AVERAGE(P6,Q6)),#NUM!,AVERAGE(P6,Q6))</f>
        <v>-0.88</v>
      </c>
      <c r="U6" s="188">
        <f t="shared" ref="U6:U31" si="5">Q6-P6</f>
        <v>5.0000000000000044E-2</v>
      </c>
      <c r="V6" s="191"/>
      <c r="W6" s="188">
        <v>-0.875</v>
      </c>
      <c r="X6" s="191"/>
      <c r="Y6" s="188">
        <v>-0.88</v>
      </c>
      <c r="Z6" s="120">
        <f>_xll.qlSimpleQuoteSetValue(F6,Y6/100,Trigger)</f>
        <v>-4.9999999999999697E-5</v>
      </c>
      <c r="AA6" s="155"/>
      <c r="AB6" s="201"/>
      <c r="AC6" s="201"/>
    </row>
    <row r="7" spans="1:29" x14ac:dyDescent="0.2">
      <c r="A7" s="75"/>
      <c r="B7" s="110"/>
      <c r="C7" s="110">
        <v>3</v>
      </c>
      <c r="D7" s="111" t="s">
        <v>114</v>
      </c>
      <c r="E7" s="110" t="str">
        <f t="shared" si="0"/>
        <v>CHF3x6F_Quote</v>
      </c>
      <c r="F7" s="89" t="str">
        <f>_xll.qlSimpleQuote(E7,,RateTickValue,Permanent,Trigger,ObjectOverwrite)</f>
        <v>CHF3x6F_Quote#0000</v>
      </c>
      <c r="G7" s="209" t="str">
        <f>_xll.ohRangeRetrieveError(F7)</f>
        <v/>
      </c>
      <c r="H7" s="149"/>
      <c r="J7" s="134"/>
      <c r="K7" s="251">
        <f t="shared" si="3"/>
        <v>6</v>
      </c>
      <c r="L7" s="251">
        <f t="shared" si="1"/>
        <v>3</v>
      </c>
      <c r="M7" s="251" t="s">
        <v>161</v>
      </c>
      <c r="N7" s="117" t="str">
        <f t="shared" si="2"/>
        <v>CHF3X6F</v>
      </c>
      <c r="O7" s="117" t="str">
        <v>CHF3X6F=ICAP</v>
      </c>
      <c r="P7" s="188">
        <v>-0.92</v>
      </c>
      <c r="Q7" s="188">
        <v>-0.87</v>
      </c>
      <c r="R7" s="188">
        <v>0</v>
      </c>
      <c r="S7" s="188">
        <v>0</v>
      </c>
      <c r="T7" s="118">
        <f t="shared" si="4"/>
        <v>-0.89500000000000002</v>
      </c>
      <c r="U7" s="188">
        <f t="shared" si="5"/>
        <v>5.0000000000000044E-2</v>
      </c>
      <c r="V7" s="191"/>
      <c r="W7" s="188">
        <v>-0.89500000000000002</v>
      </c>
      <c r="X7" s="191"/>
      <c r="Y7" s="188">
        <v>-0.89500000000000002</v>
      </c>
      <c r="Z7" s="120">
        <f>_xll.qlSimpleQuoteSetValue(F7,Y7/100,Trigger)</f>
        <v>0</v>
      </c>
      <c r="AA7" s="155"/>
      <c r="AB7" s="201"/>
      <c r="AC7" s="201"/>
    </row>
    <row r="8" spans="1:29" x14ac:dyDescent="0.2">
      <c r="A8" s="75"/>
      <c r="B8" s="110"/>
      <c r="C8" s="110">
        <v>4</v>
      </c>
      <c r="D8" s="111" t="s">
        <v>113</v>
      </c>
      <c r="E8" s="110" t="str">
        <f t="shared" si="0"/>
        <v>CHF4x7F_Quote</v>
      </c>
      <c r="F8" s="89" t="str">
        <f>_xll.qlSimpleQuote(E8,,RateTickValue,Permanent,Trigger,ObjectOverwrite)</f>
        <v>CHF4x7F_Quote#0000</v>
      </c>
      <c r="G8" s="209" t="str">
        <f>_xll.ohRangeRetrieveError(F8)</f>
        <v/>
      </c>
      <c r="H8" s="149"/>
      <c r="J8" s="134"/>
      <c r="K8" s="251">
        <f t="shared" si="3"/>
        <v>7</v>
      </c>
      <c r="L8" s="251">
        <f t="shared" si="1"/>
        <v>4</v>
      </c>
      <c r="M8" s="251" t="s">
        <v>161</v>
      </c>
      <c r="N8" s="117" t="str">
        <f t="shared" si="2"/>
        <v>CHF4X7F</v>
      </c>
      <c r="O8" s="117" t="str">
        <v>CHF4X7F=ICAP</v>
      </c>
      <c r="P8" s="188" t="s">
        <v>277</v>
      </c>
      <c r="Q8" s="188" t="s">
        <v>277</v>
      </c>
      <c r="R8" s="188" t="s">
        <v>277</v>
      </c>
      <c r="S8" s="188" t="s">
        <v>277</v>
      </c>
      <c r="T8" s="118" t="e">
        <f t="shared" si="4"/>
        <v>#NUM!</v>
      </c>
      <c r="U8" s="188" t="e">
        <f t="shared" si="5"/>
        <v>#VALUE!</v>
      </c>
      <c r="V8" s="191"/>
      <c r="W8" s="188" t="e">
        <v>#NUM!</v>
      </c>
      <c r="X8" s="191"/>
      <c r="Y8" s="188" t="e">
        <v>#NUM!</v>
      </c>
      <c r="Z8" s="120">
        <f>_xll.qlSimpleQuoteSetValue(F8,Y8/100,Trigger)</f>
        <v>0</v>
      </c>
      <c r="AA8" s="155"/>
      <c r="AB8" s="201"/>
      <c r="AC8" s="201"/>
    </row>
    <row r="9" spans="1:29" x14ac:dyDescent="0.2">
      <c r="A9" s="75"/>
      <c r="B9" s="110"/>
      <c r="C9" s="110">
        <v>5</v>
      </c>
      <c r="D9" s="111" t="s">
        <v>112</v>
      </c>
      <c r="E9" s="110" t="str">
        <f t="shared" si="0"/>
        <v>CHF5x8F_Quote</v>
      </c>
      <c r="F9" s="89" t="str">
        <f>_xll.qlSimpleQuote(E9,,RateTickValue,Permanent,Trigger,ObjectOverwrite)</f>
        <v>CHF5x8F_Quote#0000</v>
      </c>
      <c r="G9" s="209" t="str">
        <f>_xll.ohRangeRetrieveError(F9)</f>
        <v/>
      </c>
      <c r="H9" s="149"/>
      <c r="J9" s="134"/>
      <c r="K9" s="251">
        <f t="shared" si="3"/>
        <v>8</v>
      </c>
      <c r="L9" s="251">
        <f t="shared" si="1"/>
        <v>5</v>
      </c>
      <c r="M9" s="251" t="s">
        <v>161</v>
      </c>
      <c r="N9" s="117" t="str">
        <f t="shared" si="2"/>
        <v>CHF5X8F</v>
      </c>
      <c r="O9" s="117" t="str">
        <v>CHF5X8F=ICAP</v>
      </c>
      <c r="P9" s="188" t="s">
        <v>277</v>
      </c>
      <c r="Q9" s="188" t="s">
        <v>277</v>
      </c>
      <c r="R9" s="188" t="s">
        <v>277</v>
      </c>
      <c r="S9" s="188" t="s">
        <v>277</v>
      </c>
      <c r="T9" s="118" t="e">
        <f t="shared" si="4"/>
        <v>#NUM!</v>
      </c>
      <c r="U9" s="188" t="e">
        <f t="shared" si="5"/>
        <v>#VALUE!</v>
      </c>
      <c r="V9" s="191"/>
      <c r="W9" s="188" t="e">
        <v>#NUM!</v>
      </c>
      <c r="X9" s="191"/>
      <c r="Y9" s="188" t="e">
        <v>#NUM!</v>
      </c>
      <c r="Z9" s="120">
        <f>_xll.qlSimpleQuoteSetValue(F9,Y9/100,Trigger)</f>
        <v>0</v>
      </c>
      <c r="AA9" s="155"/>
      <c r="AB9" s="201"/>
      <c r="AC9" s="201"/>
    </row>
    <row r="10" spans="1:29" x14ac:dyDescent="0.2">
      <c r="A10" s="75"/>
      <c r="B10" s="112"/>
      <c r="C10" s="112">
        <v>6</v>
      </c>
      <c r="D10" s="113" t="s">
        <v>111</v>
      </c>
      <c r="E10" s="112" t="str">
        <f t="shared" si="0"/>
        <v>CHF6x9F_Quote</v>
      </c>
      <c r="F10" s="90" t="str">
        <f>_xll.qlSimpleQuote(E10,,RateTickValue,Permanent,Trigger,ObjectOverwrite)</f>
        <v>CHF6x9F_Quote#0000</v>
      </c>
      <c r="G10" s="210" t="str">
        <f>_xll.ohRangeRetrieveError(F10)</f>
        <v/>
      </c>
      <c r="H10" s="149"/>
      <c r="J10" s="134"/>
      <c r="K10" s="255">
        <f t="shared" si="3"/>
        <v>9</v>
      </c>
      <c r="L10" s="255">
        <f t="shared" si="1"/>
        <v>6</v>
      </c>
      <c r="M10" s="255" t="s">
        <v>161</v>
      </c>
      <c r="N10" s="121" t="str">
        <f t="shared" si="2"/>
        <v>CHF6X9F</v>
      </c>
      <c r="O10" s="121" t="str">
        <v>CHF6X9F=ICAP</v>
      </c>
      <c r="P10" s="188">
        <v>-0.92500000000000004</v>
      </c>
      <c r="Q10" s="188">
        <v>-0.875</v>
      </c>
      <c r="R10" s="188">
        <v>0</v>
      </c>
      <c r="S10" s="188">
        <v>0</v>
      </c>
      <c r="T10" s="125">
        <f t="shared" si="4"/>
        <v>-0.9</v>
      </c>
      <c r="U10" s="190">
        <f t="shared" si="5"/>
        <v>5.0000000000000044E-2</v>
      </c>
      <c r="V10" s="191"/>
      <c r="W10" s="190">
        <v>-0.9</v>
      </c>
      <c r="X10" s="191"/>
      <c r="Y10" s="190">
        <v>-0.9</v>
      </c>
      <c r="Z10" s="122">
        <f>_xll.qlSimpleQuoteSetValue(F10,Y10/100,Trigger)</f>
        <v>0</v>
      </c>
      <c r="AA10" s="155"/>
      <c r="AB10" s="201"/>
      <c r="AC10" s="201"/>
    </row>
    <row r="11" spans="1:29" x14ac:dyDescent="0.2">
      <c r="A11" s="75"/>
      <c r="B11" s="108"/>
      <c r="C11" s="108">
        <v>1</v>
      </c>
      <c r="D11" s="109" t="str">
        <f t="shared" ref="D11:D19" si="6">"x"&amp;C11+6&amp;"F"</f>
        <v>x7F</v>
      </c>
      <c r="E11" s="108" t="str">
        <f t="shared" si="0"/>
        <v>CHF1x7F_Quote</v>
      </c>
      <c r="F11" s="88" t="str">
        <f>_xll.qlSimpleQuote(E11,,RateTickValue,Permanent,Trigger,ObjectOverwrite)</f>
        <v>CHF1x7F_Quote#0000</v>
      </c>
      <c r="G11" s="208" t="str">
        <f>_xll.ohRangeRetrieveError(F11)</f>
        <v/>
      </c>
      <c r="H11" s="149"/>
      <c r="J11" s="134"/>
      <c r="K11" s="261">
        <f>L11+6</f>
        <v>7</v>
      </c>
      <c r="L11" s="261">
        <f t="shared" si="1"/>
        <v>1</v>
      </c>
      <c r="M11" s="261" t="s">
        <v>161</v>
      </c>
      <c r="N11" s="123" t="str">
        <f t="shared" si="2"/>
        <v>CHF1X7F</v>
      </c>
      <c r="O11" s="123" t="str">
        <v>CHF1X7F=ICAP</v>
      </c>
      <c r="P11" s="189">
        <v>-0.78</v>
      </c>
      <c r="Q11" s="189">
        <v>-0.73</v>
      </c>
      <c r="R11" s="189">
        <v>0</v>
      </c>
      <c r="S11" s="189">
        <v>0</v>
      </c>
      <c r="T11" s="124">
        <f t="shared" si="4"/>
        <v>-0.755</v>
      </c>
      <c r="U11" s="189">
        <f t="shared" si="5"/>
        <v>5.0000000000000044E-2</v>
      </c>
      <c r="V11" s="191"/>
      <c r="W11" s="189">
        <v>-0.755</v>
      </c>
      <c r="X11" s="191"/>
      <c r="Y11" s="189">
        <v>-0.755</v>
      </c>
      <c r="Z11" s="119">
        <f>_xll.qlSimpleQuoteSetValue(F11,Y11/100,Trigger)</f>
        <v>0</v>
      </c>
      <c r="AA11" s="155"/>
      <c r="AB11" s="201"/>
      <c r="AC11" s="201"/>
    </row>
    <row r="12" spans="1:29" x14ac:dyDescent="0.2">
      <c r="A12" s="75"/>
      <c r="B12" s="110"/>
      <c r="C12" s="110">
        <v>2</v>
      </c>
      <c r="D12" s="111" t="str">
        <f t="shared" si="6"/>
        <v>x8F</v>
      </c>
      <c r="E12" s="110" t="str">
        <f t="shared" si="0"/>
        <v>CHF2x8F_Quote</v>
      </c>
      <c r="F12" s="89" t="str">
        <f>_xll.qlSimpleQuote(E12,,RateTickValue,Permanent,Trigger,ObjectOverwrite)</f>
        <v>CHF2x8F_Quote#0000</v>
      </c>
      <c r="G12" s="209" t="str">
        <f>_xll.ohRangeRetrieveError(F12)</f>
        <v/>
      </c>
      <c r="H12" s="149"/>
      <c r="J12" s="134"/>
      <c r="K12" s="251">
        <f t="shared" ref="K12:K19" si="7">L12+6</f>
        <v>8</v>
      </c>
      <c r="L12" s="251">
        <f t="shared" si="1"/>
        <v>2</v>
      </c>
      <c r="M12" s="251" t="s">
        <v>161</v>
      </c>
      <c r="N12" s="117" t="str">
        <f t="shared" si="2"/>
        <v>CHF2X8F</v>
      </c>
      <c r="O12" s="117" t="str">
        <v>CHF2X8F=ICAP</v>
      </c>
      <c r="P12" s="188">
        <v>-0.80500000000000005</v>
      </c>
      <c r="Q12" s="188">
        <v>-0.755</v>
      </c>
      <c r="R12" s="188">
        <v>0</v>
      </c>
      <c r="S12" s="188">
        <v>0</v>
      </c>
      <c r="T12" s="118">
        <f t="shared" si="4"/>
        <v>-0.78</v>
      </c>
      <c r="U12" s="188">
        <f t="shared" si="5"/>
        <v>5.0000000000000044E-2</v>
      </c>
      <c r="V12" s="191"/>
      <c r="W12" s="188">
        <v>-0.77500000000000002</v>
      </c>
      <c r="X12" s="191"/>
      <c r="Y12" s="188">
        <v>-0.78</v>
      </c>
      <c r="Z12" s="120">
        <f>_xll.qlSimpleQuoteSetValue(F12,Y12/100,Trigger)</f>
        <v>-5.0000000000000565E-5</v>
      </c>
      <c r="AA12" s="155"/>
      <c r="AB12" s="201"/>
      <c r="AC12" s="201"/>
    </row>
    <row r="13" spans="1:29" x14ac:dyDescent="0.2">
      <c r="A13" s="75"/>
      <c r="B13" s="110"/>
      <c r="C13" s="110">
        <v>3</v>
      </c>
      <c r="D13" s="111" t="str">
        <f t="shared" si="6"/>
        <v>x9F</v>
      </c>
      <c r="E13" s="110" t="str">
        <f t="shared" si="0"/>
        <v>CHF3x9F_Quote</v>
      </c>
      <c r="F13" s="89" t="str">
        <f>_xll.qlSimpleQuote(E13,,RateTickValue,Permanent,Trigger,ObjectOverwrite)</f>
        <v>CHF3x9F_Quote#0000</v>
      </c>
      <c r="G13" s="209" t="str">
        <f>_xll.ohRangeRetrieveError(F13)</f>
        <v/>
      </c>
      <c r="H13" s="149"/>
      <c r="J13" s="134"/>
      <c r="K13" s="251">
        <f t="shared" si="7"/>
        <v>9</v>
      </c>
      <c r="L13" s="251">
        <f t="shared" si="1"/>
        <v>3</v>
      </c>
      <c r="M13" s="251" t="s">
        <v>161</v>
      </c>
      <c r="N13" s="117" t="str">
        <f t="shared" si="2"/>
        <v>CHF3X9F</v>
      </c>
      <c r="O13" s="117" t="str">
        <v>CHF3X9F=ICAP</v>
      </c>
      <c r="P13" s="188">
        <v>-0.81</v>
      </c>
      <c r="Q13" s="188">
        <v>-0.76</v>
      </c>
      <c r="R13" s="188">
        <v>0</v>
      </c>
      <c r="S13" s="188">
        <v>0</v>
      </c>
      <c r="T13" s="118">
        <f t="shared" si="4"/>
        <v>-0.78500000000000003</v>
      </c>
      <c r="U13" s="188">
        <f t="shared" si="5"/>
        <v>5.0000000000000044E-2</v>
      </c>
      <c r="V13" s="191"/>
      <c r="W13" s="188">
        <v>-0.78500000000000003</v>
      </c>
      <c r="X13" s="191"/>
      <c r="Y13" s="188">
        <v>-0.78500000000000003</v>
      </c>
      <c r="Z13" s="120">
        <f>_xll.qlSimpleQuoteSetValue(F13,Y13/100,Trigger)</f>
        <v>0</v>
      </c>
      <c r="AA13" s="155"/>
      <c r="AB13" s="201"/>
      <c r="AC13" s="201"/>
    </row>
    <row r="14" spans="1:29" x14ac:dyDescent="0.2">
      <c r="A14" s="75"/>
      <c r="B14" s="110"/>
      <c r="C14" s="110">
        <v>4</v>
      </c>
      <c r="D14" s="111" t="str">
        <f t="shared" si="6"/>
        <v>x10F</v>
      </c>
      <c r="E14" s="110" t="str">
        <f t="shared" si="0"/>
        <v>CHF4x10F_Quote</v>
      </c>
      <c r="F14" s="89" t="str">
        <f>_xll.qlSimpleQuote(E14,,RateTickValue,Permanent,Trigger,ObjectOverwrite)</f>
        <v>CHF4x10F_Quote#0000</v>
      </c>
      <c r="G14" s="209" t="str">
        <f>_xll.ohRangeRetrieveError(F14)</f>
        <v/>
      </c>
      <c r="H14" s="149"/>
      <c r="J14" s="134"/>
      <c r="K14" s="251">
        <f t="shared" si="7"/>
        <v>10</v>
      </c>
      <c r="L14" s="251">
        <f t="shared" si="1"/>
        <v>4</v>
      </c>
      <c r="M14" s="251" t="s">
        <v>161</v>
      </c>
      <c r="N14" s="117" t="str">
        <f t="shared" si="2"/>
        <v>CHF4X10F</v>
      </c>
      <c r="O14" s="117" t="str">
        <v>CHF4X10F=ICAP</v>
      </c>
      <c r="P14" s="188" t="s">
        <v>277</v>
      </c>
      <c r="Q14" s="188" t="s">
        <v>277</v>
      </c>
      <c r="R14" s="188" t="s">
        <v>277</v>
      </c>
      <c r="S14" s="188" t="s">
        <v>277</v>
      </c>
      <c r="T14" s="118" t="e">
        <f t="shared" si="4"/>
        <v>#NUM!</v>
      </c>
      <c r="U14" s="188" t="e">
        <f t="shared" si="5"/>
        <v>#VALUE!</v>
      </c>
      <c r="V14" s="191"/>
      <c r="W14" s="188" t="e">
        <v>#NUM!</v>
      </c>
      <c r="X14" s="191"/>
      <c r="Y14" s="188" t="e">
        <v>#NUM!</v>
      </c>
      <c r="Z14" s="120">
        <f>_xll.qlSimpleQuoteSetValue(F14,Y14/100,Trigger)</f>
        <v>0</v>
      </c>
      <c r="AA14" s="155"/>
      <c r="AB14" s="201"/>
      <c r="AC14" s="201"/>
    </row>
    <row r="15" spans="1:29" x14ac:dyDescent="0.2">
      <c r="A15" s="75"/>
      <c r="B15" s="110"/>
      <c r="C15" s="110">
        <v>5</v>
      </c>
      <c r="D15" s="111" t="str">
        <f t="shared" si="6"/>
        <v>x11F</v>
      </c>
      <c r="E15" s="110" t="str">
        <f t="shared" si="0"/>
        <v>CHF5x11F_Quote</v>
      </c>
      <c r="F15" s="89" t="str">
        <f>_xll.qlSimpleQuote(E15,,RateTickValue,Permanent,Trigger,ObjectOverwrite)</f>
        <v>CHF5x11F_Quote#0000</v>
      </c>
      <c r="G15" s="209" t="str">
        <f>_xll.ohRangeRetrieveError(F15)</f>
        <v/>
      </c>
      <c r="H15" s="149"/>
      <c r="J15" s="134"/>
      <c r="K15" s="251">
        <f t="shared" si="7"/>
        <v>11</v>
      </c>
      <c r="L15" s="251">
        <f t="shared" si="1"/>
        <v>5</v>
      </c>
      <c r="M15" s="251" t="s">
        <v>161</v>
      </c>
      <c r="N15" s="117" t="str">
        <f t="shared" si="2"/>
        <v>CHF5X11F</v>
      </c>
      <c r="O15" s="117" t="str">
        <v>CHF5X11F=ICAP</v>
      </c>
      <c r="P15" s="188" t="s">
        <v>277</v>
      </c>
      <c r="Q15" s="188" t="s">
        <v>277</v>
      </c>
      <c r="R15" s="188" t="s">
        <v>277</v>
      </c>
      <c r="S15" s="188" t="s">
        <v>277</v>
      </c>
      <c r="T15" s="118" t="e">
        <f t="shared" si="4"/>
        <v>#NUM!</v>
      </c>
      <c r="U15" s="188" t="e">
        <f t="shared" si="5"/>
        <v>#VALUE!</v>
      </c>
      <c r="V15" s="191"/>
      <c r="W15" s="188" t="e">
        <v>#NUM!</v>
      </c>
      <c r="X15" s="191"/>
      <c r="Y15" s="188" t="e">
        <v>#NUM!</v>
      </c>
      <c r="Z15" s="120">
        <f>_xll.qlSimpleQuoteSetValue(F15,Y15/100,Trigger)</f>
        <v>0</v>
      </c>
      <c r="AA15" s="155"/>
      <c r="AB15" s="201"/>
      <c r="AC15" s="201"/>
    </row>
    <row r="16" spans="1:29" x14ac:dyDescent="0.2">
      <c r="A16" s="75"/>
      <c r="B16" s="110"/>
      <c r="C16" s="110">
        <v>6</v>
      </c>
      <c r="D16" s="111" t="str">
        <f t="shared" si="6"/>
        <v>x12F</v>
      </c>
      <c r="E16" s="110" t="str">
        <f t="shared" si="0"/>
        <v>CHF6x12F_Quote</v>
      </c>
      <c r="F16" s="89" t="str">
        <f>_xll.qlSimpleQuote(E16,,RateTickValue,Permanent,Trigger,ObjectOverwrite)</f>
        <v>CHF6x12F_Quote#0000</v>
      </c>
      <c r="G16" s="209" t="str">
        <f>_xll.ohRangeRetrieveError(F16)</f>
        <v/>
      </c>
      <c r="H16" s="149"/>
      <c r="J16" s="134"/>
      <c r="K16" s="251">
        <f t="shared" si="7"/>
        <v>12</v>
      </c>
      <c r="L16" s="251">
        <f t="shared" si="1"/>
        <v>6</v>
      </c>
      <c r="M16" s="251" t="s">
        <v>161</v>
      </c>
      <c r="N16" s="117" t="str">
        <f t="shared" si="2"/>
        <v>CHF6X12F</v>
      </c>
      <c r="O16" s="117" t="str">
        <v>CHF6X12F=ICAP</v>
      </c>
      <c r="P16" s="188">
        <v>-0.80500000000000005</v>
      </c>
      <c r="Q16" s="188">
        <v>-0.755</v>
      </c>
      <c r="R16" s="188">
        <v>0</v>
      </c>
      <c r="S16" s="188">
        <v>0</v>
      </c>
      <c r="T16" s="118">
        <f t="shared" si="4"/>
        <v>-0.78</v>
      </c>
      <c r="U16" s="188">
        <f t="shared" si="5"/>
        <v>5.0000000000000044E-2</v>
      </c>
      <c r="V16" s="191"/>
      <c r="W16" s="188">
        <v>-0.77500000000000002</v>
      </c>
      <c r="X16" s="191"/>
      <c r="Y16" s="188">
        <v>-0.78</v>
      </c>
      <c r="Z16" s="120">
        <f>_xll.qlSimpleQuoteSetValue(F16,Y16/100,Trigger)</f>
        <v>0</v>
      </c>
      <c r="AA16" s="155"/>
      <c r="AB16" s="404"/>
      <c r="AC16" s="201"/>
    </row>
    <row r="17" spans="1:29" x14ac:dyDescent="0.2">
      <c r="A17" s="75"/>
      <c r="B17" s="110"/>
      <c r="C17" s="110">
        <v>9</v>
      </c>
      <c r="D17" s="111" t="str">
        <f t="shared" si="6"/>
        <v>x15F</v>
      </c>
      <c r="E17" s="110" t="str">
        <f t="shared" si="0"/>
        <v>CHF9x15F_Quote</v>
      </c>
      <c r="F17" s="89" t="str">
        <f>_xll.qlSimpleQuote(E17,,RateTickValue,Permanent,Trigger,ObjectOverwrite)</f>
        <v>CHF9x15F_Quote#0000</v>
      </c>
      <c r="G17" s="209" t="str">
        <f>_xll.ohRangeRetrieveError(F17)</f>
        <v/>
      </c>
      <c r="H17" s="149"/>
      <c r="J17" s="134"/>
      <c r="K17" s="251">
        <f t="shared" si="7"/>
        <v>15</v>
      </c>
      <c r="L17" s="251">
        <f t="shared" si="1"/>
        <v>9</v>
      </c>
      <c r="M17" s="251" t="s">
        <v>161</v>
      </c>
      <c r="N17" s="117" t="str">
        <f t="shared" si="2"/>
        <v>CHF9X15F</v>
      </c>
      <c r="O17" s="117" t="str">
        <v>CHF9X15F=ICAP</v>
      </c>
      <c r="P17" s="188">
        <v>-0.77</v>
      </c>
      <c r="Q17" s="188">
        <v>-0.71</v>
      </c>
      <c r="R17" s="188">
        <v>0</v>
      </c>
      <c r="S17" s="188">
        <v>0</v>
      </c>
      <c r="T17" s="118">
        <f t="shared" si="4"/>
        <v>-0.74</v>
      </c>
      <c r="U17" s="188">
        <f t="shared" si="5"/>
        <v>6.0000000000000053E-2</v>
      </c>
      <c r="V17" s="191"/>
      <c r="W17" s="188">
        <v>-0.74</v>
      </c>
      <c r="X17" s="191"/>
      <c r="Y17" s="188">
        <v>-0.74</v>
      </c>
      <c r="Z17" s="120">
        <f>_xll.qlSimpleQuoteSetValue(F17,Y17/100,Trigger)</f>
        <v>0</v>
      </c>
      <c r="AA17" s="155"/>
      <c r="AB17" s="404"/>
      <c r="AC17" s="201"/>
    </row>
    <row r="18" spans="1:29" x14ac:dyDescent="0.2">
      <c r="A18" s="75"/>
      <c r="B18" s="110"/>
      <c r="C18" s="110">
        <v>12</v>
      </c>
      <c r="D18" s="111" t="str">
        <f t="shared" si="6"/>
        <v>x18F</v>
      </c>
      <c r="E18" s="110" t="str">
        <f t="shared" si="0"/>
        <v>CHF12x18F_Quote</v>
      </c>
      <c r="F18" s="89" t="str">
        <f>_xll.qlSimpleQuote(E18,,RateTickValue,Permanent,Trigger,ObjectOverwrite)</f>
        <v>CHF12x18F_Quote#0000</v>
      </c>
      <c r="G18" s="209" t="str">
        <f>_xll.ohRangeRetrieveError(F18)</f>
        <v/>
      </c>
      <c r="H18" s="149"/>
      <c r="J18" s="134"/>
      <c r="K18" s="251">
        <f t="shared" si="7"/>
        <v>18</v>
      </c>
      <c r="L18" s="251">
        <f t="shared" si="1"/>
        <v>12</v>
      </c>
      <c r="M18" s="251" t="s">
        <v>161</v>
      </c>
      <c r="N18" s="117" t="str">
        <f t="shared" si="2"/>
        <v>CHF12X18F</v>
      </c>
      <c r="O18" s="117" t="str">
        <v>CHF12X18F=ICAP</v>
      </c>
      <c r="P18" s="188">
        <v>-0.72499999999999998</v>
      </c>
      <c r="Q18" s="188">
        <v>-0.66500000000000004</v>
      </c>
      <c r="R18" s="188">
        <v>0</v>
      </c>
      <c r="S18" s="188">
        <v>0</v>
      </c>
      <c r="T18" s="118">
        <f t="shared" si="4"/>
        <v>-0.69500000000000006</v>
      </c>
      <c r="U18" s="188">
        <f t="shared" si="5"/>
        <v>5.9999999999999942E-2</v>
      </c>
      <c r="V18" s="191"/>
      <c r="W18" s="188">
        <v>-0.69</v>
      </c>
      <c r="X18" s="191"/>
      <c r="Y18" s="188">
        <v>-0.69500000000000006</v>
      </c>
      <c r="Z18" s="120">
        <f>_xll.qlSimpleQuoteSetValue(F18,Y18/100,Trigger)</f>
        <v>0</v>
      </c>
      <c r="AA18" s="155"/>
      <c r="AB18" s="404"/>
      <c r="AC18" s="201"/>
    </row>
    <row r="19" spans="1:29" x14ac:dyDescent="0.2">
      <c r="A19" s="75"/>
      <c r="B19" s="112"/>
      <c r="C19" s="112">
        <v>18</v>
      </c>
      <c r="D19" s="113" t="str">
        <f t="shared" si="6"/>
        <v>x24F</v>
      </c>
      <c r="E19" s="112" t="str">
        <f t="shared" si="0"/>
        <v>CHF18x24F_Quote</v>
      </c>
      <c r="F19" s="90" t="str">
        <f>_xll.qlSimpleQuote(E19,,RateTickValue,Permanent,Trigger,ObjectOverwrite)</f>
        <v>CHF18x24F_Quote#0000</v>
      </c>
      <c r="G19" s="210" t="str">
        <f>_xll.ohRangeRetrieveError(F19)</f>
        <v/>
      </c>
      <c r="H19" s="149"/>
      <c r="J19" s="134"/>
      <c r="K19" s="255">
        <f t="shared" si="7"/>
        <v>24</v>
      </c>
      <c r="L19" s="255">
        <f t="shared" si="1"/>
        <v>18</v>
      </c>
      <c r="M19" s="255" t="s">
        <v>161</v>
      </c>
      <c r="N19" s="121" t="str">
        <f t="shared" si="2"/>
        <v>CHF18X24F</v>
      </c>
      <c r="O19" s="121" t="str">
        <v>CHF18X24F=ICAP</v>
      </c>
      <c r="P19" s="190">
        <v>-0.61499999999999999</v>
      </c>
      <c r="Q19" s="190">
        <v>-0.55500000000000005</v>
      </c>
      <c r="R19" s="190">
        <v>0</v>
      </c>
      <c r="S19" s="190">
        <v>0</v>
      </c>
      <c r="T19" s="125">
        <f t="shared" si="4"/>
        <v>-0.58499999999999996</v>
      </c>
      <c r="U19" s="190">
        <f t="shared" si="5"/>
        <v>5.9999999999999942E-2</v>
      </c>
      <c r="V19" s="191"/>
      <c r="W19" s="190">
        <v>-0.58499999999999996</v>
      </c>
      <c r="X19" s="191"/>
      <c r="Y19" s="190">
        <v>-0.58499999999999996</v>
      </c>
      <c r="Z19" s="122">
        <f>_xll.qlSimpleQuoteSetValue(F19,Y19/100,Trigger)</f>
        <v>0</v>
      </c>
      <c r="AA19" s="155"/>
      <c r="AB19" s="201"/>
      <c r="AC19" s="201"/>
    </row>
    <row r="20" spans="1:29" x14ac:dyDescent="0.2">
      <c r="A20" s="75"/>
      <c r="B20" s="108"/>
      <c r="C20" s="108">
        <v>1</v>
      </c>
      <c r="D20" s="114" t="str">
        <f>"x"&amp;C20+12&amp;"F"</f>
        <v>x13F</v>
      </c>
      <c r="E20" s="108" t="str">
        <f t="shared" si="0"/>
        <v>CHF1x13F_Quote</v>
      </c>
      <c r="F20" s="88" t="str">
        <f>_xll.qlSimpleQuote(E20,,RateTickValue,Permanent,Trigger,ObjectOverwrite)</f>
        <v>CHF1x13F_Quote#0000</v>
      </c>
      <c r="G20" s="208" t="str">
        <f>_xll.ohRangeRetrieveError(F20)</f>
        <v/>
      </c>
      <c r="H20" s="149"/>
      <c r="J20" s="134"/>
      <c r="K20" s="261">
        <f>L20+12</f>
        <v>13</v>
      </c>
      <c r="L20" s="261">
        <f t="shared" si="1"/>
        <v>1</v>
      </c>
      <c r="M20" s="261" t="s">
        <v>161</v>
      </c>
      <c r="N20" s="123" t="str">
        <f t="shared" si="2"/>
        <v>CHF1X13F</v>
      </c>
      <c r="O20" s="123" t="str">
        <v>CHF1X13F=ICAP</v>
      </c>
      <c r="P20" s="188">
        <v>-0.68</v>
      </c>
      <c r="Q20" s="188">
        <v>-0.57999999999999996</v>
      </c>
      <c r="R20" s="188">
        <v>0</v>
      </c>
      <c r="S20" s="188">
        <v>0</v>
      </c>
      <c r="T20" s="124">
        <f t="shared" si="4"/>
        <v>-0.63</v>
      </c>
      <c r="U20" s="188">
        <f t="shared" si="5"/>
        <v>0.10000000000000009</v>
      </c>
      <c r="V20" s="191"/>
      <c r="W20" s="189">
        <v>-0.63</v>
      </c>
      <c r="X20" s="191"/>
      <c r="Y20" s="189">
        <v>-0.63</v>
      </c>
      <c r="Z20" s="119">
        <f>_xll.qlSimpleQuoteSetValue(F20,Y20/100,Trigger)</f>
        <v>0</v>
      </c>
      <c r="AA20" s="156"/>
    </row>
    <row r="21" spans="1:29" x14ac:dyDescent="0.2">
      <c r="A21" s="75"/>
      <c r="B21" s="110"/>
      <c r="C21" s="110">
        <v>2</v>
      </c>
      <c r="D21" s="115" t="str">
        <f t="shared" ref="D21:D31" si="8">"x"&amp;C21+12&amp;"F"</f>
        <v>x14F</v>
      </c>
      <c r="E21" s="110" t="str">
        <f t="shared" si="0"/>
        <v>CHF2x14F_Quote</v>
      </c>
      <c r="F21" s="89" t="str">
        <f>_xll.qlSimpleQuote(E21,,RateTickValue,Permanent,Trigger,ObjectOverwrite)</f>
        <v>CHF2x14F_Quote#0000</v>
      </c>
      <c r="G21" s="209" t="str">
        <f>_xll.ohRangeRetrieveError(F21)</f>
        <v/>
      </c>
      <c r="H21" s="149"/>
      <c r="J21" s="134"/>
      <c r="K21" s="251">
        <f t="shared" ref="K21:K31" si="9">L21+12</f>
        <v>14</v>
      </c>
      <c r="L21" s="251">
        <f t="shared" si="1"/>
        <v>2</v>
      </c>
      <c r="M21" s="251" t="s">
        <v>161</v>
      </c>
      <c r="N21" s="117" t="str">
        <f t="shared" si="2"/>
        <v>CHF2X14F</v>
      </c>
      <c r="O21" s="117" t="str">
        <v>CHF2X14F=ICAP</v>
      </c>
      <c r="P21" s="188">
        <v>-0.68500000000000005</v>
      </c>
      <c r="Q21" s="188">
        <v>-0.58499999999999996</v>
      </c>
      <c r="R21" s="188">
        <v>0</v>
      </c>
      <c r="S21" s="188">
        <v>0</v>
      </c>
      <c r="T21" s="118">
        <f t="shared" si="4"/>
        <v>-0.63500000000000001</v>
      </c>
      <c r="U21" s="188">
        <f t="shared" si="5"/>
        <v>0.10000000000000009</v>
      </c>
      <c r="V21" s="191"/>
      <c r="W21" s="188">
        <v>-0.63500000000000001</v>
      </c>
      <c r="X21" s="191"/>
      <c r="Y21" s="188">
        <v>-0.63500000000000001</v>
      </c>
      <c r="Z21" s="120">
        <f>_xll.qlSimpleQuoteSetValue(F21,Y21/100,Trigger)</f>
        <v>0</v>
      </c>
      <c r="AA21" s="156"/>
    </row>
    <row r="22" spans="1:29" x14ac:dyDescent="0.2">
      <c r="A22" s="75"/>
      <c r="B22" s="110"/>
      <c r="C22" s="110">
        <v>3</v>
      </c>
      <c r="D22" s="115" t="str">
        <f t="shared" si="8"/>
        <v>x15F</v>
      </c>
      <c r="E22" s="110" t="str">
        <f t="shared" si="0"/>
        <v>CHF3x15F_Quote</v>
      </c>
      <c r="F22" s="89" t="str">
        <f>_xll.qlSimpleQuote(E22,,RateTickValue,Permanent,Trigger,ObjectOverwrite)</f>
        <v>CHF3x15F_Quote#0000</v>
      </c>
      <c r="G22" s="209" t="str">
        <f>_xll.ohRangeRetrieveError(F22)</f>
        <v/>
      </c>
      <c r="H22" s="149"/>
      <c r="J22" s="134"/>
      <c r="K22" s="251">
        <f t="shared" si="9"/>
        <v>15</v>
      </c>
      <c r="L22" s="251">
        <f t="shared" si="1"/>
        <v>3</v>
      </c>
      <c r="M22" s="251" t="s">
        <v>161</v>
      </c>
      <c r="N22" s="117" t="str">
        <f t="shared" si="2"/>
        <v>CHF3X15F</v>
      </c>
      <c r="O22" s="117" t="str">
        <v>CHF3X15F=ICAP</v>
      </c>
      <c r="P22" s="188">
        <v>-0.68500000000000005</v>
      </c>
      <c r="Q22" s="188">
        <v>-0.58499999999999996</v>
      </c>
      <c r="R22" s="188">
        <v>0</v>
      </c>
      <c r="S22" s="188">
        <v>0</v>
      </c>
      <c r="T22" s="118">
        <f t="shared" si="4"/>
        <v>-0.63500000000000001</v>
      </c>
      <c r="U22" s="188">
        <f t="shared" si="5"/>
        <v>0.10000000000000009</v>
      </c>
      <c r="V22" s="191"/>
      <c r="W22" s="188">
        <v>-0.63500000000000001</v>
      </c>
      <c r="X22" s="191"/>
      <c r="Y22" s="188">
        <v>-0.63500000000000001</v>
      </c>
      <c r="Z22" s="120">
        <f>_xll.qlSimpleQuoteSetValue(F22,Y22/100,Trigger)</f>
        <v>0</v>
      </c>
      <c r="AA22" s="156"/>
    </row>
    <row r="23" spans="1:29" x14ac:dyDescent="0.2">
      <c r="A23" s="75"/>
      <c r="B23" s="110"/>
      <c r="C23" s="110">
        <v>4</v>
      </c>
      <c r="D23" s="115" t="str">
        <f t="shared" si="8"/>
        <v>x16F</v>
      </c>
      <c r="E23" s="110" t="str">
        <f t="shared" si="0"/>
        <v>CHF4x16F_Quote</v>
      </c>
      <c r="F23" s="89" t="str">
        <f>_xll.qlSimpleQuote(E23,,RateTickValue,Permanent,Trigger,ObjectOverwrite)</f>
        <v>CHF4x16F_Quote#0000</v>
      </c>
      <c r="G23" s="209" t="str">
        <f>_xll.ohRangeRetrieveError(F23)</f>
        <v/>
      </c>
      <c r="H23" s="149"/>
      <c r="J23" s="134"/>
      <c r="K23" s="251">
        <f t="shared" si="9"/>
        <v>16</v>
      </c>
      <c r="L23" s="251">
        <f t="shared" si="1"/>
        <v>4</v>
      </c>
      <c r="M23" s="251" t="s">
        <v>161</v>
      </c>
      <c r="N23" s="117" t="str">
        <f t="shared" si="2"/>
        <v>CHF4X16F</v>
      </c>
      <c r="O23" s="117" t="str">
        <v>CHF4X16F=ICAP</v>
      </c>
      <c r="P23" s="188" t="s">
        <v>277</v>
      </c>
      <c r="Q23" s="188" t="s">
        <v>277</v>
      </c>
      <c r="R23" s="188" t="s">
        <v>277</v>
      </c>
      <c r="S23" s="188" t="s">
        <v>277</v>
      </c>
      <c r="T23" s="118" t="e">
        <f t="shared" si="4"/>
        <v>#NUM!</v>
      </c>
      <c r="U23" s="188" t="e">
        <f t="shared" si="5"/>
        <v>#VALUE!</v>
      </c>
      <c r="V23" s="191"/>
      <c r="W23" s="188" t="e">
        <v>#NUM!</v>
      </c>
      <c r="X23" s="191"/>
      <c r="Y23" s="188" t="e">
        <v>#NUM!</v>
      </c>
      <c r="Z23" s="120">
        <f>_xll.qlSimpleQuoteSetValue(F23,Y23/100,Trigger)</f>
        <v>0</v>
      </c>
      <c r="AA23" s="156"/>
    </row>
    <row r="24" spans="1:29" x14ac:dyDescent="0.2">
      <c r="A24" s="75"/>
      <c r="B24" s="110"/>
      <c r="C24" s="110">
        <v>5</v>
      </c>
      <c r="D24" s="115" t="str">
        <f t="shared" si="8"/>
        <v>x17F</v>
      </c>
      <c r="E24" s="110" t="str">
        <f t="shared" si="0"/>
        <v>CHF5x17F_Quote</v>
      </c>
      <c r="F24" s="89" t="str">
        <f>_xll.qlSimpleQuote(E24,,RateTickValue,Permanent,Trigger,ObjectOverwrite)</f>
        <v>CHF5x17F_Quote#0000</v>
      </c>
      <c r="G24" s="209" t="str">
        <f>_xll.ohRangeRetrieveError(F24)</f>
        <v/>
      </c>
      <c r="H24" s="149"/>
      <c r="J24" s="134"/>
      <c r="K24" s="251">
        <f t="shared" si="9"/>
        <v>17</v>
      </c>
      <c r="L24" s="251">
        <f t="shared" si="1"/>
        <v>5</v>
      </c>
      <c r="M24" s="251" t="s">
        <v>161</v>
      </c>
      <c r="N24" s="117" t="str">
        <f t="shared" si="2"/>
        <v>CHF5X17F</v>
      </c>
      <c r="O24" s="117" t="str">
        <v>CHF5X17F=ICAP</v>
      </c>
      <c r="P24" s="188" t="s">
        <v>277</v>
      </c>
      <c r="Q24" s="188" t="s">
        <v>277</v>
      </c>
      <c r="R24" s="188" t="s">
        <v>277</v>
      </c>
      <c r="S24" s="188" t="s">
        <v>277</v>
      </c>
      <c r="T24" s="118" t="e">
        <f t="shared" si="4"/>
        <v>#NUM!</v>
      </c>
      <c r="U24" s="188" t="e">
        <f t="shared" si="5"/>
        <v>#VALUE!</v>
      </c>
      <c r="V24" s="191"/>
      <c r="W24" s="188" t="e">
        <v>#NUM!</v>
      </c>
      <c r="X24" s="191"/>
      <c r="Y24" s="188" t="e">
        <v>#NUM!</v>
      </c>
      <c r="Z24" s="120">
        <f>_xll.qlSimpleQuoteSetValue(F24,Y24/100,Trigger)</f>
        <v>0</v>
      </c>
      <c r="AA24" s="156"/>
    </row>
    <row r="25" spans="1:29" x14ac:dyDescent="0.2">
      <c r="A25" s="75"/>
      <c r="B25" s="110"/>
      <c r="C25" s="110">
        <v>6</v>
      </c>
      <c r="D25" s="115" t="str">
        <f t="shared" si="8"/>
        <v>x18F</v>
      </c>
      <c r="E25" s="110" t="str">
        <f t="shared" si="0"/>
        <v>CHF6x18F_Quote</v>
      </c>
      <c r="F25" s="89" t="str">
        <f>_xll.qlSimpleQuote(E25,,RateTickValue,Permanent,Trigger,ObjectOverwrite)</f>
        <v>CHF6x18F_Quote#0000</v>
      </c>
      <c r="G25" s="209" t="str">
        <f>_xll.ohRangeRetrieveError(F25)</f>
        <v/>
      </c>
      <c r="H25" s="149"/>
      <c r="J25" s="134"/>
      <c r="K25" s="251">
        <f t="shared" si="9"/>
        <v>18</v>
      </c>
      <c r="L25" s="251">
        <f t="shared" si="1"/>
        <v>6</v>
      </c>
      <c r="M25" s="251" t="s">
        <v>161</v>
      </c>
      <c r="N25" s="117" t="str">
        <f t="shared" si="2"/>
        <v>CHF6X18F</v>
      </c>
      <c r="O25" s="117" t="str">
        <v>CHF6X18F=ICAP</v>
      </c>
      <c r="P25" s="188" t="s">
        <v>277</v>
      </c>
      <c r="Q25" s="188" t="s">
        <v>277</v>
      </c>
      <c r="R25" s="188" t="s">
        <v>277</v>
      </c>
      <c r="S25" s="188" t="s">
        <v>277</v>
      </c>
      <c r="T25" s="118" t="e">
        <f t="shared" si="4"/>
        <v>#NUM!</v>
      </c>
      <c r="U25" s="188" t="e">
        <f t="shared" si="5"/>
        <v>#VALUE!</v>
      </c>
      <c r="V25" s="191"/>
      <c r="W25" s="188" t="e">
        <v>#NUM!</v>
      </c>
      <c r="X25" s="191"/>
      <c r="Y25" s="188" t="e">
        <v>#NUM!</v>
      </c>
      <c r="Z25" s="120">
        <f>_xll.qlSimpleQuoteSetValue(F25,Y25/100,Trigger)</f>
        <v>0</v>
      </c>
      <c r="AA25" s="156"/>
    </row>
    <row r="26" spans="1:29" x14ac:dyDescent="0.2">
      <c r="A26" s="75"/>
      <c r="B26" s="110"/>
      <c r="C26" s="110">
        <v>7</v>
      </c>
      <c r="D26" s="115" t="str">
        <f t="shared" si="8"/>
        <v>x19F</v>
      </c>
      <c r="E26" s="110" t="str">
        <f t="shared" si="0"/>
        <v>CHF7x19F_Quote</v>
      </c>
      <c r="F26" s="89" t="str">
        <f>_xll.qlSimpleQuote(E26,,RateTickValue,Permanent,Trigger,ObjectOverwrite)</f>
        <v>CHF7x19F_Quote#0000</v>
      </c>
      <c r="G26" s="209" t="str">
        <f>_xll.ohRangeRetrieveError(F26)</f>
        <v/>
      </c>
      <c r="H26" s="149"/>
      <c r="J26" s="134"/>
      <c r="K26" s="251">
        <f t="shared" si="9"/>
        <v>19</v>
      </c>
      <c r="L26" s="251">
        <f t="shared" si="1"/>
        <v>7</v>
      </c>
      <c r="M26" s="251" t="s">
        <v>161</v>
      </c>
      <c r="N26" s="117" t="str">
        <f t="shared" si="2"/>
        <v>CHF7X19F</v>
      </c>
      <c r="O26" s="117" t="str">
        <v>CHF7X19F=ICAP</v>
      </c>
      <c r="P26" s="188" t="s">
        <v>277</v>
      </c>
      <c r="Q26" s="188" t="s">
        <v>277</v>
      </c>
      <c r="R26" s="188" t="s">
        <v>277</v>
      </c>
      <c r="S26" s="188" t="s">
        <v>277</v>
      </c>
      <c r="T26" s="118" t="e">
        <f t="shared" si="4"/>
        <v>#NUM!</v>
      </c>
      <c r="U26" s="188" t="e">
        <f t="shared" si="5"/>
        <v>#VALUE!</v>
      </c>
      <c r="V26" s="191"/>
      <c r="W26" s="188" t="e">
        <v>#NUM!</v>
      </c>
      <c r="X26" s="191"/>
      <c r="Y26" s="188" t="e">
        <v>#NUM!</v>
      </c>
      <c r="Z26" s="120">
        <f>_xll.qlSimpleQuoteSetValue(F26,Y26/100,Trigger)</f>
        <v>0</v>
      </c>
      <c r="AA26" s="156"/>
    </row>
    <row r="27" spans="1:29" x14ac:dyDescent="0.2">
      <c r="A27" s="75"/>
      <c r="B27" s="110"/>
      <c r="C27" s="110">
        <v>8</v>
      </c>
      <c r="D27" s="115" t="str">
        <f t="shared" si="8"/>
        <v>x20F</v>
      </c>
      <c r="E27" s="110" t="str">
        <f t="shared" si="0"/>
        <v>CHF8x20F_Quote</v>
      </c>
      <c r="F27" s="89" t="str">
        <f>_xll.qlSimpleQuote(E27,,RateTickValue,Permanent,Trigger,ObjectOverwrite)</f>
        <v>CHF8x20F_Quote#0000</v>
      </c>
      <c r="G27" s="209" t="str">
        <f>_xll.ohRangeRetrieveError(F27)</f>
        <v/>
      </c>
      <c r="H27" s="149"/>
      <c r="J27" s="134"/>
      <c r="K27" s="251">
        <f t="shared" si="9"/>
        <v>20</v>
      </c>
      <c r="L27" s="251">
        <f t="shared" si="1"/>
        <v>8</v>
      </c>
      <c r="M27" s="251" t="s">
        <v>161</v>
      </c>
      <c r="N27" s="117" t="str">
        <f t="shared" si="2"/>
        <v>CHF8X20F</v>
      </c>
      <c r="O27" s="117" t="str">
        <v>CHF8X20F=ICAP</v>
      </c>
      <c r="P27" s="188" t="s">
        <v>277</v>
      </c>
      <c r="Q27" s="188" t="s">
        <v>277</v>
      </c>
      <c r="R27" s="188" t="s">
        <v>277</v>
      </c>
      <c r="S27" s="188" t="s">
        <v>277</v>
      </c>
      <c r="T27" s="118" t="e">
        <f t="shared" si="4"/>
        <v>#NUM!</v>
      </c>
      <c r="U27" s="188" t="e">
        <f t="shared" si="5"/>
        <v>#VALUE!</v>
      </c>
      <c r="V27" s="191"/>
      <c r="W27" s="188" t="e">
        <v>#NUM!</v>
      </c>
      <c r="X27" s="191"/>
      <c r="Y27" s="188" t="e">
        <v>#NUM!</v>
      </c>
      <c r="Z27" s="120">
        <f>_xll.qlSimpleQuoteSetValue(F27,Y27/100,Trigger)</f>
        <v>0</v>
      </c>
      <c r="AA27" s="156"/>
    </row>
    <row r="28" spans="1:29" x14ac:dyDescent="0.2">
      <c r="A28" s="75"/>
      <c r="B28" s="110"/>
      <c r="C28" s="110">
        <v>9</v>
      </c>
      <c r="D28" s="115" t="str">
        <f t="shared" si="8"/>
        <v>x21F</v>
      </c>
      <c r="E28" s="110" t="str">
        <f t="shared" si="0"/>
        <v>CHF9x21F_Quote</v>
      </c>
      <c r="F28" s="89" t="str">
        <f>_xll.qlSimpleQuote(E28,,RateTickValue,Permanent,Trigger,ObjectOverwrite)</f>
        <v>CHF9x21F_Quote#0000</v>
      </c>
      <c r="G28" s="209" t="str">
        <f>_xll.ohRangeRetrieveError(F28)</f>
        <v/>
      </c>
      <c r="H28" s="149"/>
      <c r="J28" s="134"/>
      <c r="K28" s="251">
        <f t="shared" si="9"/>
        <v>21</v>
      </c>
      <c r="L28" s="251">
        <f t="shared" si="1"/>
        <v>9</v>
      </c>
      <c r="M28" s="251" t="s">
        <v>161</v>
      </c>
      <c r="N28" s="117" t="str">
        <f t="shared" si="2"/>
        <v>CHF9X21F</v>
      </c>
      <c r="O28" s="117" t="str">
        <v>CHF9X21F=ICAP</v>
      </c>
      <c r="P28" s="188" t="s">
        <v>277</v>
      </c>
      <c r="Q28" s="188" t="s">
        <v>277</v>
      </c>
      <c r="R28" s="188" t="s">
        <v>277</v>
      </c>
      <c r="S28" s="188" t="s">
        <v>277</v>
      </c>
      <c r="T28" s="118" t="e">
        <f t="shared" si="4"/>
        <v>#NUM!</v>
      </c>
      <c r="U28" s="188" t="e">
        <f t="shared" si="5"/>
        <v>#VALUE!</v>
      </c>
      <c r="V28" s="191"/>
      <c r="W28" s="188" t="e">
        <v>#NUM!</v>
      </c>
      <c r="X28" s="191"/>
      <c r="Y28" s="188" t="e">
        <v>#NUM!</v>
      </c>
      <c r="Z28" s="120">
        <f>_xll.qlSimpleQuoteSetValue(F28,Y28/100,Trigger)</f>
        <v>0</v>
      </c>
      <c r="AA28" s="156"/>
    </row>
    <row r="29" spans="1:29" x14ac:dyDescent="0.2">
      <c r="A29" s="75"/>
      <c r="B29" s="110"/>
      <c r="C29" s="110">
        <v>10</v>
      </c>
      <c r="D29" s="115" t="str">
        <f t="shared" si="8"/>
        <v>x22F</v>
      </c>
      <c r="E29" s="110" t="str">
        <f t="shared" si="0"/>
        <v>CHF10x22F_Quote</v>
      </c>
      <c r="F29" s="89" t="str">
        <f>_xll.qlSimpleQuote(E29,,RateTickValue,Permanent,Trigger,ObjectOverwrite)</f>
        <v>CHF10x22F_Quote#0000</v>
      </c>
      <c r="G29" s="209" t="str">
        <f>_xll.ohRangeRetrieveError(F29)</f>
        <v/>
      </c>
      <c r="H29" s="149"/>
      <c r="J29" s="134"/>
      <c r="K29" s="251">
        <f t="shared" si="9"/>
        <v>22</v>
      </c>
      <c r="L29" s="251">
        <f t="shared" si="1"/>
        <v>10</v>
      </c>
      <c r="M29" s="251" t="s">
        <v>161</v>
      </c>
      <c r="N29" s="117" t="str">
        <f t="shared" si="2"/>
        <v>CHF10X22F</v>
      </c>
      <c r="O29" s="117" t="str">
        <v>CHF10X22F=ICAP</v>
      </c>
      <c r="P29" s="188" t="s">
        <v>277</v>
      </c>
      <c r="Q29" s="188" t="s">
        <v>277</v>
      </c>
      <c r="R29" s="188" t="s">
        <v>277</v>
      </c>
      <c r="S29" s="188" t="s">
        <v>277</v>
      </c>
      <c r="T29" s="118" t="e">
        <f t="shared" si="4"/>
        <v>#NUM!</v>
      </c>
      <c r="U29" s="188" t="e">
        <f t="shared" si="5"/>
        <v>#VALUE!</v>
      </c>
      <c r="V29" s="191"/>
      <c r="W29" s="188" t="e">
        <v>#NUM!</v>
      </c>
      <c r="X29" s="191"/>
      <c r="Y29" s="188" t="e">
        <v>#NUM!</v>
      </c>
      <c r="Z29" s="120">
        <f>_xll.qlSimpleQuoteSetValue(F29,Y29/100,Trigger)</f>
        <v>0</v>
      </c>
      <c r="AA29" s="156"/>
    </row>
    <row r="30" spans="1:29" x14ac:dyDescent="0.2">
      <c r="A30" s="75"/>
      <c r="B30" s="110"/>
      <c r="C30" s="110">
        <v>11</v>
      </c>
      <c r="D30" s="115" t="str">
        <f t="shared" si="8"/>
        <v>x23F</v>
      </c>
      <c r="E30" s="110" t="str">
        <f t="shared" si="0"/>
        <v>CHF11x23F_Quote</v>
      </c>
      <c r="F30" s="89" t="str">
        <f>_xll.qlSimpleQuote(E30,,RateTickValue,Permanent,Trigger,ObjectOverwrite)</f>
        <v>CHF11x23F_Quote#0000</v>
      </c>
      <c r="G30" s="209" t="str">
        <f>_xll.ohRangeRetrieveError(F30)</f>
        <v/>
      </c>
      <c r="H30" s="149"/>
      <c r="J30" s="134"/>
      <c r="K30" s="251">
        <f t="shared" si="9"/>
        <v>23</v>
      </c>
      <c r="L30" s="251">
        <f t="shared" si="1"/>
        <v>11</v>
      </c>
      <c r="M30" s="251" t="s">
        <v>161</v>
      </c>
      <c r="N30" s="117" t="str">
        <f t="shared" si="2"/>
        <v>CHF11X23F</v>
      </c>
      <c r="O30" s="117" t="str">
        <v>CHF11X23F=ICAP</v>
      </c>
      <c r="P30" s="188" t="s">
        <v>277</v>
      </c>
      <c r="Q30" s="188" t="s">
        <v>277</v>
      </c>
      <c r="R30" s="188" t="s">
        <v>277</v>
      </c>
      <c r="S30" s="188" t="s">
        <v>277</v>
      </c>
      <c r="T30" s="118" t="e">
        <f t="shared" si="4"/>
        <v>#NUM!</v>
      </c>
      <c r="U30" s="188" t="e">
        <f t="shared" si="5"/>
        <v>#VALUE!</v>
      </c>
      <c r="V30" s="191"/>
      <c r="W30" s="188" t="e">
        <v>#NUM!</v>
      </c>
      <c r="X30" s="191"/>
      <c r="Y30" s="188" t="e">
        <v>#NUM!</v>
      </c>
      <c r="Z30" s="120">
        <f>_xll.qlSimpleQuoteSetValue(F30,Y30/100,Trigger)</f>
        <v>0</v>
      </c>
      <c r="AA30" s="156"/>
    </row>
    <row r="31" spans="1:29" x14ac:dyDescent="0.2">
      <c r="A31" s="75"/>
      <c r="B31" s="112"/>
      <c r="C31" s="112">
        <v>12</v>
      </c>
      <c r="D31" s="116" t="str">
        <f t="shared" si="8"/>
        <v>x24F</v>
      </c>
      <c r="E31" s="112" t="str">
        <f t="shared" si="0"/>
        <v>CHF12x24F_Quote</v>
      </c>
      <c r="F31" s="90" t="str">
        <f>_xll.qlSimpleQuote(E31,,RateTickValue,Permanent,Trigger,ObjectOverwrite)</f>
        <v>CHF12x24F_Quote#0000</v>
      </c>
      <c r="G31" s="210" t="str">
        <f>_xll.ohRangeRetrieveError(F31)</f>
        <v/>
      </c>
      <c r="H31" s="150"/>
      <c r="I31" s="200"/>
      <c r="J31" s="134"/>
      <c r="K31" s="255">
        <f t="shared" si="9"/>
        <v>24</v>
      </c>
      <c r="L31" s="255">
        <f t="shared" si="1"/>
        <v>12</v>
      </c>
      <c r="M31" s="255" t="s">
        <v>161</v>
      </c>
      <c r="N31" s="121" t="str">
        <f t="shared" si="2"/>
        <v>CHF12X24F</v>
      </c>
      <c r="O31" s="121" t="str">
        <v>CHF12X24F=ICAP</v>
      </c>
      <c r="P31" s="190" t="s">
        <v>277</v>
      </c>
      <c r="Q31" s="190" t="s">
        <v>277</v>
      </c>
      <c r="R31" s="190" t="s">
        <v>277</v>
      </c>
      <c r="S31" s="190" t="s">
        <v>277</v>
      </c>
      <c r="T31" s="125" t="e">
        <f t="shared" si="4"/>
        <v>#NUM!</v>
      </c>
      <c r="U31" s="190" t="e">
        <f t="shared" si="5"/>
        <v>#VALUE!</v>
      </c>
      <c r="V31" s="191"/>
      <c r="W31" s="190" t="e">
        <v>#NUM!</v>
      </c>
      <c r="X31" s="191"/>
      <c r="Y31" s="190" t="e">
        <v>#NUM!</v>
      </c>
      <c r="Z31" s="122">
        <f>_xll.qlSimpleQuoteSetValue(F31,Y31/100,Trigger)</f>
        <v>0</v>
      </c>
      <c r="AA31" s="156"/>
    </row>
    <row r="32" spans="1:29" x14ac:dyDescent="0.2">
      <c r="A32" s="138"/>
      <c r="B32" s="139"/>
      <c r="C32" s="139"/>
      <c r="D32" s="139"/>
      <c r="E32" s="139"/>
      <c r="F32" s="139"/>
      <c r="G32" s="151"/>
      <c r="H32" s="152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40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7" hidden="1" customWidth="1" outlineLevel="1"/>
    <col min="3" max="4" width="4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1" width="2.7109375" style="197" customWidth="1"/>
    <col min="12" max="13" width="4" style="197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7" width="2.7109375" style="197" customWidth="1"/>
    <col min="28" max="29" width="9.140625" style="197"/>
    <col min="30" max="30" width="16.42578125" style="197" bestFit="1" customWidth="1"/>
    <col min="31" max="16384" width="9.140625" style="197"/>
  </cols>
  <sheetData>
    <row r="1" spans="1:27" x14ac:dyDescent="0.2">
      <c r="A1" s="141"/>
      <c r="B1" s="132"/>
      <c r="C1" s="132"/>
      <c r="D1" s="132"/>
      <c r="E1" s="132"/>
      <c r="F1" s="146"/>
      <c r="G1" s="132"/>
      <c r="H1" s="133"/>
      <c r="J1" s="166" t="s">
        <v>121</v>
      </c>
      <c r="K1" s="23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27" x14ac:dyDescent="0.2">
      <c r="A2" s="134"/>
      <c r="B2" s="135"/>
      <c r="C2" s="135"/>
      <c r="D2" s="135"/>
      <c r="E2" s="135"/>
      <c r="F2" s="148"/>
      <c r="G2" s="135"/>
      <c r="H2" s="136"/>
      <c r="J2" s="168"/>
      <c r="K2" s="7"/>
      <c r="L2" s="7"/>
      <c r="M2" s="7"/>
      <c r="N2" s="7"/>
      <c r="O2" s="229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7">
        <f>_xll.ohTrigger(Z5:Z58)</f>
        <v>5</v>
      </c>
      <c r="AA2" s="169"/>
    </row>
    <row r="3" spans="1:27" x14ac:dyDescent="0.2">
      <c r="A3" s="137"/>
      <c r="B3" s="158"/>
      <c r="C3" s="7"/>
      <c r="D3" s="7"/>
      <c r="E3" s="135"/>
      <c r="F3" s="148"/>
      <c r="G3" s="135"/>
      <c r="H3" s="169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235"/>
      <c r="L4" s="236"/>
      <c r="M4" s="175"/>
      <c r="N4" s="175" t="s">
        <v>259</v>
      </c>
      <c r="O4" s="176" t="str">
        <f>_xll.RData(O5:O58,P4:S4,"RTFEED:IDN",ReutersRtMode,,P5)</f>
        <v>Updated at 17:29:21</v>
      </c>
      <c r="P4" s="177" t="s">
        <v>147</v>
      </c>
      <c r="Q4" s="177" t="s">
        <v>146</v>
      </c>
      <c r="R4" s="177" t="s">
        <v>156</v>
      </c>
      <c r="S4" s="177" t="s">
        <v>163</v>
      </c>
      <c r="T4" s="178" t="s">
        <v>170</v>
      </c>
      <c r="U4" s="86" t="s">
        <v>258</v>
      </c>
      <c r="V4" s="55"/>
      <c r="W4" s="85" t="s">
        <v>160</v>
      </c>
      <c r="X4" s="55"/>
      <c r="Y4" s="101" t="s">
        <v>159</v>
      </c>
      <c r="Z4" s="101" t="s">
        <v>158</v>
      </c>
      <c r="AA4" s="76"/>
    </row>
    <row r="5" spans="1:27" x14ac:dyDescent="0.2">
      <c r="A5" s="75"/>
      <c r="B5" s="88"/>
      <c r="C5" s="88" t="s">
        <v>121</v>
      </c>
      <c r="D5" s="88" t="str">
        <f>L5</f>
        <v>SW</v>
      </c>
      <c r="E5" s="110" t="str">
        <f t="shared" ref="E5:E36" si="0">Currency&amp;$C5&amp;$D5&amp;QuoteSuffix</f>
        <v>CHFOISSW_Quote</v>
      </c>
      <c r="F5" s="89" t="str">
        <f>_xll.qlSimpleQuote(Currency&amp;$C5&amp;$D5&amp;QuoteSuffix,,RateTickValue,Permanent,Trigger,ObjectOverwrite)</f>
        <v>CHFOISSW_Quote#0000</v>
      </c>
      <c r="G5" s="209" t="str">
        <f>_xll.ohRangeRetrieveError(F5)</f>
        <v/>
      </c>
      <c r="H5" s="169"/>
      <c r="J5" s="75"/>
      <c r="K5" s="77"/>
      <c r="L5" s="237" t="s">
        <v>22</v>
      </c>
      <c r="M5" s="179" t="s">
        <v>121</v>
      </c>
      <c r="N5" s="180" t="str">
        <f t="shared" ref="N5:N36" si="1">Currency&amp;$L5&amp;$M5</f>
        <v>CHFSWOIS</v>
      </c>
      <c r="O5" s="180" t="str">
        <f t="array" ref="O5:O58">Instruments&amp;"="&amp;VLOOKUP(Contributor,ContributorTable,2,FALSE)</f>
        <v>CHFSWOIS=ICAP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4" t="e">
        <v>#NUM!</v>
      </c>
      <c r="X5" s="193"/>
      <c r="Y5" s="82" t="e">
        <f t="array" ref="Y5:Y58">QuoteLive</f>
        <v>#NUM!</v>
      </c>
      <c r="Z5" s="185">
        <f>_xll.qlSimpleQuoteSetValue(F5,Y5/100,Trigger)</f>
        <v>0</v>
      </c>
      <c r="AA5" s="76"/>
    </row>
    <row r="6" spans="1:27" x14ac:dyDescent="0.2">
      <c r="A6" s="75"/>
      <c r="B6" s="89"/>
      <c r="C6" s="89" t="s">
        <v>121</v>
      </c>
      <c r="D6" s="89" t="str">
        <f t="shared" ref="D6:D58" si="2">L6</f>
        <v>2W</v>
      </c>
      <c r="E6" s="110" t="str">
        <f t="shared" si="0"/>
        <v>CHFOIS2W_Quote</v>
      </c>
      <c r="F6" s="89" t="str">
        <f>_xll.qlSimpleQuote(Currency&amp;$C6&amp;$D6&amp;QuoteSuffix,,RateTickValue,Permanent,Trigger,ObjectOverwrite)</f>
        <v>CHFOIS2W_Quote#0000</v>
      </c>
      <c r="G6" s="209" t="str">
        <f>_xll.ohRangeRetrieveError(F6)</f>
        <v/>
      </c>
      <c r="H6" s="169"/>
      <c r="J6" s="75"/>
      <c r="K6" s="78"/>
      <c r="L6" s="238" t="s">
        <v>21</v>
      </c>
      <c r="M6" s="181" t="s">
        <v>121</v>
      </c>
      <c r="N6" s="182" t="str">
        <f t="shared" si="1"/>
        <v>CHF2WOIS</v>
      </c>
      <c r="O6" s="182" t="str">
        <v>CHF2WOIS=ICAP</v>
      </c>
      <c r="P6" s="83" t="s">
        <v>277</v>
      </c>
      <c r="Q6" s="83" t="s">
        <v>277</v>
      </c>
      <c r="R6" s="83" t="s">
        <v>277</v>
      </c>
      <c r="S6" s="83" t="s">
        <v>277</v>
      </c>
      <c r="T6" s="83" t="e">
        <f t="shared" ref="T6:T58" si="3">IF(ISERROR(AVERAGE(P6,Q6)),#NUM!,AVERAGE(P6,Q6))</f>
        <v>#NUM!</v>
      </c>
      <c r="U6" s="83" t="e">
        <f t="shared" ref="U6:U58" si="4">Q6-P6</f>
        <v>#VALUE!</v>
      </c>
      <c r="V6" s="193"/>
      <c r="W6" s="195" t="e">
        <v>#NUM!</v>
      </c>
      <c r="X6" s="193"/>
      <c r="Y6" s="83" t="e">
        <v>#NUM!</v>
      </c>
      <c r="Z6" s="186">
        <f>_xll.qlSimpleQuoteSetValue(F6,Y6/100,Trigger)</f>
        <v>0</v>
      </c>
      <c r="AA6" s="76"/>
    </row>
    <row r="7" spans="1:27" x14ac:dyDescent="0.2">
      <c r="A7" s="75"/>
      <c r="B7" s="89"/>
      <c r="C7" s="89" t="s">
        <v>121</v>
      </c>
      <c r="D7" s="89" t="str">
        <f t="shared" si="2"/>
        <v>3W</v>
      </c>
      <c r="E7" s="110" t="str">
        <f t="shared" si="0"/>
        <v>CHFOIS3W_Quote</v>
      </c>
      <c r="F7" s="89" t="str">
        <f>_xll.qlSimpleQuote(Currency&amp;$C7&amp;$D7&amp;QuoteSuffix,,RateTickValue,Permanent,Trigger,ObjectOverwrite)</f>
        <v>CHFOIS3W_Quote#0000</v>
      </c>
      <c r="G7" s="209" t="str">
        <f>_xll.ohRangeRetrieveError(F7)</f>
        <v/>
      </c>
      <c r="H7" s="169"/>
      <c r="J7" s="75"/>
      <c r="K7" s="78"/>
      <c r="L7" s="238" t="s">
        <v>20</v>
      </c>
      <c r="M7" s="181" t="s">
        <v>121</v>
      </c>
      <c r="N7" s="182" t="str">
        <f t="shared" si="1"/>
        <v>CHF3WOIS</v>
      </c>
      <c r="O7" s="182" t="str">
        <v>CHF3WOIS=ICAP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>IF(ISERROR(AVERAGE(P7,Q7)),#NUM!,AVERAGE(P7,Q7))</f>
        <v>#NUM!</v>
      </c>
      <c r="U7" s="83" t="e">
        <f t="shared" si="4"/>
        <v>#VALUE!</v>
      </c>
      <c r="V7" s="193"/>
      <c r="W7" s="195" t="e">
        <v>#NUM!</v>
      </c>
      <c r="X7" s="193"/>
      <c r="Y7" s="83" t="e">
        <v>#NUM!</v>
      </c>
      <c r="Z7" s="186">
        <f>_xll.qlSimpleQuoteSetValue(F7,Y7/100,Trigger)</f>
        <v>0</v>
      </c>
      <c r="AA7" s="76"/>
    </row>
    <row r="8" spans="1:27" x14ac:dyDescent="0.2">
      <c r="A8" s="75"/>
      <c r="B8" s="89"/>
      <c r="C8" s="89" t="s">
        <v>121</v>
      </c>
      <c r="D8" s="89" t="str">
        <f t="shared" si="2"/>
        <v>1M</v>
      </c>
      <c r="E8" s="110" t="str">
        <f t="shared" si="0"/>
        <v>CHFOIS1M_Quote</v>
      </c>
      <c r="F8" s="89" t="str">
        <f>_xll.qlSimpleQuote(Currency&amp;$C8&amp;$D8&amp;QuoteSuffix,,RateTickValue,Permanent,Trigger,ObjectOverwrite)</f>
        <v>CHFOIS1M_Quote#0000</v>
      </c>
      <c r="G8" s="209" t="str">
        <f>_xll.ohRangeRetrieveError(F8)</f>
        <v/>
      </c>
      <c r="H8" s="169"/>
      <c r="J8" s="75"/>
      <c r="K8" s="78"/>
      <c r="L8" s="238" t="s">
        <v>19</v>
      </c>
      <c r="M8" s="181" t="s">
        <v>121</v>
      </c>
      <c r="N8" s="182" t="str">
        <f t="shared" si="1"/>
        <v>CHF1MOIS</v>
      </c>
      <c r="O8" s="182" t="str">
        <v>CHF1MOIS=ICAP</v>
      </c>
      <c r="P8" s="83">
        <v>-0.45500000000000002</v>
      </c>
      <c r="Q8" s="83">
        <v>-0.42499999999999999</v>
      </c>
      <c r="R8" s="83">
        <v>0</v>
      </c>
      <c r="S8" s="83">
        <v>0</v>
      </c>
      <c r="T8" s="83">
        <f t="shared" si="3"/>
        <v>-0.44</v>
      </c>
      <c r="U8" s="83">
        <f t="shared" si="4"/>
        <v>3.0000000000000027E-2</v>
      </c>
      <c r="V8" s="193"/>
      <c r="W8" s="195">
        <v>-0.44</v>
      </c>
      <c r="X8" s="193"/>
      <c r="Y8" s="83">
        <v>-0.44</v>
      </c>
      <c r="Z8" s="186">
        <f>_xll.qlSimpleQuoteSetValue(F8,Y8/100,Trigger)</f>
        <v>0</v>
      </c>
      <c r="AA8" s="76"/>
    </row>
    <row r="9" spans="1:27" x14ac:dyDescent="0.2">
      <c r="A9" s="75"/>
      <c r="B9" s="89"/>
      <c r="C9" s="89" t="s">
        <v>121</v>
      </c>
      <c r="D9" s="89" t="str">
        <f t="shared" si="2"/>
        <v>2M</v>
      </c>
      <c r="E9" s="110" t="str">
        <f t="shared" si="0"/>
        <v>CHFOIS2M_Quote</v>
      </c>
      <c r="F9" s="89" t="str">
        <f>_xll.qlSimpleQuote(Currency&amp;$C9&amp;$D9&amp;QuoteSuffix,,RateTickValue,Permanent,Trigger,ObjectOverwrite)</f>
        <v>CHFOIS2M_Quote#0000</v>
      </c>
      <c r="G9" s="209" t="str">
        <f>_xll.ohRangeRetrieveError(F9)</f>
        <v/>
      </c>
      <c r="H9" s="169"/>
      <c r="J9" s="75"/>
      <c r="K9" s="78"/>
      <c r="L9" s="238" t="s">
        <v>18</v>
      </c>
      <c r="M9" s="181" t="s">
        <v>121</v>
      </c>
      <c r="N9" s="182" t="str">
        <f t="shared" si="1"/>
        <v>CHF2MOIS</v>
      </c>
      <c r="O9" s="182" t="str">
        <v>CHF2MOIS=ICAP</v>
      </c>
      <c r="P9" s="83">
        <v>-0.47500000000000003</v>
      </c>
      <c r="Q9" s="83">
        <v>-0.44500000000000001</v>
      </c>
      <c r="R9" s="83">
        <v>0</v>
      </c>
      <c r="S9" s="83">
        <v>0</v>
      </c>
      <c r="T9" s="83">
        <f t="shared" si="3"/>
        <v>-0.46</v>
      </c>
      <c r="U9" s="83">
        <f t="shared" si="4"/>
        <v>3.0000000000000027E-2</v>
      </c>
      <c r="V9" s="193"/>
      <c r="W9" s="195">
        <v>-0.46</v>
      </c>
      <c r="X9" s="193"/>
      <c r="Y9" s="83">
        <v>-0.46</v>
      </c>
      <c r="Z9" s="186">
        <f>_xll.qlSimpleQuoteSetValue(F9,Y9/100,Trigger)</f>
        <v>0</v>
      </c>
      <c r="AA9" s="76"/>
    </row>
    <row r="10" spans="1:27" x14ac:dyDescent="0.2">
      <c r="A10" s="75"/>
      <c r="B10" s="89"/>
      <c r="C10" s="89" t="s">
        <v>121</v>
      </c>
      <c r="D10" s="89" t="str">
        <f t="shared" si="2"/>
        <v>3M</v>
      </c>
      <c r="E10" s="110" t="str">
        <f t="shared" si="0"/>
        <v>CHFOIS3M_Quote</v>
      </c>
      <c r="F10" s="89" t="str">
        <f>_xll.qlSimpleQuote(Currency&amp;$C10&amp;$D10&amp;QuoteSuffix,,RateTickValue,Permanent,Trigger,ObjectOverwrite)</f>
        <v>CHFOIS3M_Quote#0000</v>
      </c>
      <c r="G10" s="209" t="str">
        <f>_xll.ohRangeRetrieveError(F10)</f>
        <v/>
      </c>
      <c r="H10" s="169"/>
      <c r="J10" s="75"/>
      <c r="K10" s="78"/>
      <c r="L10" s="238" t="s">
        <v>17</v>
      </c>
      <c r="M10" s="181" t="s">
        <v>121</v>
      </c>
      <c r="N10" s="182" t="str">
        <f t="shared" si="1"/>
        <v>CHF3MOIS</v>
      </c>
      <c r="O10" s="182" t="str">
        <v>CHF3MOIS=ICAP</v>
      </c>
      <c r="P10" s="83">
        <v>-0.505</v>
      </c>
      <c r="Q10" s="83">
        <v>-0.47500000000000003</v>
      </c>
      <c r="R10" s="83">
        <v>0</v>
      </c>
      <c r="S10" s="83">
        <v>0</v>
      </c>
      <c r="T10" s="83">
        <f t="shared" si="3"/>
        <v>-0.49</v>
      </c>
      <c r="U10" s="83">
        <f t="shared" si="4"/>
        <v>2.9999999999999971E-2</v>
      </c>
      <c r="V10" s="193"/>
      <c r="W10" s="195">
        <v>-0.48499999999999999</v>
      </c>
      <c r="X10" s="193"/>
      <c r="Y10" s="83">
        <v>-0.49</v>
      </c>
      <c r="Z10" s="186">
        <f>_xll.qlSimpleQuoteSetValue(F10,Y10/100,Trigger)</f>
        <v>-4.9999999999999697E-5</v>
      </c>
      <c r="AA10" s="76"/>
    </row>
    <row r="11" spans="1:27" x14ac:dyDescent="0.2">
      <c r="A11" s="75"/>
      <c r="B11" s="89"/>
      <c r="C11" s="89" t="s">
        <v>121</v>
      </c>
      <c r="D11" s="89" t="str">
        <f t="shared" si="2"/>
        <v>4M</v>
      </c>
      <c r="E11" s="110" t="str">
        <f t="shared" si="0"/>
        <v>CHFOIS4M_Quote</v>
      </c>
      <c r="F11" s="89" t="str">
        <f>_xll.qlSimpleQuote(Currency&amp;$C11&amp;$D11&amp;QuoteSuffix,,RateTickValue,Permanent,Trigger,ObjectOverwrite)</f>
        <v>CHFOIS4M_Quote#0000</v>
      </c>
      <c r="G11" s="209" t="str">
        <f>_xll.ohRangeRetrieveError(F11)</f>
        <v/>
      </c>
      <c r="H11" s="169"/>
      <c r="J11" s="75"/>
      <c r="K11" s="78"/>
      <c r="L11" s="238" t="s">
        <v>16</v>
      </c>
      <c r="M11" s="181" t="s">
        <v>121</v>
      </c>
      <c r="N11" s="182" t="str">
        <f t="shared" si="1"/>
        <v>CHF4MOIS</v>
      </c>
      <c r="O11" s="182" t="str">
        <v>CHF4MOIS=ICAP</v>
      </c>
      <c r="P11" s="83">
        <v>-0.53500000000000003</v>
      </c>
      <c r="Q11" s="83">
        <v>-0.505</v>
      </c>
      <c r="R11" s="83">
        <v>0</v>
      </c>
      <c r="S11" s="83">
        <v>0</v>
      </c>
      <c r="T11" s="83">
        <f t="shared" si="3"/>
        <v>-0.52</v>
      </c>
      <c r="U11" s="83">
        <f t="shared" si="4"/>
        <v>3.0000000000000027E-2</v>
      </c>
      <c r="V11" s="193"/>
      <c r="W11" s="195">
        <v>-0.52</v>
      </c>
      <c r="X11" s="193"/>
      <c r="Y11" s="83">
        <v>-0.52</v>
      </c>
      <c r="Z11" s="186">
        <f>_xll.qlSimpleQuoteSetValue(F11,Y11/100,Trigger)</f>
        <v>0</v>
      </c>
      <c r="AA11" s="76"/>
    </row>
    <row r="12" spans="1:27" x14ac:dyDescent="0.2">
      <c r="A12" s="75"/>
      <c r="B12" s="89"/>
      <c r="C12" s="89" t="s">
        <v>121</v>
      </c>
      <c r="D12" s="89" t="str">
        <f t="shared" si="2"/>
        <v>5M</v>
      </c>
      <c r="E12" s="110" t="str">
        <f t="shared" si="0"/>
        <v>CHFOIS5M_Quote</v>
      </c>
      <c r="F12" s="89" t="str">
        <f>_xll.qlSimpleQuote(Currency&amp;$C12&amp;$D12&amp;QuoteSuffix,,RateTickValue,Permanent,Trigger,ObjectOverwrite)</f>
        <v>CHFOIS5M_Quote#0000</v>
      </c>
      <c r="G12" s="209" t="str">
        <f>_xll.ohRangeRetrieveError(F12)</f>
        <v/>
      </c>
      <c r="H12" s="169"/>
      <c r="J12" s="75"/>
      <c r="K12" s="78"/>
      <c r="L12" s="238" t="s">
        <v>15</v>
      </c>
      <c r="M12" s="181" t="s">
        <v>121</v>
      </c>
      <c r="N12" s="182" t="str">
        <f t="shared" si="1"/>
        <v>CHF5MOIS</v>
      </c>
      <c r="O12" s="182" t="str">
        <v>CHF5MOIS=ICAP</v>
      </c>
      <c r="P12" s="83">
        <v>-0.55500000000000005</v>
      </c>
      <c r="Q12" s="83">
        <v>-0.52500000000000002</v>
      </c>
      <c r="R12" s="83">
        <v>0</v>
      </c>
      <c r="S12" s="83">
        <v>0</v>
      </c>
      <c r="T12" s="83">
        <f t="shared" si="3"/>
        <v>-0.54</v>
      </c>
      <c r="U12" s="83">
        <f t="shared" si="4"/>
        <v>3.0000000000000027E-2</v>
      </c>
      <c r="V12" s="193"/>
      <c r="W12" s="195">
        <v>-0.54</v>
      </c>
      <c r="X12" s="193"/>
      <c r="Y12" s="83">
        <v>-0.54</v>
      </c>
      <c r="Z12" s="186">
        <f>_xll.qlSimpleQuoteSetValue(F12,Y12/100,Trigger)</f>
        <v>0</v>
      </c>
      <c r="AA12" s="76"/>
    </row>
    <row r="13" spans="1:27" x14ac:dyDescent="0.2">
      <c r="A13" s="75"/>
      <c r="B13" s="89"/>
      <c r="C13" s="89" t="s">
        <v>121</v>
      </c>
      <c r="D13" s="89" t="str">
        <f t="shared" si="2"/>
        <v>6M</v>
      </c>
      <c r="E13" s="110" t="str">
        <f t="shared" si="0"/>
        <v>CHFOIS6M_Quote</v>
      </c>
      <c r="F13" s="89" t="str">
        <f>_xll.qlSimpleQuote(Currency&amp;$C13&amp;$D13&amp;QuoteSuffix,,RateTickValue,Permanent,Trigger,ObjectOverwrite)</f>
        <v>CHFOIS6M_Quote#0000</v>
      </c>
      <c r="G13" s="209" t="str">
        <f>_xll.ohRangeRetrieveError(F13)</f>
        <v/>
      </c>
      <c r="H13" s="169"/>
      <c r="J13" s="75"/>
      <c r="K13" s="78"/>
      <c r="L13" s="238" t="s">
        <v>14</v>
      </c>
      <c r="M13" s="181" t="s">
        <v>121</v>
      </c>
      <c r="N13" s="182" t="str">
        <f t="shared" si="1"/>
        <v>CHF6MOIS</v>
      </c>
      <c r="O13" s="182" t="str">
        <v>CHF6MOIS=ICAP</v>
      </c>
      <c r="P13" s="83">
        <v>-0.57000000000000006</v>
      </c>
      <c r="Q13" s="83">
        <v>-0.54</v>
      </c>
      <c r="R13" s="83">
        <v>0</v>
      </c>
      <c r="S13" s="83">
        <v>0</v>
      </c>
      <c r="T13" s="83">
        <f t="shared" si="3"/>
        <v>-0.55500000000000005</v>
      </c>
      <c r="U13" s="83">
        <f t="shared" si="4"/>
        <v>3.0000000000000027E-2</v>
      </c>
      <c r="V13" s="193"/>
      <c r="W13" s="195">
        <v>-0.55000000000000004</v>
      </c>
      <c r="X13" s="193"/>
      <c r="Y13" s="83">
        <v>-0.55500000000000005</v>
      </c>
      <c r="Z13" s="186">
        <f>_xll.qlSimpleQuoteSetValue(F13,Y13/100,Trigger)</f>
        <v>-4.9999999999999697E-5</v>
      </c>
      <c r="AA13" s="76"/>
    </row>
    <row r="14" spans="1:27" x14ac:dyDescent="0.2">
      <c r="A14" s="75"/>
      <c r="B14" s="89"/>
      <c r="C14" s="89" t="s">
        <v>121</v>
      </c>
      <c r="D14" s="89" t="str">
        <f t="shared" si="2"/>
        <v>7M</v>
      </c>
      <c r="E14" s="110" t="str">
        <f t="shared" si="0"/>
        <v>CHFOIS7M_Quote</v>
      </c>
      <c r="F14" s="89" t="str">
        <f>_xll.qlSimpleQuote(Currency&amp;$C14&amp;$D14&amp;QuoteSuffix,,RateTickValue,Permanent,Trigger,ObjectOverwrite)</f>
        <v>CHFOIS7M_Quote#0000</v>
      </c>
      <c r="G14" s="209" t="str">
        <f>_xll.ohRangeRetrieveError(F14)</f>
        <v/>
      </c>
      <c r="H14" s="169"/>
      <c r="J14" s="75"/>
      <c r="K14" s="78"/>
      <c r="L14" s="238" t="s">
        <v>13</v>
      </c>
      <c r="M14" s="181" t="s">
        <v>121</v>
      </c>
      <c r="N14" s="182" t="str">
        <f t="shared" si="1"/>
        <v>CHF7MOIS</v>
      </c>
      <c r="O14" s="182" t="str">
        <v>CHF7MOIS=ICAP</v>
      </c>
      <c r="P14" s="83">
        <v>-0.57500000000000007</v>
      </c>
      <c r="Q14" s="83">
        <v>-0.54500000000000004</v>
      </c>
      <c r="R14" s="83">
        <v>0</v>
      </c>
      <c r="S14" s="83">
        <v>0</v>
      </c>
      <c r="T14" s="83">
        <f t="shared" si="3"/>
        <v>-0.56000000000000005</v>
      </c>
      <c r="U14" s="83">
        <f t="shared" si="4"/>
        <v>3.0000000000000027E-2</v>
      </c>
      <c r="V14" s="193"/>
      <c r="W14" s="195">
        <v>-0.55500000000000005</v>
      </c>
      <c r="X14" s="193"/>
      <c r="Y14" s="83">
        <v>-0.56000000000000005</v>
      </c>
      <c r="Z14" s="186">
        <f>_xll.qlSimpleQuoteSetValue(F14,Y14/100,Trigger)</f>
        <v>0</v>
      </c>
      <c r="AA14" s="76"/>
    </row>
    <row r="15" spans="1:27" x14ac:dyDescent="0.2">
      <c r="A15" s="75"/>
      <c r="B15" s="89"/>
      <c r="C15" s="89" t="s">
        <v>121</v>
      </c>
      <c r="D15" s="89" t="str">
        <f t="shared" si="2"/>
        <v>8M</v>
      </c>
      <c r="E15" s="110" t="str">
        <f t="shared" si="0"/>
        <v>CHFOIS8M_Quote</v>
      </c>
      <c r="F15" s="89" t="str">
        <f>_xll.qlSimpleQuote(Currency&amp;$C15&amp;$D15&amp;QuoteSuffix,,RateTickValue,Permanent,Trigger,ObjectOverwrite)</f>
        <v>CHFOIS8M_Quote#0000</v>
      </c>
      <c r="G15" s="209" t="str">
        <f>_xll.ohRangeRetrieveError(F15)</f>
        <v/>
      </c>
      <c r="H15" s="169"/>
      <c r="J15" s="75"/>
      <c r="K15" s="78"/>
      <c r="L15" s="238" t="s">
        <v>12</v>
      </c>
      <c r="M15" s="181" t="s">
        <v>121</v>
      </c>
      <c r="N15" s="182" t="str">
        <f t="shared" si="1"/>
        <v>CHF8MOIS</v>
      </c>
      <c r="O15" s="182" t="str">
        <v>CHF8MOIS=ICAP</v>
      </c>
      <c r="P15" s="83">
        <v>-0.57999999999999996</v>
      </c>
      <c r="Q15" s="83">
        <v>-0.55000000000000004</v>
      </c>
      <c r="R15" s="83">
        <v>0</v>
      </c>
      <c r="S15" s="83">
        <v>0</v>
      </c>
      <c r="T15" s="83">
        <f t="shared" si="3"/>
        <v>-0.56499999999999995</v>
      </c>
      <c r="U15" s="83">
        <f t="shared" si="4"/>
        <v>2.9999999999999916E-2</v>
      </c>
      <c r="V15" s="193"/>
      <c r="W15" s="195">
        <v>-0.56000000000000005</v>
      </c>
      <c r="X15" s="193"/>
      <c r="Y15" s="83">
        <v>-0.56499999999999995</v>
      </c>
      <c r="Z15" s="186">
        <f>_xll.qlSimpleQuoteSetValue(F15,Y15/100,Trigger)</f>
        <v>-4.999999999999883E-5</v>
      </c>
      <c r="AA15" s="76"/>
    </row>
    <row r="16" spans="1:27" x14ac:dyDescent="0.2">
      <c r="A16" s="75"/>
      <c r="B16" s="89"/>
      <c r="C16" s="89" t="s">
        <v>121</v>
      </c>
      <c r="D16" s="89" t="str">
        <f t="shared" si="2"/>
        <v>9M</v>
      </c>
      <c r="E16" s="110" t="str">
        <f t="shared" si="0"/>
        <v>CHFOIS9M_Quote</v>
      </c>
      <c r="F16" s="89" t="str">
        <f>_xll.qlSimpleQuote(Currency&amp;$C16&amp;$D16&amp;QuoteSuffix,,RateTickValue,Permanent,Trigger,ObjectOverwrite)</f>
        <v>CHFOIS9M_Quote#0000</v>
      </c>
      <c r="G16" s="209" t="str">
        <f>_xll.ohRangeRetrieveError(F16)</f>
        <v/>
      </c>
      <c r="H16" s="169"/>
      <c r="J16" s="75"/>
      <c r="K16" s="78"/>
      <c r="L16" s="238" t="s">
        <v>11</v>
      </c>
      <c r="M16" s="181" t="s">
        <v>121</v>
      </c>
      <c r="N16" s="182" t="str">
        <f t="shared" si="1"/>
        <v>CHF9MOIS</v>
      </c>
      <c r="O16" s="182" t="str">
        <v>CHF9MOIS=ICAP</v>
      </c>
      <c r="P16" s="83">
        <v>-0.57999999999999996</v>
      </c>
      <c r="Q16" s="83">
        <v>-0.55000000000000004</v>
      </c>
      <c r="R16" s="83">
        <v>0</v>
      </c>
      <c r="S16" s="83">
        <v>0</v>
      </c>
      <c r="T16" s="83">
        <f t="shared" si="3"/>
        <v>-0.56499999999999995</v>
      </c>
      <c r="U16" s="83">
        <f t="shared" si="4"/>
        <v>2.9999999999999916E-2</v>
      </c>
      <c r="V16" s="193"/>
      <c r="W16" s="195">
        <v>-0.56499999999999995</v>
      </c>
      <c r="X16" s="193"/>
      <c r="Y16" s="83">
        <v>-0.56499999999999995</v>
      </c>
      <c r="Z16" s="186">
        <f>_xll.qlSimpleQuoteSetValue(F16,Y16/100,Trigger)</f>
        <v>0</v>
      </c>
      <c r="AA16" s="76"/>
    </row>
    <row r="17" spans="1:27" x14ac:dyDescent="0.2">
      <c r="A17" s="75"/>
      <c r="B17" s="89"/>
      <c r="C17" s="89" t="s">
        <v>121</v>
      </c>
      <c r="D17" s="89" t="str">
        <f t="shared" si="2"/>
        <v>10M</v>
      </c>
      <c r="E17" s="110" t="str">
        <f t="shared" si="0"/>
        <v>CHFOIS10M_Quote</v>
      </c>
      <c r="F17" s="89" t="str">
        <f>_xll.qlSimpleQuote(Currency&amp;$C17&amp;$D17&amp;QuoteSuffix,,RateTickValue,Permanent,Trigger,ObjectOverwrite)</f>
        <v>CHFOIS10M_Quote#0000</v>
      </c>
      <c r="G17" s="209" t="str">
        <f>_xll.ohRangeRetrieveError(F17)</f>
        <v/>
      </c>
      <c r="H17" s="169"/>
      <c r="J17" s="75"/>
      <c r="K17" s="78"/>
      <c r="L17" s="238" t="s">
        <v>10</v>
      </c>
      <c r="M17" s="181" t="s">
        <v>121</v>
      </c>
      <c r="N17" s="182" t="str">
        <f t="shared" si="1"/>
        <v>CHF10MOIS</v>
      </c>
      <c r="O17" s="182" t="str">
        <v>CHF10MOIS=ICAP</v>
      </c>
      <c r="P17" s="83">
        <v>-0.58499999999999996</v>
      </c>
      <c r="Q17" s="83">
        <v>-0.55500000000000005</v>
      </c>
      <c r="R17" s="83">
        <v>0</v>
      </c>
      <c r="S17" s="83">
        <v>0</v>
      </c>
      <c r="T17" s="83">
        <f t="shared" si="3"/>
        <v>-0.57000000000000006</v>
      </c>
      <c r="U17" s="83">
        <f t="shared" si="4"/>
        <v>2.9999999999999916E-2</v>
      </c>
      <c r="V17" s="193"/>
      <c r="W17" s="195">
        <v>-0.57000000000000006</v>
      </c>
      <c r="X17" s="193"/>
      <c r="Y17" s="83">
        <v>-0.57000000000000006</v>
      </c>
      <c r="Z17" s="186">
        <f>_xll.qlSimpleQuoteSetValue(F17,Y17/100,Trigger)</f>
        <v>0</v>
      </c>
      <c r="AA17" s="76"/>
    </row>
    <row r="18" spans="1:27" x14ac:dyDescent="0.2">
      <c r="A18" s="75"/>
      <c r="B18" s="89"/>
      <c r="C18" s="89" t="s">
        <v>121</v>
      </c>
      <c r="D18" s="89" t="str">
        <f t="shared" si="2"/>
        <v>11M</v>
      </c>
      <c r="E18" s="110" t="str">
        <f t="shared" si="0"/>
        <v>CHFOIS11M_Quote</v>
      </c>
      <c r="F18" s="89" t="str">
        <f>_xll.qlSimpleQuote(Currency&amp;$C18&amp;$D18&amp;QuoteSuffix,,RateTickValue,Permanent,Trigger,ObjectOverwrite)</f>
        <v>CHFOIS11M_Quote#0000</v>
      </c>
      <c r="G18" s="209" t="str">
        <f>_xll.ohRangeRetrieveError(F18)</f>
        <v/>
      </c>
      <c r="H18" s="169"/>
      <c r="J18" s="75"/>
      <c r="K18" s="78"/>
      <c r="L18" s="238" t="s">
        <v>9</v>
      </c>
      <c r="M18" s="181" t="s">
        <v>121</v>
      </c>
      <c r="N18" s="182" t="str">
        <f t="shared" si="1"/>
        <v>CHF11MOIS</v>
      </c>
      <c r="O18" s="182" t="str">
        <v>CHF11MOIS=ICAP</v>
      </c>
      <c r="P18" s="83">
        <v>-0.58499999999999996</v>
      </c>
      <c r="Q18" s="83">
        <v>-0.55500000000000005</v>
      </c>
      <c r="R18" s="83">
        <v>0</v>
      </c>
      <c r="S18" s="83">
        <v>0</v>
      </c>
      <c r="T18" s="83">
        <f t="shared" si="3"/>
        <v>-0.57000000000000006</v>
      </c>
      <c r="U18" s="83">
        <f t="shared" si="4"/>
        <v>2.9999999999999916E-2</v>
      </c>
      <c r="V18" s="193"/>
      <c r="W18" s="195">
        <v>-0.57000000000000006</v>
      </c>
      <c r="X18" s="193"/>
      <c r="Y18" s="83">
        <v>-0.57000000000000006</v>
      </c>
      <c r="Z18" s="186">
        <f>_xll.qlSimpleQuoteSetValue(F18,Y18/100,Trigger)</f>
        <v>0</v>
      </c>
      <c r="AA18" s="76"/>
    </row>
    <row r="19" spans="1:27" x14ac:dyDescent="0.2">
      <c r="A19" s="75"/>
      <c r="B19" s="89"/>
      <c r="C19" s="89" t="s">
        <v>121</v>
      </c>
      <c r="D19" s="89" t="str">
        <f t="shared" si="2"/>
        <v>1Y</v>
      </c>
      <c r="E19" s="110" t="str">
        <f t="shared" si="0"/>
        <v>CHFOIS1Y_Quote</v>
      </c>
      <c r="F19" s="89" t="str">
        <f>_xll.qlSimpleQuote(Currency&amp;$C19&amp;$D19&amp;QuoteSuffix,,RateTickValue,Permanent,Trigger,ObjectOverwrite)</f>
        <v>CHFOIS1Y_Quote#0000</v>
      </c>
      <c r="G19" s="209" t="str">
        <f>_xll.ohRangeRetrieveError(F19)</f>
        <v/>
      </c>
      <c r="H19" s="169"/>
      <c r="J19" s="75"/>
      <c r="K19" s="78"/>
      <c r="L19" s="238" t="s">
        <v>8</v>
      </c>
      <c r="M19" s="181" t="s">
        <v>121</v>
      </c>
      <c r="N19" s="182" t="str">
        <f t="shared" si="1"/>
        <v>CHF1YOIS</v>
      </c>
      <c r="O19" s="182" t="str">
        <v>CHF1YOIS=ICAP</v>
      </c>
      <c r="P19" s="83">
        <v>-0.59</v>
      </c>
      <c r="Q19" s="83">
        <v>-0.56000000000000005</v>
      </c>
      <c r="R19" s="83">
        <v>0</v>
      </c>
      <c r="S19" s="83">
        <v>0</v>
      </c>
      <c r="T19" s="83">
        <f t="shared" si="3"/>
        <v>-0.57499999999999996</v>
      </c>
      <c r="U19" s="83">
        <f t="shared" si="4"/>
        <v>2.9999999999999916E-2</v>
      </c>
      <c r="V19" s="193"/>
      <c r="W19" s="195">
        <v>-0.57000000000000006</v>
      </c>
      <c r="X19" s="193"/>
      <c r="Y19" s="83">
        <v>-0.57499999999999996</v>
      </c>
      <c r="Z19" s="186">
        <f>_xll.qlSimpleQuoteSetValue(F19,Y19/100,Trigger)</f>
        <v>0</v>
      </c>
      <c r="AA19" s="76"/>
    </row>
    <row r="20" spans="1:27" x14ac:dyDescent="0.2">
      <c r="A20" s="75"/>
      <c r="B20" s="89"/>
      <c r="C20" s="89" t="s">
        <v>121</v>
      </c>
      <c r="D20" s="89" t="str">
        <f t="shared" si="2"/>
        <v>13M</v>
      </c>
      <c r="E20" s="110" t="str">
        <f t="shared" si="0"/>
        <v>CHFOIS13M_Quote</v>
      </c>
      <c r="F20" s="89" t="str">
        <f>_xll.qlSimpleQuote(Currency&amp;$C20&amp;$D20&amp;QuoteSuffix,,RateTickValue,Permanent,Trigger,ObjectOverwrite)</f>
        <v>CHFOIS13M_Quote#0000</v>
      </c>
      <c r="G20" s="209" t="str">
        <f>_xll.ohRangeRetrieveError(F20)</f>
        <v/>
      </c>
      <c r="H20" s="169"/>
      <c r="J20" s="75"/>
      <c r="K20" s="78"/>
      <c r="L20" s="238" t="s">
        <v>138</v>
      </c>
      <c r="M20" s="181" t="s">
        <v>121</v>
      </c>
      <c r="N20" s="182" t="str">
        <f t="shared" si="1"/>
        <v>CHF13MOIS</v>
      </c>
      <c r="O20" s="182" t="str">
        <v>CHF13MOIS=ICAP</v>
      </c>
      <c r="P20" s="83" t="s">
        <v>277</v>
      </c>
      <c r="Q20" s="83" t="s">
        <v>277</v>
      </c>
      <c r="R20" s="83" t="s">
        <v>277</v>
      </c>
      <c r="S20" s="83" t="s">
        <v>277</v>
      </c>
      <c r="T20" s="83" t="e">
        <f t="shared" si="3"/>
        <v>#NUM!</v>
      </c>
      <c r="U20" s="83" t="e">
        <f t="shared" si="4"/>
        <v>#VALUE!</v>
      </c>
      <c r="V20" s="193"/>
      <c r="W20" s="195" t="e">
        <v>#NUM!</v>
      </c>
      <c r="X20" s="193"/>
      <c r="Y20" s="83" t="e">
        <v>#NUM!</v>
      </c>
      <c r="Z20" s="186">
        <f>_xll.qlSimpleQuoteSetValue(F20,Y20/100,Trigger)</f>
        <v>0</v>
      </c>
      <c r="AA20" s="76"/>
    </row>
    <row r="21" spans="1:27" x14ac:dyDescent="0.2">
      <c r="A21" s="75"/>
      <c r="B21" s="89"/>
      <c r="C21" s="89" t="s">
        <v>121</v>
      </c>
      <c r="D21" s="89" t="str">
        <f t="shared" si="2"/>
        <v>14M</v>
      </c>
      <c r="E21" s="110" t="str">
        <f t="shared" si="0"/>
        <v>CHFOIS14M_Quote</v>
      </c>
      <c r="F21" s="89" t="str">
        <f>_xll.qlSimpleQuote(Currency&amp;$C21&amp;$D21&amp;QuoteSuffix,,RateTickValue,Permanent,Trigger,ObjectOverwrite)</f>
        <v>CHFOIS14M_Quote#0000</v>
      </c>
      <c r="G21" s="209" t="str">
        <f>_xll.ohRangeRetrieveError(F21)</f>
        <v/>
      </c>
      <c r="H21" s="169"/>
      <c r="J21" s="75"/>
      <c r="K21" s="78"/>
      <c r="L21" s="238" t="s">
        <v>137</v>
      </c>
      <c r="M21" s="181" t="s">
        <v>121</v>
      </c>
      <c r="N21" s="182" t="str">
        <f t="shared" si="1"/>
        <v>CHF14MOIS</v>
      </c>
      <c r="O21" s="182" t="str">
        <v>CHF14MOIS=ICAP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</row>
    <row r="22" spans="1:27" x14ac:dyDescent="0.2">
      <c r="A22" s="75"/>
      <c r="B22" s="89"/>
      <c r="C22" s="89" t="s">
        <v>121</v>
      </c>
      <c r="D22" s="89" t="str">
        <f t="shared" si="2"/>
        <v>15M</v>
      </c>
      <c r="E22" s="110" t="str">
        <f t="shared" si="0"/>
        <v>CHFOIS15M_Quote</v>
      </c>
      <c r="F22" s="89" t="str">
        <f>_xll.qlSimpleQuote(Currency&amp;$C22&amp;$D22&amp;QuoteSuffix,,RateTickValue,Permanent,Trigger,ObjectOverwrite)</f>
        <v>CHFOIS15M_Quote#0000</v>
      </c>
      <c r="G22" s="209" t="str">
        <f>_xll.ohRangeRetrieveError(F22)</f>
        <v/>
      </c>
      <c r="H22" s="169"/>
      <c r="J22" s="75"/>
      <c r="K22" s="78"/>
      <c r="L22" s="238" t="s">
        <v>96</v>
      </c>
      <c r="M22" s="181" t="s">
        <v>121</v>
      </c>
      <c r="N22" s="182" t="str">
        <f t="shared" si="1"/>
        <v>CHF15MOIS</v>
      </c>
      <c r="O22" s="182" t="str">
        <v>CHF15MOIS=ICAP</v>
      </c>
      <c r="P22" s="83">
        <v>-0.58499999999999996</v>
      </c>
      <c r="Q22" s="83">
        <v>-0.55500000000000005</v>
      </c>
      <c r="R22" s="83">
        <v>0</v>
      </c>
      <c r="S22" s="83">
        <v>0</v>
      </c>
      <c r="T22" s="83">
        <f t="shared" si="3"/>
        <v>-0.57000000000000006</v>
      </c>
      <c r="U22" s="83">
        <f t="shared" si="4"/>
        <v>2.9999999999999916E-2</v>
      </c>
      <c r="V22" s="193"/>
      <c r="W22" s="195">
        <v>-0.57000000000000006</v>
      </c>
      <c r="X22" s="193"/>
      <c r="Y22" s="83">
        <v>-0.57000000000000006</v>
      </c>
      <c r="Z22" s="186">
        <f>_xll.qlSimpleQuoteSetValue(F22,Y22/100,Trigger)</f>
        <v>0</v>
      </c>
      <c r="AA22" s="76"/>
    </row>
    <row r="23" spans="1:27" x14ac:dyDescent="0.2">
      <c r="A23" s="75"/>
      <c r="B23" s="89"/>
      <c r="C23" s="89" t="s">
        <v>121</v>
      </c>
      <c r="D23" s="89" t="str">
        <f t="shared" si="2"/>
        <v>16M</v>
      </c>
      <c r="E23" s="110" t="str">
        <f t="shared" si="0"/>
        <v>CHFOIS16M_Quote</v>
      </c>
      <c r="F23" s="89" t="str">
        <f>_xll.qlSimpleQuote(Currency&amp;$C23&amp;$D23&amp;QuoteSuffix,,RateTickValue,Permanent,Trigger,ObjectOverwrite)</f>
        <v>CHFOIS16M_Quote#0000</v>
      </c>
      <c r="G23" s="209" t="str">
        <f>_xll.ohRangeRetrieveError(F23)</f>
        <v/>
      </c>
      <c r="H23" s="169"/>
      <c r="J23" s="75"/>
      <c r="K23" s="78"/>
      <c r="L23" s="238" t="s">
        <v>136</v>
      </c>
      <c r="M23" s="181" t="s">
        <v>121</v>
      </c>
      <c r="N23" s="182" t="str">
        <f t="shared" si="1"/>
        <v>CHF16MOIS</v>
      </c>
      <c r="O23" s="182" t="str">
        <v>CHF16MOIS=ICAP</v>
      </c>
      <c r="P23" s="83" t="s">
        <v>277</v>
      </c>
      <c r="Q23" s="83" t="s">
        <v>277</v>
      </c>
      <c r="R23" s="83" t="s">
        <v>277</v>
      </c>
      <c r="S23" s="83" t="s">
        <v>277</v>
      </c>
      <c r="T23" s="83" t="e">
        <f t="shared" si="3"/>
        <v>#NUM!</v>
      </c>
      <c r="U23" s="83" t="e">
        <f t="shared" si="4"/>
        <v>#VALUE!</v>
      </c>
      <c r="V23" s="193"/>
      <c r="W23" s="195" t="e">
        <v>#NUM!</v>
      </c>
      <c r="X23" s="193"/>
      <c r="Y23" s="83" t="e">
        <v>#NUM!</v>
      </c>
      <c r="Z23" s="186">
        <f>_xll.qlSimpleQuoteSetValue(F23,Y23/100,Trigger)</f>
        <v>0</v>
      </c>
      <c r="AA23" s="76"/>
    </row>
    <row r="24" spans="1:27" x14ac:dyDescent="0.2">
      <c r="A24" s="75"/>
      <c r="B24" s="89"/>
      <c r="C24" s="89" t="s">
        <v>121</v>
      </c>
      <c r="D24" s="89" t="str">
        <f t="shared" si="2"/>
        <v>17M</v>
      </c>
      <c r="E24" s="110" t="str">
        <f t="shared" si="0"/>
        <v>CHFOIS17M_Quote</v>
      </c>
      <c r="F24" s="89" t="str">
        <f>_xll.qlSimpleQuote(Currency&amp;$C24&amp;$D24&amp;QuoteSuffix,,RateTickValue,Permanent,Trigger,ObjectOverwrite)</f>
        <v>CHFOIS17M_Quote#0000</v>
      </c>
      <c r="G24" s="209" t="str">
        <f>_xll.ohRangeRetrieveError(F24)</f>
        <v/>
      </c>
      <c r="H24" s="169"/>
      <c r="J24" s="75"/>
      <c r="K24" s="78"/>
      <c r="L24" s="238" t="s">
        <v>135</v>
      </c>
      <c r="M24" s="181" t="s">
        <v>121</v>
      </c>
      <c r="N24" s="182" t="str">
        <f t="shared" si="1"/>
        <v>CHF17MOIS</v>
      </c>
      <c r="O24" s="182" t="str">
        <v>CHF17MOIS=ICAP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</row>
    <row r="25" spans="1:27" x14ac:dyDescent="0.2">
      <c r="A25" s="75"/>
      <c r="B25" s="89"/>
      <c r="C25" s="89" t="s">
        <v>121</v>
      </c>
      <c r="D25" s="89" t="str">
        <f t="shared" si="2"/>
        <v>18M</v>
      </c>
      <c r="E25" s="110" t="str">
        <f t="shared" si="0"/>
        <v>CHFOIS18M_Quote</v>
      </c>
      <c r="F25" s="89" t="str">
        <f>_xll.qlSimpleQuote(Currency&amp;$C25&amp;$D25&amp;QuoteSuffix,,RateTickValue,Permanent,Trigger,ObjectOverwrite)</f>
        <v>CHFOIS18M_Quote#0000</v>
      </c>
      <c r="G25" s="209" t="str">
        <f>_xll.ohRangeRetrieveError(F25)</f>
        <v/>
      </c>
      <c r="H25" s="169"/>
      <c r="J25" s="75"/>
      <c r="K25" s="78"/>
      <c r="L25" s="238" t="s">
        <v>95</v>
      </c>
      <c r="M25" s="181" t="s">
        <v>121</v>
      </c>
      <c r="N25" s="182" t="str">
        <f t="shared" si="1"/>
        <v>CHF18MOIS</v>
      </c>
      <c r="O25" s="182" t="str">
        <v>CHF18MOIS=ICAP</v>
      </c>
      <c r="P25" s="83">
        <v>-0.57999999999999996</v>
      </c>
      <c r="Q25" s="83">
        <v>-0.55000000000000004</v>
      </c>
      <c r="R25" s="83">
        <v>0</v>
      </c>
      <c r="S25" s="83">
        <v>0</v>
      </c>
      <c r="T25" s="83">
        <f t="shared" si="3"/>
        <v>-0.56499999999999995</v>
      </c>
      <c r="U25" s="83">
        <f t="shared" si="4"/>
        <v>2.9999999999999916E-2</v>
      </c>
      <c r="V25" s="193"/>
      <c r="W25" s="195">
        <v>-0.56499999999999995</v>
      </c>
      <c r="X25" s="193"/>
      <c r="Y25" s="83">
        <v>-0.56499999999999995</v>
      </c>
      <c r="Z25" s="186">
        <f>_xll.qlSimpleQuoteSetValue(F25,Y25/100,Trigger)</f>
        <v>0</v>
      </c>
      <c r="AA25" s="76"/>
    </row>
    <row r="26" spans="1:27" x14ac:dyDescent="0.2">
      <c r="A26" s="75"/>
      <c r="B26" s="89"/>
      <c r="C26" s="89" t="s">
        <v>121</v>
      </c>
      <c r="D26" s="89" t="str">
        <f t="shared" si="2"/>
        <v>19M</v>
      </c>
      <c r="E26" s="110" t="str">
        <f t="shared" si="0"/>
        <v>CHFOIS19M_Quote</v>
      </c>
      <c r="F26" s="89" t="str">
        <f>_xll.qlSimpleQuote(Currency&amp;$C26&amp;$D26&amp;QuoteSuffix,,RateTickValue,Permanent,Trigger,ObjectOverwrite)</f>
        <v>CHFOIS19M_Quote#0000</v>
      </c>
      <c r="G26" s="209" t="str">
        <f>_xll.ohRangeRetrieveError(F26)</f>
        <v/>
      </c>
      <c r="H26" s="169"/>
      <c r="J26" s="75"/>
      <c r="K26" s="78"/>
      <c r="L26" s="238" t="s">
        <v>134</v>
      </c>
      <c r="M26" s="181" t="s">
        <v>121</v>
      </c>
      <c r="N26" s="182" t="str">
        <f t="shared" si="1"/>
        <v>CHF19MOIS</v>
      </c>
      <c r="O26" s="182" t="str">
        <v>CHF19MOIS=ICAP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</row>
    <row r="27" spans="1:27" x14ac:dyDescent="0.2">
      <c r="A27" s="75"/>
      <c r="B27" s="89"/>
      <c r="C27" s="89" t="s">
        <v>121</v>
      </c>
      <c r="D27" s="89" t="str">
        <f t="shared" si="2"/>
        <v>20M</v>
      </c>
      <c r="E27" s="110" t="str">
        <f t="shared" si="0"/>
        <v>CHFOIS20M_Quote</v>
      </c>
      <c r="F27" s="89" t="str">
        <f>_xll.qlSimpleQuote(Currency&amp;$C27&amp;$D27&amp;QuoteSuffix,,RateTickValue,Permanent,Trigger,ObjectOverwrite)</f>
        <v>CHFOIS20M_Quote#0000</v>
      </c>
      <c r="G27" s="209" t="str">
        <f>_xll.ohRangeRetrieveError(F27)</f>
        <v/>
      </c>
      <c r="H27" s="169"/>
      <c r="J27" s="75"/>
      <c r="K27" s="78"/>
      <c r="L27" s="238" t="s">
        <v>133</v>
      </c>
      <c r="M27" s="181" t="s">
        <v>121</v>
      </c>
      <c r="N27" s="182" t="str">
        <f t="shared" si="1"/>
        <v>CHF20MOIS</v>
      </c>
      <c r="O27" s="182" t="str">
        <v>CHF20MOIS=ICAP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</row>
    <row r="28" spans="1:27" x14ac:dyDescent="0.2">
      <c r="A28" s="75"/>
      <c r="B28" s="89"/>
      <c r="C28" s="89" t="s">
        <v>121</v>
      </c>
      <c r="D28" s="89" t="str">
        <f t="shared" si="2"/>
        <v>21M</v>
      </c>
      <c r="E28" s="110" t="str">
        <f t="shared" si="0"/>
        <v>CHFOIS21M_Quote</v>
      </c>
      <c r="F28" s="89" t="str">
        <f>_xll.qlSimpleQuote(Currency&amp;$C28&amp;$D28&amp;QuoteSuffix,,RateTickValue,Permanent,Trigger,ObjectOverwrite)</f>
        <v>CHFOIS21M_Quote#0000</v>
      </c>
      <c r="G28" s="209" t="str">
        <f>_xll.ohRangeRetrieveError(F28)</f>
        <v/>
      </c>
      <c r="H28" s="169"/>
      <c r="J28" s="75"/>
      <c r="K28" s="78"/>
      <c r="L28" s="238" t="s">
        <v>94</v>
      </c>
      <c r="M28" s="181" t="s">
        <v>121</v>
      </c>
      <c r="N28" s="182" t="str">
        <f t="shared" si="1"/>
        <v>CHF21MOIS</v>
      </c>
      <c r="O28" s="182" t="str">
        <v>CHF21MOIS=ICAP</v>
      </c>
      <c r="P28" s="83">
        <v>-0.57000000000000006</v>
      </c>
      <c r="Q28" s="83">
        <v>-0.54</v>
      </c>
      <c r="R28" s="83">
        <v>0</v>
      </c>
      <c r="S28" s="83">
        <v>0</v>
      </c>
      <c r="T28" s="83">
        <f t="shared" si="3"/>
        <v>-0.55500000000000005</v>
      </c>
      <c r="U28" s="83">
        <f t="shared" si="4"/>
        <v>3.0000000000000027E-2</v>
      </c>
      <c r="V28" s="193"/>
      <c r="W28" s="195">
        <v>-0.55000000000000004</v>
      </c>
      <c r="X28" s="193"/>
      <c r="Y28" s="83">
        <v>-0.55500000000000005</v>
      </c>
      <c r="Z28" s="186">
        <f>_xll.qlSimpleQuoteSetValue(F28,Y28/100,Trigger)</f>
        <v>0</v>
      </c>
      <c r="AA28" s="76"/>
    </row>
    <row r="29" spans="1:27" x14ac:dyDescent="0.2">
      <c r="A29" s="75"/>
      <c r="B29" s="89"/>
      <c r="C29" s="89" t="s">
        <v>121</v>
      </c>
      <c r="D29" s="89" t="str">
        <f t="shared" si="2"/>
        <v>22M</v>
      </c>
      <c r="E29" s="110" t="str">
        <f t="shared" si="0"/>
        <v>CHFOIS22M_Quote</v>
      </c>
      <c r="F29" s="89" t="str">
        <f>_xll.qlSimpleQuote(Currency&amp;$C29&amp;$D29&amp;QuoteSuffix,,RateTickValue,Permanent,Trigger,ObjectOverwrite)</f>
        <v>CHFOIS22M_Quote#0000</v>
      </c>
      <c r="G29" s="209" t="str">
        <f>_xll.ohRangeRetrieveError(F29)</f>
        <v/>
      </c>
      <c r="H29" s="169"/>
      <c r="J29" s="75"/>
      <c r="K29" s="78"/>
      <c r="L29" s="238" t="s">
        <v>132</v>
      </c>
      <c r="M29" s="181" t="s">
        <v>121</v>
      </c>
      <c r="N29" s="182" t="str">
        <f t="shared" si="1"/>
        <v>CHF22MOIS</v>
      </c>
      <c r="O29" s="182" t="str">
        <v>CHF22MOIS=ICAP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</row>
    <row r="30" spans="1:27" x14ac:dyDescent="0.2">
      <c r="A30" s="75"/>
      <c r="B30" s="89"/>
      <c r="C30" s="89" t="s">
        <v>121</v>
      </c>
      <c r="D30" s="89" t="str">
        <f t="shared" si="2"/>
        <v>23M</v>
      </c>
      <c r="E30" s="110" t="str">
        <f t="shared" si="0"/>
        <v>CHFOIS23M_Quote</v>
      </c>
      <c r="F30" s="89" t="str">
        <f>_xll.qlSimpleQuote(Currency&amp;$C30&amp;$D30&amp;QuoteSuffix,,RateTickValue,Permanent,Trigger,ObjectOverwrite)</f>
        <v>CHFOIS23M_Quote#0000</v>
      </c>
      <c r="G30" s="209" t="str">
        <f>_xll.ohRangeRetrieveError(F30)</f>
        <v/>
      </c>
      <c r="H30" s="169"/>
      <c r="J30" s="75"/>
      <c r="K30" s="78"/>
      <c r="L30" s="238" t="s">
        <v>131</v>
      </c>
      <c r="M30" s="181" t="s">
        <v>121</v>
      </c>
      <c r="N30" s="182" t="str">
        <f t="shared" si="1"/>
        <v>CHF23MOIS</v>
      </c>
      <c r="O30" s="182" t="str">
        <v>CHF23MOIS=ICAP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</row>
    <row r="31" spans="1:27" x14ac:dyDescent="0.2">
      <c r="A31" s="75"/>
      <c r="B31" s="89"/>
      <c r="C31" s="89" t="s">
        <v>121</v>
      </c>
      <c r="D31" s="89" t="str">
        <f t="shared" si="2"/>
        <v>2Y</v>
      </c>
      <c r="E31" s="110" t="str">
        <f t="shared" si="0"/>
        <v>CHFOIS2Y_Quote</v>
      </c>
      <c r="F31" s="89" t="str">
        <f>_xll.qlSimpleQuote(Currency&amp;$C31&amp;$D31&amp;QuoteSuffix,,RateTickValue,Permanent,Trigger,ObjectOverwrite)</f>
        <v>CHFOIS2Y_Quote#0000</v>
      </c>
      <c r="G31" s="209" t="str">
        <f>_xll.ohRangeRetrieveError(F31)</f>
        <v/>
      </c>
      <c r="H31" s="169"/>
      <c r="J31" s="75"/>
      <c r="K31" s="78"/>
      <c r="L31" s="238" t="s">
        <v>84</v>
      </c>
      <c r="M31" s="181" t="s">
        <v>121</v>
      </c>
      <c r="N31" s="182" t="str">
        <f t="shared" si="1"/>
        <v>CHF2YOIS</v>
      </c>
      <c r="O31" s="182" t="str">
        <v>CHF2YOIS=ICAP</v>
      </c>
      <c r="P31" s="83">
        <v>-0.55500000000000005</v>
      </c>
      <c r="Q31" s="83">
        <v>-0.52500000000000002</v>
      </c>
      <c r="R31" s="83">
        <v>0</v>
      </c>
      <c r="S31" s="83">
        <v>0</v>
      </c>
      <c r="T31" s="83">
        <f t="shared" si="3"/>
        <v>-0.54</v>
      </c>
      <c r="U31" s="83">
        <f t="shared" si="4"/>
        <v>3.0000000000000027E-2</v>
      </c>
      <c r="V31" s="193"/>
      <c r="W31" s="195">
        <v>-0.54</v>
      </c>
      <c r="X31" s="193"/>
      <c r="Y31" s="83">
        <v>-0.54</v>
      </c>
      <c r="Z31" s="186">
        <f>_xll.qlSimpleQuoteSetValue(F31,Y31/100,Trigger)</f>
        <v>0</v>
      </c>
      <c r="AA31" s="76"/>
    </row>
    <row r="32" spans="1:27" x14ac:dyDescent="0.2">
      <c r="A32" s="75"/>
      <c r="B32" s="89"/>
      <c r="C32" s="89" t="s">
        <v>121</v>
      </c>
      <c r="D32" s="89" t="str">
        <f t="shared" si="2"/>
        <v>27M</v>
      </c>
      <c r="E32" s="110" t="str">
        <f t="shared" si="0"/>
        <v>CHFOIS27M_Quote</v>
      </c>
      <c r="F32" s="89" t="str">
        <f>_xll.qlSimpleQuote(Currency&amp;$C32&amp;$D32&amp;QuoteSuffix,,RateTickValue,Permanent,Trigger,ObjectOverwrite)</f>
        <v>CHFOIS27M_Quote#0000</v>
      </c>
      <c r="G32" s="209" t="str">
        <f>_xll.ohRangeRetrieveError(F32)</f>
        <v/>
      </c>
      <c r="H32" s="169"/>
      <c r="J32" s="75"/>
      <c r="K32" s="78"/>
      <c r="L32" s="238" t="s">
        <v>130</v>
      </c>
      <c r="M32" s="181" t="s">
        <v>121</v>
      </c>
      <c r="N32" s="182" t="str">
        <f t="shared" si="1"/>
        <v>CHF27MOIS</v>
      </c>
      <c r="O32" s="182" t="str">
        <v>CHF27MOIS=ICAP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</row>
    <row r="33" spans="1:27" x14ac:dyDescent="0.2">
      <c r="A33" s="75"/>
      <c r="B33" s="89"/>
      <c r="C33" s="89" t="s">
        <v>121</v>
      </c>
      <c r="D33" s="89" t="str">
        <f t="shared" si="2"/>
        <v>30M</v>
      </c>
      <c r="E33" s="110" t="str">
        <f t="shared" si="0"/>
        <v>CHFOIS30M_Quote</v>
      </c>
      <c r="F33" s="89" t="str">
        <f>_xll.qlSimpleQuote(Currency&amp;$C33&amp;$D33&amp;QuoteSuffix,,RateTickValue,Permanent,Trigger,ObjectOverwrite)</f>
        <v>CHFOIS30M_Quote#0000</v>
      </c>
      <c r="G33" s="209" t="str">
        <f>_xll.ohRangeRetrieveError(F33)</f>
        <v/>
      </c>
      <c r="H33" s="169"/>
      <c r="J33" s="75"/>
      <c r="K33" s="78"/>
      <c r="L33" s="238" t="s">
        <v>129</v>
      </c>
      <c r="M33" s="181" t="s">
        <v>121</v>
      </c>
      <c r="N33" s="182" t="str">
        <f t="shared" si="1"/>
        <v>CHF30MOIS</v>
      </c>
      <c r="O33" s="182" t="str">
        <v>CHF30MOIS=ICAP</v>
      </c>
      <c r="P33" s="83" t="s">
        <v>277</v>
      </c>
      <c r="Q33" s="83" t="s">
        <v>277</v>
      </c>
      <c r="R33" s="83" t="s">
        <v>277</v>
      </c>
      <c r="S33" s="83" t="s">
        <v>277</v>
      </c>
      <c r="T33" s="83" t="e">
        <f t="shared" si="3"/>
        <v>#NUM!</v>
      </c>
      <c r="U33" s="83" t="e">
        <f t="shared" si="4"/>
        <v>#VALUE!</v>
      </c>
      <c r="V33" s="193"/>
      <c r="W33" s="195" t="e">
        <v>#NUM!</v>
      </c>
      <c r="X33" s="193"/>
      <c r="Y33" s="83" t="e">
        <v>#NUM!</v>
      </c>
      <c r="Z33" s="186">
        <f>_xll.qlSimpleQuoteSetValue(F33,Y33/100,Trigger)</f>
        <v>0</v>
      </c>
      <c r="AA33" s="76"/>
    </row>
    <row r="34" spans="1:27" x14ac:dyDescent="0.2">
      <c r="A34" s="75"/>
      <c r="B34" s="89"/>
      <c r="C34" s="89" t="s">
        <v>121</v>
      </c>
      <c r="D34" s="89" t="str">
        <f t="shared" si="2"/>
        <v>33M</v>
      </c>
      <c r="E34" s="110" t="str">
        <f t="shared" si="0"/>
        <v>CHFOIS33M_Quote</v>
      </c>
      <c r="F34" s="89" t="str">
        <f>_xll.qlSimpleQuote(Currency&amp;$C34&amp;$D34&amp;QuoteSuffix,,RateTickValue,Permanent,Trigger,ObjectOverwrite)</f>
        <v>CHFOIS33M_Quote#0000</v>
      </c>
      <c r="G34" s="209" t="str">
        <f>_xll.ohRangeRetrieveError(F34)</f>
        <v/>
      </c>
      <c r="H34" s="169"/>
      <c r="J34" s="75"/>
      <c r="K34" s="78"/>
      <c r="L34" s="238" t="s">
        <v>128</v>
      </c>
      <c r="M34" s="181" t="s">
        <v>121</v>
      </c>
      <c r="N34" s="182" t="str">
        <f t="shared" si="1"/>
        <v>CHF33MOIS</v>
      </c>
      <c r="O34" s="182" t="str">
        <v>CHF33MOIS=ICAP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</row>
    <row r="35" spans="1:27" x14ac:dyDescent="0.2">
      <c r="A35" s="75"/>
      <c r="B35" s="89"/>
      <c r="C35" s="89" t="s">
        <v>121</v>
      </c>
      <c r="D35" s="89" t="str">
        <f t="shared" si="2"/>
        <v>3Y</v>
      </c>
      <c r="E35" s="110" t="str">
        <f t="shared" si="0"/>
        <v>CHFOIS3Y_Quote</v>
      </c>
      <c r="F35" s="89" t="str">
        <f>_xll.qlSimpleQuote(Currency&amp;$C35&amp;$D35&amp;QuoteSuffix,,RateTickValue,Permanent,Trigger,ObjectOverwrite)</f>
        <v>CHFOIS3Y_Quote#0000</v>
      </c>
      <c r="G35" s="209" t="str">
        <f>_xll.ohRangeRetrieveError(F35)</f>
        <v/>
      </c>
      <c r="H35" s="169"/>
      <c r="J35" s="75"/>
      <c r="K35" s="78"/>
      <c r="L35" s="238" t="s">
        <v>83</v>
      </c>
      <c r="M35" s="181" t="s">
        <v>121</v>
      </c>
      <c r="N35" s="182" t="str">
        <f t="shared" si="1"/>
        <v>CHF3YOIS</v>
      </c>
      <c r="O35" s="182" t="str">
        <v>CHF3YOIS=ICAP</v>
      </c>
      <c r="P35" s="83">
        <v>-0.51500000000000001</v>
      </c>
      <c r="Q35" s="83">
        <v>-0.435</v>
      </c>
      <c r="R35" s="83">
        <v>0</v>
      </c>
      <c r="S35" s="83">
        <v>0</v>
      </c>
      <c r="T35" s="83">
        <f t="shared" si="3"/>
        <v>-0.47499999999999998</v>
      </c>
      <c r="U35" s="83">
        <f t="shared" si="4"/>
        <v>8.0000000000000016E-2</v>
      </c>
      <c r="V35" s="193"/>
      <c r="W35" s="195">
        <v>-0.47499999999999998</v>
      </c>
      <c r="X35" s="193"/>
      <c r="Y35" s="83">
        <v>-0.47499999999999998</v>
      </c>
      <c r="Z35" s="186">
        <f>_xll.qlSimpleQuoteSetValue(F35,Y35/100,Trigger)</f>
        <v>0</v>
      </c>
      <c r="AA35" s="76"/>
    </row>
    <row r="36" spans="1:27" x14ac:dyDescent="0.2">
      <c r="A36" s="75"/>
      <c r="B36" s="89"/>
      <c r="C36" s="89" t="s">
        <v>121</v>
      </c>
      <c r="D36" s="89" t="str">
        <f t="shared" si="2"/>
        <v>39M</v>
      </c>
      <c r="E36" s="110" t="str">
        <f t="shared" si="0"/>
        <v>CHFOIS39M_Quote</v>
      </c>
      <c r="F36" s="89" t="str">
        <f>_xll.qlSimpleQuote(Currency&amp;$C36&amp;$D36&amp;QuoteSuffix,,RateTickValue,Permanent,Trigger,ObjectOverwrite)</f>
        <v>CHFOIS39M_Quote#0000</v>
      </c>
      <c r="G36" s="209" t="str">
        <f>_xll.ohRangeRetrieveError(F36)</f>
        <v/>
      </c>
      <c r="H36" s="169"/>
      <c r="J36" s="75"/>
      <c r="K36" s="78"/>
      <c r="L36" s="238" t="s">
        <v>127</v>
      </c>
      <c r="M36" s="181" t="s">
        <v>121</v>
      </c>
      <c r="N36" s="182" t="str">
        <f t="shared" si="1"/>
        <v>CHF39MOIS</v>
      </c>
      <c r="O36" s="182" t="str">
        <v>CHF39MOIS=ICAP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</row>
    <row r="37" spans="1:27" x14ac:dyDescent="0.2">
      <c r="A37" s="75"/>
      <c r="B37" s="89"/>
      <c r="C37" s="89" t="s">
        <v>121</v>
      </c>
      <c r="D37" s="89" t="str">
        <f t="shared" si="2"/>
        <v>42M</v>
      </c>
      <c r="E37" s="110" t="str">
        <f t="shared" ref="E37:E58" si="5">Currency&amp;$C37&amp;$D37&amp;QuoteSuffix</f>
        <v>CHFOIS42M_Quote</v>
      </c>
      <c r="F37" s="89" t="str">
        <f>_xll.qlSimpleQuote(Currency&amp;$C37&amp;$D37&amp;QuoteSuffix,,RateTickValue,Permanent,Trigger,ObjectOverwrite)</f>
        <v>CHFOIS42M_Quote#0000</v>
      </c>
      <c r="G37" s="209" t="str">
        <f>_xll.ohRangeRetrieveError(F37)</f>
        <v/>
      </c>
      <c r="H37" s="169"/>
      <c r="J37" s="75"/>
      <c r="K37" s="78"/>
      <c r="L37" s="238" t="s">
        <v>126</v>
      </c>
      <c r="M37" s="181" t="s">
        <v>121</v>
      </c>
      <c r="N37" s="182" t="str">
        <f t="shared" ref="N37:N58" si="6">Currency&amp;$L37&amp;$M37</f>
        <v>CHF42MOIS</v>
      </c>
      <c r="O37" s="182" t="str">
        <v>CHF42MOIS=ICAP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</row>
    <row r="38" spans="1:27" x14ac:dyDescent="0.2">
      <c r="A38" s="75"/>
      <c r="B38" s="89"/>
      <c r="C38" s="89" t="s">
        <v>121</v>
      </c>
      <c r="D38" s="89" t="str">
        <f t="shared" si="2"/>
        <v>45M</v>
      </c>
      <c r="E38" s="110" t="str">
        <f t="shared" si="5"/>
        <v>CHFOIS45M_Quote</v>
      </c>
      <c r="F38" s="89" t="str">
        <f>_xll.qlSimpleQuote(Currency&amp;$C38&amp;$D38&amp;QuoteSuffix,,RateTickValue,Permanent,Trigger,ObjectOverwrite)</f>
        <v>CHFOIS45M_Quote#0000</v>
      </c>
      <c r="G38" s="209" t="str">
        <f>_xll.ohRangeRetrieveError(F38)</f>
        <v/>
      </c>
      <c r="H38" s="169"/>
      <c r="J38" s="75"/>
      <c r="K38" s="78"/>
      <c r="L38" s="238" t="s">
        <v>125</v>
      </c>
      <c r="M38" s="181" t="s">
        <v>121</v>
      </c>
      <c r="N38" s="182" t="str">
        <f t="shared" si="6"/>
        <v>CHF45MOIS</v>
      </c>
      <c r="O38" s="182" t="str">
        <v>CHF45MOIS=ICAP</v>
      </c>
      <c r="P38" s="83" t="s">
        <v>277</v>
      </c>
      <c r="Q38" s="83" t="s">
        <v>277</v>
      </c>
      <c r="R38" s="83" t="s">
        <v>277</v>
      </c>
      <c r="S38" s="83" t="s">
        <v>277</v>
      </c>
      <c r="T38" s="83" t="e">
        <f t="shared" si="3"/>
        <v>#NUM!</v>
      </c>
      <c r="U38" s="83" t="e">
        <f t="shared" si="4"/>
        <v>#VALUE!</v>
      </c>
      <c r="V38" s="193"/>
      <c r="W38" s="195" t="e">
        <v>#NUM!</v>
      </c>
      <c r="X38" s="193"/>
      <c r="Y38" s="83" t="e">
        <v>#NUM!</v>
      </c>
      <c r="Z38" s="186">
        <f>_xll.qlSimpleQuoteSetValue(F38,Y38/100,Trigger)</f>
        <v>0</v>
      </c>
      <c r="AA38" s="76"/>
    </row>
    <row r="39" spans="1:27" x14ac:dyDescent="0.2">
      <c r="A39" s="75"/>
      <c r="B39" s="89"/>
      <c r="C39" s="89" t="s">
        <v>121</v>
      </c>
      <c r="D39" s="89" t="str">
        <f t="shared" si="2"/>
        <v>4Y</v>
      </c>
      <c r="E39" s="110" t="str">
        <f t="shared" si="5"/>
        <v>CHFOIS4Y_Quote</v>
      </c>
      <c r="F39" s="89" t="str">
        <f>_xll.qlSimpleQuote(Currency&amp;$C39&amp;$D39&amp;QuoteSuffix,,RateTickValue,Permanent,Trigger,ObjectOverwrite)</f>
        <v>CHFOIS4Y_Quote#0000</v>
      </c>
      <c r="G39" s="209" t="str">
        <f>_xll.ohRangeRetrieveError(F39)</f>
        <v/>
      </c>
      <c r="H39" s="169"/>
      <c r="J39" s="75"/>
      <c r="K39" s="78"/>
      <c r="L39" s="238" t="s">
        <v>82</v>
      </c>
      <c r="M39" s="181" t="s">
        <v>121</v>
      </c>
      <c r="N39" s="182" t="str">
        <f t="shared" si="6"/>
        <v>CHF4YOIS</v>
      </c>
      <c r="O39" s="182" t="str">
        <v>CHF4YOIS=ICAP</v>
      </c>
      <c r="P39" s="83">
        <v>-0.44500000000000001</v>
      </c>
      <c r="Q39" s="83">
        <v>-0.36499999999999999</v>
      </c>
      <c r="R39" s="83">
        <v>0</v>
      </c>
      <c r="S39" s="83">
        <v>0</v>
      </c>
      <c r="T39" s="83">
        <f t="shared" si="3"/>
        <v>-0.40500000000000003</v>
      </c>
      <c r="U39" s="83">
        <f t="shared" si="4"/>
        <v>8.0000000000000016E-2</v>
      </c>
      <c r="V39" s="193"/>
      <c r="W39" s="195">
        <v>-0.41000000000000003</v>
      </c>
      <c r="X39" s="193"/>
      <c r="Y39" s="83">
        <v>-0.40500000000000003</v>
      </c>
      <c r="Z39" s="186">
        <f>_xll.qlSimpleQuoteSetValue(F39,Y39/100,Trigger)</f>
        <v>0</v>
      </c>
      <c r="AA39" s="76"/>
    </row>
    <row r="40" spans="1:27" x14ac:dyDescent="0.2">
      <c r="A40" s="75"/>
      <c r="B40" s="89"/>
      <c r="C40" s="89" t="s">
        <v>121</v>
      </c>
      <c r="D40" s="89" t="str">
        <f t="shared" si="2"/>
        <v>51M</v>
      </c>
      <c r="E40" s="110" t="str">
        <f t="shared" si="5"/>
        <v>CHFOIS51M_Quote</v>
      </c>
      <c r="F40" s="89" t="str">
        <f>_xll.qlSimpleQuote(Currency&amp;$C40&amp;$D40&amp;QuoteSuffix,,RateTickValue,Permanent,Trigger,ObjectOverwrite)</f>
        <v>CHFOIS51M_Quote#0000</v>
      </c>
      <c r="G40" s="209" t="str">
        <f>_xll.ohRangeRetrieveError(F40)</f>
        <v/>
      </c>
      <c r="H40" s="169"/>
      <c r="J40" s="75"/>
      <c r="K40" s="78"/>
      <c r="L40" s="238" t="s">
        <v>124</v>
      </c>
      <c r="M40" s="181" t="s">
        <v>121</v>
      </c>
      <c r="N40" s="182" t="str">
        <f t="shared" si="6"/>
        <v>CHF51MOIS</v>
      </c>
      <c r="O40" s="182" t="str">
        <v>CHF51MOIS=ICAP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3"/>
      <c r="W40" s="195" t="e">
        <v>#NUM!</v>
      </c>
      <c r="X40" s="193"/>
      <c r="Y40" s="83" t="e">
        <v>#NUM!</v>
      </c>
      <c r="Z40" s="186">
        <f>_xll.qlSimpleQuoteSetValue(F40,Y40/100,Trigger)</f>
        <v>0</v>
      </c>
      <c r="AA40" s="76"/>
    </row>
    <row r="41" spans="1:27" x14ac:dyDescent="0.2">
      <c r="A41" s="75"/>
      <c r="B41" s="89"/>
      <c r="C41" s="89" t="s">
        <v>121</v>
      </c>
      <c r="D41" s="89" t="str">
        <f t="shared" si="2"/>
        <v>54M</v>
      </c>
      <c r="E41" s="110" t="str">
        <f t="shared" si="5"/>
        <v>CHFOIS54M_Quote</v>
      </c>
      <c r="F41" s="89" t="str">
        <f>_xll.qlSimpleQuote(Currency&amp;$C41&amp;$D41&amp;QuoteSuffix,,RateTickValue,Permanent,Trigger,ObjectOverwrite)</f>
        <v>CHFOIS54M_Quote#0000</v>
      </c>
      <c r="G41" s="209" t="str">
        <f>_xll.ohRangeRetrieveError(F41)</f>
        <v/>
      </c>
      <c r="H41" s="169"/>
      <c r="J41" s="75"/>
      <c r="K41" s="78"/>
      <c r="L41" s="238" t="s">
        <v>123</v>
      </c>
      <c r="M41" s="181" t="s">
        <v>121</v>
      </c>
      <c r="N41" s="182" t="str">
        <f t="shared" si="6"/>
        <v>CHF54MOIS</v>
      </c>
      <c r="O41" s="182" t="str">
        <v>CHF54MOIS=ICAP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3"/>
      <c r="W41" s="195" t="e">
        <v>#NUM!</v>
      </c>
      <c r="X41" s="193"/>
      <c r="Y41" s="83" t="e">
        <v>#NUM!</v>
      </c>
      <c r="Z41" s="186">
        <f>_xll.qlSimpleQuoteSetValue(F41,Y41/100,Trigger)</f>
        <v>0</v>
      </c>
      <c r="AA41" s="76"/>
    </row>
    <row r="42" spans="1:27" x14ac:dyDescent="0.2">
      <c r="A42" s="75"/>
      <c r="B42" s="89"/>
      <c r="C42" s="89" t="s">
        <v>121</v>
      </c>
      <c r="D42" s="89" t="str">
        <f t="shared" si="2"/>
        <v>57M</v>
      </c>
      <c r="E42" s="110" t="str">
        <f t="shared" si="5"/>
        <v>CHFOIS57M_Quote</v>
      </c>
      <c r="F42" s="89" t="str">
        <f>_xll.qlSimpleQuote(Currency&amp;$C42&amp;$D42&amp;QuoteSuffix,,RateTickValue,Permanent,Trigger,ObjectOverwrite)</f>
        <v>CHFOIS57M_Quote#0000</v>
      </c>
      <c r="G42" s="209" t="str">
        <f>_xll.ohRangeRetrieveError(F42)</f>
        <v/>
      </c>
      <c r="H42" s="169"/>
      <c r="J42" s="75"/>
      <c r="K42" s="78"/>
      <c r="L42" s="238" t="s">
        <v>122</v>
      </c>
      <c r="M42" s="181" t="s">
        <v>121</v>
      </c>
      <c r="N42" s="182" t="str">
        <f t="shared" si="6"/>
        <v>CHF57MOIS</v>
      </c>
      <c r="O42" s="182" t="str">
        <v>CHF57MOIS=ICAP</v>
      </c>
      <c r="P42" s="83" t="s">
        <v>277</v>
      </c>
      <c r="Q42" s="83" t="s">
        <v>277</v>
      </c>
      <c r="R42" s="83" t="s">
        <v>277</v>
      </c>
      <c r="S42" s="83" t="s">
        <v>277</v>
      </c>
      <c r="T42" s="83" t="e">
        <f t="shared" si="3"/>
        <v>#NUM!</v>
      </c>
      <c r="U42" s="83" t="e">
        <f t="shared" si="4"/>
        <v>#VALUE!</v>
      </c>
      <c r="V42" s="193"/>
      <c r="W42" s="195" t="e">
        <v>#NUM!</v>
      </c>
      <c r="X42" s="193"/>
      <c r="Y42" s="83" t="e">
        <v>#NUM!</v>
      </c>
      <c r="Z42" s="186">
        <f>_xll.qlSimpleQuoteSetValue(F42,Y42/100,Trigger)</f>
        <v>0</v>
      </c>
      <c r="AA42" s="76"/>
    </row>
    <row r="43" spans="1:27" x14ac:dyDescent="0.2">
      <c r="A43" s="75"/>
      <c r="B43" s="89"/>
      <c r="C43" s="89" t="s">
        <v>121</v>
      </c>
      <c r="D43" s="89" t="str">
        <f t="shared" si="2"/>
        <v>5Y</v>
      </c>
      <c r="E43" s="110" t="str">
        <f t="shared" si="5"/>
        <v>CHFOIS5Y_Quote</v>
      </c>
      <c r="F43" s="89" t="str">
        <f>_xll.qlSimpleQuote(Currency&amp;$C43&amp;$D43&amp;QuoteSuffix,,RateTickValue,Permanent,Trigger,ObjectOverwrite)</f>
        <v>CHFOIS5Y_Quote#0000</v>
      </c>
      <c r="G43" s="209" t="str">
        <f>_xll.ohRangeRetrieveError(F43)</f>
        <v/>
      </c>
      <c r="H43" s="169"/>
      <c r="J43" s="75"/>
      <c r="K43" s="78"/>
      <c r="L43" s="238" t="s">
        <v>81</v>
      </c>
      <c r="M43" s="181" t="s">
        <v>121</v>
      </c>
      <c r="N43" s="182" t="str">
        <f t="shared" si="6"/>
        <v>CHF5YOIS</v>
      </c>
      <c r="O43" s="182" t="str">
        <v>CHF5YOIS=ICAP</v>
      </c>
      <c r="P43" s="83">
        <v>-0.375</v>
      </c>
      <c r="Q43" s="83">
        <v>-0.29499999999999998</v>
      </c>
      <c r="R43" s="83">
        <v>0</v>
      </c>
      <c r="S43" s="83">
        <v>0</v>
      </c>
      <c r="T43" s="83">
        <f t="shared" si="3"/>
        <v>-0.33499999999999996</v>
      </c>
      <c r="U43" s="83">
        <f t="shared" si="4"/>
        <v>8.0000000000000016E-2</v>
      </c>
      <c r="V43" s="193"/>
      <c r="W43" s="195">
        <v>-0.33499999999999996</v>
      </c>
      <c r="X43" s="193"/>
      <c r="Y43" s="83">
        <v>-0.33499999999999996</v>
      </c>
      <c r="Z43" s="186">
        <f>_xll.qlSimpleQuoteSetValue(F43,Y43/100,Trigger)</f>
        <v>0</v>
      </c>
      <c r="AA43" s="76"/>
    </row>
    <row r="44" spans="1:27" x14ac:dyDescent="0.2">
      <c r="A44" s="75"/>
      <c r="B44" s="89"/>
      <c r="C44" s="89" t="s">
        <v>121</v>
      </c>
      <c r="D44" s="89" t="str">
        <f t="shared" si="2"/>
        <v>6Y</v>
      </c>
      <c r="E44" s="110" t="str">
        <f t="shared" si="5"/>
        <v>CHFOIS6Y_Quote</v>
      </c>
      <c r="F44" s="89" t="str">
        <f>_xll.qlSimpleQuote(Currency&amp;$C44&amp;$D44&amp;QuoteSuffix,,RateTickValue,Permanent,Trigger,ObjectOverwrite)</f>
        <v>CHFOIS6Y_Quote#0000</v>
      </c>
      <c r="G44" s="209" t="str">
        <f>_xll.ohRangeRetrieveError(F44)</f>
        <v/>
      </c>
      <c r="H44" s="169"/>
      <c r="J44" s="75"/>
      <c r="K44" s="78"/>
      <c r="L44" s="238" t="s">
        <v>80</v>
      </c>
      <c r="M44" s="181" t="s">
        <v>121</v>
      </c>
      <c r="N44" s="182" t="str">
        <f t="shared" si="6"/>
        <v>CHF6YOIS</v>
      </c>
      <c r="O44" s="182" t="str">
        <v>CHF6YOIS=ICAP</v>
      </c>
      <c r="P44" s="83">
        <v>-0.29499999999999998</v>
      </c>
      <c r="Q44" s="83">
        <v>-0.215</v>
      </c>
      <c r="R44" s="83">
        <v>0</v>
      </c>
      <c r="S44" s="83">
        <v>0</v>
      </c>
      <c r="T44" s="83">
        <f t="shared" si="3"/>
        <v>-0.255</v>
      </c>
      <c r="U44" s="83">
        <f t="shared" si="4"/>
        <v>7.9999999999999988E-2</v>
      </c>
      <c r="V44" s="193"/>
      <c r="W44" s="195">
        <v>-0.255</v>
      </c>
      <c r="X44" s="193"/>
      <c r="Y44" s="83">
        <v>-0.255</v>
      </c>
      <c r="Z44" s="186">
        <f>_xll.qlSimpleQuoteSetValue(F44,Y44/100,Trigger)</f>
        <v>0</v>
      </c>
      <c r="AA44" s="76"/>
    </row>
    <row r="45" spans="1:27" x14ac:dyDescent="0.2">
      <c r="A45" s="75"/>
      <c r="B45" s="89"/>
      <c r="C45" s="89" t="s">
        <v>121</v>
      </c>
      <c r="D45" s="89" t="str">
        <f t="shared" si="2"/>
        <v>7Y</v>
      </c>
      <c r="E45" s="110" t="str">
        <f t="shared" si="5"/>
        <v>CHFOIS7Y_Quote</v>
      </c>
      <c r="F45" s="89" t="str">
        <f>_xll.qlSimpleQuote(Currency&amp;$C45&amp;$D45&amp;QuoteSuffix,,RateTickValue,Permanent,Trigger,ObjectOverwrite)</f>
        <v>CHFOIS7Y_Quote#0000</v>
      </c>
      <c r="G45" s="209" t="str">
        <f>_xll.ohRangeRetrieveError(F45)</f>
        <v/>
      </c>
      <c r="H45" s="169"/>
      <c r="J45" s="75"/>
      <c r="K45" s="78"/>
      <c r="L45" s="238" t="s">
        <v>79</v>
      </c>
      <c r="M45" s="181" t="s">
        <v>121</v>
      </c>
      <c r="N45" s="182" t="str">
        <f t="shared" si="6"/>
        <v>CHF7YOIS</v>
      </c>
      <c r="O45" s="182" t="str">
        <v>CHF7YOIS=ICAP</v>
      </c>
      <c r="P45" s="83">
        <v>-0.22</v>
      </c>
      <c r="Q45" s="83">
        <v>-0.14000000000000001</v>
      </c>
      <c r="R45" s="83">
        <v>0</v>
      </c>
      <c r="S45" s="83">
        <v>0</v>
      </c>
      <c r="T45" s="83">
        <f t="shared" si="3"/>
        <v>-0.18</v>
      </c>
      <c r="U45" s="83">
        <f t="shared" si="4"/>
        <v>7.9999999999999988E-2</v>
      </c>
      <c r="V45" s="193"/>
      <c r="W45" s="195">
        <v>-0.18</v>
      </c>
      <c r="X45" s="193"/>
      <c r="Y45" s="83">
        <v>-0.18</v>
      </c>
      <c r="Z45" s="186">
        <f>_xll.qlSimpleQuoteSetValue(F45,Y45/100,Trigger)</f>
        <v>0</v>
      </c>
      <c r="AA45" s="76"/>
    </row>
    <row r="46" spans="1:27" x14ac:dyDescent="0.2">
      <c r="A46" s="75"/>
      <c r="B46" s="89"/>
      <c r="C46" s="89" t="s">
        <v>121</v>
      </c>
      <c r="D46" s="89" t="str">
        <f t="shared" si="2"/>
        <v>8Y</v>
      </c>
      <c r="E46" s="110" t="str">
        <f t="shared" si="5"/>
        <v>CHFOIS8Y_Quote</v>
      </c>
      <c r="F46" s="89" t="str">
        <f>_xll.qlSimpleQuote(Currency&amp;$C46&amp;$D46&amp;QuoteSuffix,,RateTickValue,Permanent,Trigger,ObjectOverwrite)</f>
        <v>CHFOIS8Y_Quote#0000</v>
      </c>
      <c r="G46" s="209" t="str">
        <f>_xll.ohRangeRetrieveError(F46)</f>
        <v/>
      </c>
      <c r="H46" s="169"/>
      <c r="J46" s="75"/>
      <c r="K46" s="78"/>
      <c r="L46" s="238" t="s">
        <v>78</v>
      </c>
      <c r="M46" s="181" t="s">
        <v>121</v>
      </c>
      <c r="N46" s="182" t="str">
        <f t="shared" si="6"/>
        <v>CHF8YOIS</v>
      </c>
      <c r="O46" s="182" t="str">
        <v>CHF8YOIS=ICAP</v>
      </c>
      <c r="P46" s="83">
        <v>-0.155</v>
      </c>
      <c r="Q46" s="83">
        <v>-7.4999999999999997E-2</v>
      </c>
      <c r="R46" s="83">
        <v>0</v>
      </c>
      <c r="S46" s="83">
        <v>0</v>
      </c>
      <c r="T46" s="83">
        <f t="shared" si="3"/>
        <v>-0.11499999999999999</v>
      </c>
      <c r="U46" s="83">
        <f t="shared" si="4"/>
        <v>0.08</v>
      </c>
      <c r="V46" s="193"/>
      <c r="W46" s="195">
        <v>-0.11499999999999999</v>
      </c>
      <c r="X46" s="193"/>
      <c r="Y46" s="83">
        <v>-0.11499999999999999</v>
      </c>
      <c r="Z46" s="186">
        <f>_xll.qlSimpleQuoteSetValue(F46,Y46/100,Trigger)</f>
        <v>0</v>
      </c>
      <c r="AA46" s="76"/>
    </row>
    <row r="47" spans="1:27" x14ac:dyDescent="0.2">
      <c r="A47" s="75"/>
      <c r="B47" s="89"/>
      <c r="C47" s="89" t="s">
        <v>121</v>
      </c>
      <c r="D47" s="89" t="str">
        <f t="shared" si="2"/>
        <v>9Y</v>
      </c>
      <c r="E47" s="110" t="str">
        <f t="shared" si="5"/>
        <v>CHFOIS9Y_Quote</v>
      </c>
      <c r="F47" s="89" t="str">
        <f>_xll.qlSimpleQuote(Currency&amp;$C47&amp;$D47&amp;QuoteSuffix,,RateTickValue,Permanent,Trigger,ObjectOverwrite)</f>
        <v>CHFOIS9Y_Quote#0000</v>
      </c>
      <c r="G47" s="209" t="str">
        <f>_xll.ohRangeRetrieveError(F47)</f>
        <v/>
      </c>
      <c r="H47" s="169"/>
      <c r="J47" s="75"/>
      <c r="K47" s="78"/>
      <c r="L47" s="238" t="s">
        <v>77</v>
      </c>
      <c r="M47" s="181" t="s">
        <v>121</v>
      </c>
      <c r="N47" s="182" t="str">
        <f t="shared" si="6"/>
        <v>CHF9YOIS</v>
      </c>
      <c r="O47" s="182" t="str">
        <v>CHF9YOIS=ICAP</v>
      </c>
      <c r="P47" s="83">
        <v>-9.5000000000000001E-2</v>
      </c>
      <c r="Q47" s="83">
        <v>-1.4999999999999999E-2</v>
      </c>
      <c r="R47" s="83">
        <v>0</v>
      </c>
      <c r="S47" s="83">
        <v>0</v>
      </c>
      <c r="T47" s="83">
        <f t="shared" si="3"/>
        <v>-5.5E-2</v>
      </c>
      <c r="U47" s="83">
        <f t="shared" si="4"/>
        <v>0.08</v>
      </c>
      <c r="V47" s="193"/>
      <c r="W47" s="195">
        <v>-5.5E-2</v>
      </c>
      <c r="X47" s="193"/>
      <c r="Y47" s="83">
        <v>-5.5E-2</v>
      </c>
      <c r="Z47" s="186">
        <f>_xll.qlSimpleQuoteSetValue(F47,Y47/100,Trigger)</f>
        <v>0</v>
      </c>
      <c r="AA47" s="76"/>
    </row>
    <row r="48" spans="1:27" x14ac:dyDescent="0.2">
      <c r="A48" s="75"/>
      <c r="B48" s="89"/>
      <c r="C48" s="89" t="s">
        <v>121</v>
      </c>
      <c r="D48" s="89" t="str">
        <f t="shared" si="2"/>
        <v>10Y</v>
      </c>
      <c r="E48" s="110" t="str">
        <f t="shared" si="5"/>
        <v>CHFOIS10Y_Quote</v>
      </c>
      <c r="F48" s="89" t="str">
        <f>_xll.qlSimpleQuote(Currency&amp;$C48&amp;$D48&amp;QuoteSuffix,,RateTickValue,Permanent,Trigger,ObjectOverwrite)</f>
        <v>CHFOIS10Y_Quote#0000</v>
      </c>
      <c r="G48" s="209" t="str">
        <f>_xll.ohRangeRetrieveError(F48)</f>
        <v/>
      </c>
      <c r="H48" s="169"/>
      <c r="J48" s="75"/>
      <c r="K48" s="78"/>
      <c r="L48" s="238" t="s">
        <v>76</v>
      </c>
      <c r="M48" s="181" t="s">
        <v>121</v>
      </c>
      <c r="N48" s="182" t="str">
        <f t="shared" si="6"/>
        <v>CHF10YOIS</v>
      </c>
      <c r="O48" s="182" t="str">
        <v>CHF10YOIS=ICAP</v>
      </c>
      <c r="P48" s="83">
        <v>-0.04</v>
      </c>
      <c r="Q48" s="83">
        <v>0.04</v>
      </c>
      <c r="R48" s="83">
        <v>0</v>
      </c>
      <c r="S48" s="83">
        <v>0</v>
      </c>
      <c r="T48" s="83">
        <f t="shared" si="3"/>
        <v>0</v>
      </c>
      <c r="U48" s="83">
        <f t="shared" si="4"/>
        <v>0.08</v>
      </c>
      <c r="V48" s="193"/>
      <c r="W48" s="195">
        <v>-4.9999999999999975E-3</v>
      </c>
      <c r="X48" s="193"/>
      <c r="Y48" s="83">
        <v>0</v>
      </c>
      <c r="Z48" s="186">
        <f>_xll.qlSimpleQuoteSetValue(F48,Y48/100,Trigger)</f>
        <v>0</v>
      </c>
      <c r="AA48" s="76"/>
    </row>
    <row r="49" spans="1:27" x14ac:dyDescent="0.2">
      <c r="A49" s="75"/>
      <c r="B49" s="89"/>
      <c r="C49" s="89" t="s">
        <v>121</v>
      </c>
      <c r="D49" s="89" t="str">
        <f t="shared" si="2"/>
        <v>12Y</v>
      </c>
      <c r="E49" s="110" t="str">
        <f t="shared" si="5"/>
        <v>CHFOIS12Y_Quote</v>
      </c>
      <c r="F49" s="89" t="str">
        <f>_xll.qlSimpleQuote(Currency&amp;$C49&amp;$D49&amp;QuoteSuffix,,RateTickValue,Permanent,Trigger,ObjectOverwrite)</f>
        <v>CHFOIS12Y_Quote#0000</v>
      </c>
      <c r="G49" s="209" t="str">
        <f>_xll.ohRangeRetrieveError(F49)</f>
        <v/>
      </c>
      <c r="H49" s="169"/>
      <c r="J49" s="75"/>
      <c r="K49" s="78"/>
      <c r="L49" s="238" t="s">
        <v>74</v>
      </c>
      <c r="M49" s="181" t="s">
        <v>121</v>
      </c>
      <c r="N49" s="182" t="str">
        <f t="shared" si="6"/>
        <v>CHF12YOIS</v>
      </c>
      <c r="O49" s="182" t="str">
        <v>CHF12YOIS=ICAP</v>
      </c>
      <c r="P49" s="83">
        <v>0.04</v>
      </c>
      <c r="Q49" s="83">
        <v>0.14000000000000001</v>
      </c>
      <c r="R49" s="83">
        <v>0</v>
      </c>
      <c r="S49" s="83">
        <v>0</v>
      </c>
      <c r="T49" s="83">
        <f t="shared" si="3"/>
        <v>9.0000000000000011E-2</v>
      </c>
      <c r="U49" s="83">
        <f t="shared" si="4"/>
        <v>0.1</v>
      </c>
      <c r="V49" s="193"/>
      <c r="W49" s="195">
        <v>9.0000000000000011E-2</v>
      </c>
      <c r="X49" s="193"/>
      <c r="Y49" s="83">
        <v>9.0000000000000011E-2</v>
      </c>
      <c r="Z49" s="186">
        <f>_xll.qlSimpleQuoteSetValue(F49,Y49/100,Trigger)</f>
        <v>0</v>
      </c>
      <c r="AA49" s="76"/>
    </row>
    <row r="50" spans="1:27" x14ac:dyDescent="0.2">
      <c r="A50" s="75"/>
      <c r="B50" s="89"/>
      <c r="C50" s="89" t="s">
        <v>121</v>
      </c>
      <c r="D50" s="89" t="str">
        <f t="shared" si="2"/>
        <v>15Y</v>
      </c>
      <c r="E50" s="110" t="str">
        <f t="shared" si="5"/>
        <v>CHFOIS15Y_Quote</v>
      </c>
      <c r="F50" s="89" t="str">
        <f>_xll.qlSimpleQuote(Currency&amp;$C50&amp;$D50&amp;QuoteSuffix,,RateTickValue,Permanent,Trigger,ObjectOverwrite)</f>
        <v>CHFOIS15Y_Quote#0000</v>
      </c>
      <c r="G50" s="209" t="str">
        <f>_xll.ohRangeRetrieveError(F50)</f>
        <v/>
      </c>
      <c r="H50" s="169"/>
      <c r="J50" s="75"/>
      <c r="K50" s="78"/>
      <c r="L50" s="238" t="s">
        <v>71</v>
      </c>
      <c r="M50" s="181" t="s">
        <v>121</v>
      </c>
      <c r="N50" s="182" t="str">
        <f t="shared" si="6"/>
        <v>CHF15YOIS</v>
      </c>
      <c r="O50" s="182" t="str">
        <v>CHF15YOIS=ICAP</v>
      </c>
      <c r="P50" s="83">
        <v>0.14499999999999999</v>
      </c>
      <c r="Q50" s="83">
        <v>0.245</v>
      </c>
      <c r="R50" s="83">
        <v>0</v>
      </c>
      <c r="S50" s="83">
        <v>0</v>
      </c>
      <c r="T50" s="83">
        <f t="shared" si="3"/>
        <v>0.19500000000000001</v>
      </c>
      <c r="U50" s="83">
        <f t="shared" si="4"/>
        <v>0.1</v>
      </c>
      <c r="V50" s="193"/>
      <c r="W50" s="195">
        <v>0.19500000000000001</v>
      </c>
      <c r="X50" s="193"/>
      <c r="Y50" s="83">
        <v>0.19500000000000001</v>
      </c>
      <c r="Z50" s="186">
        <f>_xll.qlSimpleQuoteSetValue(F50,Y50/100,Trigger)</f>
        <v>0</v>
      </c>
      <c r="AA50" s="76"/>
    </row>
    <row r="51" spans="1:27" x14ac:dyDescent="0.2">
      <c r="A51" s="75"/>
      <c r="B51" s="89"/>
      <c r="C51" s="89" t="s">
        <v>121</v>
      </c>
      <c r="D51" s="89" t="str">
        <f t="shared" si="2"/>
        <v>20Y</v>
      </c>
      <c r="E51" s="110" t="str">
        <f t="shared" si="5"/>
        <v>CHFOIS20Y_Quote</v>
      </c>
      <c r="F51" s="89" t="str">
        <f>_xll.qlSimpleQuote(Currency&amp;$C51&amp;$D51&amp;QuoteSuffix,,RateTickValue,Permanent,Trigger,ObjectOverwrite)</f>
        <v>CHFOIS20Y_Quote#0000</v>
      </c>
      <c r="G51" s="209" t="str">
        <f>_xll.ohRangeRetrieveError(F51)</f>
        <v/>
      </c>
      <c r="H51" s="169"/>
      <c r="J51" s="75"/>
      <c r="K51" s="78"/>
      <c r="L51" s="238" t="s">
        <v>66</v>
      </c>
      <c r="M51" s="181" t="s">
        <v>121</v>
      </c>
      <c r="N51" s="182" t="str">
        <f t="shared" si="6"/>
        <v>CHF20YOIS</v>
      </c>
      <c r="O51" s="182" t="str">
        <v>CHF20YOIS=ICAP</v>
      </c>
      <c r="P51" s="83">
        <v>0.26</v>
      </c>
      <c r="Q51" s="83">
        <v>0.36</v>
      </c>
      <c r="R51" s="83">
        <v>0</v>
      </c>
      <c r="S51" s="83">
        <v>0</v>
      </c>
      <c r="T51" s="83">
        <f t="shared" si="3"/>
        <v>0.31</v>
      </c>
      <c r="U51" s="83">
        <f t="shared" si="4"/>
        <v>9.9999999999999978E-2</v>
      </c>
      <c r="V51" s="193"/>
      <c r="W51" s="195">
        <v>0.31</v>
      </c>
      <c r="X51" s="193"/>
      <c r="Y51" s="83">
        <v>0.31</v>
      </c>
      <c r="Z51" s="186">
        <f>_xll.qlSimpleQuoteSetValue(F51,Y51/100,Trigger)</f>
        <v>0</v>
      </c>
      <c r="AA51" s="76"/>
    </row>
    <row r="52" spans="1:27" x14ac:dyDescent="0.2">
      <c r="A52" s="75"/>
      <c r="B52" s="89"/>
      <c r="C52" s="89" t="s">
        <v>121</v>
      </c>
      <c r="D52" s="89" t="str">
        <f t="shared" si="2"/>
        <v>25Y</v>
      </c>
      <c r="E52" s="110" t="str">
        <f t="shared" si="5"/>
        <v>CHFOIS25Y_Quote</v>
      </c>
      <c r="F52" s="89" t="str">
        <f>_xll.qlSimpleQuote(Currency&amp;$C52&amp;$D52&amp;QuoteSuffix,,RateTickValue,Permanent,Trigger,ObjectOverwrite)</f>
        <v>CHFOIS25Y_Quote#0000</v>
      </c>
      <c r="G52" s="209" t="str">
        <f>_xll.ohRangeRetrieveError(F52)</f>
        <v/>
      </c>
      <c r="H52" s="169"/>
      <c r="J52" s="75"/>
      <c r="K52" s="78"/>
      <c r="L52" s="238" t="s">
        <v>61</v>
      </c>
      <c r="M52" s="181" t="s">
        <v>121</v>
      </c>
      <c r="N52" s="182" t="str">
        <f t="shared" si="6"/>
        <v>CHF25YOIS</v>
      </c>
      <c r="O52" s="182" t="str">
        <v>CHF25YOIS=ICAP</v>
      </c>
      <c r="P52" s="83">
        <v>0.32500000000000001</v>
      </c>
      <c r="Q52" s="83">
        <v>0.42499999999999999</v>
      </c>
      <c r="R52" s="83">
        <v>0</v>
      </c>
      <c r="S52" s="83">
        <v>0</v>
      </c>
      <c r="T52" s="83">
        <f t="shared" si="3"/>
        <v>0.375</v>
      </c>
      <c r="U52" s="83">
        <f t="shared" si="4"/>
        <v>9.9999999999999978E-2</v>
      </c>
      <c r="V52" s="193"/>
      <c r="W52" s="195">
        <v>0.375</v>
      </c>
      <c r="X52" s="193"/>
      <c r="Y52" s="83">
        <v>0.375</v>
      </c>
      <c r="Z52" s="186">
        <f>_xll.qlSimpleQuoteSetValue(F52,Y52/100,Trigger)</f>
        <v>0</v>
      </c>
      <c r="AA52" s="76"/>
    </row>
    <row r="53" spans="1:27" x14ac:dyDescent="0.2">
      <c r="A53" s="75"/>
      <c r="B53" s="89"/>
      <c r="C53" s="89" t="s">
        <v>121</v>
      </c>
      <c r="D53" s="89" t="str">
        <f t="shared" si="2"/>
        <v>27Y</v>
      </c>
      <c r="E53" s="110" t="str">
        <f t="shared" si="5"/>
        <v>CHFOIS27Y_Quote</v>
      </c>
      <c r="F53" s="89" t="str">
        <f>_xll.qlSimpleQuote(Currency&amp;$C53&amp;$D53&amp;QuoteSuffix,,RateTickValue,Permanent,Trigger,ObjectOverwrite)</f>
        <v>CHFOIS27Y_Quote#0000</v>
      </c>
      <c r="G53" s="209" t="str">
        <f>_xll.ohRangeRetrieveError(F53)</f>
        <v/>
      </c>
      <c r="H53" s="169"/>
      <c r="J53" s="75"/>
      <c r="K53" s="78"/>
      <c r="L53" s="238" t="s">
        <v>59</v>
      </c>
      <c r="M53" s="181" t="s">
        <v>121</v>
      </c>
      <c r="N53" s="182" t="str">
        <f t="shared" si="6"/>
        <v>CHF27YOIS</v>
      </c>
      <c r="O53" s="182" t="str">
        <v>CHF27YOIS=ICAP</v>
      </c>
      <c r="P53" s="83" t="s">
        <v>277</v>
      </c>
      <c r="Q53" s="83" t="s">
        <v>277</v>
      </c>
      <c r="R53" s="83" t="s">
        <v>277</v>
      </c>
      <c r="S53" s="83" t="s">
        <v>277</v>
      </c>
      <c r="T53" s="83" t="e">
        <f t="shared" si="3"/>
        <v>#NUM!</v>
      </c>
      <c r="U53" s="83" t="e">
        <f t="shared" si="4"/>
        <v>#VALUE!</v>
      </c>
      <c r="V53" s="193"/>
      <c r="W53" s="195" t="e">
        <v>#NUM!</v>
      </c>
      <c r="X53" s="193"/>
      <c r="Y53" s="83" t="e">
        <v>#NUM!</v>
      </c>
      <c r="Z53" s="186">
        <f>_xll.qlSimpleQuoteSetValue(F53,Y53/100,Trigger)</f>
        <v>0</v>
      </c>
      <c r="AA53" s="76"/>
    </row>
    <row r="54" spans="1:27" x14ac:dyDescent="0.2">
      <c r="A54" s="75"/>
      <c r="B54" s="89"/>
      <c r="C54" s="89" t="s">
        <v>121</v>
      </c>
      <c r="D54" s="89" t="str">
        <f t="shared" si="2"/>
        <v>30Y</v>
      </c>
      <c r="E54" s="110" t="str">
        <f t="shared" si="5"/>
        <v>CHFOIS30Y_Quote</v>
      </c>
      <c r="F54" s="89" t="str">
        <f>_xll.qlSimpleQuote(Currency&amp;$C54&amp;$D54&amp;QuoteSuffix,,RateTickValue,Permanent,Trigger,ObjectOverwrite)</f>
        <v>CHFOIS30Y_Quote#0000</v>
      </c>
      <c r="G54" s="209" t="str">
        <f>_xll.ohRangeRetrieveError(F54)</f>
        <v/>
      </c>
      <c r="H54" s="169"/>
      <c r="J54" s="75"/>
      <c r="K54" s="78"/>
      <c r="L54" s="238" t="s">
        <v>56</v>
      </c>
      <c r="M54" s="181" t="s">
        <v>121</v>
      </c>
      <c r="N54" s="182" t="str">
        <f t="shared" si="6"/>
        <v>CHF30YOIS</v>
      </c>
      <c r="O54" s="182" t="str">
        <v>CHF30YOIS=ICAP</v>
      </c>
      <c r="P54" s="83">
        <v>0.35499999999999998</v>
      </c>
      <c r="Q54" s="83">
        <v>0.45500000000000002</v>
      </c>
      <c r="R54" s="83">
        <v>0</v>
      </c>
      <c r="S54" s="83">
        <v>0</v>
      </c>
      <c r="T54" s="83">
        <f t="shared" si="3"/>
        <v>0.40500000000000003</v>
      </c>
      <c r="U54" s="83">
        <f t="shared" si="4"/>
        <v>0.10000000000000003</v>
      </c>
      <c r="V54" s="193"/>
      <c r="W54" s="195">
        <v>0.40500000000000003</v>
      </c>
      <c r="X54" s="193"/>
      <c r="Y54" s="83">
        <v>0.40500000000000003</v>
      </c>
      <c r="Z54" s="186">
        <f>_xll.qlSimpleQuoteSetValue(F54,Y54/100,Trigger)</f>
        <v>0</v>
      </c>
      <c r="AA54" s="76"/>
    </row>
    <row r="55" spans="1:27" x14ac:dyDescent="0.2">
      <c r="A55" s="75"/>
      <c r="B55" s="89"/>
      <c r="C55" s="89" t="s">
        <v>121</v>
      </c>
      <c r="D55" s="89" t="str">
        <f t="shared" si="2"/>
        <v>35Y</v>
      </c>
      <c r="E55" s="110" t="str">
        <f t="shared" si="5"/>
        <v>CHFOIS35Y_Quote</v>
      </c>
      <c r="F55" s="89" t="str">
        <f>_xll.qlSimpleQuote(Currency&amp;$C55&amp;$D55&amp;QuoteSuffix,,RateTickValue,Permanent,Trigger,ObjectOverwrite)</f>
        <v>CHFOIS35Y_Quote#0000</v>
      </c>
      <c r="G55" s="209" t="str">
        <f>_xll.ohRangeRetrieveError(F55)</f>
        <v/>
      </c>
      <c r="H55" s="169"/>
      <c r="J55" s="75"/>
      <c r="K55" s="78"/>
      <c r="L55" s="238" t="s">
        <v>51</v>
      </c>
      <c r="M55" s="181" t="s">
        <v>121</v>
      </c>
      <c r="N55" s="182" t="str">
        <f t="shared" si="6"/>
        <v>CHF35YOIS</v>
      </c>
      <c r="O55" s="182" t="str">
        <v>CHF35YOIS=ICAP</v>
      </c>
      <c r="P55" s="83" t="s">
        <v>277</v>
      </c>
      <c r="Q55" s="83" t="s">
        <v>277</v>
      </c>
      <c r="R55" s="83" t="s">
        <v>277</v>
      </c>
      <c r="S55" s="83" t="s">
        <v>277</v>
      </c>
      <c r="T55" s="83" t="e">
        <f t="shared" si="3"/>
        <v>#NUM!</v>
      </c>
      <c r="U55" s="83" t="e">
        <f t="shared" si="4"/>
        <v>#VALUE!</v>
      </c>
      <c r="V55" s="193"/>
      <c r="W55" s="195" t="e">
        <v>#NUM!</v>
      </c>
      <c r="X55" s="193"/>
      <c r="Y55" s="83" t="e">
        <v>#NUM!</v>
      </c>
      <c r="Z55" s="186">
        <f>_xll.qlSimpleQuoteSetValue(F55,Y55/100,Trigger)</f>
        <v>0</v>
      </c>
      <c r="AA55" s="76"/>
    </row>
    <row r="56" spans="1:27" x14ac:dyDescent="0.2">
      <c r="A56" s="75"/>
      <c r="B56" s="89"/>
      <c r="C56" s="89" t="s">
        <v>121</v>
      </c>
      <c r="D56" s="89" t="str">
        <f t="shared" si="2"/>
        <v>40Y</v>
      </c>
      <c r="E56" s="110" t="str">
        <f t="shared" si="5"/>
        <v>CHFOIS40Y_Quote</v>
      </c>
      <c r="F56" s="89" t="str">
        <f>_xll.qlSimpleQuote(Currency&amp;$C56&amp;$D56&amp;QuoteSuffix,,RateTickValue,Permanent,Trigger,ObjectOverwrite)</f>
        <v>CHFOIS40Y_Quote#0000</v>
      </c>
      <c r="G56" s="209" t="str">
        <f>_xll.ohRangeRetrieveError(F56)</f>
        <v/>
      </c>
      <c r="H56" s="169"/>
      <c r="J56" s="75"/>
      <c r="K56" s="78"/>
      <c r="L56" s="238" t="s">
        <v>46</v>
      </c>
      <c r="M56" s="181" t="s">
        <v>121</v>
      </c>
      <c r="N56" s="182" t="str">
        <f t="shared" si="6"/>
        <v>CHF40YOIS</v>
      </c>
      <c r="O56" s="182" t="str">
        <v>CHF40YOIS=ICAP</v>
      </c>
      <c r="P56" s="83" t="s">
        <v>277</v>
      </c>
      <c r="Q56" s="83" t="s">
        <v>277</v>
      </c>
      <c r="R56" s="83" t="s">
        <v>277</v>
      </c>
      <c r="S56" s="83" t="s">
        <v>277</v>
      </c>
      <c r="T56" s="83" t="e">
        <f t="shared" si="3"/>
        <v>#NUM!</v>
      </c>
      <c r="U56" s="83" t="e">
        <f t="shared" si="4"/>
        <v>#VALUE!</v>
      </c>
      <c r="V56" s="193"/>
      <c r="W56" s="195" t="e">
        <v>#NUM!</v>
      </c>
      <c r="X56" s="193"/>
      <c r="Y56" s="83" t="e">
        <v>#NUM!</v>
      </c>
      <c r="Z56" s="186">
        <f>_xll.qlSimpleQuoteSetValue(F56,Y56/100,Trigger)</f>
        <v>0</v>
      </c>
      <c r="AA56" s="76"/>
    </row>
    <row r="57" spans="1:27" x14ac:dyDescent="0.2">
      <c r="A57" s="75"/>
      <c r="B57" s="89"/>
      <c r="C57" s="89" t="s">
        <v>121</v>
      </c>
      <c r="D57" s="89" t="str">
        <f t="shared" si="2"/>
        <v>45Y</v>
      </c>
      <c r="E57" s="110" t="str">
        <f t="shared" si="5"/>
        <v>CHFOIS45Y_Quote</v>
      </c>
      <c r="F57" s="89" t="str">
        <f>_xll.qlSimpleQuote(Currency&amp;$C57&amp;$D57&amp;QuoteSuffix,,RateTickValue,Permanent,Trigger,ObjectOverwrite)</f>
        <v>CHFOIS45Y_Quote#0000</v>
      </c>
      <c r="G57" s="209" t="str">
        <f>_xll.ohRangeRetrieveError(F57)</f>
        <v/>
      </c>
      <c r="H57" s="169"/>
      <c r="J57" s="75"/>
      <c r="K57" s="78"/>
      <c r="L57" s="238" t="s">
        <v>41</v>
      </c>
      <c r="M57" s="181" t="s">
        <v>121</v>
      </c>
      <c r="N57" s="182" t="str">
        <f t="shared" si="6"/>
        <v>CHF45YOIS</v>
      </c>
      <c r="O57" s="182" t="str">
        <v>CHF45YOIS=ICAP</v>
      </c>
      <c r="P57" s="83" t="s">
        <v>277</v>
      </c>
      <c r="Q57" s="83" t="s">
        <v>277</v>
      </c>
      <c r="R57" s="83" t="s">
        <v>277</v>
      </c>
      <c r="S57" s="83" t="s">
        <v>277</v>
      </c>
      <c r="T57" s="83" t="e">
        <f t="shared" si="3"/>
        <v>#NUM!</v>
      </c>
      <c r="U57" s="83" t="e">
        <f t="shared" si="4"/>
        <v>#VALUE!</v>
      </c>
      <c r="V57" s="193"/>
      <c r="W57" s="195" t="e">
        <v>#NUM!</v>
      </c>
      <c r="X57" s="193"/>
      <c r="Y57" s="83" t="e">
        <v>#NUM!</v>
      </c>
      <c r="Z57" s="186">
        <f>_xll.qlSimpleQuoteSetValue(F57,Y57/100,Trigger)</f>
        <v>0</v>
      </c>
      <c r="AA57" s="76"/>
    </row>
    <row r="58" spans="1:27" x14ac:dyDescent="0.2">
      <c r="A58" s="75"/>
      <c r="B58" s="90"/>
      <c r="C58" s="90" t="s">
        <v>121</v>
      </c>
      <c r="D58" s="90" t="str">
        <f t="shared" si="2"/>
        <v>50Y</v>
      </c>
      <c r="E58" s="112" t="str">
        <f t="shared" si="5"/>
        <v>CHFOIS50Y_Quote</v>
      </c>
      <c r="F58" s="90" t="str">
        <f>_xll.qlSimpleQuote(Currency&amp;$C58&amp;$D58&amp;QuoteSuffix,,RateTickValue,Permanent,Trigger,ObjectOverwrite)</f>
        <v>CHFOIS50Y_Quote#0000</v>
      </c>
      <c r="G58" s="210" t="str">
        <f>_xll.ohRangeRetrieveError(F58)</f>
        <v/>
      </c>
      <c r="H58" s="169"/>
      <c r="J58" s="75"/>
      <c r="K58" s="79"/>
      <c r="L58" s="239" t="s">
        <v>36</v>
      </c>
      <c r="M58" s="183" t="s">
        <v>121</v>
      </c>
      <c r="N58" s="184" t="str">
        <f t="shared" si="6"/>
        <v>CHF50YOIS</v>
      </c>
      <c r="O58" s="184" t="str">
        <v>CHF50YOIS=ICAP</v>
      </c>
      <c r="P58" s="84" t="s">
        <v>277</v>
      </c>
      <c r="Q58" s="84" t="s">
        <v>277</v>
      </c>
      <c r="R58" s="84" t="s">
        <v>277</v>
      </c>
      <c r="S58" s="84" t="s">
        <v>277</v>
      </c>
      <c r="T58" s="84" t="e">
        <f t="shared" si="3"/>
        <v>#NUM!</v>
      </c>
      <c r="U58" s="84" t="e">
        <f t="shared" si="4"/>
        <v>#VALUE!</v>
      </c>
      <c r="V58" s="193"/>
      <c r="W58" s="199" t="e">
        <v>#NUM!</v>
      </c>
      <c r="X58" s="193"/>
      <c r="Y58" s="84" t="e">
        <v>#NUM!</v>
      </c>
      <c r="Z58" s="187">
        <f>_xll.qlSimpleQuoteSetValue(F58,Y58/100,Trigger)</f>
        <v>0</v>
      </c>
      <c r="AA58" s="76"/>
    </row>
    <row r="59" spans="1:27" x14ac:dyDescent="0.2">
      <c r="A59" s="170"/>
      <c r="B59" s="171"/>
      <c r="C59" s="171"/>
      <c r="D59" s="171"/>
      <c r="E59" s="171"/>
      <c r="F59" s="172"/>
      <c r="G59" s="172"/>
      <c r="H59" s="173"/>
      <c r="J59" s="138"/>
      <c r="K59" s="139"/>
      <c r="L59" s="139"/>
      <c r="M59" s="139"/>
      <c r="N59" s="139"/>
      <c r="O59" s="139"/>
      <c r="P59" s="139"/>
      <c r="Q59" s="139"/>
      <c r="R59" s="139"/>
      <c r="S59" s="139"/>
      <c r="T59" s="192"/>
      <c r="U59" s="192"/>
      <c r="V59" s="192"/>
      <c r="W59" s="192"/>
      <c r="X59" s="192"/>
      <c r="Y59" s="192"/>
      <c r="Z59" s="139"/>
      <c r="AA59" s="140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K4" workbookViewId="0">
      <selection activeCell="R4" sqref="R4"/>
    </sheetView>
  </sheetViews>
  <sheetFormatPr defaultRowHeight="11.25" outlineLevelCol="1" x14ac:dyDescent="0.2"/>
  <cols>
    <col min="1" max="1" width="2.7109375" style="197" customWidth="1" outlineLevel="1"/>
    <col min="2" max="2" width="3.7109375" style="197" customWidth="1" outlineLevel="1"/>
    <col min="3" max="3" width="6" style="197" customWidth="1" outlineLevel="1"/>
    <col min="4" max="4" width="7.28515625" style="197" customWidth="1" outlineLevel="1"/>
    <col min="5" max="5" width="16.7109375" style="197" customWidth="1" outlineLevel="1"/>
    <col min="6" max="6" width="22.7109375" style="197" customWidth="1" outlineLevel="1"/>
    <col min="7" max="7" width="20.7109375" style="197" customWidth="1" outlineLevel="1"/>
    <col min="8" max="8" width="24.42578125" style="197" customWidth="1" outlineLevel="1"/>
    <col min="9" max="9" width="31.7109375" style="197" customWidth="1" outlineLevel="1"/>
    <col min="10" max="10" width="20.7109375" style="197" customWidth="1" outlineLevel="1"/>
    <col min="11" max="11" width="2.7109375" style="197" customWidth="1" outlineLevel="1"/>
    <col min="12" max="13" width="2.7109375" style="197" customWidth="1"/>
    <col min="14" max="14" width="3" style="197" bestFit="1" customWidth="1"/>
    <col min="15" max="15" width="6" style="197" bestFit="1" customWidth="1"/>
    <col min="16" max="16" width="7.140625" style="197" customWidth="1"/>
    <col min="17" max="17" width="17.28515625" style="197" bestFit="1" customWidth="1"/>
    <col min="18" max="18" width="13.5703125" style="197" customWidth="1"/>
    <col min="19" max="19" width="11.140625" style="197" customWidth="1"/>
    <col min="20" max="25" width="10.7109375" style="197" customWidth="1"/>
    <col min="26" max="26" width="2.7109375" style="197" customWidth="1"/>
    <col min="27" max="27" width="10.7109375" style="197" customWidth="1"/>
    <col min="28" max="28" width="2.7109375" style="197" customWidth="1"/>
    <col min="29" max="30" width="10.7109375" style="197" customWidth="1"/>
    <col min="31" max="32" width="2.7109375" style="197" customWidth="1"/>
    <col min="33" max="16384" width="9.140625" style="197"/>
  </cols>
  <sheetData>
    <row r="1" spans="1:31" x14ac:dyDescent="0.2">
      <c r="A1" s="141"/>
      <c r="B1" s="132"/>
      <c r="C1" s="132"/>
      <c r="D1" s="132"/>
      <c r="E1" s="132"/>
      <c r="F1" s="132"/>
      <c r="G1" s="132"/>
      <c r="H1" s="229" t="s">
        <v>145</v>
      </c>
      <c r="I1" s="107" t="str">
        <f>FuturesHWConvAdj!C5</f>
        <v>CHFHW_Volatility_Quote#0000</v>
      </c>
      <c r="J1" s="132"/>
      <c r="K1" s="133"/>
      <c r="M1" s="2" t="s">
        <v>263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32"/>
      <c r="AA1" s="232"/>
      <c r="AB1" s="3"/>
      <c r="AC1" s="3"/>
      <c r="AD1" s="3"/>
      <c r="AE1" s="306"/>
    </row>
    <row r="2" spans="1:31" x14ac:dyDescent="0.2">
      <c r="A2" s="134"/>
      <c r="B2" s="135"/>
      <c r="C2" s="135"/>
      <c r="D2" s="135"/>
      <c r="E2" s="135"/>
      <c r="F2" s="135"/>
      <c r="G2" s="135"/>
      <c r="H2" s="229" t="s">
        <v>144</v>
      </c>
      <c r="I2" s="107" t="str">
        <f>FuturesHWConvAdj!C6</f>
        <v>CHFHW_MeanReversion_Quote#0000</v>
      </c>
      <c r="J2" s="135"/>
      <c r="K2" s="136"/>
      <c r="M2" s="93"/>
      <c r="N2" s="7"/>
      <c r="O2" s="307"/>
      <c r="P2" s="307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7">
        <f>_xll.ohTrigger(AD5:AD46)</f>
        <v>9</v>
      </c>
      <c r="AE2" s="308"/>
    </row>
    <row r="3" spans="1:31" x14ac:dyDescent="0.2">
      <c r="A3" s="134"/>
      <c r="B3" s="135"/>
      <c r="C3" s="135"/>
      <c r="D3" s="233" t="s">
        <v>120</v>
      </c>
      <c r="E3" s="233" t="s">
        <v>17</v>
      </c>
      <c r="F3" s="135"/>
      <c r="G3" s="135"/>
      <c r="H3" s="229" t="s">
        <v>88</v>
      </c>
      <c r="I3" s="107" t="str">
        <f>Libor!E11</f>
        <v>ChfLibor3M#0000</v>
      </c>
      <c r="J3" s="135"/>
      <c r="K3" s="136"/>
      <c r="M3" s="93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08"/>
    </row>
    <row r="4" spans="1:31" ht="22.5" customHeight="1" x14ac:dyDescent="0.2">
      <c r="A4" s="168" t="str">
        <f>_xll.ohRangeRetrieveError(F5)</f>
        <v/>
      </c>
      <c r="B4" s="101" t="s">
        <v>119</v>
      </c>
      <c r="C4" s="105" t="s">
        <v>118</v>
      </c>
      <c r="D4" s="105" t="s">
        <v>117</v>
      </c>
      <c r="E4" s="100" t="s">
        <v>241</v>
      </c>
      <c r="F4" s="100" t="s">
        <v>242</v>
      </c>
      <c r="G4" s="345" t="s">
        <v>257</v>
      </c>
      <c r="H4" s="100" t="s">
        <v>264</v>
      </c>
      <c r="I4" s="100" t="s">
        <v>265</v>
      </c>
      <c r="J4" s="345" t="s">
        <v>257</v>
      </c>
      <c r="K4" s="169"/>
      <c r="M4" s="93"/>
      <c r="N4" s="177" t="s">
        <v>119</v>
      </c>
      <c r="O4" s="177" t="s">
        <v>118</v>
      </c>
      <c r="P4" s="177" t="s">
        <v>117</v>
      </c>
      <c r="Q4" s="177" t="s">
        <v>165</v>
      </c>
      <c r="R4" s="176" t="str">
        <f>_xll.RData(R5:R46,S4:W4,"RTFEED:IDN",ReutersRtMode,,S5)</f>
        <v>Updated at 17:46:15</v>
      </c>
      <c r="S4" s="177" t="s">
        <v>164</v>
      </c>
      <c r="T4" s="177" t="s">
        <v>147</v>
      </c>
      <c r="U4" s="177" t="s">
        <v>146</v>
      </c>
      <c r="V4" s="177" t="s">
        <v>156</v>
      </c>
      <c r="W4" s="177" t="s">
        <v>163</v>
      </c>
      <c r="X4" s="178" t="s">
        <v>162</v>
      </c>
      <c r="Y4" s="86" t="s">
        <v>258</v>
      </c>
      <c r="Z4" s="51"/>
      <c r="AA4" s="177" t="s">
        <v>160</v>
      </c>
      <c r="AB4" s="51"/>
      <c r="AC4" s="177" t="s">
        <v>159</v>
      </c>
      <c r="AD4" s="177" t="s">
        <v>158</v>
      </c>
      <c r="AE4" s="50"/>
    </row>
    <row r="5" spans="1:31" x14ac:dyDescent="0.2">
      <c r="A5" s="310"/>
      <c r="B5" s="311">
        <v>1</v>
      </c>
      <c r="C5" s="241" t="b">
        <v>0</v>
      </c>
      <c r="D5" s="49" t="str">
        <f t="array" ref="D5:D46">_xll.qlIMMNextCodes(_xll.qlSettingsEvaluationDate(Trigger)-1,$C5:$C46)</f>
        <v>K5</v>
      </c>
      <c r="E5" s="312" t="str">
        <f t="shared" ref="E5:E46" si="0">Currency&amp;$D$3&amp;$E$3&amp;$D5&amp;QuoteSuffix</f>
        <v>CHFFUT3MK5_Quote</v>
      </c>
      <c r="F5" s="313" t="str">
        <f>_xll.qlSimpleQuote(E5,,PriceTickValue,Permanent,Trigger,ObjectOverwrite)</f>
        <v>CHFFUT3MK5_Quote#0000</v>
      </c>
      <c r="G5" s="324"/>
      <c r="H5" s="320" t="str">
        <f t="shared" ref="H5:H46" si="1">Currency&amp;$D$3&amp;$E$3&amp;$D5&amp;"ConvAdj"&amp;QuoteSuffix</f>
        <v>CHFFUT3MK5ConvAdj_Quote</v>
      </c>
      <c r="I5" s="321" t="str">
        <f>_xll.qlFuturesConvAdjustmentQuote(H5,IborIndex,D5,F5,Volatility,MeanReversion,Permanent,AND(ISERROR(AD5),ISERROR(FuturesHWConvAdj!U5:U6)),ObjectOverwrite)</f>
        <v>CHFFUT3MK5ConvAdj_Quote#0030</v>
      </c>
      <c r="J5" s="262" t="str">
        <f>_xll.ohRangeRetrieveError(I5)</f>
        <v/>
      </c>
      <c r="K5" s="169"/>
      <c r="M5" s="314"/>
      <c r="N5" s="315">
        <v>1</v>
      </c>
      <c r="O5" s="315" t="b">
        <v>0</v>
      </c>
      <c r="P5" s="244" t="str">
        <f t="array" ref="P5:P46">_xll.qlIMMcode(FuturesDates)</f>
        <v>K5</v>
      </c>
      <c r="Q5" s="316">
        <f t="array" ref="Q5:Q46">_xll.qlIMMNextDates(_xll.qlSettingsEvaluationDate(Trigger)-1,$O5:$O46)</f>
        <v>42144</v>
      </c>
      <c r="R5" s="244" t="str">
        <f t="array" ref="R5:R46">"FES"&amp;FuturesCodes</f>
        <v>FESK5</v>
      </c>
      <c r="S5" s="317" t="s">
        <v>277</v>
      </c>
      <c r="T5" s="82" t="s">
        <v>277</v>
      </c>
      <c r="U5" s="82" t="s">
        <v>277</v>
      </c>
      <c r="V5" s="82" t="s">
        <v>277</v>
      </c>
      <c r="W5" s="82" t="s">
        <v>277</v>
      </c>
      <c r="X5" s="82" t="e">
        <f>_xll.qlMidSafe(T5,U5,Trigger)</f>
        <v>#NUM!</v>
      </c>
      <c r="Y5" s="83" t="e">
        <f>U5-T5</f>
        <v>#VALUE!</v>
      </c>
      <c r="Z5" s="318"/>
      <c r="AA5" s="319" t="e">
        <v>#NUM!</v>
      </c>
      <c r="AB5" s="318"/>
      <c r="AC5" s="82" t="e">
        <f t="array" ref="AC5:AC46">QuoteLive</f>
        <v>#NUM!</v>
      </c>
      <c r="AD5" s="185">
        <f>_xll.qlSimpleQuoteSetValue(F5,AC5,Trigger)</f>
        <v>0</v>
      </c>
      <c r="AE5" s="50"/>
    </row>
    <row r="6" spans="1:31" x14ac:dyDescent="0.2">
      <c r="A6" s="310"/>
      <c r="B6" s="322">
        <v>2</v>
      </c>
      <c r="C6" s="55" t="b">
        <v>0</v>
      </c>
      <c r="D6" s="51" t="str">
        <v>M5</v>
      </c>
      <c r="E6" s="137" t="str">
        <f t="shared" si="0"/>
        <v>CHFFUT3MM5_Quote</v>
      </c>
      <c r="F6" s="323" t="str">
        <f>_xll.qlSimpleQuote(E6,,PriceTickValue,Permanent,Trigger,ObjectOverwrite)</f>
        <v>CHFFUT3MM5_Quote#0000</v>
      </c>
      <c r="G6" s="324" t="str">
        <f>_xll.ohRangeRetrieveError(F6)</f>
        <v/>
      </c>
      <c r="H6" s="329" t="str">
        <f t="shared" si="1"/>
        <v>CHFFUT3MM5ConvAdj_Quote</v>
      </c>
      <c r="I6" s="330" t="str">
        <f>_xll.qlFuturesConvAdjustmentQuote(H6,IborIndex,D6,F6,Volatility,MeanReversion,Permanent,AND(ISERROR(AD6),ISERROR(FuturesHWConvAdj!U6:U7)),ObjectOverwrite)</f>
        <v>CHFFUT3MM5ConvAdj_Quote#0030</v>
      </c>
      <c r="J6" s="265" t="str">
        <f>_xll.ohRangeRetrieveError(I6)</f>
        <v/>
      </c>
      <c r="K6" s="169"/>
      <c r="M6" s="314"/>
      <c r="N6" s="325">
        <v>2</v>
      </c>
      <c r="O6" s="325" t="b">
        <v>0</v>
      </c>
      <c r="P6" s="230" t="str">
        <v>M5</v>
      </c>
      <c r="Q6" s="326">
        <v>42172</v>
      </c>
      <c r="R6" s="230" t="str">
        <v>FESM5</v>
      </c>
      <c r="S6" s="327">
        <v>42170</v>
      </c>
      <c r="T6" s="83">
        <v>100.87</v>
      </c>
      <c r="U6" s="83">
        <v>100.88</v>
      </c>
      <c r="V6" s="83">
        <v>100.87</v>
      </c>
      <c r="W6" s="83">
        <v>100.88</v>
      </c>
      <c r="X6" s="83">
        <f>_xll.qlMidSafe(T6,U6,Trigger)</f>
        <v>100.875</v>
      </c>
      <c r="Y6" s="83">
        <f t="shared" ref="Y6:Y46" si="2">U6-T6</f>
        <v>9.9999999999909051E-3</v>
      </c>
      <c r="Z6" s="318"/>
      <c r="AA6" s="328">
        <v>100.875</v>
      </c>
      <c r="AB6" s="318"/>
      <c r="AC6" s="83">
        <v>100.875</v>
      </c>
      <c r="AD6" s="186">
        <f>_xll.qlSimpleQuoteSetValue(F6,AC6,Trigger)</f>
        <v>0</v>
      </c>
      <c r="AE6" s="50"/>
    </row>
    <row r="7" spans="1:31" x14ac:dyDescent="0.2">
      <c r="A7" s="310"/>
      <c r="B7" s="322">
        <v>3</v>
      </c>
      <c r="C7" s="55" t="b">
        <v>0</v>
      </c>
      <c r="D7" s="51" t="str">
        <v>N5</v>
      </c>
      <c r="E7" s="137" t="str">
        <f t="shared" si="0"/>
        <v>CHFFUT3MN5_Quote</v>
      </c>
      <c r="F7" s="323" t="str">
        <f>_xll.qlSimpleQuote(E7,,PriceTickValue,Permanent,Trigger,ObjectOverwrite)</f>
        <v>CHFFUT3MN5_Quote#0000</v>
      </c>
      <c r="G7" s="324" t="str">
        <f>_xll.ohRangeRetrieveError(F7)</f>
        <v/>
      </c>
      <c r="H7" s="329" t="str">
        <f t="shared" si="1"/>
        <v>CHFFUT3MN5ConvAdj_Quote</v>
      </c>
      <c r="I7" s="330" t="str">
        <f>_xll.qlFuturesConvAdjustmentQuote(H7,IborIndex,D7,F7,Volatility,MeanReversion,Permanent,AND(ISERROR(AD7),ISERROR(FuturesHWConvAdj!U7:U8)),ObjectOverwrite)</f>
        <v>CHFFUT3MN5ConvAdj_Quote#0008</v>
      </c>
      <c r="J7" s="265" t="str">
        <f>_xll.ohRangeRetrieveError(I7)</f>
        <v/>
      </c>
      <c r="K7" s="169"/>
      <c r="M7" s="314"/>
      <c r="N7" s="325">
        <v>3</v>
      </c>
      <c r="O7" s="325" t="b">
        <v>0</v>
      </c>
      <c r="P7" s="230" t="str">
        <v>N5</v>
      </c>
      <c r="Q7" s="326">
        <v>42200</v>
      </c>
      <c r="R7" s="230" t="str">
        <v>FESN5</v>
      </c>
      <c r="S7" s="327" t="s">
        <v>277</v>
      </c>
      <c r="T7" s="83" t="s">
        <v>277</v>
      </c>
      <c r="U7" s="83" t="s">
        <v>277</v>
      </c>
      <c r="V7" s="83" t="s">
        <v>277</v>
      </c>
      <c r="W7" s="83" t="s">
        <v>277</v>
      </c>
      <c r="X7" s="83" t="e">
        <f>_xll.qlMidSafe(T7,U7,Trigger)</f>
        <v>#NUM!</v>
      </c>
      <c r="Y7" s="83" t="e">
        <f t="shared" si="2"/>
        <v>#VALUE!</v>
      </c>
      <c r="Z7" s="318"/>
      <c r="AA7" s="328" t="e">
        <v>#NUM!</v>
      </c>
      <c r="AB7" s="318"/>
      <c r="AC7" s="83" t="e">
        <v>#NUM!</v>
      </c>
      <c r="AD7" s="186">
        <f>_xll.qlSimpleQuoteSetValue(F7,AC7,Trigger)</f>
        <v>0</v>
      </c>
      <c r="AE7" s="50"/>
    </row>
    <row r="8" spans="1:31" x14ac:dyDescent="0.2">
      <c r="A8" s="310"/>
      <c r="B8" s="322">
        <v>4</v>
      </c>
      <c r="C8" s="55" t="b">
        <v>0</v>
      </c>
      <c r="D8" s="51" t="str">
        <v>Q5</v>
      </c>
      <c r="E8" s="137" t="str">
        <f t="shared" si="0"/>
        <v>CHFFUT3MQ5_Quote</v>
      </c>
      <c r="F8" s="323" t="str">
        <f>_xll.qlSimpleQuote(E8,,PriceTickValue,Permanent,Trigger,ObjectOverwrite)</f>
        <v>CHFFUT3MQ5_Quote#0000</v>
      </c>
      <c r="G8" s="324" t="str">
        <f>_xll.ohRangeRetrieveError(F8)</f>
        <v/>
      </c>
      <c r="H8" s="329" t="str">
        <f t="shared" si="1"/>
        <v>CHFFUT3MQ5ConvAdj_Quote</v>
      </c>
      <c r="I8" s="330" t="str">
        <f>_xll.qlFuturesConvAdjustmentQuote(H8,IborIndex,D8,F8,Volatility,MeanReversion,Permanent,AND(ISERROR(AD8),ISERROR(FuturesHWConvAdj!U8:U9)),ObjectOverwrite)</f>
        <v>CHFFUT3MQ5ConvAdj_Quote#0008</v>
      </c>
      <c r="J8" s="265" t="str">
        <f>_xll.ohRangeRetrieveError(I8)</f>
        <v/>
      </c>
      <c r="K8" s="169"/>
      <c r="M8" s="314"/>
      <c r="N8" s="325">
        <v>4</v>
      </c>
      <c r="O8" s="325" t="b">
        <v>0</v>
      </c>
      <c r="P8" s="230" t="str">
        <v>Q5</v>
      </c>
      <c r="Q8" s="326">
        <v>42235</v>
      </c>
      <c r="R8" s="230" t="str">
        <v>FESQ5</v>
      </c>
      <c r="S8" s="327" t="s">
        <v>277</v>
      </c>
      <c r="T8" s="83" t="s">
        <v>277</v>
      </c>
      <c r="U8" s="83" t="s">
        <v>277</v>
      </c>
      <c r="V8" s="83" t="s">
        <v>277</v>
      </c>
      <c r="W8" s="83" t="s">
        <v>277</v>
      </c>
      <c r="X8" s="83" t="e">
        <f>_xll.qlMidSafe(T8,U8,Trigger)</f>
        <v>#NUM!</v>
      </c>
      <c r="Y8" s="83" t="e">
        <f t="shared" si="2"/>
        <v>#VALUE!</v>
      </c>
      <c r="Z8" s="318"/>
      <c r="AA8" s="328" t="e">
        <v>#NUM!</v>
      </c>
      <c r="AB8" s="318"/>
      <c r="AC8" s="83" t="e">
        <v>#NUM!</v>
      </c>
      <c r="AD8" s="186">
        <f>_xll.qlSimpleQuoteSetValue(F8,AC8,Trigger)</f>
        <v>0</v>
      </c>
      <c r="AE8" s="50"/>
    </row>
    <row r="9" spans="1:31" x14ac:dyDescent="0.2">
      <c r="A9" s="310"/>
      <c r="B9" s="322">
        <v>5</v>
      </c>
      <c r="C9" s="55" t="b">
        <v>0</v>
      </c>
      <c r="D9" s="51" t="str">
        <v>U5</v>
      </c>
      <c r="E9" s="137" t="str">
        <f t="shared" si="0"/>
        <v>CHFFUT3MU5_Quote</v>
      </c>
      <c r="F9" s="323" t="str">
        <f>_xll.qlSimpleQuote(E9,,PriceTickValue,Permanent,Trigger,ObjectOverwrite)</f>
        <v>CHFFUT3MU5_Quote#0000</v>
      </c>
      <c r="G9" s="324" t="str">
        <f>_xll.ohRangeRetrieveError(F9)</f>
        <v/>
      </c>
      <c r="H9" s="329" t="str">
        <f t="shared" si="1"/>
        <v>CHFFUT3MU5ConvAdj_Quote</v>
      </c>
      <c r="I9" s="330" t="str">
        <f>_xll.qlFuturesConvAdjustmentQuote(H9,IborIndex,D9,F9,Volatility,MeanReversion,Permanent,AND(ISERROR(AD9),ISERROR(FuturesHWConvAdj!U9:U10)),ObjectOverwrite)</f>
        <v>CHFFUT3MU5ConvAdj_Quote#0008</v>
      </c>
      <c r="J9" s="265" t="str">
        <f>_xll.ohRangeRetrieveError(I9)</f>
        <v/>
      </c>
      <c r="K9" s="169"/>
      <c r="L9" s="331"/>
      <c r="M9" s="314"/>
      <c r="N9" s="325">
        <v>5</v>
      </c>
      <c r="O9" s="325" t="b">
        <v>0</v>
      </c>
      <c r="P9" s="230" t="str">
        <v>U5</v>
      </c>
      <c r="Q9" s="326">
        <v>42263</v>
      </c>
      <c r="R9" s="230" t="str">
        <v>FESU5</v>
      </c>
      <c r="S9" s="327">
        <v>42261</v>
      </c>
      <c r="T9" s="83">
        <v>100.91</v>
      </c>
      <c r="U9" s="83">
        <v>100.92</v>
      </c>
      <c r="V9" s="83">
        <v>100.92</v>
      </c>
      <c r="W9" s="83">
        <v>100.92</v>
      </c>
      <c r="X9" s="83">
        <f>_xll.qlMidSafe(T9,U9,Trigger)</f>
        <v>100.91499999999999</v>
      </c>
      <c r="Y9" s="83">
        <f t="shared" si="2"/>
        <v>1.0000000000005116E-2</v>
      </c>
      <c r="Z9" s="318"/>
      <c r="AA9" s="332">
        <v>100.91499999999999</v>
      </c>
      <c r="AB9" s="318"/>
      <c r="AC9" s="83">
        <v>100.91499999999999</v>
      </c>
      <c r="AD9" s="186">
        <f>_xll.qlSimpleQuoteSetValue(F9,AC9,Trigger)</f>
        <v>0</v>
      </c>
      <c r="AE9" s="50"/>
    </row>
    <row r="10" spans="1:31" x14ac:dyDescent="0.2">
      <c r="A10" s="310"/>
      <c r="B10" s="322">
        <v>6</v>
      </c>
      <c r="C10" s="55" t="b">
        <v>0</v>
      </c>
      <c r="D10" s="51" t="str">
        <v>V5</v>
      </c>
      <c r="E10" s="137" t="str">
        <f t="shared" si="0"/>
        <v>CHFFUT3MV5_Quote</v>
      </c>
      <c r="F10" s="323" t="str">
        <f>_xll.qlSimpleQuote(E10,,PriceTickValue,Permanent,Trigger,ObjectOverwrite)</f>
        <v>CHFFUT3MV5_Quote#0000</v>
      </c>
      <c r="G10" s="324" t="str">
        <f>_xll.ohRangeRetrieveError(F10)</f>
        <v/>
      </c>
      <c r="H10" s="329" t="str">
        <f t="shared" si="1"/>
        <v>CHFFUT3MV5ConvAdj_Quote</v>
      </c>
      <c r="I10" s="330" t="str">
        <f>_xll.qlFuturesConvAdjustmentQuote(H10,IborIndex,D10,F10,Volatility,MeanReversion,Permanent,AND(ISERROR(AD10),ISERROR(FuturesHWConvAdj!U10:U11)),ObjectOverwrite)</f>
        <v>CHFFUT3MV5ConvAdj_Quote#0008</v>
      </c>
      <c r="J10" s="265" t="str">
        <f>_xll.ohRangeRetrieveError(I10)</f>
        <v/>
      </c>
      <c r="K10" s="169"/>
      <c r="M10" s="314"/>
      <c r="N10" s="325">
        <v>6</v>
      </c>
      <c r="O10" s="325" t="b">
        <v>0</v>
      </c>
      <c r="P10" s="230" t="str">
        <v>V5</v>
      </c>
      <c r="Q10" s="326">
        <v>42298</v>
      </c>
      <c r="R10" s="230" t="str">
        <v>FESV5</v>
      </c>
      <c r="S10" s="327" t="s">
        <v>277</v>
      </c>
      <c r="T10" s="83" t="s">
        <v>277</v>
      </c>
      <c r="U10" s="83" t="s">
        <v>277</v>
      </c>
      <c r="V10" s="83" t="s">
        <v>277</v>
      </c>
      <c r="W10" s="83" t="s">
        <v>277</v>
      </c>
      <c r="X10" s="83" t="e">
        <f>_xll.qlMidSafe(T10,U10,Trigger)</f>
        <v>#NUM!</v>
      </c>
      <c r="Y10" s="83" t="e">
        <f t="shared" si="2"/>
        <v>#VALUE!</v>
      </c>
      <c r="Z10" s="318"/>
      <c r="AA10" s="332" t="e">
        <v>#NUM!</v>
      </c>
      <c r="AB10" s="318"/>
      <c r="AC10" s="83" t="e">
        <v>#NUM!</v>
      </c>
      <c r="AD10" s="186">
        <f>_xll.qlSimpleQuoteSetValue(F10,AC10,Trigger)</f>
        <v>0</v>
      </c>
      <c r="AE10" s="50"/>
    </row>
    <row r="11" spans="1:31" x14ac:dyDescent="0.2">
      <c r="A11" s="310"/>
      <c r="B11" s="322">
        <v>7</v>
      </c>
      <c r="C11" s="55" t="b">
        <v>0</v>
      </c>
      <c r="D11" s="51" t="str">
        <v>X5</v>
      </c>
      <c r="E11" s="137" t="str">
        <f t="shared" si="0"/>
        <v>CHFFUT3MX5_Quote</v>
      </c>
      <c r="F11" s="323" t="str">
        <f>_xll.qlSimpleQuote(E11,,PriceTickValue,Permanent,Trigger,ObjectOverwrite)</f>
        <v>CHFFUT3MX5_Quote#0000</v>
      </c>
      <c r="G11" s="324" t="str">
        <f>_xll.ohRangeRetrieveError(F11)</f>
        <v/>
      </c>
      <c r="H11" s="329" t="str">
        <f t="shared" si="1"/>
        <v>CHFFUT3MX5ConvAdj_Quote</v>
      </c>
      <c r="I11" s="330" t="str">
        <f>_xll.qlFuturesConvAdjustmentQuote(H11,IborIndex,D11,F11,Volatility,MeanReversion,Permanent,AND(ISERROR(AD11),ISERROR(FuturesHWConvAdj!U11:U12)),ObjectOverwrite)</f>
        <v>CHFFUT3MX5ConvAdj_Quote#0008</v>
      </c>
      <c r="J11" s="265" t="str">
        <f>_xll.ohRangeRetrieveError(I11)</f>
        <v/>
      </c>
      <c r="K11" s="169"/>
      <c r="M11" s="314"/>
      <c r="N11" s="325">
        <v>7</v>
      </c>
      <c r="O11" s="325" t="b">
        <v>0</v>
      </c>
      <c r="P11" s="230" t="str">
        <v>X5</v>
      </c>
      <c r="Q11" s="326">
        <v>42326</v>
      </c>
      <c r="R11" s="230" t="str">
        <v>FESX5</v>
      </c>
      <c r="S11" s="327" t="s">
        <v>277</v>
      </c>
      <c r="T11" s="83" t="s">
        <v>277</v>
      </c>
      <c r="U11" s="83" t="s">
        <v>277</v>
      </c>
      <c r="V11" s="83" t="s">
        <v>277</v>
      </c>
      <c r="W11" s="83" t="s">
        <v>277</v>
      </c>
      <c r="X11" s="83" t="e">
        <f>_xll.qlMidSafe(T11,U11,Trigger)</f>
        <v>#NUM!</v>
      </c>
      <c r="Y11" s="83" t="e">
        <f t="shared" si="2"/>
        <v>#VALUE!</v>
      </c>
      <c r="Z11" s="318"/>
      <c r="AA11" s="332" t="e">
        <v>#NUM!</v>
      </c>
      <c r="AB11" s="318"/>
      <c r="AC11" s="83" t="e">
        <v>#NUM!</v>
      </c>
      <c r="AD11" s="186">
        <f>_xll.qlSimpleQuoteSetValue(F11,AC11,Trigger)</f>
        <v>0</v>
      </c>
      <c r="AE11" s="50"/>
    </row>
    <row r="12" spans="1:31" x14ac:dyDescent="0.2">
      <c r="A12" s="310"/>
      <c r="B12" s="322">
        <v>8</v>
      </c>
      <c r="C12" s="55" t="b">
        <v>0</v>
      </c>
      <c r="D12" s="51" t="str">
        <v>Z5</v>
      </c>
      <c r="E12" s="137" t="str">
        <f t="shared" si="0"/>
        <v>CHFFUT3MZ5_Quote</v>
      </c>
      <c r="F12" s="323" t="str">
        <f>_xll.qlSimpleQuote(E12,,PriceTickValue,Permanent,Trigger,ObjectOverwrite)</f>
        <v>CHFFUT3MZ5_Quote#0000</v>
      </c>
      <c r="G12" s="324" t="str">
        <f>_xll.ohRangeRetrieveError(F12)</f>
        <v/>
      </c>
      <c r="H12" s="329" t="str">
        <f t="shared" si="1"/>
        <v>CHFFUT3MZ5ConvAdj_Quote</v>
      </c>
      <c r="I12" s="330" t="str">
        <f>_xll.qlFuturesConvAdjustmentQuote(H12,IborIndex,D12,F12,Volatility,MeanReversion,Permanent,AND(ISERROR(AD12),ISERROR(FuturesHWConvAdj!U12:U13)),ObjectOverwrite)</f>
        <v>CHFFUT3MZ5ConvAdj_Quote#0008</v>
      </c>
      <c r="J12" s="265" t="str">
        <f>_xll.ohRangeRetrieveError(I12)</f>
        <v/>
      </c>
      <c r="K12" s="169"/>
      <c r="M12" s="314"/>
      <c r="N12" s="325">
        <v>8</v>
      </c>
      <c r="O12" s="325" t="b">
        <v>0</v>
      </c>
      <c r="P12" s="230" t="str">
        <v>Z5</v>
      </c>
      <c r="Q12" s="326">
        <v>42354</v>
      </c>
      <c r="R12" s="230" t="str">
        <v>FESZ5</v>
      </c>
      <c r="S12" s="327">
        <v>42352</v>
      </c>
      <c r="T12" s="83">
        <v>100.89</v>
      </c>
      <c r="U12" s="83">
        <v>100.9</v>
      </c>
      <c r="V12" s="83">
        <v>100.9</v>
      </c>
      <c r="W12" s="83">
        <v>100.9</v>
      </c>
      <c r="X12" s="83">
        <f>_xll.qlMidSafe(T12,U12,Trigger)</f>
        <v>100.89500000000001</v>
      </c>
      <c r="Y12" s="83">
        <f t="shared" si="2"/>
        <v>1.0000000000005116E-2</v>
      </c>
      <c r="Z12" s="318"/>
      <c r="AA12" s="332">
        <v>100.89</v>
      </c>
      <c r="AB12" s="318"/>
      <c r="AC12" s="83">
        <v>100.89500000000001</v>
      </c>
      <c r="AD12" s="186">
        <f>_xll.qlSimpleQuoteSetValue(F12,AC12,Trigger)</f>
        <v>0</v>
      </c>
      <c r="AE12" s="50"/>
    </row>
    <row r="13" spans="1:31" x14ac:dyDescent="0.2">
      <c r="A13" s="310"/>
      <c r="B13" s="322">
        <v>9</v>
      </c>
      <c r="C13" s="55" t="b">
        <v>0</v>
      </c>
      <c r="D13" s="51" t="str">
        <v>F6</v>
      </c>
      <c r="E13" s="137" t="str">
        <f t="shared" si="0"/>
        <v>CHFFUT3MF6_Quote</v>
      </c>
      <c r="F13" s="323" t="str">
        <f>_xll.qlSimpleQuote(E13,,PriceTickValue,Permanent,Trigger,ObjectOverwrite)</f>
        <v>CHFFUT3MF6_Quote#0000</v>
      </c>
      <c r="G13" s="324" t="str">
        <f>_xll.ohRangeRetrieveError(F13)</f>
        <v/>
      </c>
      <c r="H13" s="329" t="str">
        <f t="shared" si="1"/>
        <v>CHFFUT3MF6ConvAdj_Quote</v>
      </c>
      <c r="I13" s="330" t="str">
        <f>_xll.qlFuturesConvAdjustmentQuote(H13,IborIndex,D13,F13,Volatility,MeanReversion,Permanent,AND(ISERROR(AD13),ISERROR(FuturesHWConvAdj!U13:U14)),ObjectOverwrite)</f>
        <v>CHFFUT3MF6ConvAdj_Quote#0008</v>
      </c>
      <c r="J13" s="265" t="str">
        <f>_xll.ohRangeRetrieveError(I13)</f>
        <v/>
      </c>
      <c r="K13" s="169"/>
      <c r="M13" s="314"/>
      <c r="N13" s="325">
        <v>9</v>
      </c>
      <c r="O13" s="325" t="b">
        <v>0</v>
      </c>
      <c r="P13" s="230" t="str">
        <v>F6</v>
      </c>
      <c r="Q13" s="326">
        <v>42389</v>
      </c>
      <c r="R13" s="230" t="str">
        <v>FESF6</v>
      </c>
      <c r="S13" s="327" t="s">
        <v>277</v>
      </c>
      <c r="T13" s="83" t="s">
        <v>277</v>
      </c>
      <c r="U13" s="83" t="s">
        <v>277</v>
      </c>
      <c r="V13" s="83" t="s">
        <v>277</v>
      </c>
      <c r="W13" s="83" t="s">
        <v>277</v>
      </c>
      <c r="X13" s="83" t="e">
        <f>_xll.qlMidSafe(T13,U13,Trigger)</f>
        <v>#NUM!</v>
      </c>
      <c r="Y13" s="83" t="e">
        <f t="shared" si="2"/>
        <v>#VALUE!</v>
      </c>
      <c r="Z13" s="318"/>
      <c r="AA13" s="332" t="e">
        <v>#NUM!</v>
      </c>
      <c r="AB13" s="318"/>
      <c r="AC13" s="83" t="e">
        <v>#NUM!</v>
      </c>
      <c r="AD13" s="186">
        <f>_xll.qlSimpleQuoteSetValue(F13,AC13,Trigger)</f>
        <v>0</v>
      </c>
      <c r="AE13" s="50"/>
    </row>
    <row r="14" spans="1:31" x14ac:dyDescent="0.2">
      <c r="A14" s="310"/>
      <c r="B14" s="322">
        <v>10</v>
      </c>
      <c r="C14" s="55" t="b">
        <v>0</v>
      </c>
      <c r="D14" s="51" t="str">
        <v>G6</v>
      </c>
      <c r="E14" s="137" t="str">
        <f t="shared" si="0"/>
        <v>CHFFUT3MG6_Quote</v>
      </c>
      <c r="F14" s="323" t="str">
        <f>_xll.qlSimpleQuote(E14,,PriceTickValue,Permanent,Trigger,ObjectOverwrite)</f>
        <v>CHFFUT3MG6_Quote#0000</v>
      </c>
      <c r="G14" s="324" t="str">
        <f>_xll.ohRangeRetrieveError(F14)</f>
        <v/>
      </c>
      <c r="H14" s="329" t="str">
        <f t="shared" si="1"/>
        <v>CHFFUT3MG6ConvAdj_Quote</v>
      </c>
      <c r="I14" s="330" t="str">
        <f>_xll.qlFuturesConvAdjustmentQuote(H14,IborIndex,D14,F14,Volatility,MeanReversion,Permanent,AND(ISERROR(AD14),ISERROR(FuturesHWConvAdj!U14:U15)),ObjectOverwrite)</f>
        <v>CHFFUT3MG6ConvAdj_Quote#0008</v>
      </c>
      <c r="J14" s="265" t="str">
        <f>_xll.ohRangeRetrieveError(I14)</f>
        <v/>
      </c>
      <c r="K14" s="169"/>
      <c r="M14" s="314"/>
      <c r="N14" s="325">
        <v>10</v>
      </c>
      <c r="O14" s="325" t="b">
        <v>0</v>
      </c>
      <c r="P14" s="230" t="str">
        <v>G6</v>
      </c>
      <c r="Q14" s="326">
        <v>42417</v>
      </c>
      <c r="R14" s="230" t="str">
        <v>FESG6</v>
      </c>
      <c r="S14" s="327" t="s">
        <v>277</v>
      </c>
      <c r="T14" s="83" t="s">
        <v>277</v>
      </c>
      <c r="U14" s="83" t="s">
        <v>277</v>
      </c>
      <c r="V14" s="83" t="s">
        <v>277</v>
      </c>
      <c r="W14" s="83" t="s">
        <v>277</v>
      </c>
      <c r="X14" s="83" t="e">
        <f>_xll.qlMidSafe(T14,U14,Trigger)</f>
        <v>#NUM!</v>
      </c>
      <c r="Y14" s="83" t="e">
        <f t="shared" si="2"/>
        <v>#VALUE!</v>
      </c>
      <c r="Z14" s="318"/>
      <c r="AA14" s="332" t="e">
        <v>#NUM!</v>
      </c>
      <c r="AB14" s="318"/>
      <c r="AC14" s="83" t="e">
        <v>#NUM!</v>
      </c>
      <c r="AD14" s="186">
        <f>_xll.qlSimpleQuoteSetValue(F14,AC14,Trigger)</f>
        <v>0</v>
      </c>
      <c r="AE14" s="50"/>
    </row>
    <row r="15" spans="1:31" x14ac:dyDescent="0.2">
      <c r="A15" s="310"/>
      <c r="B15" s="322">
        <v>11</v>
      </c>
      <c r="C15" s="55" t="b">
        <v>0</v>
      </c>
      <c r="D15" s="51" t="str">
        <v>H6</v>
      </c>
      <c r="E15" s="137" t="str">
        <f t="shared" si="0"/>
        <v>CHFFUT3MH6_Quote</v>
      </c>
      <c r="F15" s="323" t="str">
        <f>_xll.qlSimpleQuote(E15,,PriceTickValue,Permanent,Trigger,ObjectOverwrite)</f>
        <v>CHFFUT3MH6_Quote#0000</v>
      </c>
      <c r="G15" s="324" t="str">
        <f>_xll.ohRangeRetrieveError(F15)</f>
        <v/>
      </c>
      <c r="H15" s="329" t="str">
        <f t="shared" si="1"/>
        <v>CHFFUT3MH6ConvAdj_Quote</v>
      </c>
      <c r="I15" s="330" t="str">
        <f>_xll.qlFuturesConvAdjustmentQuote(H15,IborIndex,D15,F15,Volatility,MeanReversion,Permanent,AND(ISERROR(AD15),ISERROR(FuturesHWConvAdj!U15:U16)),ObjectOverwrite)</f>
        <v>CHFFUT3MH6ConvAdj_Quote#0008</v>
      </c>
      <c r="J15" s="265" t="str">
        <f>_xll.ohRangeRetrieveError(I15)</f>
        <v/>
      </c>
      <c r="K15" s="169"/>
      <c r="M15" s="314"/>
      <c r="N15" s="325">
        <v>11</v>
      </c>
      <c r="O15" s="325" t="b">
        <v>0</v>
      </c>
      <c r="P15" s="230" t="str">
        <v>H6</v>
      </c>
      <c r="Q15" s="326">
        <v>42445</v>
      </c>
      <c r="R15" s="230" t="str">
        <v>FESH6</v>
      </c>
      <c r="S15" s="327">
        <v>42443</v>
      </c>
      <c r="T15" s="83">
        <v>100.84</v>
      </c>
      <c r="U15" s="83">
        <v>100.85000000000001</v>
      </c>
      <c r="V15" s="83">
        <v>100.85000000000001</v>
      </c>
      <c r="W15" s="83">
        <v>100.85000000000001</v>
      </c>
      <c r="X15" s="83">
        <f>_xll.qlMidSafe(T15,U15,Trigger)</f>
        <v>100.845</v>
      </c>
      <c r="Y15" s="83">
        <f t="shared" si="2"/>
        <v>1.0000000000005116E-2</v>
      </c>
      <c r="Z15" s="318"/>
      <c r="AA15" s="332">
        <v>100.845</v>
      </c>
      <c r="AB15" s="318"/>
      <c r="AC15" s="83">
        <v>100.845</v>
      </c>
      <c r="AD15" s="186">
        <f>_xll.qlSimpleQuoteSetValue(F15,AC15,Trigger)</f>
        <v>-4.9999999999954525E-3</v>
      </c>
      <c r="AE15" s="50"/>
    </row>
    <row r="16" spans="1:31" x14ac:dyDescent="0.2">
      <c r="A16" s="310"/>
      <c r="B16" s="322">
        <v>12</v>
      </c>
      <c r="C16" s="55" t="b">
        <v>0</v>
      </c>
      <c r="D16" s="51" t="str">
        <v>J6</v>
      </c>
      <c r="E16" s="137" t="str">
        <f t="shared" si="0"/>
        <v>CHFFUT3MJ6_Quote</v>
      </c>
      <c r="F16" s="323" t="str">
        <f>_xll.qlSimpleQuote(E16,,PriceTickValue,Permanent,Trigger,ObjectOverwrite)</f>
        <v>CHFFUT3MJ6_Quote#0000</v>
      </c>
      <c r="G16" s="324" t="str">
        <f>_xll.ohRangeRetrieveError(F16)</f>
        <v/>
      </c>
      <c r="H16" s="329" t="str">
        <f t="shared" si="1"/>
        <v>CHFFUT3MJ6ConvAdj_Quote</v>
      </c>
      <c r="I16" s="330" t="str">
        <f>_xll.qlFuturesConvAdjustmentQuote(H16,IborIndex,D16,F16,Volatility,MeanReversion,Permanent,AND(ISERROR(AD16),ISERROR(FuturesHWConvAdj!U16:U17)),ObjectOverwrite)</f>
        <v>CHFFUT3MJ6ConvAdj_Quote#0008</v>
      </c>
      <c r="J16" s="265" t="str">
        <f>_xll.ohRangeRetrieveError(I16)</f>
        <v/>
      </c>
      <c r="K16" s="169"/>
      <c r="M16" s="314"/>
      <c r="N16" s="325">
        <v>12</v>
      </c>
      <c r="O16" s="325" t="b">
        <v>0</v>
      </c>
      <c r="P16" s="230" t="str">
        <v>J6</v>
      </c>
      <c r="Q16" s="326">
        <v>42480</v>
      </c>
      <c r="R16" s="230" t="str">
        <v>FESJ6</v>
      </c>
      <c r="S16" s="327" t="s">
        <v>277</v>
      </c>
      <c r="T16" s="83" t="s">
        <v>277</v>
      </c>
      <c r="U16" s="83" t="s">
        <v>277</v>
      </c>
      <c r="V16" s="83" t="s">
        <v>277</v>
      </c>
      <c r="W16" s="83" t="s">
        <v>277</v>
      </c>
      <c r="X16" s="83" t="e">
        <f>_xll.qlMidSafe(T16,U16,Trigger)</f>
        <v>#NUM!</v>
      </c>
      <c r="Y16" s="83" t="e">
        <f t="shared" si="2"/>
        <v>#VALUE!</v>
      </c>
      <c r="Z16" s="318"/>
      <c r="AA16" s="332" t="e">
        <v>#NUM!</v>
      </c>
      <c r="AB16" s="318"/>
      <c r="AC16" s="83" t="e">
        <v>#NUM!</v>
      </c>
      <c r="AD16" s="186">
        <f>_xll.qlSimpleQuoteSetValue(F16,AC16,Trigger)</f>
        <v>0</v>
      </c>
      <c r="AE16" s="50"/>
    </row>
    <row r="17" spans="1:31" x14ac:dyDescent="0.2">
      <c r="A17" s="310"/>
      <c r="B17" s="322">
        <v>13</v>
      </c>
      <c r="C17" s="55" t="b">
        <v>1</v>
      </c>
      <c r="D17" s="51" t="str">
        <v>M6</v>
      </c>
      <c r="E17" s="137" t="str">
        <f t="shared" si="0"/>
        <v>CHFFUT3MM6_Quote</v>
      </c>
      <c r="F17" s="323" t="str">
        <f>_xll.qlSimpleQuote(E17,,PriceTickValue,Permanent,Trigger,ObjectOverwrite)</f>
        <v>CHFFUT3MM6_Quote#0000</v>
      </c>
      <c r="G17" s="324" t="str">
        <f>_xll.ohRangeRetrieveError(F17)</f>
        <v/>
      </c>
      <c r="H17" s="329" t="str">
        <f t="shared" si="1"/>
        <v>CHFFUT3MM6ConvAdj_Quote</v>
      </c>
      <c r="I17" s="330" t="str">
        <f>_xll.qlFuturesConvAdjustmentQuote(H17,IborIndex,D17,F17,Volatility,MeanReversion,Permanent,AND(ISERROR(AD17),ISERROR(FuturesHWConvAdj!U17:U18)),ObjectOverwrite)</f>
        <v>CHFFUT3MM6ConvAdj_Quote#0008</v>
      </c>
      <c r="J17" s="265" t="str">
        <f>_xll.ohRangeRetrieveError(I17)</f>
        <v/>
      </c>
      <c r="K17" s="169"/>
      <c r="M17" s="314"/>
      <c r="N17" s="325">
        <v>13</v>
      </c>
      <c r="O17" s="325" t="b">
        <v>1</v>
      </c>
      <c r="P17" s="230" t="str">
        <v>M6</v>
      </c>
      <c r="Q17" s="326">
        <v>42536</v>
      </c>
      <c r="R17" s="230" t="str">
        <v>FESM6</v>
      </c>
      <c r="S17" s="327">
        <v>42534</v>
      </c>
      <c r="T17" s="83">
        <v>100.8</v>
      </c>
      <c r="U17" s="83">
        <v>100.81</v>
      </c>
      <c r="V17" s="83">
        <v>100.8</v>
      </c>
      <c r="W17" s="83">
        <v>100.79</v>
      </c>
      <c r="X17" s="83">
        <f>_xll.qlMidSafe(T17,U17,Trigger)</f>
        <v>100.80500000000001</v>
      </c>
      <c r="Y17" s="83">
        <f t="shared" si="2"/>
        <v>1.0000000000005116E-2</v>
      </c>
      <c r="Z17" s="318"/>
      <c r="AA17" s="332">
        <v>100.795</v>
      </c>
      <c r="AB17" s="318"/>
      <c r="AC17" s="83">
        <v>100.80500000000001</v>
      </c>
      <c r="AD17" s="186">
        <f>_xll.qlSimpleQuoteSetValue(F17,AC17,Trigger)</f>
        <v>0</v>
      </c>
      <c r="AE17" s="50"/>
    </row>
    <row r="18" spans="1:31" x14ac:dyDescent="0.2">
      <c r="A18" s="310"/>
      <c r="B18" s="322">
        <v>14</v>
      </c>
      <c r="C18" s="55" t="b">
        <v>1</v>
      </c>
      <c r="D18" s="51" t="str">
        <v>U6</v>
      </c>
      <c r="E18" s="137" t="str">
        <f t="shared" si="0"/>
        <v>CHFFUT3MU6_Quote</v>
      </c>
      <c r="F18" s="323" t="str">
        <f>_xll.qlSimpleQuote(E18,,PriceTickValue,Permanent,Trigger,ObjectOverwrite)</f>
        <v>CHFFUT3MU6_Quote#0000</v>
      </c>
      <c r="G18" s="324" t="str">
        <f>_xll.ohRangeRetrieveError(F18)</f>
        <v/>
      </c>
      <c r="H18" s="329" t="str">
        <f t="shared" si="1"/>
        <v>CHFFUT3MU6ConvAdj_Quote</v>
      </c>
      <c r="I18" s="330" t="str">
        <f>_xll.qlFuturesConvAdjustmentQuote(H18,IborIndex,D18,F18,Volatility,MeanReversion,Permanent,AND(ISERROR(AD18),ISERROR(FuturesHWConvAdj!U18:U19)),ObjectOverwrite)</f>
        <v>CHFFUT3MU6ConvAdj_Quote#0008</v>
      </c>
      <c r="J18" s="265" t="str">
        <f>_xll.ohRangeRetrieveError(I18)</f>
        <v/>
      </c>
      <c r="K18" s="169"/>
      <c r="M18" s="314"/>
      <c r="N18" s="325">
        <v>14</v>
      </c>
      <c r="O18" s="325" t="b">
        <v>1</v>
      </c>
      <c r="P18" s="230" t="str">
        <v>U6</v>
      </c>
      <c r="Q18" s="326">
        <v>42634</v>
      </c>
      <c r="R18" s="230" t="str">
        <v>FESU6</v>
      </c>
      <c r="S18" s="327">
        <v>42632</v>
      </c>
      <c r="T18" s="83">
        <v>100.74000000000001</v>
      </c>
      <c r="U18" s="83">
        <v>100.75</v>
      </c>
      <c r="V18" s="83">
        <v>100.75</v>
      </c>
      <c r="W18" s="83">
        <v>100.73</v>
      </c>
      <c r="X18" s="83">
        <f>_xll.qlMidSafe(T18,U18,Trigger)</f>
        <v>100.745</v>
      </c>
      <c r="Y18" s="83">
        <f t="shared" si="2"/>
        <v>9.9999999999909051E-3</v>
      </c>
      <c r="Z18" s="318"/>
      <c r="AA18" s="332">
        <v>100.745</v>
      </c>
      <c r="AB18" s="318"/>
      <c r="AC18" s="83">
        <v>100.745</v>
      </c>
      <c r="AD18" s="186">
        <f>_xll.qlSimpleQuoteSetValue(F18,AC18,Trigger)</f>
        <v>0</v>
      </c>
      <c r="AE18" s="50"/>
    </row>
    <row r="19" spans="1:31" x14ac:dyDescent="0.2">
      <c r="A19" s="310"/>
      <c r="B19" s="322">
        <v>15</v>
      </c>
      <c r="C19" s="55" t="b">
        <v>1</v>
      </c>
      <c r="D19" s="51" t="str">
        <v>Z6</v>
      </c>
      <c r="E19" s="137" t="str">
        <f t="shared" si="0"/>
        <v>CHFFUT3MZ6_Quote</v>
      </c>
      <c r="F19" s="323" t="str">
        <f>_xll.qlSimpleQuote(E19,,PriceTickValue,Permanent,Trigger,ObjectOverwrite)</f>
        <v>CHFFUT3MZ6_Quote#0000</v>
      </c>
      <c r="G19" s="324" t="str">
        <f>_xll.ohRangeRetrieveError(F19)</f>
        <v/>
      </c>
      <c r="H19" s="329" t="str">
        <f t="shared" si="1"/>
        <v>CHFFUT3MZ6ConvAdj_Quote</v>
      </c>
      <c r="I19" s="330" t="str">
        <f>_xll.qlFuturesConvAdjustmentQuote(H19,IborIndex,D19,F19,Volatility,MeanReversion,Permanent,AND(ISERROR(AD19),ISERROR(FuturesHWConvAdj!U19:U20)),ObjectOverwrite)</f>
        <v>CHFFUT3MZ6ConvAdj_Quote#0008</v>
      </c>
      <c r="J19" s="265" t="str">
        <f>_xll.ohRangeRetrieveError(I19)</f>
        <v/>
      </c>
      <c r="K19" s="169"/>
      <c r="M19" s="314"/>
      <c r="N19" s="325">
        <v>15</v>
      </c>
      <c r="O19" s="325" t="b">
        <v>1</v>
      </c>
      <c r="P19" s="230" t="str">
        <v>Z6</v>
      </c>
      <c r="Q19" s="326">
        <v>42725</v>
      </c>
      <c r="R19" s="230" t="str">
        <v>FESZ6</v>
      </c>
      <c r="S19" s="327">
        <v>42723</v>
      </c>
      <c r="T19" s="83">
        <v>100.68</v>
      </c>
      <c r="U19" s="83">
        <v>100.69</v>
      </c>
      <c r="V19" s="83">
        <v>100.69</v>
      </c>
      <c r="W19" s="83">
        <v>100.67</v>
      </c>
      <c r="X19" s="83">
        <f>_xll.qlMidSafe(T19,U19,Trigger)</f>
        <v>100.685</v>
      </c>
      <c r="Y19" s="83">
        <f t="shared" si="2"/>
        <v>9.9999999999909051E-3</v>
      </c>
      <c r="Z19" s="318"/>
      <c r="AA19" s="332">
        <v>100.685</v>
      </c>
      <c r="AB19" s="318"/>
      <c r="AC19" s="83">
        <v>100.685</v>
      </c>
      <c r="AD19" s="186">
        <f>_xll.qlSimpleQuoteSetValue(F19,AC19,Trigger)</f>
        <v>-4.9999999999954525E-3</v>
      </c>
      <c r="AE19" s="50"/>
    </row>
    <row r="20" spans="1:31" x14ac:dyDescent="0.2">
      <c r="A20" s="310"/>
      <c r="B20" s="322">
        <v>16</v>
      </c>
      <c r="C20" s="55" t="b">
        <v>1</v>
      </c>
      <c r="D20" s="51" t="str">
        <v>H7</v>
      </c>
      <c r="E20" s="137" t="str">
        <f t="shared" si="0"/>
        <v>CHFFUT3MH7_Quote</v>
      </c>
      <c r="F20" s="323" t="str">
        <f>_xll.qlSimpleQuote(E20,,PriceTickValue,Permanent,Trigger,ObjectOverwrite)</f>
        <v>CHFFUT3MH7_Quote#0000</v>
      </c>
      <c r="G20" s="324" t="str">
        <f>_xll.ohRangeRetrieveError(F20)</f>
        <v/>
      </c>
      <c r="H20" s="329" t="str">
        <f t="shared" si="1"/>
        <v>CHFFUT3MH7ConvAdj_Quote</v>
      </c>
      <c r="I20" s="330" t="str">
        <f>_xll.qlFuturesConvAdjustmentQuote(H20,IborIndex,D20,F20,Volatility,MeanReversion,Permanent,AND(ISERROR(AD20),ISERROR(FuturesHWConvAdj!U20:U21)),ObjectOverwrite)</f>
        <v>CHFFUT3MH7ConvAdj_Quote#0008</v>
      </c>
      <c r="J20" s="265" t="str">
        <f>_xll.ohRangeRetrieveError(I20)</f>
        <v/>
      </c>
      <c r="K20" s="169"/>
      <c r="M20" s="314"/>
      <c r="N20" s="325">
        <v>16</v>
      </c>
      <c r="O20" s="325" t="b">
        <v>1</v>
      </c>
      <c r="P20" s="230" t="str">
        <v>H7</v>
      </c>
      <c r="Q20" s="326">
        <v>42809</v>
      </c>
      <c r="R20" s="230" t="str">
        <v>FESH7</v>
      </c>
      <c r="S20" s="327">
        <v>42807</v>
      </c>
      <c r="T20" s="83">
        <v>100.62</v>
      </c>
      <c r="U20" s="83">
        <v>100.64</v>
      </c>
      <c r="V20" s="83">
        <v>100.63</v>
      </c>
      <c r="W20" s="83">
        <v>100.61</v>
      </c>
      <c r="X20" s="83">
        <f>_xll.qlMidSafe(T20,U20,Trigger)</f>
        <v>100.63</v>
      </c>
      <c r="Y20" s="83">
        <f t="shared" si="2"/>
        <v>1.9999999999996021E-2</v>
      </c>
      <c r="Z20" s="318"/>
      <c r="AA20" s="332">
        <v>100.625</v>
      </c>
      <c r="AB20" s="318"/>
      <c r="AC20" s="83">
        <v>100.63</v>
      </c>
      <c r="AD20" s="186">
        <f>_xll.qlSimpleQuoteSetValue(F20,AC20,Trigger)</f>
        <v>0</v>
      </c>
      <c r="AE20" s="50"/>
    </row>
    <row r="21" spans="1:31" x14ac:dyDescent="0.2">
      <c r="A21" s="310"/>
      <c r="B21" s="322">
        <v>17</v>
      </c>
      <c r="C21" s="55" t="b">
        <v>1</v>
      </c>
      <c r="D21" s="51" t="str">
        <v>M7</v>
      </c>
      <c r="E21" s="137" t="str">
        <f t="shared" si="0"/>
        <v>CHFFUT3MM7_Quote</v>
      </c>
      <c r="F21" s="323" t="str">
        <f>_xll.qlSimpleQuote(E21,,PriceTickValue,Permanent,Trigger,ObjectOverwrite)</f>
        <v>CHFFUT3MM7_Quote#0000</v>
      </c>
      <c r="G21" s="324" t="str">
        <f>_xll.ohRangeRetrieveError(F21)</f>
        <v/>
      </c>
      <c r="H21" s="329" t="str">
        <f t="shared" si="1"/>
        <v>CHFFUT3MM7ConvAdj_Quote</v>
      </c>
      <c r="I21" s="330" t="str">
        <f>_xll.qlFuturesConvAdjustmentQuote(H21,IborIndex,D21,F21,Volatility,MeanReversion,Permanent,AND(ISERROR(AD21),ISERROR(FuturesHWConvAdj!U21:U22)),ObjectOverwrite)</f>
        <v>CHFFUT3MM7ConvAdj_Quote#0008</v>
      </c>
      <c r="J21" s="265" t="str">
        <f>_xll.ohRangeRetrieveError(I21)</f>
        <v/>
      </c>
      <c r="K21" s="169"/>
      <c r="M21" s="314"/>
      <c r="N21" s="325">
        <v>17</v>
      </c>
      <c r="O21" s="325" t="b">
        <v>1</v>
      </c>
      <c r="P21" s="230" t="str">
        <v>M7</v>
      </c>
      <c r="Q21" s="326">
        <v>42907</v>
      </c>
      <c r="R21" s="230" t="str">
        <v>FESM7</v>
      </c>
      <c r="S21" s="327">
        <v>42905</v>
      </c>
      <c r="T21" s="83">
        <v>100.55</v>
      </c>
      <c r="U21" s="83">
        <v>100.57000000000001</v>
      </c>
      <c r="V21" s="83">
        <v>100.56</v>
      </c>
      <c r="W21" s="83">
        <v>100.54</v>
      </c>
      <c r="X21" s="83">
        <f>_xll.qlMidSafe(T21,U21,Trigger)</f>
        <v>100.56</v>
      </c>
      <c r="Y21" s="83">
        <f t="shared" si="2"/>
        <v>2.0000000000010232E-2</v>
      </c>
      <c r="Z21" s="318"/>
      <c r="AA21" s="332">
        <v>100.55000000000001</v>
      </c>
      <c r="AB21" s="318"/>
      <c r="AC21" s="83">
        <v>100.56</v>
      </c>
      <c r="AD21" s="186">
        <f>_xll.qlSimpleQuoteSetValue(F21,AC21,Trigger)</f>
        <v>0</v>
      </c>
      <c r="AE21" s="50"/>
    </row>
    <row r="22" spans="1:31" x14ac:dyDescent="0.2">
      <c r="A22" s="310"/>
      <c r="B22" s="322">
        <v>18</v>
      </c>
      <c r="C22" s="55" t="b">
        <v>1</v>
      </c>
      <c r="D22" s="51" t="str">
        <v>U7</v>
      </c>
      <c r="E22" s="137" t="str">
        <f t="shared" si="0"/>
        <v>CHFFUT3MU7_Quote</v>
      </c>
      <c r="F22" s="323" t="str">
        <f>_xll.qlSimpleQuote(E22,,PriceTickValue,Permanent,Trigger,ObjectOverwrite)</f>
        <v>CHFFUT3MU7_Quote#0000</v>
      </c>
      <c r="G22" s="324" t="str">
        <f>_xll.ohRangeRetrieveError(F22)</f>
        <v/>
      </c>
      <c r="H22" s="329" t="str">
        <f t="shared" si="1"/>
        <v>CHFFUT3MU7ConvAdj_Quote</v>
      </c>
      <c r="I22" s="330" t="str">
        <f>_xll.qlFuturesConvAdjustmentQuote(H22,IborIndex,D22,F22,Volatility,MeanReversion,Permanent,AND(ISERROR(AD22),ISERROR(FuturesHWConvAdj!U22:U23)),ObjectOverwrite)</f>
        <v>CHFFUT3MU7ConvAdj_Quote#0008</v>
      </c>
      <c r="J22" s="265" t="str">
        <f>_xll.ohRangeRetrieveError(I22)</f>
        <v/>
      </c>
      <c r="K22" s="169"/>
      <c r="M22" s="314"/>
      <c r="N22" s="325">
        <v>18</v>
      </c>
      <c r="O22" s="325" t="b">
        <v>1</v>
      </c>
      <c r="P22" s="230" t="str">
        <v>U7</v>
      </c>
      <c r="Q22" s="326">
        <v>42998</v>
      </c>
      <c r="R22" s="230" t="str">
        <v>FESU7</v>
      </c>
      <c r="S22" s="327">
        <v>42996</v>
      </c>
      <c r="T22" s="83">
        <v>100.47</v>
      </c>
      <c r="U22" s="83">
        <v>100.5</v>
      </c>
      <c r="V22" s="83">
        <v>100.48</v>
      </c>
      <c r="W22" s="83">
        <v>100.47</v>
      </c>
      <c r="X22" s="83">
        <f>_xll.qlMidSafe(T22,U22,Trigger)</f>
        <v>100.485</v>
      </c>
      <c r="Y22" s="83">
        <f t="shared" si="2"/>
        <v>3.0000000000001137E-2</v>
      </c>
      <c r="Z22" s="318"/>
      <c r="AA22" s="332">
        <v>100.47500000000001</v>
      </c>
      <c r="AB22" s="318"/>
      <c r="AC22" s="83">
        <v>100.485</v>
      </c>
      <c r="AD22" s="186">
        <f>_xll.qlSimpleQuoteSetValue(F22,AC22,Trigger)</f>
        <v>0</v>
      </c>
      <c r="AE22" s="50"/>
    </row>
    <row r="23" spans="1:31" x14ac:dyDescent="0.2">
      <c r="A23" s="310"/>
      <c r="B23" s="322">
        <v>19</v>
      </c>
      <c r="C23" s="55" t="b">
        <v>1</v>
      </c>
      <c r="D23" s="51" t="str">
        <v>Z7</v>
      </c>
      <c r="E23" s="137" t="str">
        <f t="shared" si="0"/>
        <v>CHFFUT3MZ7_Quote</v>
      </c>
      <c r="F23" s="323" t="str">
        <f>_xll.qlSimpleQuote(E23,,PriceTickValue,Permanent,Trigger,ObjectOverwrite)</f>
        <v>CHFFUT3MZ7_Quote#0000</v>
      </c>
      <c r="G23" s="324" t="str">
        <f>_xll.ohRangeRetrieveError(F23)</f>
        <v/>
      </c>
      <c r="H23" s="329" t="str">
        <f t="shared" si="1"/>
        <v>CHFFUT3MZ7ConvAdj_Quote</v>
      </c>
      <c r="I23" s="330" t="str">
        <f>_xll.qlFuturesConvAdjustmentQuote(H23,IborIndex,D23,F23,Volatility,MeanReversion,Permanent,AND(ISERROR(AD23),ISERROR(FuturesHWConvAdj!U23:U24)),ObjectOverwrite)</f>
        <v>CHFFUT3MZ7ConvAdj_Quote#0008</v>
      </c>
      <c r="J23" s="265" t="str">
        <f>_xll.ohRangeRetrieveError(I23)</f>
        <v/>
      </c>
      <c r="K23" s="169"/>
      <c r="M23" s="314"/>
      <c r="N23" s="325">
        <v>19</v>
      </c>
      <c r="O23" s="325" t="b">
        <v>1</v>
      </c>
      <c r="P23" s="230" t="str">
        <v>Z7</v>
      </c>
      <c r="Q23" s="326">
        <v>43089</v>
      </c>
      <c r="R23" s="230" t="str">
        <v>FESZ7</v>
      </c>
      <c r="S23" s="327">
        <v>43087</v>
      </c>
      <c r="T23" s="83">
        <v>100.37</v>
      </c>
      <c r="U23" s="83">
        <v>100.42</v>
      </c>
      <c r="V23" s="83">
        <v>100.4</v>
      </c>
      <c r="W23" s="83">
        <v>100.39</v>
      </c>
      <c r="X23" s="83">
        <f>_xll.qlMidSafe(T23,U23,Trigger)</f>
        <v>100.39500000000001</v>
      </c>
      <c r="Y23" s="83">
        <f t="shared" si="2"/>
        <v>4.9999999999997158E-2</v>
      </c>
      <c r="Z23" s="318"/>
      <c r="AA23" s="332">
        <v>100.38499999999999</v>
      </c>
      <c r="AB23" s="318"/>
      <c r="AC23" s="83">
        <v>100.39500000000001</v>
      </c>
      <c r="AD23" s="186">
        <f>_xll.qlSimpleQuoteSetValue(F23,AC23,Trigger)</f>
        <v>0</v>
      </c>
      <c r="AE23" s="50"/>
    </row>
    <row r="24" spans="1:31" x14ac:dyDescent="0.2">
      <c r="A24" s="310"/>
      <c r="B24" s="322">
        <v>20</v>
      </c>
      <c r="C24" s="55" t="b">
        <v>1</v>
      </c>
      <c r="D24" s="51" t="str">
        <v>H8</v>
      </c>
      <c r="E24" s="137" t="str">
        <f t="shared" si="0"/>
        <v>CHFFUT3MH8_Quote</v>
      </c>
      <c r="F24" s="323" t="str">
        <f>_xll.qlSimpleQuote(E24,,PriceTickValue,Permanent,Trigger,ObjectOverwrite)</f>
        <v>CHFFUT3MH8_Quote#0000</v>
      </c>
      <c r="G24" s="324" t="str">
        <f>_xll.ohRangeRetrieveError(F24)</f>
        <v/>
      </c>
      <c r="H24" s="329" t="str">
        <f t="shared" si="1"/>
        <v>CHFFUT3MH8ConvAdj_Quote</v>
      </c>
      <c r="I24" s="330" t="str">
        <f>_xll.qlFuturesConvAdjustmentQuote(H24,IborIndex,D24,F24,Volatility,MeanReversion,Permanent,AND(ISERROR(AD24),ISERROR(FuturesHWConvAdj!U24:U25)),ObjectOverwrite)</f>
        <v>CHFFUT3MH8ConvAdj_Quote#0008</v>
      </c>
      <c r="J24" s="265" t="str">
        <f>_xll.ohRangeRetrieveError(I24)</f>
        <v/>
      </c>
      <c r="K24" s="169"/>
      <c r="M24" s="314"/>
      <c r="N24" s="325">
        <v>20</v>
      </c>
      <c r="O24" s="325" t="b">
        <v>1</v>
      </c>
      <c r="P24" s="230" t="str">
        <v>H8</v>
      </c>
      <c r="Q24" s="326">
        <v>43180</v>
      </c>
      <c r="R24" s="230" t="str">
        <v>FESH8</v>
      </c>
      <c r="S24" s="327">
        <v>43178</v>
      </c>
      <c r="T24" s="83">
        <v>100.27</v>
      </c>
      <c r="U24" s="83">
        <v>100.34</v>
      </c>
      <c r="V24" s="83">
        <v>0</v>
      </c>
      <c r="W24" s="83">
        <v>100.3</v>
      </c>
      <c r="X24" s="83">
        <f>_xll.qlMidSafe(T24,U24,Trigger)</f>
        <v>100.30500000000001</v>
      </c>
      <c r="Y24" s="83">
        <f t="shared" si="2"/>
        <v>7.000000000000739E-2</v>
      </c>
      <c r="Z24" s="318"/>
      <c r="AA24" s="332">
        <v>100.295</v>
      </c>
      <c r="AB24" s="318"/>
      <c r="AC24" s="83">
        <v>100.30500000000001</v>
      </c>
      <c r="AD24" s="186">
        <f>_xll.qlSimpleQuoteSetValue(F24,AC24,Trigger)</f>
        <v>0</v>
      </c>
      <c r="AE24" s="50"/>
    </row>
    <row r="25" spans="1:31" x14ac:dyDescent="0.2">
      <c r="A25" s="310"/>
      <c r="B25" s="322">
        <v>21</v>
      </c>
      <c r="C25" s="55" t="b">
        <v>1</v>
      </c>
      <c r="D25" s="51" t="str">
        <v>M8</v>
      </c>
      <c r="E25" s="137" t="str">
        <f t="shared" si="0"/>
        <v>CHFFUT3MM8_Quote</v>
      </c>
      <c r="F25" s="323" t="str">
        <f>_xll.qlSimpleQuote(E25,,PriceTickValue,Permanent,Trigger,ObjectOverwrite)</f>
        <v>CHFFUT3MM8_Quote#0000</v>
      </c>
      <c r="G25" s="324" t="str">
        <f>_xll.ohRangeRetrieveError(F25)</f>
        <v/>
      </c>
      <c r="H25" s="329" t="str">
        <f t="shared" si="1"/>
        <v>CHFFUT3MM8ConvAdj_Quote</v>
      </c>
      <c r="I25" s="330" t="str">
        <f>_xll.qlFuturesConvAdjustmentQuote(H25,IborIndex,D25,F25,Volatility,MeanReversion,Permanent,AND(ISERROR(AD25),ISERROR(FuturesHWConvAdj!U25:U26)),ObjectOverwrite)</f>
        <v>CHFFUT3MM8ConvAdj_Quote#0008</v>
      </c>
      <c r="J25" s="265" t="str">
        <f>_xll.ohRangeRetrieveError(I25)</f>
        <v/>
      </c>
      <c r="K25" s="169"/>
      <c r="M25" s="314"/>
      <c r="N25" s="325">
        <v>21</v>
      </c>
      <c r="O25" s="325" t="b">
        <v>1</v>
      </c>
      <c r="P25" s="230" t="str">
        <v>M8</v>
      </c>
      <c r="Q25" s="326">
        <v>43271</v>
      </c>
      <c r="R25" s="230" t="str">
        <v>FESM8</v>
      </c>
      <c r="S25" s="327">
        <v>43269</v>
      </c>
      <c r="T25" s="83">
        <v>100.15</v>
      </c>
      <c r="U25" s="83">
        <v>100.26</v>
      </c>
      <c r="V25" s="83">
        <v>0</v>
      </c>
      <c r="W25" s="83">
        <v>100.21000000000001</v>
      </c>
      <c r="X25" s="83">
        <f>_xll.qlMidSafe(T25,U25,Trigger)</f>
        <v>100.20500000000001</v>
      </c>
      <c r="Y25" s="83">
        <f t="shared" si="2"/>
        <v>0.10999999999999943</v>
      </c>
      <c r="Z25" s="318"/>
      <c r="AA25" s="332">
        <v>100.19499999999999</v>
      </c>
      <c r="AB25" s="318"/>
      <c r="AC25" s="83">
        <v>100.20500000000001</v>
      </c>
      <c r="AD25" s="186">
        <f>_xll.qlSimpleQuoteSetValue(F25,AC25,Trigger)</f>
        <v>0</v>
      </c>
      <c r="AE25" s="50"/>
    </row>
    <row r="26" spans="1:31" x14ac:dyDescent="0.2">
      <c r="A26" s="310"/>
      <c r="B26" s="322">
        <v>22</v>
      </c>
      <c r="C26" s="55" t="b">
        <v>1</v>
      </c>
      <c r="D26" s="51" t="str">
        <v>U8</v>
      </c>
      <c r="E26" s="137" t="str">
        <f t="shared" si="0"/>
        <v>CHFFUT3MU8_Quote</v>
      </c>
      <c r="F26" s="323" t="str">
        <f>_xll.qlSimpleQuote(E26,,PriceTickValue,Permanent,Trigger,ObjectOverwrite)</f>
        <v>CHFFUT3MU8_Quote#0000</v>
      </c>
      <c r="G26" s="324" t="str">
        <f>_xll.ohRangeRetrieveError(F26)</f>
        <v/>
      </c>
      <c r="H26" s="329" t="str">
        <f t="shared" si="1"/>
        <v>CHFFUT3MU8ConvAdj_Quote</v>
      </c>
      <c r="I26" s="330" t="str">
        <f>_xll.qlFuturesConvAdjustmentQuote(H26,IborIndex,D26,F26,Volatility,MeanReversion,Permanent,AND(ISERROR(AD26),ISERROR(FuturesHWConvAdj!U26:U27)),ObjectOverwrite)</f>
        <v>CHFFUT3MU8ConvAdj_Quote#0008</v>
      </c>
      <c r="J26" s="265" t="str">
        <f>_xll.ohRangeRetrieveError(I26)</f>
        <v/>
      </c>
      <c r="K26" s="169"/>
      <c r="M26" s="314"/>
      <c r="N26" s="325">
        <v>22</v>
      </c>
      <c r="O26" s="325" t="b">
        <v>1</v>
      </c>
      <c r="P26" s="230" t="str">
        <v>U8</v>
      </c>
      <c r="Q26" s="326">
        <v>43362</v>
      </c>
      <c r="R26" s="230" t="str">
        <v>FESU8</v>
      </c>
      <c r="S26" s="327">
        <v>43360</v>
      </c>
      <c r="T26" s="83">
        <v>0</v>
      </c>
      <c r="U26" s="83">
        <v>100.18</v>
      </c>
      <c r="V26" s="83">
        <v>0</v>
      </c>
      <c r="W26" s="83">
        <v>100.13</v>
      </c>
      <c r="X26" s="83" t="e">
        <f>_xll.qlMidSafe(T26,U26,Trigger)</f>
        <v>#NUM!</v>
      </c>
      <c r="Y26" s="83">
        <f t="shared" si="2"/>
        <v>100.18</v>
      </c>
      <c r="Z26" s="318"/>
      <c r="AA26" s="332" t="e">
        <v>#NUM!</v>
      </c>
      <c r="AB26" s="318"/>
      <c r="AC26" s="83" t="e">
        <v>#NUM!</v>
      </c>
      <c r="AD26" s="186">
        <f>_xll.qlSimpleQuoteSetValue(F26,AC26,Trigger)</f>
        <v>0</v>
      </c>
      <c r="AE26" s="50"/>
    </row>
    <row r="27" spans="1:31" x14ac:dyDescent="0.2">
      <c r="A27" s="310"/>
      <c r="B27" s="322">
        <v>23</v>
      </c>
      <c r="C27" s="55" t="b">
        <v>1</v>
      </c>
      <c r="D27" s="51" t="str">
        <v>Z8</v>
      </c>
      <c r="E27" s="137" t="str">
        <f t="shared" si="0"/>
        <v>CHFFUT3MZ8_Quote</v>
      </c>
      <c r="F27" s="323" t="str">
        <f>_xll.qlSimpleQuote(E27,,PriceTickValue,Permanent,Trigger,ObjectOverwrite)</f>
        <v>CHFFUT3MZ8_Quote#0000</v>
      </c>
      <c r="G27" s="324" t="str">
        <f>_xll.ohRangeRetrieveError(F27)</f>
        <v/>
      </c>
      <c r="H27" s="329" t="str">
        <f t="shared" si="1"/>
        <v>CHFFUT3MZ8ConvAdj_Quote</v>
      </c>
      <c r="I27" s="330" t="str">
        <f>_xll.qlFuturesConvAdjustmentQuote(H27,IborIndex,D27,F27,Volatility,MeanReversion,Permanent,AND(ISERROR(AD27),ISERROR(FuturesHWConvAdj!U27:U28)),ObjectOverwrite)</f>
        <v>CHFFUT3MZ8ConvAdj_Quote#0008</v>
      </c>
      <c r="J27" s="265" t="str">
        <f>_xll.ohRangeRetrieveError(I27)</f>
        <v/>
      </c>
      <c r="K27" s="169"/>
      <c r="M27" s="314"/>
      <c r="N27" s="325">
        <v>23</v>
      </c>
      <c r="O27" s="325" t="b">
        <v>1</v>
      </c>
      <c r="P27" s="230" t="str">
        <v>Z8</v>
      </c>
      <c r="Q27" s="326">
        <v>43453</v>
      </c>
      <c r="R27" s="230" t="str">
        <v>FESZ8</v>
      </c>
      <c r="S27" s="327">
        <v>43451</v>
      </c>
      <c r="T27" s="83">
        <v>0</v>
      </c>
      <c r="U27" s="83">
        <v>100.17</v>
      </c>
      <c r="V27" s="83">
        <v>0</v>
      </c>
      <c r="W27" s="83">
        <v>100.10000000000001</v>
      </c>
      <c r="X27" s="83" t="e">
        <f>_xll.qlMidSafe(T27,U27,Trigger)</f>
        <v>#NUM!</v>
      </c>
      <c r="Y27" s="83">
        <f t="shared" si="2"/>
        <v>100.17</v>
      </c>
      <c r="Z27" s="318"/>
      <c r="AA27" s="332" t="e">
        <v>#NUM!</v>
      </c>
      <c r="AB27" s="318"/>
      <c r="AC27" s="83" t="e">
        <v>#NUM!</v>
      </c>
      <c r="AD27" s="186">
        <f>_xll.qlSimpleQuoteSetValue(F27,AC27,Trigger)</f>
        <v>0</v>
      </c>
      <c r="AE27" s="50"/>
    </row>
    <row r="28" spans="1:31" x14ac:dyDescent="0.2">
      <c r="A28" s="310"/>
      <c r="B28" s="322">
        <v>24</v>
      </c>
      <c r="C28" s="55" t="b">
        <v>1</v>
      </c>
      <c r="D28" s="51" t="str">
        <v>H9</v>
      </c>
      <c r="E28" s="137" t="str">
        <f t="shared" si="0"/>
        <v>CHFFUT3MH9_Quote</v>
      </c>
      <c r="F28" s="323" t="str">
        <f>_xll.qlSimpleQuote(E28,,PriceTickValue,Permanent,Trigger,ObjectOverwrite)</f>
        <v>CHFFUT3MH9_Quote#0000</v>
      </c>
      <c r="G28" s="324" t="str">
        <f>_xll.ohRangeRetrieveError(F28)</f>
        <v/>
      </c>
      <c r="H28" s="329" t="str">
        <f t="shared" si="1"/>
        <v>CHFFUT3MH9ConvAdj_Quote</v>
      </c>
      <c r="I28" s="330" t="str">
        <f>_xll.qlFuturesConvAdjustmentQuote(H28,IborIndex,D28,F28,Volatility,MeanReversion,Permanent,AND(ISERROR(AD28),ISERROR(FuturesHWConvAdj!U28:U29)),ObjectOverwrite)</f>
        <v>CHFFUT3MH9ConvAdj_Quote#0008</v>
      </c>
      <c r="J28" s="265" t="str">
        <f>_xll.ohRangeRetrieveError(I28)</f>
        <v/>
      </c>
      <c r="K28" s="169"/>
      <c r="M28" s="314"/>
      <c r="N28" s="325">
        <v>24</v>
      </c>
      <c r="O28" s="325" t="b">
        <v>1</v>
      </c>
      <c r="P28" s="230" t="str">
        <v>H9</v>
      </c>
      <c r="Q28" s="326">
        <v>43544</v>
      </c>
      <c r="R28" s="230" t="str">
        <v>FESH9</v>
      </c>
      <c r="S28" s="327">
        <v>43542</v>
      </c>
      <c r="T28" s="83">
        <v>0</v>
      </c>
      <c r="U28" s="83">
        <v>100.17</v>
      </c>
      <c r="V28" s="83">
        <v>0</v>
      </c>
      <c r="W28" s="83">
        <v>100.08</v>
      </c>
      <c r="X28" s="83" t="e">
        <f>_xll.qlMidSafe(T28,U28,Trigger)</f>
        <v>#NUM!</v>
      </c>
      <c r="Y28" s="83">
        <f t="shared" si="2"/>
        <v>100.17</v>
      </c>
      <c r="Z28" s="318"/>
      <c r="AA28" s="332" t="e">
        <v>#NUM!</v>
      </c>
      <c r="AB28" s="318"/>
      <c r="AC28" s="83" t="e">
        <v>#NUM!</v>
      </c>
      <c r="AD28" s="186">
        <f>_xll.qlSimpleQuoteSetValue(F28,AC28,Trigger)</f>
        <v>0</v>
      </c>
      <c r="AE28" s="50"/>
    </row>
    <row r="29" spans="1:31" x14ac:dyDescent="0.2">
      <c r="A29" s="310"/>
      <c r="B29" s="322">
        <v>25</v>
      </c>
      <c r="C29" s="55" t="b">
        <v>1</v>
      </c>
      <c r="D29" s="51" t="str">
        <v>M9</v>
      </c>
      <c r="E29" s="137" t="str">
        <f t="shared" si="0"/>
        <v>CHFFUT3MM9_Quote</v>
      </c>
      <c r="F29" s="323" t="str">
        <f>_xll.qlSimpleQuote(E29,,PriceTickValue,Permanent,Trigger,ObjectOverwrite)</f>
        <v>CHFFUT3MM9_Quote#0000</v>
      </c>
      <c r="G29" s="324" t="str">
        <f>_xll.ohRangeRetrieveError(F29)</f>
        <v/>
      </c>
      <c r="H29" s="329" t="str">
        <f t="shared" si="1"/>
        <v>CHFFUT3MM9ConvAdj_Quote</v>
      </c>
      <c r="I29" s="330" t="str">
        <f>_xll.qlFuturesConvAdjustmentQuote(H29,IborIndex,D29,F29,Volatility,MeanReversion,Permanent,AND(ISERROR(AD29),ISERROR(FuturesHWConvAdj!U29:U30)),ObjectOverwrite)</f>
        <v>CHFFUT3MM9ConvAdj_Quote#0008</v>
      </c>
      <c r="J29" s="265" t="str">
        <f>_xll.ohRangeRetrieveError(I29)</f>
        <v/>
      </c>
      <c r="K29" s="169"/>
      <c r="M29" s="314"/>
      <c r="N29" s="325">
        <v>25</v>
      </c>
      <c r="O29" s="325" t="b">
        <v>1</v>
      </c>
      <c r="P29" s="230" t="str">
        <v>M9</v>
      </c>
      <c r="Q29" s="326">
        <v>43635</v>
      </c>
      <c r="R29" s="230" t="str">
        <v>FESM9</v>
      </c>
      <c r="S29" s="327">
        <v>43633</v>
      </c>
      <c r="T29" s="83">
        <v>0</v>
      </c>
      <c r="U29" s="83">
        <v>100.18</v>
      </c>
      <c r="V29" s="83">
        <v>0</v>
      </c>
      <c r="W29" s="83">
        <v>100.07000000000001</v>
      </c>
      <c r="X29" s="83" t="e">
        <f>_xll.qlMidSafe(T29,U29,Trigger)</f>
        <v>#NUM!</v>
      </c>
      <c r="Y29" s="83">
        <f t="shared" si="2"/>
        <v>100.18</v>
      </c>
      <c r="Z29" s="318"/>
      <c r="AA29" s="332" t="e">
        <v>#NUM!</v>
      </c>
      <c r="AB29" s="318"/>
      <c r="AC29" s="83" t="e">
        <v>#NUM!</v>
      </c>
      <c r="AD29" s="186">
        <f>_xll.qlSimpleQuoteSetValue(F29,AC29,Trigger)</f>
        <v>0</v>
      </c>
      <c r="AE29" s="50"/>
    </row>
    <row r="30" spans="1:31" x14ac:dyDescent="0.2">
      <c r="A30" s="310"/>
      <c r="B30" s="322">
        <v>26</v>
      </c>
      <c r="C30" s="55" t="b">
        <v>1</v>
      </c>
      <c r="D30" s="51" t="str">
        <v>U9</v>
      </c>
      <c r="E30" s="137" t="str">
        <f t="shared" si="0"/>
        <v>CHFFUT3MU9_Quote</v>
      </c>
      <c r="F30" s="323" t="str">
        <f>_xll.qlSimpleQuote(E30,,PriceTickValue,Permanent,Trigger,ObjectOverwrite)</f>
        <v>CHFFUT3MU9_Quote#0000</v>
      </c>
      <c r="G30" s="324" t="str">
        <f>_xll.ohRangeRetrieveError(F30)</f>
        <v/>
      </c>
      <c r="H30" s="329" t="str">
        <f t="shared" si="1"/>
        <v>CHFFUT3MU9ConvAdj_Quote</v>
      </c>
      <c r="I30" s="330" t="str">
        <f>_xll.qlFuturesConvAdjustmentQuote(H30,IborIndex,D30,F30,Volatility,MeanReversion,Permanent,AND(ISERROR(AD30),ISERROR(FuturesHWConvAdj!U30:U31)),ObjectOverwrite)</f>
        <v>CHFFUT3MU9ConvAdj_Quote#0008</v>
      </c>
      <c r="J30" s="265" t="str">
        <f>_xll.ohRangeRetrieveError(I30)</f>
        <v/>
      </c>
      <c r="K30" s="169"/>
      <c r="M30" s="314"/>
      <c r="N30" s="325">
        <v>26</v>
      </c>
      <c r="O30" s="325" t="b">
        <v>1</v>
      </c>
      <c r="P30" s="230" t="str">
        <v>U9</v>
      </c>
      <c r="Q30" s="326">
        <v>43726</v>
      </c>
      <c r="R30" s="230" t="str">
        <v>FESU9</v>
      </c>
      <c r="S30" s="327">
        <v>43724</v>
      </c>
      <c r="T30" s="83">
        <v>0</v>
      </c>
      <c r="U30" s="83">
        <v>0</v>
      </c>
      <c r="V30" s="83">
        <v>0</v>
      </c>
      <c r="W30" s="83">
        <v>100.06</v>
      </c>
      <c r="X30" s="83" t="e">
        <f>_xll.qlMidSafe(T30,U30,Trigger)</f>
        <v>#NUM!</v>
      </c>
      <c r="Y30" s="83">
        <f t="shared" si="2"/>
        <v>0</v>
      </c>
      <c r="Z30" s="318"/>
      <c r="AA30" s="332" t="e">
        <v>#NUM!</v>
      </c>
      <c r="AB30" s="318"/>
      <c r="AC30" s="83" t="e">
        <v>#NUM!</v>
      </c>
      <c r="AD30" s="186">
        <f>_xll.qlSimpleQuoteSetValue(F30,AC30,Trigger)</f>
        <v>0</v>
      </c>
      <c r="AE30" s="50"/>
    </row>
    <row r="31" spans="1:31" x14ac:dyDescent="0.2">
      <c r="A31" s="310"/>
      <c r="B31" s="322">
        <v>27</v>
      </c>
      <c r="C31" s="55" t="b">
        <v>1</v>
      </c>
      <c r="D31" s="51" t="str">
        <v>Z9</v>
      </c>
      <c r="E31" s="137" t="str">
        <f t="shared" si="0"/>
        <v>CHFFUT3MZ9_Quote</v>
      </c>
      <c r="F31" s="323" t="str">
        <f>_xll.qlSimpleQuote(E31,,PriceTickValue,Permanent,Trigger,ObjectOverwrite)</f>
        <v>CHFFUT3MZ9_Quote#0000</v>
      </c>
      <c r="G31" s="324" t="str">
        <f>_xll.ohRangeRetrieveError(F31)</f>
        <v/>
      </c>
      <c r="H31" s="329" t="str">
        <f t="shared" si="1"/>
        <v>CHFFUT3MZ9ConvAdj_Quote</v>
      </c>
      <c r="I31" s="330" t="str">
        <f>_xll.qlFuturesConvAdjustmentQuote(H31,IborIndex,D31,F31,Volatility,MeanReversion,Permanent,AND(ISERROR(AD31),ISERROR(FuturesHWConvAdj!U31:U32)),ObjectOverwrite)</f>
        <v>CHFFUT3MZ9ConvAdj_Quote#0008</v>
      </c>
      <c r="J31" s="265" t="str">
        <f>_xll.ohRangeRetrieveError(I31)</f>
        <v/>
      </c>
      <c r="K31" s="169"/>
      <c r="M31" s="314"/>
      <c r="N31" s="325">
        <v>27</v>
      </c>
      <c r="O31" s="325" t="b">
        <v>1</v>
      </c>
      <c r="P31" s="230" t="str">
        <v>Z9</v>
      </c>
      <c r="Q31" s="326">
        <v>43817</v>
      </c>
      <c r="R31" s="230" t="str">
        <v>FESZ9</v>
      </c>
      <c r="S31" s="327">
        <v>43815</v>
      </c>
      <c r="T31" s="83">
        <v>0</v>
      </c>
      <c r="U31" s="83">
        <v>0</v>
      </c>
      <c r="V31" s="83">
        <v>0</v>
      </c>
      <c r="W31" s="83">
        <v>100.05</v>
      </c>
      <c r="X31" s="83" t="e">
        <f>_xll.qlMidSafe(T31,U31,Trigger)</f>
        <v>#NUM!</v>
      </c>
      <c r="Y31" s="83">
        <f t="shared" si="2"/>
        <v>0</v>
      </c>
      <c r="Z31" s="318"/>
      <c r="AA31" s="332" t="e">
        <v>#NUM!</v>
      </c>
      <c r="AB31" s="318"/>
      <c r="AC31" s="83" t="e">
        <v>#NUM!</v>
      </c>
      <c r="AD31" s="186">
        <f>_xll.qlSimpleQuoteSetValue(F31,AC31,Trigger)</f>
        <v>0</v>
      </c>
      <c r="AE31" s="50"/>
    </row>
    <row r="32" spans="1:31" x14ac:dyDescent="0.2">
      <c r="A32" s="310"/>
      <c r="B32" s="322">
        <v>28</v>
      </c>
      <c r="C32" s="55" t="b">
        <v>1</v>
      </c>
      <c r="D32" s="51" t="str">
        <v>H0</v>
      </c>
      <c r="E32" s="137" t="str">
        <f t="shared" si="0"/>
        <v>CHFFUT3MH0_Quote</v>
      </c>
      <c r="F32" s="323" t="str">
        <f>_xll.qlSimpleQuote(E32,,PriceTickValue,Permanent,Trigger,ObjectOverwrite)</f>
        <v>CHFFUT3MH0_Quote#0000</v>
      </c>
      <c r="G32" s="324" t="str">
        <f>_xll.ohRangeRetrieveError(F32)</f>
        <v/>
      </c>
      <c r="H32" s="329" t="str">
        <f t="shared" si="1"/>
        <v>CHFFUT3MH0ConvAdj_Quote</v>
      </c>
      <c r="I32" s="330" t="str">
        <f>_xll.qlFuturesConvAdjustmentQuote(H32,IborIndex,D32,F32,Volatility,MeanReversion,Permanent,AND(ISERROR(AD32),ISERROR(FuturesHWConvAdj!U32:U33)),ObjectOverwrite)</f>
        <v>CHFFUT3MH0ConvAdj_Quote#0008</v>
      </c>
      <c r="J32" s="265" t="str">
        <f>_xll.ohRangeRetrieveError(I32)</f>
        <v/>
      </c>
      <c r="K32" s="169"/>
      <c r="M32" s="314"/>
      <c r="N32" s="325">
        <v>28</v>
      </c>
      <c r="O32" s="325" t="b">
        <v>1</v>
      </c>
      <c r="P32" s="230" t="str">
        <v>H0</v>
      </c>
      <c r="Q32" s="326">
        <v>43908</v>
      </c>
      <c r="R32" s="230" t="str">
        <v>FESH0</v>
      </c>
      <c r="S32" s="327">
        <v>43906</v>
      </c>
      <c r="T32" s="83">
        <v>0</v>
      </c>
      <c r="U32" s="83">
        <v>0</v>
      </c>
      <c r="V32" s="83">
        <v>0</v>
      </c>
      <c r="W32" s="83">
        <v>100.04</v>
      </c>
      <c r="X32" s="83" t="e">
        <f>_xll.qlMidSafe(T32,U32,Trigger)</f>
        <v>#NUM!</v>
      </c>
      <c r="Y32" s="83">
        <f t="shared" si="2"/>
        <v>0</v>
      </c>
      <c r="Z32" s="318"/>
      <c r="AA32" s="332" t="e">
        <v>#NUM!</v>
      </c>
      <c r="AB32" s="318"/>
      <c r="AC32" s="83" t="e">
        <v>#NUM!</v>
      </c>
      <c r="AD32" s="186">
        <f>_xll.qlSimpleQuoteSetValue(F32,AC32,Trigger)</f>
        <v>0</v>
      </c>
      <c r="AE32" s="50"/>
    </row>
    <row r="33" spans="1:31" x14ac:dyDescent="0.2">
      <c r="A33" s="310"/>
      <c r="B33" s="322">
        <v>29</v>
      </c>
      <c r="C33" s="55" t="b">
        <v>1</v>
      </c>
      <c r="D33" s="51" t="str">
        <v>M0</v>
      </c>
      <c r="E33" s="137" t="str">
        <f t="shared" si="0"/>
        <v>CHFFUT3MM0_Quote</v>
      </c>
      <c r="F33" s="323" t="str">
        <f>_xll.qlSimpleQuote(E33,,PriceTickValue,Permanent,Trigger,ObjectOverwrite)</f>
        <v>CHFFUT3MM0_Quote#0000</v>
      </c>
      <c r="G33" s="324" t="str">
        <f>_xll.ohRangeRetrieveError(F33)</f>
        <v/>
      </c>
      <c r="H33" s="329" t="str">
        <f t="shared" si="1"/>
        <v>CHFFUT3MM0ConvAdj_Quote</v>
      </c>
      <c r="I33" s="330" t="str">
        <f>_xll.qlFuturesConvAdjustmentQuote(H33,IborIndex,D33,F33,Volatility,MeanReversion,Permanent,AND(ISERROR(AD33),ISERROR(FuturesHWConvAdj!U33:U34)),ObjectOverwrite)</f>
        <v>CHFFUT3MM0ConvAdj_Quote#0008</v>
      </c>
      <c r="J33" s="265" t="str">
        <f>_xll.ohRangeRetrieveError(I33)</f>
        <v/>
      </c>
      <c r="K33" s="169"/>
      <c r="M33" s="314"/>
      <c r="N33" s="325">
        <v>29</v>
      </c>
      <c r="O33" s="325" t="b">
        <v>1</v>
      </c>
      <c r="P33" s="230" t="str">
        <v>M0</v>
      </c>
      <c r="Q33" s="326">
        <v>43999</v>
      </c>
      <c r="R33" s="230" t="str">
        <v>FESM0</v>
      </c>
      <c r="S33" s="327">
        <v>43997</v>
      </c>
      <c r="T33" s="83">
        <v>0</v>
      </c>
      <c r="U33" s="83">
        <v>0</v>
      </c>
      <c r="V33" s="83">
        <v>0</v>
      </c>
      <c r="W33" s="83">
        <v>100.03</v>
      </c>
      <c r="X33" s="83" t="e">
        <f>_xll.qlMidSafe(T33,U33,Trigger)</f>
        <v>#NUM!</v>
      </c>
      <c r="Y33" s="83">
        <f t="shared" si="2"/>
        <v>0</v>
      </c>
      <c r="Z33" s="318"/>
      <c r="AA33" s="332" t="e">
        <v>#NUM!</v>
      </c>
      <c r="AB33" s="318"/>
      <c r="AC33" s="83" t="e">
        <v>#NUM!</v>
      </c>
      <c r="AD33" s="186">
        <f>_xll.qlSimpleQuoteSetValue(F33,AC33,Trigger)</f>
        <v>0</v>
      </c>
      <c r="AE33" s="50"/>
    </row>
    <row r="34" spans="1:31" x14ac:dyDescent="0.2">
      <c r="A34" s="310"/>
      <c r="B34" s="322">
        <v>30</v>
      </c>
      <c r="C34" s="55" t="b">
        <v>1</v>
      </c>
      <c r="D34" s="51" t="str">
        <v>U0</v>
      </c>
      <c r="E34" s="137" t="str">
        <f t="shared" si="0"/>
        <v>CHFFUT3MU0_Quote</v>
      </c>
      <c r="F34" s="323" t="str">
        <f>_xll.qlSimpleQuote(E34,,PriceTickValue,Permanent,Trigger,ObjectOverwrite)</f>
        <v>CHFFUT3MU0_Quote#0000</v>
      </c>
      <c r="G34" s="324" t="str">
        <f>_xll.ohRangeRetrieveError(F34)</f>
        <v/>
      </c>
      <c r="H34" s="329" t="str">
        <f t="shared" si="1"/>
        <v>CHFFUT3MU0ConvAdj_Quote</v>
      </c>
      <c r="I34" s="330" t="str">
        <f>_xll.qlFuturesConvAdjustmentQuote(H34,IborIndex,D34,F34,Volatility,MeanReversion,Permanent,AND(ISERROR(AD34),ISERROR(FuturesHWConvAdj!U34:U35)),ObjectOverwrite)</f>
        <v>CHFFUT3MU0ConvAdj_Quote#0008</v>
      </c>
      <c r="J34" s="265" t="str">
        <f>_xll.ohRangeRetrieveError(I34)</f>
        <v/>
      </c>
      <c r="K34" s="169"/>
      <c r="M34" s="314"/>
      <c r="N34" s="325">
        <v>30</v>
      </c>
      <c r="O34" s="325" t="b">
        <v>1</v>
      </c>
      <c r="P34" s="230" t="str">
        <v>U0</v>
      </c>
      <c r="Q34" s="326">
        <v>44090</v>
      </c>
      <c r="R34" s="230" t="str">
        <v>FESU0</v>
      </c>
      <c r="S34" s="327">
        <v>44088</v>
      </c>
      <c r="T34" s="83">
        <v>0</v>
      </c>
      <c r="U34" s="83">
        <v>0</v>
      </c>
      <c r="V34" s="83">
        <v>0</v>
      </c>
      <c r="W34" s="83">
        <v>100.02</v>
      </c>
      <c r="X34" s="83" t="e">
        <f>_xll.qlMidSafe(T34,U34,Trigger)</f>
        <v>#NUM!</v>
      </c>
      <c r="Y34" s="83">
        <f t="shared" si="2"/>
        <v>0</v>
      </c>
      <c r="Z34" s="318"/>
      <c r="AA34" s="332" t="e">
        <v>#NUM!</v>
      </c>
      <c r="AB34" s="318"/>
      <c r="AC34" s="83" t="e">
        <v>#NUM!</v>
      </c>
      <c r="AD34" s="186">
        <f>_xll.qlSimpleQuoteSetValue(F34,AC34,Trigger)</f>
        <v>0</v>
      </c>
      <c r="AE34" s="50"/>
    </row>
    <row r="35" spans="1:31" x14ac:dyDescent="0.2">
      <c r="A35" s="310"/>
      <c r="B35" s="322">
        <v>31</v>
      </c>
      <c r="C35" s="55" t="b">
        <v>1</v>
      </c>
      <c r="D35" s="51" t="str">
        <v>Z0</v>
      </c>
      <c r="E35" s="137" t="str">
        <f t="shared" si="0"/>
        <v>CHFFUT3MZ0_Quote</v>
      </c>
      <c r="F35" s="323" t="str">
        <f>_xll.qlSimpleQuote(E35,,PriceTickValue,Permanent,Trigger,ObjectOverwrite)</f>
        <v>CHFFUT3MZ0_Quote#0000</v>
      </c>
      <c r="G35" s="324" t="str">
        <f>_xll.ohRangeRetrieveError(F35)</f>
        <v/>
      </c>
      <c r="H35" s="329" t="str">
        <f t="shared" si="1"/>
        <v>CHFFUT3MZ0ConvAdj_Quote</v>
      </c>
      <c r="I35" s="330" t="str">
        <f>_xll.qlFuturesConvAdjustmentQuote(H35,IborIndex,D35,F35,Volatility,MeanReversion,Permanent,AND(ISERROR(AD35),ISERROR(FuturesHWConvAdj!U35:U36)),ObjectOverwrite)</f>
        <v>CHFFUT3MZ0ConvAdj_Quote#0008</v>
      </c>
      <c r="J35" s="265" t="str">
        <f>_xll.ohRangeRetrieveError(I35)</f>
        <v/>
      </c>
      <c r="K35" s="169"/>
      <c r="M35" s="314"/>
      <c r="N35" s="325">
        <v>31</v>
      </c>
      <c r="O35" s="325" t="b">
        <v>1</v>
      </c>
      <c r="P35" s="230" t="str">
        <v>Z0</v>
      </c>
      <c r="Q35" s="326">
        <v>44181</v>
      </c>
      <c r="R35" s="230" t="str">
        <v>FESZ0</v>
      </c>
      <c r="S35" s="327">
        <v>44179</v>
      </c>
      <c r="T35" s="83">
        <v>0</v>
      </c>
      <c r="U35" s="83">
        <v>0</v>
      </c>
      <c r="V35" s="83">
        <v>0</v>
      </c>
      <c r="W35" s="83">
        <v>100.01</v>
      </c>
      <c r="X35" s="83" t="e">
        <f>_xll.qlMidSafe(T35,U35,Trigger)</f>
        <v>#NUM!</v>
      </c>
      <c r="Y35" s="83">
        <f t="shared" si="2"/>
        <v>0</v>
      </c>
      <c r="Z35" s="318"/>
      <c r="AA35" s="332" t="e">
        <v>#NUM!</v>
      </c>
      <c r="AB35" s="318"/>
      <c r="AC35" s="83" t="e">
        <v>#NUM!</v>
      </c>
      <c r="AD35" s="186">
        <f>_xll.qlSimpleQuoteSetValue(F35,AC35,Trigger)</f>
        <v>0</v>
      </c>
      <c r="AE35" s="50"/>
    </row>
    <row r="36" spans="1:31" x14ac:dyDescent="0.2">
      <c r="A36" s="310"/>
      <c r="B36" s="322">
        <v>32</v>
      </c>
      <c r="C36" s="55" t="b">
        <v>1</v>
      </c>
      <c r="D36" s="51" t="str">
        <v>H1</v>
      </c>
      <c r="E36" s="137" t="str">
        <f t="shared" si="0"/>
        <v>CHFFUT3MH1_Quote</v>
      </c>
      <c r="F36" s="323" t="str">
        <f>_xll.qlSimpleQuote(E36,,PriceTickValue,Permanent,Trigger,ObjectOverwrite)</f>
        <v>CHFFUT3MH1_Quote#0000</v>
      </c>
      <c r="G36" s="324" t="str">
        <f>_xll.ohRangeRetrieveError(F36)</f>
        <v/>
      </c>
      <c r="H36" s="329" t="str">
        <f t="shared" si="1"/>
        <v>CHFFUT3MH1ConvAdj_Quote</v>
      </c>
      <c r="I36" s="330" t="str">
        <f>_xll.qlFuturesConvAdjustmentQuote(H36,IborIndex,D36,F36,Volatility,MeanReversion,Permanent,AND(ISERROR(AD36),ISERROR(FuturesHWConvAdj!U36:U37)),ObjectOverwrite)</f>
        <v>CHFFUT3MH1ConvAdj_Quote#0008</v>
      </c>
      <c r="J36" s="265" t="str">
        <f>_xll.ohRangeRetrieveError(I36)</f>
        <v/>
      </c>
      <c r="K36" s="169"/>
      <c r="M36" s="314"/>
      <c r="N36" s="325">
        <v>32</v>
      </c>
      <c r="O36" s="325" t="b">
        <v>1</v>
      </c>
      <c r="P36" s="230" t="str">
        <v>H1</v>
      </c>
      <c r="Q36" s="326">
        <v>44272</v>
      </c>
      <c r="R36" s="230" t="str">
        <v>FESH1</v>
      </c>
      <c r="S36" s="327">
        <v>44270</v>
      </c>
      <c r="T36" s="83">
        <v>0</v>
      </c>
      <c r="U36" s="83">
        <v>0</v>
      </c>
      <c r="V36" s="83">
        <v>0</v>
      </c>
      <c r="W36" s="83">
        <v>100</v>
      </c>
      <c r="X36" s="83" t="e">
        <f>_xll.qlMidSafe(T36,U36,Trigger)</f>
        <v>#NUM!</v>
      </c>
      <c r="Y36" s="83">
        <f t="shared" si="2"/>
        <v>0</v>
      </c>
      <c r="Z36" s="318"/>
      <c r="AA36" s="332" t="e">
        <v>#NUM!</v>
      </c>
      <c r="AB36" s="318"/>
      <c r="AC36" s="83" t="e">
        <v>#NUM!</v>
      </c>
      <c r="AD36" s="186">
        <f>_xll.qlSimpleQuoteSetValue(F36,AC36,Trigger)</f>
        <v>0</v>
      </c>
      <c r="AE36" s="50"/>
    </row>
    <row r="37" spans="1:31" x14ac:dyDescent="0.2">
      <c r="A37" s="310"/>
      <c r="B37" s="322">
        <v>33</v>
      </c>
      <c r="C37" s="55" t="b">
        <v>1</v>
      </c>
      <c r="D37" s="51" t="str">
        <v>M1</v>
      </c>
      <c r="E37" s="137" t="str">
        <f t="shared" si="0"/>
        <v>CHFFUT3MM1_Quote</v>
      </c>
      <c r="F37" s="323" t="str">
        <f>_xll.qlSimpleQuote(E37,,PriceTickValue,Permanent,Trigger,ObjectOverwrite)</f>
        <v>CHFFUT3MM1_Quote#0000</v>
      </c>
      <c r="G37" s="324" t="str">
        <f>_xll.ohRangeRetrieveError(F37)</f>
        <v/>
      </c>
      <c r="H37" s="329" t="str">
        <f t="shared" si="1"/>
        <v>CHFFUT3MM1ConvAdj_Quote</v>
      </c>
      <c r="I37" s="330" t="str">
        <f>_xll.qlFuturesConvAdjustmentQuote(H37,IborIndex,D37,F37,Volatility,MeanReversion,Permanent,AND(ISERROR(AD37),ISERROR(FuturesHWConvAdj!U37:U38)),ObjectOverwrite)</f>
        <v>CHFFUT3MM1ConvAdj_Quote#0008</v>
      </c>
      <c r="J37" s="265" t="str">
        <f>_xll.ohRangeRetrieveError(I37)</f>
        <v/>
      </c>
      <c r="K37" s="169"/>
      <c r="M37" s="314"/>
      <c r="N37" s="325">
        <v>33</v>
      </c>
      <c r="O37" s="325" t="b">
        <v>1</v>
      </c>
      <c r="P37" s="230" t="str">
        <v>M1</v>
      </c>
      <c r="Q37" s="326">
        <v>44363</v>
      </c>
      <c r="R37" s="230" t="str">
        <v>FESM1</v>
      </c>
      <c r="S37" s="327" t="s">
        <v>277</v>
      </c>
      <c r="T37" s="83" t="s">
        <v>277</v>
      </c>
      <c r="U37" s="83" t="s">
        <v>277</v>
      </c>
      <c r="V37" s="83" t="s">
        <v>277</v>
      </c>
      <c r="W37" s="83" t="s">
        <v>277</v>
      </c>
      <c r="X37" s="83" t="e">
        <f>_xll.qlMidSafe(T37,U37,Trigger)</f>
        <v>#NUM!</v>
      </c>
      <c r="Y37" s="83" t="e">
        <f t="shared" si="2"/>
        <v>#VALUE!</v>
      </c>
      <c r="Z37" s="318"/>
      <c r="AA37" s="332" t="e">
        <v>#NUM!</v>
      </c>
      <c r="AB37" s="318"/>
      <c r="AC37" s="83" t="e">
        <v>#NUM!</v>
      </c>
      <c r="AD37" s="186">
        <f>_xll.qlSimpleQuoteSetValue(F37,AC37,Trigger)</f>
        <v>0</v>
      </c>
      <c r="AE37" s="50"/>
    </row>
    <row r="38" spans="1:31" x14ac:dyDescent="0.2">
      <c r="A38" s="310"/>
      <c r="B38" s="322">
        <v>34</v>
      </c>
      <c r="C38" s="55" t="b">
        <v>1</v>
      </c>
      <c r="D38" s="51" t="str">
        <v>U1</v>
      </c>
      <c r="E38" s="137" t="str">
        <f t="shared" si="0"/>
        <v>CHFFUT3MU1_Quote</v>
      </c>
      <c r="F38" s="323" t="str">
        <f>_xll.qlSimpleQuote(E38,,PriceTickValue,Permanent,Trigger,ObjectOverwrite)</f>
        <v>CHFFUT3MU1_Quote#0000</v>
      </c>
      <c r="G38" s="324" t="str">
        <f>_xll.ohRangeRetrieveError(F38)</f>
        <v/>
      </c>
      <c r="H38" s="329" t="str">
        <f t="shared" si="1"/>
        <v>CHFFUT3MU1ConvAdj_Quote</v>
      </c>
      <c r="I38" s="330" t="str">
        <f>_xll.qlFuturesConvAdjustmentQuote(H38,IborIndex,D38,F38,Volatility,MeanReversion,Permanent,AND(ISERROR(AD38),ISERROR(FuturesHWConvAdj!U38:U39)),ObjectOverwrite)</f>
        <v>CHFFUT3MU1ConvAdj_Quote#0008</v>
      </c>
      <c r="J38" s="265" t="str">
        <f>_xll.ohRangeRetrieveError(I38)</f>
        <v/>
      </c>
      <c r="K38" s="169"/>
      <c r="M38" s="314"/>
      <c r="N38" s="325">
        <v>34</v>
      </c>
      <c r="O38" s="325" t="b">
        <v>1</v>
      </c>
      <c r="P38" s="230" t="str">
        <v>U1</v>
      </c>
      <c r="Q38" s="326">
        <v>44454</v>
      </c>
      <c r="R38" s="230" t="str">
        <v>FESU1</v>
      </c>
      <c r="S38" s="327" t="s">
        <v>277</v>
      </c>
      <c r="T38" s="83" t="s">
        <v>277</v>
      </c>
      <c r="U38" s="83" t="s">
        <v>277</v>
      </c>
      <c r="V38" s="83" t="s">
        <v>277</v>
      </c>
      <c r="W38" s="83" t="s">
        <v>277</v>
      </c>
      <c r="X38" s="83" t="e">
        <f>_xll.qlMidSafe(T38,U38,Trigger)</f>
        <v>#NUM!</v>
      </c>
      <c r="Y38" s="83" t="e">
        <f t="shared" si="2"/>
        <v>#VALUE!</v>
      </c>
      <c r="Z38" s="318"/>
      <c r="AA38" s="332" t="e">
        <v>#NUM!</v>
      </c>
      <c r="AB38" s="318"/>
      <c r="AC38" s="83" t="e">
        <v>#NUM!</v>
      </c>
      <c r="AD38" s="186">
        <f>_xll.qlSimpleQuoteSetValue(F38,AC38,Trigger)</f>
        <v>0</v>
      </c>
      <c r="AE38" s="50"/>
    </row>
    <row r="39" spans="1:31" x14ac:dyDescent="0.2">
      <c r="A39" s="310"/>
      <c r="B39" s="322">
        <v>35</v>
      </c>
      <c r="C39" s="55" t="b">
        <v>1</v>
      </c>
      <c r="D39" s="51" t="str">
        <v>Z1</v>
      </c>
      <c r="E39" s="137" t="str">
        <f t="shared" si="0"/>
        <v>CHFFUT3MZ1_Quote</v>
      </c>
      <c r="F39" s="323" t="str">
        <f>_xll.qlSimpleQuote(E39,,PriceTickValue,Permanent,Trigger,ObjectOverwrite)</f>
        <v>CHFFUT3MZ1_Quote#0000</v>
      </c>
      <c r="G39" s="324" t="str">
        <f>_xll.ohRangeRetrieveError(F39)</f>
        <v/>
      </c>
      <c r="H39" s="329" t="str">
        <f t="shared" si="1"/>
        <v>CHFFUT3MZ1ConvAdj_Quote</v>
      </c>
      <c r="I39" s="330" t="str">
        <f>_xll.qlFuturesConvAdjustmentQuote(H39,IborIndex,D39,F39,Volatility,MeanReversion,Permanent,AND(ISERROR(AD39),ISERROR(FuturesHWConvAdj!U39:U40)),ObjectOverwrite)</f>
        <v>CHFFUT3MZ1ConvAdj_Quote#0008</v>
      </c>
      <c r="J39" s="265" t="str">
        <f>_xll.ohRangeRetrieveError(I39)</f>
        <v/>
      </c>
      <c r="K39" s="169"/>
      <c r="M39" s="314"/>
      <c r="N39" s="325">
        <v>35</v>
      </c>
      <c r="O39" s="325" t="b">
        <v>1</v>
      </c>
      <c r="P39" s="230" t="str">
        <v>Z1</v>
      </c>
      <c r="Q39" s="326">
        <v>44545</v>
      </c>
      <c r="R39" s="230" t="str">
        <v>FESZ1</v>
      </c>
      <c r="S39" s="327" t="s">
        <v>277</v>
      </c>
      <c r="T39" s="83" t="s">
        <v>277</v>
      </c>
      <c r="U39" s="83" t="s">
        <v>277</v>
      </c>
      <c r="V39" s="83" t="s">
        <v>277</v>
      </c>
      <c r="W39" s="83" t="s">
        <v>277</v>
      </c>
      <c r="X39" s="83" t="e">
        <f>_xll.qlMidSafe(T39,U39,Trigger)</f>
        <v>#NUM!</v>
      </c>
      <c r="Y39" s="83" t="e">
        <f t="shared" si="2"/>
        <v>#VALUE!</v>
      </c>
      <c r="Z39" s="318"/>
      <c r="AA39" s="332" t="e">
        <v>#NUM!</v>
      </c>
      <c r="AB39" s="318"/>
      <c r="AC39" s="83" t="e">
        <v>#NUM!</v>
      </c>
      <c r="AD39" s="186">
        <f>_xll.qlSimpleQuoteSetValue(F39,AC39,Trigger)</f>
        <v>0</v>
      </c>
      <c r="AE39" s="50"/>
    </row>
    <row r="40" spans="1:31" x14ac:dyDescent="0.2">
      <c r="A40" s="310"/>
      <c r="B40" s="322">
        <v>36</v>
      </c>
      <c r="C40" s="55" t="b">
        <v>1</v>
      </c>
      <c r="D40" s="51" t="str">
        <v>H2</v>
      </c>
      <c r="E40" s="137" t="str">
        <f t="shared" si="0"/>
        <v>CHFFUT3MH2_Quote</v>
      </c>
      <c r="F40" s="323" t="str">
        <f>_xll.qlSimpleQuote(E40,,PriceTickValue,Permanent,Trigger,ObjectOverwrite)</f>
        <v>CHFFUT3MH2_Quote#0000</v>
      </c>
      <c r="G40" s="324" t="str">
        <f>_xll.ohRangeRetrieveError(F40)</f>
        <v/>
      </c>
      <c r="H40" s="329" t="str">
        <f t="shared" si="1"/>
        <v>CHFFUT3MH2ConvAdj_Quote</v>
      </c>
      <c r="I40" s="330" t="str">
        <f>_xll.qlFuturesConvAdjustmentQuote(H40,IborIndex,D40,F40,Volatility,MeanReversion,Permanent,AND(ISERROR(AD40),ISERROR(FuturesHWConvAdj!U40:U41)),ObjectOverwrite)</f>
        <v>CHFFUT3MH2ConvAdj_Quote#0008</v>
      </c>
      <c r="J40" s="265" t="str">
        <f>_xll.ohRangeRetrieveError(I40)</f>
        <v/>
      </c>
      <c r="K40" s="169"/>
      <c r="M40" s="314"/>
      <c r="N40" s="325">
        <v>36</v>
      </c>
      <c r="O40" s="325" t="b">
        <v>1</v>
      </c>
      <c r="P40" s="230" t="str">
        <v>H2</v>
      </c>
      <c r="Q40" s="326">
        <v>44636</v>
      </c>
      <c r="R40" s="230" t="str">
        <v>FESH2</v>
      </c>
      <c r="S40" s="327" t="s">
        <v>277</v>
      </c>
      <c r="T40" s="83" t="s">
        <v>277</v>
      </c>
      <c r="U40" s="83" t="s">
        <v>277</v>
      </c>
      <c r="V40" s="83" t="s">
        <v>277</v>
      </c>
      <c r="W40" s="83" t="s">
        <v>277</v>
      </c>
      <c r="X40" s="83" t="e">
        <f>_xll.qlMidSafe(T40,U40,Trigger)</f>
        <v>#NUM!</v>
      </c>
      <c r="Y40" s="83" t="e">
        <f t="shared" si="2"/>
        <v>#VALUE!</v>
      </c>
      <c r="Z40" s="318"/>
      <c r="AA40" s="332" t="e">
        <v>#NUM!</v>
      </c>
      <c r="AB40" s="318"/>
      <c r="AC40" s="83" t="e">
        <v>#NUM!</v>
      </c>
      <c r="AD40" s="186">
        <f>_xll.qlSimpleQuoteSetValue(F40,AC40,Trigger)</f>
        <v>0</v>
      </c>
      <c r="AE40" s="50"/>
    </row>
    <row r="41" spans="1:31" x14ac:dyDescent="0.2">
      <c r="A41" s="310"/>
      <c r="B41" s="322">
        <v>37</v>
      </c>
      <c r="C41" s="55" t="b">
        <v>1</v>
      </c>
      <c r="D41" s="51" t="str">
        <v>M2</v>
      </c>
      <c r="E41" s="137" t="str">
        <f t="shared" si="0"/>
        <v>CHFFUT3MM2_Quote</v>
      </c>
      <c r="F41" s="323" t="str">
        <f>_xll.qlSimpleQuote(E41,,PriceTickValue,Permanent,Trigger,ObjectOverwrite)</f>
        <v>CHFFUT3MM2_Quote#0000</v>
      </c>
      <c r="G41" s="324" t="str">
        <f>_xll.ohRangeRetrieveError(F41)</f>
        <v/>
      </c>
      <c r="H41" s="329" t="str">
        <f t="shared" si="1"/>
        <v>CHFFUT3MM2ConvAdj_Quote</v>
      </c>
      <c r="I41" s="330" t="str">
        <f>_xll.qlFuturesConvAdjustmentQuote(H41,IborIndex,D41,F41,Volatility,MeanReversion,Permanent,AND(ISERROR(AD41),ISERROR(FuturesHWConvAdj!U41:U42)),ObjectOverwrite)</f>
        <v>CHFFUT3MM2ConvAdj_Quote#0008</v>
      </c>
      <c r="J41" s="265" t="str">
        <f>_xll.ohRangeRetrieveError(I41)</f>
        <v/>
      </c>
      <c r="K41" s="169"/>
      <c r="M41" s="314"/>
      <c r="N41" s="325">
        <v>37</v>
      </c>
      <c r="O41" s="325" t="b">
        <v>1</v>
      </c>
      <c r="P41" s="230" t="str">
        <v>M2</v>
      </c>
      <c r="Q41" s="326">
        <v>44727</v>
      </c>
      <c r="R41" s="230" t="str">
        <v>FESM2</v>
      </c>
      <c r="S41" s="327" t="s">
        <v>277</v>
      </c>
      <c r="T41" s="83" t="s">
        <v>277</v>
      </c>
      <c r="U41" s="83" t="s">
        <v>277</v>
      </c>
      <c r="V41" s="83" t="s">
        <v>277</v>
      </c>
      <c r="W41" s="83" t="s">
        <v>277</v>
      </c>
      <c r="X41" s="83" t="e">
        <f>_xll.qlMidSafe(T41,U41,Trigger)</f>
        <v>#NUM!</v>
      </c>
      <c r="Y41" s="83" t="e">
        <f t="shared" si="2"/>
        <v>#VALUE!</v>
      </c>
      <c r="Z41" s="318"/>
      <c r="AA41" s="332" t="e">
        <v>#NUM!</v>
      </c>
      <c r="AB41" s="318"/>
      <c r="AC41" s="83" t="e">
        <v>#NUM!</v>
      </c>
      <c r="AD41" s="186">
        <f>_xll.qlSimpleQuoteSetValue(F41,AC41,Trigger)</f>
        <v>0</v>
      </c>
      <c r="AE41" s="50"/>
    </row>
    <row r="42" spans="1:31" x14ac:dyDescent="0.2">
      <c r="A42" s="310"/>
      <c r="B42" s="322">
        <v>38</v>
      </c>
      <c r="C42" s="55" t="b">
        <v>1</v>
      </c>
      <c r="D42" s="51" t="str">
        <v>U2</v>
      </c>
      <c r="E42" s="137" t="str">
        <f t="shared" si="0"/>
        <v>CHFFUT3MU2_Quote</v>
      </c>
      <c r="F42" s="323" t="str">
        <f>_xll.qlSimpleQuote(E42,,PriceTickValue,Permanent,Trigger,ObjectOverwrite)</f>
        <v>CHFFUT3MU2_Quote#0000</v>
      </c>
      <c r="G42" s="324" t="str">
        <f>_xll.ohRangeRetrieveError(F42)</f>
        <v/>
      </c>
      <c r="H42" s="329" t="str">
        <f t="shared" si="1"/>
        <v>CHFFUT3MU2ConvAdj_Quote</v>
      </c>
      <c r="I42" s="330" t="str">
        <f>_xll.qlFuturesConvAdjustmentQuote(H42,IborIndex,D42,F42,Volatility,MeanReversion,Permanent,AND(ISERROR(AD42),ISERROR(FuturesHWConvAdj!U42:U43)),ObjectOverwrite)</f>
        <v>CHFFUT3MU2ConvAdj_Quote#0008</v>
      </c>
      <c r="J42" s="265" t="str">
        <f>_xll.ohRangeRetrieveError(I42)</f>
        <v/>
      </c>
      <c r="K42" s="169"/>
      <c r="M42" s="314"/>
      <c r="N42" s="325">
        <v>38</v>
      </c>
      <c r="O42" s="325" t="b">
        <v>1</v>
      </c>
      <c r="P42" s="230" t="str">
        <v>U2</v>
      </c>
      <c r="Q42" s="326">
        <v>44825</v>
      </c>
      <c r="R42" s="230" t="str">
        <v>FESU2</v>
      </c>
      <c r="S42" s="327" t="s">
        <v>277</v>
      </c>
      <c r="T42" s="83" t="s">
        <v>277</v>
      </c>
      <c r="U42" s="83" t="s">
        <v>277</v>
      </c>
      <c r="V42" s="83" t="s">
        <v>277</v>
      </c>
      <c r="W42" s="83" t="s">
        <v>277</v>
      </c>
      <c r="X42" s="83" t="e">
        <f>_xll.qlMidSafe(T42,U42,Trigger)</f>
        <v>#NUM!</v>
      </c>
      <c r="Y42" s="83" t="e">
        <f t="shared" si="2"/>
        <v>#VALUE!</v>
      </c>
      <c r="Z42" s="318"/>
      <c r="AA42" s="332" t="e">
        <v>#NUM!</v>
      </c>
      <c r="AB42" s="318"/>
      <c r="AC42" s="83" t="e">
        <v>#NUM!</v>
      </c>
      <c r="AD42" s="186">
        <f>_xll.qlSimpleQuoteSetValue(F42,AC42,Trigger)</f>
        <v>0</v>
      </c>
      <c r="AE42" s="50"/>
    </row>
    <row r="43" spans="1:31" x14ac:dyDescent="0.2">
      <c r="A43" s="310"/>
      <c r="B43" s="322">
        <v>39</v>
      </c>
      <c r="C43" s="55" t="b">
        <v>1</v>
      </c>
      <c r="D43" s="51" t="str">
        <v>Z2</v>
      </c>
      <c r="E43" s="137" t="str">
        <f t="shared" si="0"/>
        <v>CHFFUT3MZ2_Quote</v>
      </c>
      <c r="F43" s="323" t="str">
        <f>_xll.qlSimpleQuote(E43,,PriceTickValue,Permanent,Trigger,ObjectOverwrite)</f>
        <v>CHFFUT3MZ2_Quote#0000</v>
      </c>
      <c r="G43" s="324" t="str">
        <f>_xll.ohRangeRetrieveError(F43)</f>
        <v/>
      </c>
      <c r="H43" s="329" t="str">
        <f t="shared" si="1"/>
        <v>CHFFUT3MZ2ConvAdj_Quote</v>
      </c>
      <c r="I43" s="330" t="str">
        <f>_xll.qlFuturesConvAdjustmentQuote(H43,IborIndex,D43,F43,Volatility,MeanReversion,Permanent,AND(ISERROR(AD43),ISERROR(FuturesHWConvAdj!U43:U44)),ObjectOverwrite)</f>
        <v>CHFFUT3MZ2ConvAdj_Quote#0008</v>
      </c>
      <c r="J43" s="265" t="str">
        <f>_xll.ohRangeRetrieveError(I43)</f>
        <v/>
      </c>
      <c r="K43" s="169"/>
      <c r="M43" s="314"/>
      <c r="N43" s="325">
        <v>39</v>
      </c>
      <c r="O43" s="325" t="b">
        <v>1</v>
      </c>
      <c r="P43" s="230" t="str">
        <v>Z2</v>
      </c>
      <c r="Q43" s="326">
        <v>44916</v>
      </c>
      <c r="R43" s="230" t="str">
        <v>FESZ2</v>
      </c>
      <c r="S43" s="327" t="s">
        <v>277</v>
      </c>
      <c r="T43" s="83" t="s">
        <v>277</v>
      </c>
      <c r="U43" s="83" t="s">
        <v>277</v>
      </c>
      <c r="V43" s="83" t="s">
        <v>277</v>
      </c>
      <c r="W43" s="83" t="s">
        <v>277</v>
      </c>
      <c r="X43" s="83" t="e">
        <f>_xll.qlMidSafe(T43,U43,Trigger)</f>
        <v>#NUM!</v>
      </c>
      <c r="Y43" s="83" t="e">
        <f t="shared" si="2"/>
        <v>#VALUE!</v>
      </c>
      <c r="Z43" s="318"/>
      <c r="AA43" s="332" t="e">
        <v>#NUM!</v>
      </c>
      <c r="AB43" s="318"/>
      <c r="AC43" s="83" t="e">
        <v>#NUM!</v>
      </c>
      <c r="AD43" s="186">
        <f>_xll.qlSimpleQuoteSetValue(F43,AC43,Trigger)</f>
        <v>0</v>
      </c>
      <c r="AE43" s="50"/>
    </row>
    <row r="44" spans="1:31" x14ac:dyDescent="0.2">
      <c r="A44" s="310"/>
      <c r="B44" s="322">
        <v>40</v>
      </c>
      <c r="C44" s="55" t="b">
        <v>1</v>
      </c>
      <c r="D44" s="51" t="str">
        <v>H3</v>
      </c>
      <c r="E44" s="137" t="str">
        <f t="shared" si="0"/>
        <v>CHFFUT3MH3_Quote</v>
      </c>
      <c r="F44" s="323" t="str">
        <f>_xll.qlSimpleQuote(E44,,PriceTickValue,Permanent,Trigger,ObjectOverwrite)</f>
        <v>CHFFUT3MH3_Quote#0000</v>
      </c>
      <c r="G44" s="324" t="str">
        <f>_xll.ohRangeRetrieveError(F44)</f>
        <v/>
      </c>
      <c r="H44" s="329" t="str">
        <f t="shared" si="1"/>
        <v>CHFFUT3MH3ConvAdj_Quote</v>
      </c>
      <c r="I44" s="330" t="str">
        <f>_xll.qlFuturesConvAdjustmentQuote(H44,IborIndex,D44,F44,Volatility,MeanReversion,Permanent,AND(ISERROR(AD44),ISERROR(FuturesHWConvAdj!U44:U45)),ObjectOverwrite)</f>
        <v>CHFFUT3MH3ConvAdj_Quote#0008</v>
      </c>
      <c r="J44" s="265" t="str">
        <f>_xll.ohRangeRetrieveError(I44)</f>
        <v/>
      </c>
      <c r="K44" s="169"/>
      <c r="M44" s="314"/>
      <c r="N44" s="325">
        <v>40</v>
      </c>
      <c r="O44" s="325" t="b">
        <v>1</v>
      </c>
      <c r="P44" s="230" t="str">
        <v>H3</v>
      </c>
      <c r="Q44" s="326">
        <v>45000</v>
      </c>
      <c r="R44" s="230" t="str">
        <v>FESH3</v>
      </c>
      <c r="S44" s="327" t="s">
        <v>277</v>
      </c>
      <c r="T44" s="83" t="s">
        <v>277</v>
      </c>
      <c r="U44" s="83" t="s">
        <v>277</v>
      </c>
      <c r="V44" s="83" t="s">
        <v>277</v>
      </c>
      <c r="W44" s="83" t="s">
        <v>277</v>
      </c>
      <c r="X44" s="83" t="e">
        <f>_xll.qlMidSafe(T44,U44,Trigger)</f>
        <v>#NUM!</v>
      </c>
      <c r="Y44" s="83" t="e">
        <f t="shared" si="2"/>
        <v>#VALUE!</v>
      </c>
      <c r="Z44" s="318"/>
      <c r="AA44" s="332" t="e">
        <v>#NUM!</v>
      </c>
      <c r="AB44" s="318"/>
      <c r="AC44" s="83" t="e">
        <v>#NUM!</v>
      </c>
      <c r="AD44" s="186">
        <f>_xll.qlSimpleQuoteSetValue(F44,AC44,Trigger)</f>
        <v>0</v>
      </c>
      <c r="AE44" s="50"/>
    </row>
    <row r="45" spans="1:31" x14ac:dyDescent="0.2">
      <c r="A45" s="310"/>
      <c r="B45" s="322">
        <v>41</v>
      </c>
      <c r="C45" s="55" t="b">
        <v>1</v>
      </c>
      <c r="D45" s="51" t="str">
        <v>M3</v>
      </c>
      <c r="E45" s="137" t="str">
        <f t="shared" si="0"/>
        <v>CHFFUT3MM3_Quote</v>
      </c>
      <c r="F45" s="323" t="str">
        <f>_xll.qlSimpleQuote(E45,,PriceTickValue,Permanent,Trigger,ObjectOverwrite)</f>
        <v>CHFFUT3MM3_Quote#0000</v>
      </c>
      <c r="G45" s="324" t="str">
        <f>_xll.ohRangeRetrieveError(F45)</f>
        <v/>
      </c>
      <c r="H45" s="329" t="str">
        <f t="shared" si="1"/>
        <v>CHFFUT3MM3ConvAdj_Quote</v>
      </c>
      <c r="I45" s="330" t="str">
        <f>_xll.qlFuturesConvAdjustmentQuote(H45,IborIndex,D45,F45,Volatility,MeanReversion,Permanent,AND(ISERROR(AD45),ISERROR(FuturesHWConvAdj!U45:U46)),ObjectOverwrite)</f>
        <v>CHFFUT3MM3ConvAdj_Quote#0008</v>
      </c>
      <c r="J45" s="265" t="str">
        <f>_xll.ohRangeRetrieveError(I45)</f>
        <v/>
      </c>
      <c r="K45" s="169"/>
      <c r="M45" s="314"/>
      <c r="N45" s="325">
        <v>41</v>
      </c>
      <c r="O45" s="325" t="b">
        <v>1</v>
      </c>
      <c r="P45" s="230" t="str">
        <v>M3</v>
      </c>
      <c r="Q45" s="326">
        <v>45098</v>
      </c>
      <c r="R45" s="230" t="str">
        <v>FESM3</v>
      </c>
      <c r="S45" s="327" t="s">
        <v>277</v>
      </c>
      <c r="T45" s="83" t="s">
        <v>277</v>
      </c>
      <c r="U45" s="83" t="s">
        <v>277</v>
      </c>
      <c r="V45" s="83" t="s">
        <v>277</v>
      </c>
      <c r="W45" s="83" t="s">
        <v>277</v>
      </c>
      <c r="X45" s="83" t="e">
        <f>_xll.qlMidSafe(T45,U45,Trigger)</f>
        <v>#NUM!</v>
      </c>
      <c r="Y45" s="83" t="e">
        <f t="shared" si="2"/>
        <v>#VALUE!</v>
      </c>
      <c r="Z45" s="318"/>
      <c r="AA45" s="332" t="e">
        <v>#NUM!</v>
      </c>
      <c r="AB45" s="318"/>
      <c r="AC45" s="83" t="e">
        <v>#NUM!</v>
      </c>
      <c r="AD45" s="186">
        <f>_xll.qlSimpleQuoteSetValue(F45,AC45,Trigger)</f>
        <v>0</v>
      </c>
      <c r="AE45" s="50"/>
    </row>
    <row r="46" spans="1:31" x14ac:dyDescent="0.2">
      <c r="A46" s="310"/>
      <c r="B46" s="333">
        <v>42</v>
      </c>
      <c r="C46" s="243" t="b">
        <v>1</v>
      </c>
      <c r="D46" s="52" t="str">
        <v>U3</v>
      </c>
      <c r="E46" s="334" t="str">
        <f t="shared" si="0"/>
        <v>CHFFUT3MU3_Quote</v>
      </c>
      <c r="F46" s="335" t="str">
        <f>_xll.qlSimpleQuote(E46,,PriceTickValue,Permanent,Trigger,ObjectOverwrite)</f>
        <v>CHFFUT3MU3_Quote#0000</v>
      </c>
      <c r="G46" s="336" t="str">
        <f>_xll.ohRangeRetrieveError(F46)</f>
        <v/>
      </c>
      <c r="H46" s="341" t="str">
        <f t="shared" si="1"/>
        <v>CHFFUT3MU3ConvAdj_Quote</v>
      </c>
      <c r="I46" s="342" t="str">
        <f>_xll.qlFuturesConvAdjustmentQuote(H46,IborIndex,D46,F46,Volatility,MeanReversion,Permanent,AND(ISERROR(AD46),ISERROR(FuturesHWConvAdj!U46:U47)),ObjectOverwrite)</f>
        <v>CHFFUT3MU3ConvAdj_Quote#0008</v>
      </c>
      <c r="J46" s="267" t="str">
        <f>_xll.ohRangeRetrieveError(I46)</f>
        <v/>
      </c>
      <c r="K46" s="169"/>
      <c r="M46" s="314"/>
      <c r="N46" s="337">
        <v>42</v>
      </c>
      <c r="O46" s="337" t="b">
        <v>1</v>
      </c>
      <c r="P46" s="231" t="str">
        <v>U3</v>
      </c>
      <c r="Q46" s="338">
        <v>45189</v>
      </c>
      <c r="R46" s="231" t="str">
        <v>FESU3</v>
      </c>
      <c r="S46" s="339" t="s">
        <v>277</v>
      </c>
      <c r="T46" s="84" t="s">
        <v>277</v>
      </c>
      <c r="U46" s="84" t="s">
        <v>277</v>
      </c>
      <c r="V46" s="84" t="s">
        <v>277</v>
      </c>
      <c r="W46" s="84" t="s">
        <v>277</v>
      </c>
      <c r="X46" s="84" t="e">
        <f>_xll.qlMidSafe(T46,U46,Trigger)</f>
        <v>#NUM!</v>
      </c>
      <c r="Y46" s="84" t="e">
        <f t="shared" si="2"/>
        <v>#VALUE!</v>
      </c>
      <c r="Z46" s="318"/>
      <c r="AA46" s="340" t="e">
        <v>#NUM!</v>
      </c>
      <c r="AB46" s="318"/>
      <c r="AC46" s="84" t="e">
        <v>#NUM!</v>
      </c>
      <c r="AD46" s="187">
        <f>_xll.qlSimpleQuoteSetValue(F46,AC46,Trigger)</f>
        <v>0</v>
      </c>
      <c r="AE46" s="50"/>
    </row>
    <row r="47" spans="1:31" ht="12" thickBot="1" x14ac:dyDescent="0.25">
      <c r="A47" s="343"/>
      <c r="B47" s="171"/>
      <c r="C47" s="171"/>
      <c r="D47" s="171"/>
      <c r="E47" s="171"/>
      <c r="F47" s="171"/>
      <c r="G47" s="171"/>
      <c r="H47" s="171"/>
      <c r="I47" s="171"/>
      <c r="J47" s="171"/>
      <c r="K47" s="173"/>
      <c r="M47" s="344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6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240" customWidth="1"/>
    <col min="12" max="13" width="3" style="240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8" width="2.7109375" style="197" customWidth="1"/>
    <col min="29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250</v>
      </c>
      <c r="K1" s="241"/>
      <c r="L1" s="241"/>
      <c r="M1" s="241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6</v>
      </c>
      <c r="AA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17:22:48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8" t="s">
        <v>159</v>
      </c>
      <c r="Z4" s="105" t="s">
        <v>158</v>
      </c>
      <c r="AA4" s="76"/>
      <c r="AD4" s="201"/>
    </row>
    <row r="5" spans="1:30" x14ac:dyDescent="0.2">
      <c r="A5" s="75"/>
      <c r="B5" s="212" t="str">
        <f>K5</f>
        <v>6M</v>
      </c>
      <c r="C5" s="214" t="str">
        <f>L5</f>
        <v>AM</v>
      </c>
      <c r="D5" s="214" t="str">
        <f>M5</f>
        <v>1L</v>
      </c>
      <c r="E5" s="220" t="str">
        <f>Currency&amp;$C5&amp;$D5&amp;$B5&amp;QuoteSuffix</f>
        <v>CHFAM1L6M_Quote</v>
      </c>
      <c r="F5" s="220" t="str">
        <f>_xll.qlSimpleQuote(Currency&amp;$C5&amp;$D5&amp;$B5&amp;QuoteSuffix,,RateTickValue,Permanent,Trigger,ObjectOverwrite)</f>
        <v>CHFAM1L6M_Quote#0000</v>
      </c>
      <c r="G5" s="221" t="str">
        <f>_xll.ohRangeRetrieveError(F5)</f>
        <v/>
      </c>
      <c r="H5" s="169"/>
      <c r="J5" s="75"/>
      <c r="K5" s="179" t="s">
        <v>14</v>
      </c>
      <c r="L5" s="181" t="s">
        <v>280</v>
      </c>
      <c r="M5" s="181" t="s">
        <v>91</v>
      </c>
      <c r="N5" s="180" t="str">
        <f t="shared" ref="N5:N42" si="0">Currency&amp;$L5&amp;$M5&amp;$K5</f>
        <v>CHFAM1L6M</v>
      </c>
      <c r="O5" s="180" t="str">
        <f t="array" ref="O5:O42">Instruments&amp;"="&amp;VLOOKUP(Contributor,ContributorTable,2,FALSE)</f>
        <v>CHFAM1L6M=ICAP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5" t="e">
        <v>#NUM!</v>
      </c>
      <c r="X5" s="193"/>
      <c r="Y5" s="82" t="e">
        <f t="array" ref="Y5:Y42">QuoteLive</f>
        <v>#NUM!</v>
      </c>
      <c r="Z5" s="186">
        <f>_xll.qlSimpleQuoteSetValue(F5,Y5/100,Trigger)</f>
        <v>0</v>
      </c>
      <c r="AA5" s="76"/>
      <c r="AD5" s="216"/>
    </row>
    <row r="6" spans="1:30" x14ac:dyDescent="0.2">
      <c r="A6" s="75"/>
      <c r="B6" s="217" t="str">
        <f t="shared" ref="B6:D42" si="1">K6</f>
        <v>1Y</v>
      </c>
      <c r="C6" s="219" t="str">
        <f t="shared" si="1"/>
        <v>AM</v>
      </c>
      <c r="D6" s="219" t="str">
        <f t="shared" si="1"/>
        <v>1L</v>
      </c>
      <c r="E6" s="220" t="str">
        <f t="shared" ref="E6:E42" si="2">Currency&amp;$C6&amp;$D6&amp;$B6&amp;QuoteSuffix</f>
        <v>CHFAM1L1Y_Quote</v>
      </c>
      <c r="F6" s="220" t="str">
        <f>_xll.qlSimpleQuote(Currency&amp;$C6&amp;$D6&amp;$B6&amp;QuoteSuffix,,RateTickValue,Permanent,Trigger,ObjectOverwrite)</f>
        <v>CHFAM1L1Y_Quote#0000</v>
      </c>
      <c r="G6" s="221" t="str">
        <f>_xll.ohRangeRetrieveError(F6)</f>
        <v/>
      </c>
      <c r="H6" s="169"/>
      <c r="J6" s="75"/>
      <c r="K6" s="181" t="s">
        <v>8</v>
      </c>
      <c r="L6" s="181" t="s">
        <v>280</v>
      </c>
      <c r="M6" s="181" t="s">
        <v>91</v>
      </c>
      <c r="N6" s="182" t="str">
        <f t="shared" si="0"/>
        <v>CHFAM1L1Y</v>
      </c>
      <c r="O6" s="182" t="str">
        <v>CHFAM1L1Y=ICAP</v>
      </c>
      <c r="P6" s="83">
        <v>-0.97</v>
      </c>
      <c r="Q6" s="83">
        <v>-0.92</v>
      </c>
      <c r="R6" s="83">
        <v>0</v>
      </c>
      <c r="S6" s="83">
        <v>0</v>
      </c>
      <c r="T6" s="83">
        <f t="shared" ref="T6:T42" si="3">IF(ISERROR(AVERAGE(P6,Q6)),#NUM!,AVERAGE(P6,Q6))</f>
        <v>-0.94500000000000006</v>
      </c>
      <c r="U6" s="83">
        <f t="shared" ref="U6:U42" si="4">Q6-P6</f>
        <v>4.9999999999999933E-2</v>
      </c>
      <c r="V6" s="193"/>
      <c r="W6" s="195">
        <v>-0.94300000000000006</v>
      </c>
      <c r="X6" s="193"/>
      <c r="Y6" s="83">
        <v>-0.94500000000000006</v>
      </c>
      <c r="Z6" s="186">
        <f>_xll.qlSimpleQuoteSetValue(F6,Y6/100,Trigger)</f>
        <v>0</v>
      </c>
      <c r="AA6" s="76"/>
      <c r="AC6" s="403"/>
      <c r="AD6" s="216"/>
    </row>
    <row r="7" spans="1:30" x14ac:dyDescent="0.2">
      <c r="A7" s="75"/>
      <c r="B7" s="217" t="str">
        <f t="shared" si="1"/>
        <v>15M</v>
      </c>
      <c r="C7" s="218" t="str">
        <f t="shared" si="1"/>
        <v>AM</v>
      </c>
      <c r="D7" s="218" t="str">
        <f t="shared" si="1"/>
        <v>1L</v>
      </c>
      <c r="E7" s="220" t="str">
        <f t="shared" si="2"/>
        <v>CHFAM1L15M_Quote</v>
      </c>
      <c r="F7" s="220" t="str">
        <f>_xll.qlSimpleQuote(Currency&amp;$C7&amp;$D7&amp;$B7&amp;QuoteSuffix,,RateTickValue,Permanent,Trigger,ObjectOverwrite)</f>
        <v>CHFAM1L15M_Quote#0000</v>
      </c>
      <c r="G7" s="221" t="str">
        <f>_xll.ohRangeRetrieveError(F7)</f>
        <v/>
      </c>
      <c r="H7" s="169"/>
      <c r="J7" s="75"/>
      <c r="K7" s="181" t="s">
        <v>96</v>
      </c>
      <c r="L7" s="181" t="s">
        <v>280</v>
      </c>
      <c r="M7" s="181" t="s">
        <v>91</v>
      </c>
      <c r="N7" s="182" t="str">
        <f t="shared" si="0"/>
        <v>CHFAM1L15M</v>
      </c>
      <c r="O7" s="182" t="str">
        <v>CHFAM1L15M=ICAP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3"/>
      <c r="W7" s="195" t="e">
        <v>#NUM!</v>
      </c>
      <c r="X7" s="193"/>
      <c r="Y7" s="83" t="e">
        <v>#NUM!</v>
      </c>
      <c r="Z7" s="186">
        <f>_xll.qlSimpleQuoteSetValue(F7,Y7/100,Trigger)</f>
        <v>0</v>
      </c>
      <c r="AA7" s="76"/>
      <c r="AC7" s="403"/>
      <c r="AD7" s="216"/>
    </row>
    <row r="8" spans="1:30" x14ac:dyDescent="0.2">
      <c r="A8" s="75"/>
      <c r="B8" s="217" t="str">
        <f t="shared" si="1"/>
        <v>18M</v>
      </c>
      <c r="C8" s="218" t="str">
        <f t="shared" si="1"/>
        <v>AM</v>
      </c>
      <c r="D8" s="218" t="str">
        <f t="shared" si="1"/>
        <v>1L</v>
      </c>
      <c r="E8" s="220" t="str">
        <f t="shared" si="2"/>
        <v>CHFAM1L18M_Quote</v>
      </c>
      <c r="F8" s="220" t="str">
        <f>_xll.qlSimpleQuote(Currency&amp;$C8&amp;$D8&amp;$B8&amp;QuoteSuffix,,RateTickValue,Permanent,Trigger,ObjectOverwrite)</f>
        <v>CHFAM1L18M_Quote#0000</v>
      </c>
      <c r="G8" s="221" t="str">
        <f>_xll.ohRangeRetrieveError(F8)</f>
        <v/>
      </c>
      <c r="H8" s="169"/>
      <c r="J8" s="75"/>
      <c r="K8" s="181" t="s">
        <v>95</v>
      </c>
      <c r="L8" s="181" t="s">
        <v>280</v>
      </c>
      <c r="M8" s="181" t="s">
        <v>91</v>
      </c>
      <c r="N8" s="182" t="str">
        <f t="shared" si="0"/>
        <v>CHFAM1L18M</v>
      </c>
      <c r="O8" s="182" t="str">
        <v>CHFAM1L18M=ICAP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3"/>
      <c r="W8" s="195" t="e">
        <v>#NUM!</v>
      </c>
      <c r="X8" s="193"/>
      <c r="Y8" s="83" t="e">
        <v>#NUM!</v>
      </c>
      <c r="Z8" s="186">
        <f>_xll.qlSimpleQuoteSetValue(F8,Y8/100,Trigger)</f>
        <v>0</v>
      </c>
      <c r="AA8" s="76"/>
      <c r="AC8" s="403"/>
      <c r="AD8" s="216"/>
    </row>
    <row r="9" spans="1:30" x14ac:dyDescent="0.2">
      <c r="A9" s="75"/>
      <c r="B9" s="217" t="str">
        <f t="shared" si="1"/>
        <v>21M</v>
      </c>
      <c r="C9" s="218" t="str">
        <f t="shared" si="1"/>
        <v>AM</v>
      </c>
      <c r="D9" s="218" t="str">
        <f t="shared" si="1"/>
        <v>1L</v>
      </c>
      <c r="E9" s="220" t="str">
        <f t="shared" si="2"/>
        <v>CHFAM1L21M_Quote</v>
      </c>
      <c r="F9" s="220" t="str">
        <f>_xll.qlSimpleQuote(Currency&amp;$C9&amp;$D9&amp;$B9&amp;QuoteSuffix,,RateTickValue,Permanent,Trigger,ObjectOverwrite)</f>
        <v>CHFAM1L21M_Quote#0000</v>
      </c>
      <c r="G9" s="221" t="str">
        <f>_xll.ohRangeRetrieveError(F9)</f>
        <v/>
      </c>
      <c r="H9" s="169"/>
      <c r="J9" s="75"/>
      <c r="K9" s="181" t="s">
        <v>94</v>
      </c>
      <c r="L9" s="181" t="s">
        <v>280</v>
      </c>
      <c r="M9" s="181" t="s">
        <v>91</v>
      </c>
      <c r="N9" s="182" t="str">
        <f t="shared" si="0"/>
        <v>CHFAM1L21M</v>
      </c>
      <c r="O9" s="182" t="str">
        <v>CHFAM1L21M=ICAP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3"/>
      <c r="W9" s="195" t="e">
        <v>#NUM!</v>
      </c>
      <c r="X9" s="193"/>
      <c r="Y9" s="83" t="e">
        <v>#NUM!</v>
      </c>
      <c r="Z9" s="186">
        <f>_xll.qlSimpleQuoteSetValue(F9,Y9/100,Trigger)</f>
        <v>0</v>
      </c>
      <c r="AA9" s="76"/>
      <c r="AC9" s="403"/>
      <c r="AD9" s="216"/>
    </row>
    <row r="10" spans="1:30" x14ac:dyDescent="0.2">
      <c r="A10" s="75"/>
      <c r="B10" s="217" t="str">
        <f t="shared" si="1"/>
        <v>2Y</v>
      </c>
      <c r="C10" s="218" t="str">
        <f t="shared" si="1"/>
        <v>AM</v>
      </c>
      <c r="D10" s="218" t="str">
        <f t="shared" si="1"/>
        <v>1L</v>
      </c>
      <c r="E10" s="220" t="str">
        <f t="shared" si="2"/>
        <v>CHFAM1L2Y_Quote</v>
      </c>
      <c r="F10" s="220" t="str">
        <f>_xll.qlSimpleQuote(Currency&amp;$C10&amp;$D10&amp;$B10&amp;QuoteSuffix,,RateTickValue,Permanent,Trigger,ObjectOverwrite)</f>
        <v>CHFAM1L2Y_Quote#0000</v>
      </c>
      <c r="G10" s="221" t="str">
        <f>_xll.ohRangeRetrieveError(F10)</f>
        <v/>
      </c>
      <c r="H10" s="169"/>
      <c r="J10" s="75"/>
      <c r="K10" s="181" t="s">
        <v>84</v>
      </c>
      <c r="L10" s="181" t="s">
        <v>280</v>
      </c>
      <c r="M10" s="181" t="s">
        <v>91</v>
      </c>
      <c r="N10" s="182" t="str">
        <f t="shared" si="0"/>
        <v>CHFAM1L2Y</v>
      </c>
      <c r="O10" s="182" t="str">
        <v>CHFAM1L2Y=ICAP</v>
      </c>
      <c r="P10" s="83">
        <v>-0.91800000000000004</v>
      </c>
      <c r="Q10" s="83">
        <v>-0.83799999999999997</v>
      </c>
      <c r="R10" s="83">
        <v>0</v>
      </c>
      <c r="S10" s="83">
        <v>0</v>
      </c>
      <c r="T10" s="83">
        <f t="shared" si="3"/>
        <v>-0.878</v>
      </c>
      <c r="U10" s="83">
        <f t="shared" si="4"/>
        <v>8.0000000000000071E-2</v>
      </c>
      <c r="V10" s="193"/>
      <c r="W10" s="195">
        <v>-0.875</v>
      </c>
      <c r="X10" s="193"/>
      <c r="Y10" s="83">
        <v>-0.878</v>
      </c>
      <c r="Z10" s="186">
        <f>_xll.qlSimpleQuoteSetValue(F10,Y10/100,Trigger)</f>
        <v>0</v>
      </c>
      <c r="AA10" s="76"/>
      <c r="AC10" s="403"/>
      <c r="AD10" s="216"/>
    </row>
    <row r="11" spans="1:30" x14ac:dyDescent="0.2">
      <c r="A11" s="75"/>
      <c r="B11" s="217" t="str">
        <f t="shared" si="1"/>
        <v>3Y</v>
      </c>
      <c r="C11" s="218" t="str">
        <f t="shared" si="1"/>
        <v>AM</v>
      </c>
      <c r="D11" s="218" t="str">
        <f t="shared" si="1"/>
        <v>1L</v>
      </c>
      <c r="E11" s="220" t="str">
        <f t="shared" si="2"/>
        <v>CHFAM1L3Y_Quote</v>
      </c>
      <c r="F11" s="220" t="str">
        <f>_xll.qlSimpleQuote(Currency&amp;$C11&amp;$D11&amp;$B11&amp;QuoteSuffix,,RateTickValue,Permanent,Trigger,ObjectOverwrite)</f>
        <v>CHFAM1L3Y_Quote#0000</v>
      </c>
      <c r="G11" s="221" t="str">
        <f>_xll.ohRangeRetrieveError(F11)</f>
        <v/>
      </c>
      <c r="H11" s="169"/>
      <c r="J11" s="75"/>
      <c r="K11" s="181" t="s">
        <v>83</v>
      </c>
      <c r="L11" s="181" t="s">
        <v>280</v>
      </c>
      <c r="M11" s="181" t="s">
        <v>91</v>
      </c>
      <c r="N11" s="182" t="str">
        <f t="shared" si="0"/>
        <v>CHFAM1L3Y</v>
      </c>
      <c r="O11" s="182" t="str">
        <v>CHFAM1L3Y=ICAP</v>
      </c>
      <c r="P11" s="83">
        <v>-0.79500000000000004</v>
      </c>
      <c r="Q11" s="83">
        <v>-0.71499999999999997</v>
      </c>
      <c r="R11" s="83">
        <v>0</v>
      </c>
      <c r="S11" s="83">
        <v>0</v>
      </c>
      <c r="T11" s="83">
        <f t="shared" si="3"/>
        <v>-0.755</v>
      </c>
      <c r="U11" s="83">
        <f t="shared" si="4"/>
        <v>8.0000000000000071E-2</v>
      </c>
      <c r="V11" s="193"/>
      <c r="W11" s="195">
        <v>-0.753</v>
      </c>
      <c r="X11" s="193"/>
      <c r="Y11" s="83">
        <v>-0.755</v>
      </c>
      <c r="Z11" s="186">
        <f>_xll.qlSimpleQuoteSetValue(F11,Y11/100,Trigger)</f>
        <v>0</v>
      </c>
      <c r="AA11" s="76"/>
      <c r="AC11" s="403"/>
      <c r="AD11" s="216"/>
    </row>
    <row r="12" spans="1:30" x14ac:dyDescent="0.2">
      <c r="A12" s="75"/>
      <c r="B12" s="217" t="str">
        <f t="shared" si="1"/>
        <v>4Y</v>
      </c>
      <c r="C12" s="218" t="str">
        <f t="shared" si="1"/>
        <v>AM</v>
      </c>
      <c r="D12" s="218" t="str">
        <f t="shared" si="1"/>
        <v>1L</v>
      </c>
      <c r="E12" s="220" t="str">
        <f t="shared" si="2"/>
        <v>CHFAM1L4Y_Quote</v>
      </c>
      <c r="F12" s="220" t="str">
        <f>_xll.qlSimpleQuote(Currency&amp;$C12&amp;$D12&amp;$B12&amp;QuoteSuffix,,RateTickValue,Permanent,Trigger,ObjectOverwrite)</f>
        <v>CHFAM1L4Y_Quote#0000</v>
      </c>
      <c r="G12" s="221" t="str">
        <f>_xll.ohRangeRetrieveError(F12)</f>
        <v/>
      </c>
      <c r="H12" s="169"/>
      <c r="J12" s="75"/>
      <c r="K12" s="181" t="s">
        <v>82</v>
      </c>
      <c r="L12" s="181" t="s">
        <v>280</v>
      </c>
      <c r="M12" s="181" t="s">
        <v>91</v>
      </c>
      <c r="N12" s="182" t="str">
        <f t="shared" si="0"/>
        <v>CHFAM1L4Y</v>
      </c>
      <c r="O12" s="182" t="str">
        <v>CHFAM1L4Y=ICAP</v>
      </c>
      <c r="P12" s="83">
        <v>-0.66800000000000004</v>
      </c>
      <c r="Q12" s="83">
        <v>-0.58799999999999997</v>
      </c>
      <c r="R12" s="83">
        <v>0</v>
      </c>
      <c r="S12" s="83">
        <v>0</v>
      </c>
      <c r="T12" s="83">
        <f t="shared" si="3"/>
        <v>-0.628</v>
      </c>
      <c r="U12" s="83">
        <f t="shared" si="4"/>
        <v>8.0000000000000071E-2</v>
      </c>
      <c r="V12" s="193"/>
      <c r="W12" s="195">
        <v>-0.628</v>
      </c>
      <c r="X12" s="193"/>
      <c r="Y12" s="83">
        <v>-0.628</v>
      </c>
      <c r="Z12" s="186">
        <f>_xll.qlSimpleQuoteSetValue(F12,Y12/100,Trigger)</f>
        <v>2.0000000000000052E-5</v>
      </c>
      <c r="AA12" s="76"/>
      <c r="AC12" s="403"/>
      <c r="AD12" s="216"/>
    </row>
    <row r="13" spans="1:30" x14ac:dyDescent="0.2">
      <c r="A13" s="75"/>
      <c r="B13" s="217" t="str">
        <f t="shared" si="1"/>
        <v>5Y</v>
      </c>
      <c r="C13" s="218" t="str">
        <f t="shared" si="1"/>
        <v>AM</v>
      </c>
      <c r="D13" s="218" t="str">
        <f t="shared" si="1"/>
        <v>1L</v>
      </c>
      <c r="E13" s="220" t="str">
        <f t="shared" si="2"/>
        <v>CHFAM1L5Y_Quote</v>
      </c>
      <c r="F13" s="220" t="str">
        <f>_xll.qlSimpleQuote(Currency&amp;$C13&amp;$D13&amp;$B13&amp;QuoteSuffix,,RateTickValue,Permanent,Trigger,ObjectOverwrite)</f>
        <v>CHFAM1L5Y_Quote#0000</v>
      </c>
      <c r="G13" s="221" t="str">
        <f>_xll.ohRangeRetrieveError(F13)</f>
        <v/>
      </c>
      <c r="H13" s="169"/>
      <c r="J13" s="75"/>
      <c r="K13" s="181" t="s">
        <v>81</v>
      </c>
      <c r="L13" s="181" t="s">
        <v>280</v>
      </c>
      <c r="M13" s="181" t="s">
        <v>91</v>
      </c>
      <c r="N13" s="182" t="str">
        <f t="shared" si="0"/>
        <v>CHFAM1L5Y</v>
      </c>
      <c r="O13" s="182" t="str">
        <v>CHFAM1L5Y=ICAP</v>
      </c>
      <c r="P13" s="83">
        <v>-0.54</v>
      </c>
      <c r="Q13" s="83">
        <v>-0.46</v>
      </c>
      <c r="R13" s="83">
        <v>0</v>
      </c>
      <c r="S13" s="83">
        <v>0</v>
      </c>
      <c r="T13" s="83">
        <f t="shared" si="3"/>
        <v>-0.5</v>
      </c>
      <c r="U13" s="83">
        <f t="shared" si="4"/>
        <v>8.0000000000000016E-2</v>
      </c>
      <c r="V13" s="193"/>
      <c r="W13" s="195">
        <v>-0.5</v>
      </c>
      <c r="X13" s="193"/>
      <c r="Y13" s="83">
        <v>-0.5</v>
      </c>
      <c r="Z13" s="186">
        <f>_xll.qlSimpleQuoteSetValue(F13,Y13/100,Trigger)</f>
        <v>2.9999999999999645E-5</v>
      </c>
      <c r="AA13" s="76"/>
      <c r="AC13" s="403"/>
      <c r="AD13" s="216"/>
    </row>
    <row r="14" spans="1:30" x14ac:dyDescent="0.2">
      <c r="A14" s="75"/>
      <c r="B14" s="217" t="str">
        <f t="shared" si="1"/>
        <v>6Y</v>
      </c>
      <c r="C14" s="218" t="str">
        <f t="shared" si="1"/>
        <v>AM</v>
      </c>
      <c r="D14" s="218" t="str">
        <f t="shared" si="1"/>
        <v>1L</v>
      </c>
      <c r="E14" s="220" t="str">
        <f t="shared" si="2"/>
        <v>CHFAM1L6Y_Quote</v>
      </c>
      <c r="F14" s="220" t="str">
        <f>_xll.qlSimpleQuote(Currency&amp;$C14&amp;$D14&amp;$B14&amp;QuoteSuffix,,RateTickValue,Permanent,Trigger,ObjectOverwrite)</f>
        <v>CHFAM1L6Y_Quote#0000</v>
      </c>
      <c r="G14" s="221" t="str">
        <f>_xll.ohRangeRetrieveError(F14)</f>
        <v/>
      </c>
      <c r="H14" s="169"/>
      <c r="J14" s="75"/>
      <c r="K14" s="181" t="s">
        <v>80</v>
      </c>
      <c r="L14" s="181" t="s">
        <v>280</v>
      </c>
      <c r="M14" s="181" t="s">
        <v>91</v>
      </c>
      <c r="N14" s="182" t="str">
        <f t="shared" si="0"/>
        <v>CHFAM1L6Y</v>
      </c>
      <c r="O14" s="182" t="str">
        <v>CHFAM1L6Y=ICAP</v>
      </c>
      <c r="P14" s="83">
        <v>-0.41799999999999998</v>
      </c>
      <c r="Q14" s="83">
        <v>-0.33800000000000002</v>
      </c>
      <c r="R14" s="83">
        <v>0</v>
      </c>
      <c r="S14" s="83">
        <v>0</v>
      </c>
      <c r="T14" s="83">
        <f t="shared" si="3"/>
        <v>-0.378</v>
      </c>
      <c r="U14" s="83">
        <f t="shared" si="4"/>
        <v>7.999999999999996E-2</v>
      </c>
      <c r="V14" s="193"/>
      <c r="W14" s="195">
        <v>-0.378</v>
      </c>
      <c r="X14" s="193"/>
      <c r="Y14" s="83">
        <v>-0.378</v>
      </c>
      <c r="Z14" s="186">
        <f>_xll.qlSimpleQuoteSetValue(F14,Y14/100,Trigger)</f>
        <v>2.0000000000000052E-5</v>
      </c>
      <c r="AA14" s="76"/>
      <c r="AC14" s="403"/>
      <c r="AD14" s="216"/>
    </row>
    <row r="15" spans="1:30" x14ac:dyDescent="0.2">
      <c r="A15" s="75"/>
      <c r="B15" s="217" t="str">
        <f t="shared" si="1"/>
        <v>7Y</v>
      </c>
      <c r="C15" s="218" t="str">
        <f t="shared" si="1"/>
        <v>AM</v>
      </c>
      <c r="D15" s="218" t="str">
        <f t="shared" si="1"/>
        <v>1L</v>
      </c>
      <c r="E15" s="220" t="str">
        <f t="shared" si="2"/>
        <v>CHFAM1L7Y_Quote</v>
      </c>
      <c r="F15" s="220" t="str">
        <f>_xll.qlSimpleQuote(Currency&amp;$C15&amp;$D15&amp;$B15&amp;QuoteSuffix,,RateTickValue,Permanent,Trigger,ObjectOverwrite)</f>
        <v>CHFAM1L7Y_Quote#0000</v>
      </c>
      <c r="G15" s="221" t="str">
        <f>_xll.ohRangeRetrieveError(F15)</f>
        <v/>
      </c>
      <c r="H15" s="169"/>
      <c r="J15" s="75"/>
      <c r="K15" s="181" t="s">
        <v>79</v>
      </c>
      <c r="L15" s="181" t="s">
        <v>280</v>
      </c>
      <c r="M15" s="181" t="s">
        <v>91</v>
      </c>
      <c r="N15" s="182" t="str">
        <f t="shared" si="0"/>
        <v>CHFAM1L7Y</v>
      </c>
      <c r="O15" s="182" t="str">
        <v>CHFAM1L7Y=ICAP</v>
      </c>
      <c r="P15" s="83">
        <v>-0.313</v>
      </c>
      <c r="Q15" s="83">
        <v>-0.23300000000000001</v>
      </c>
      <c r="R15" s="83">
        <v>0</v>
      </c>
      <c r="S15" s="83">
        <v>0</v>
      </c>
      <c r="T15" s="83">
        <f t="shared" si="3"/>
        <v>-0.27300000000000002</v>
      </c>
      <c r="U15" s="83">
        <f t="shared" si="4"/>
        <v>7.9999999999999988E-2</v>
      </c>
      <c r="V15" s="193"/>
      <c r="W15" s="195">
        <v>-0.27300000000000002</v>
      </c>
      <c r="X15" s="193"/>
      <c r="Y15" s="83">
        <v>-0.27300000000000002</v>
      </c>
      <c r="Z15" s="186">
        <f>_xll.qlSimpleQuoteSetValue(F15,Y15/100,Trigger)</f>
        <v>2.0000000000000052E-5</v>
      </c>
      <c r="AA15" s="76"/>
      <c r="AC15" s="403"/>
      <c r="AD15" s="216"/>
    </row>
    <row r="16" spans="1:30" x14ac:dyDescent="0.2">
      <c r="A16" s="75"/>
      <c r="B16" s="217" t="str">
        <f t="shared" si="1"/>
        <v>8Y</v>
      </c>
      <c r="C16" s="218" t="str">
        <f t="shared" si="1"/>
        <v>AM</v>
      </c>
      <c r="D16" s="218" t="str">
        <f t="shared" si="1"/>
        <v>1L</v>
      </c>
      <c r="E16" s="220" t="str">
        <f t="shared" si="2"/>
        <v>CHFAM1L8Y_Quote</v>
      </c>
      <c r="F16" s="220" t="str">
        <f>_xll.qlSimpleQuote(Currency&amp;$C16&amp;$D16&amp;$B16&amp;QuoteSuffix,,RateTickValue,Permanent,Trigger,ObjectOverwrite)</f>
        <v>CHFAM1L8Y_Quote#0000</v>
      </c>
      <c r="G16" s="221" t="str">
        <f>_xll.ohRangeRetrieveError(F16)</f>
        <v/>
      </c>
      <c r="H16" s="169"/>
      <c r="J16" s="75"/>
      <c r="K16" s="181" t="s">
        <v>78</v>
      </c>
      <c r="L16" s="181" t="s">
        <v>280</v>
      </c>
      <c r="M16" s="181" t="s">
        <v>91</v>
      </c>
      <c r="N16" s="182" t="str">
        <f t="shared" si="0"/>
        <v>CHFAM1L8Y</v>
      </c>
      <c r="O16" s="182" t="str">
        <v>CHFAM1L8Y=ICAP</v>
      </c>
      <c r="P16" s="83">
        <v>-0.223</v>
      </c>
      <c r="Q16" s="83">
        <v>-0.14300000000000002</v>
      </c>
      <c r="R16" s="83">
        <v>0</v>
      </c>
      <c r="S16" s="83">
        <v>0</v>
      </c>
      <c r="T16" s="83">
        <f t="shared" si="3"/>
        <v>-0.183</v>
      </c>
      <c r="U16" s="83">
        <f t="shared" si="4"/>
        <v>7.9999999999999988E-2</v>
      </c>
      <c r="V16" s="193"/>
      <c r="W16" s="195">
        <v>-0.183</v>
      </c>
      <c r="X16" s="193"/>
      <c r="Y16" s="83">
        <v>-0.183</v>
      </c>
      <c r="Z16" s="186">
        <f>_xll.qlSimpleQuoteSetValue(F16,Y16/100,Trigger)</f>
        <v>2.0000000000000052E-5</v>
      </c>
      <c r="AA16" s="76"/>
      <c r="AC16" s="403"/>
      <c r="AD16" s="216"/>
    </row>
    <row r="17" spans="1:30" x14ac:dyDescent="0.2">
      <c r="A17" s="75"/>
      <c r="B17" s="217" t="str">
        <f t="shared" si="1"/>
        <v>9Y</v>
      </c>
      <c r="C17" s="218" t="str">
        <f t="shared" si="1"/>
        <v>AM</v>
      </c>
      <c r="D17" s="218" t="str">
        <f t="shared" si="1"/>
        <v>1L</v>
      </c>
      <c r="E17" s="220" t="str">
        <f t="shared" si="2"/>
        <v>CHFAM1L9Y_Quote</v>
      </c>
      <c r="F17" s="220" t="str">
        <f>_xll.qlSimpleQuote(Currency&amp;$C17&amp;$D17&amp;$B17&amp;QuoteSuffix,,RateTickValue,Permanent,Trigger,ObjectOverwrite)</f>
        <v>CHFAM1L9Y_Quote#0000</v>
      </c>
      <c r="G17" s="221" t="str">
        <f>_xll.ohRangeRetrieveError(F17)</f>
        <v/>
      </c>
      <c r="H17" s="169"/>
      <c r="J17" s="75"/>
      <c r="K17" s="181" t="s">
        <v>77</v>
      </c>
      <c r="L17" s="181" t="s">
        <v>280</v>
      </c>
      <c r="M17" s="181" t="s">
        <v>91</v>
      </c>
      <c r="N17" s="182" t="str">
        <f t="shared" si="0"/>
        <v>CHFAM1L9Y</v>
      </c>
      <c r="O17" s="182" t="str">
        <v>CHFAM1L9Y=ICAP</v>
      </c>
      <c r="P17" s="83">
        <v>-0.15</v>
      </c>
      <c r="Q17" s="83">
        <v>-7.0000000000000007E-2</v>
      </c>
      <c r="R17" s="83">
        <v>0</v>
      </c>
      <c r="S17" s="83">
        <v>0</v>
      </c>
      <c r="T17" s="83">
        <f t="shared" si="3"/>
        <v>-0.11</v>
      </c>
      <c r="U17" s="83">
        <f t="shared" si="4"/>
        <v>7.9999999999999988E-2</v>
      </c>
      <c r="V17" s="193"/>
      <c r="W17" s="195">
        <v>-0.11</v>
      </c>
      <c r="X17" s="193"/>
      <c r="Y17" s="83">
        <v>-0.11</v>
      </c>
      <c r="Z17" s="186">
        <f>_xll.qlSimpleQuoteSetValue(F17,Y17/100,Trigger)</f>
        <v>2.9999999999999862E-5</v>
      </c>
      <c r="AA17" s="76"/>
      <c r="AC17" s="403"/>
      <c r="AD17" s="216"/>
    </row>
    <row r="18" spans="1:30" x14ac:dyDescent="0.2">
      <c r="A18" s="75"/>
      <c r="B18" s="217" t="str">
        <f t="shared" si="1"/>
        <v>10Y</v>
      </c>
      <c r="C18" s="218" t="str">
        <f t="shared" si="1"/>
        <v>AM</v>
      </c>
      <c r="D18" s="218" t="str">
        <f t="shared" si="1"/>
        <v>1L</v>
      </c>
      <c r="E18" s="220" t="str">
        <f t="shared" si="2"/>
        <v>CHFAM1L10Y_Quote</v>
      </c>
      <c r="F18" s="220" t="str">
        <f>_xll.qlSimpleQuote(Currency&amp;$C18&amp;$D18&amp;$B18&amp;QuoteSuffix,,RateTickValue,Permanent,Trigger,ObjectOverwrite)</f>
        <v>CHFAM1L10Y_Quote#0000</v>
      </c>
      <c r="G18" s="221" t="str">
        <f>_xll.ohRangeRetrieveError(F18)</f>
        <v/>
      </c>
      <c r="H18" s="169"/>
      <c r="J18" s="75"/>
      <c r="K18" s="181" t="s">
        <v>76</v>
      </c>
      <c r="L18" s="181" t="s">
        <v>280</v>
      </c>
      <c r="M18" s="181" t="s">
        <v>91</v>
      </c>
      <c r="N18" s="182" t="str">
        <f t="shared" si="0"/>
        <v>CHFAM1L10Y</v>
      </c>
      <c r="O18" s="182" t="str">
        <v>CHFAM1L10Y=ICAP</v>
      </c>
      <c r="P18" s="83">
        <v>-8.5000000000000006E-2</v>
      </c>
      <c r="Q18" s="83">
        <v>-5.0000000000000001E-3</v>
      </c>
      <c r="R18" s="83">
        <v>0</v>
      </c>
      <c r="S18" s="83">
        <v>0</v>
      </c>
      <c r="T18" s="83">
        <f t="shared" si="3"/>
        <v>-4.5000000000000005E-2</v>
      </c>
      <c r="U18" s="83">
        <f t="shared" si="4"/>
        <v>0.08</v>
      </c>
      <c r="V18" s="193"/>
      <c r="W18" s="195">
        <v>-4.5000000000000005E-2</v>
      </c>
      <c r="X18" s="193"/>
      <c r="Y18" s="83">
        <v>-4.5000000000000005E-2</v>
      </c>
      <c r="Z18" s="186">
        <f>_xll.qlSimpleQuoteSetValue(F18,Y18/100,Trigger)</f>
        <v>2.999999999999997E-5</v>
      </c>
      <c r="AA18" s="76"/>
      <c r="AC18" s="403"/>
      <c r="AD18" s="216"/>
    </row>
    <row r="19" spans="1:30" x14ac:dyDescent="0.2">
      <c r="A19" s="75"/>
      <c r="B19" s="217" t="str">
        <f t="shared" si="1"/>
        <v>11Y</v>
      </c>
      <c r="C19" s="218" t="str">
        <f t="shared" si="1"/>
        <v>AM</v>
      </c>
      <c r="D19" s="218" t="str">
        <f t="shared" si="1"/>
        <v>1L</v>
      </c>
      <c r="E19" s="220" t="str">
        <f t="shared" si="2"/>
        <v>CHFAM1L11Y_Quote</v>
      </c>
      <c r="F19" s="220" t="str">
        <f>_xll.qlSimpleQuote(Currency&amp;$C19&amp;$D19&amp;$B19&amp;QuoteSuffix,,RateTickValue,Permanent,Trigger,ObjectOverwrite)</f>
        <v>CHFAM1L11Y_Quote#0000</v>
      </c>
      <c r="G19" s="221" t="str">
        <f>_xll.ohRangeRetrieveError(F19)</f>
        <v/>
      </c>
      <c r="H19" s="169"/>
      <c r="J19" s="75"/>
      <c r="K19" s="181" t="s">
        <v>75</v>
      </c>
      <c r="L19" s="181" t="s">
        <v>280</v>
      </c>
      <c r="M19" s="181" t="s">
        <v>91</v>
      </c>
      <c r="N19" s="182" t="str">
        <f t="shared" si="0"/>
        <v>CHFAM1L11Y</v>
      </c>
      <c r="O19" s="182" t="str">
        <v>CHFAM1L11Y=ICAP</v>
      </c>
      <c r="P19" s="83" t="s">
        <v>277</v>
      </c>
      <c r="Q19" s="83" t="s">
        <v>277</v>
      </c>
      <c r="R19" s="83" t="s">
        <v>277</v>
      </c>
      <c r="S19" s="83" t="s">
        <v>277</v>
      </c>
      <c r="T19" s="83" t="e">
        <f t="shared" si="3"/>
        <v>#NUM!</v>
      </c>
      <c r="U19" s="83" t="e">
        <f t="shared" si="4"/>
        <v>#VALUE!</v>
      </c>
      <c r="V19" s="193"/>
      <c r="W19" s="195" t="e">
        <v>#NUM!</v>
      </c>
      <c r="X19" s="193"/>
      <c r="Y19" s="83" t="e">
        <v>#NUM!</v>
      </c>
      <c r="Z19" s="186">
        <f>_xll.qlSimpleQuoteSetValue(F19,Y19/100,Trigger)</f>
        <v>0</v>
      </c>
      <c r="AA19" s="76"/>
      <c r="AC19" s="403"/>
      <c r="AD19" s="216"/>
    </row>
    <row r="20" spans="1:30" x14ac:dyDescent="0.2">
      <c r="A20" s="75"/>
      <c r="B20" s="217" t="str">
        <f t="shared" si="1"/>
        <v>12Y</v>
      </c>
      <c r="C20" s="218" t="str">
        <f t="shared" si="1"/>
        <v>AM</v>
      </c>
      <c r="D20" s="218" t="str">
        <f t="shared" si="1"/>
        <v>1L</v>
      </c>
      <c r="E20" s="220" t="str">
        <f t="shared" si="2"/>
        <v>CHFAM1L12Y_Quote</v>
      </c>
      <c r="F20" s="220" t="str">
        <f>_xll.qlSimpleQuote(Currency&amp;$C20&amp;$D20&amp;$B20&amp;QuoteSuffix,,RateTickValue,Permanent,Trigger,ObjectOverwrite)</f>
        <v>CHFAM1L12Y_Quote#0000</v>
      </c>
      <c r="G20" s="221" t="str">
        <f>_xll.ohRangeRetrieveError(F20)</f>
        <v/>
      </c>
      <c r="H20" s="169"/>
      <c r="J20" s="75"/>
      <c r="K20" s="181" t="s">
        <v>74</v>
      </c>
      <c r="L20" s="181" t="s">
        <v>280</v>
      </c>
      <c r="M20" s="181" t="s">
        <v>91</v>
      </c>
      <c r="N20" s="182" t="str">
        <f t="shared" si="0"/>
        <v>CHFAM1L12Y</v>
      </c>
      <c r="O20" s="182" t="str">
        <v>CHFAM1L12Y=ICAP</v>
      </c>
      <c r="P20" s="83">
        <v>1.4999999999999999E-2</v>
      </c>
      <c r="Q20" s="83">
        <v>0.115</v>
      </c>
      <c r="R20" s="83">
        <v>0</v>
      </c>
      <c r="S20" s="83">
        <v>0</v>
      </c>
      <c r="T20" s="83">
        <f t="shared" si="3"/>
        <v>6.5000000000000002E-2</v>
      </c>
      <c r="U20" s="83">
        <f t="shared" si="4"/>
        <v>0.1</v>
      </c>
      <c r="V20" s="193"/>
      <c r="W20" s="195">
        <v>6.3E-2</v>
      </c>
      <c r="X20" s="193"/>
      <c r="Y20" s="83">
        <v>6.5000000000000002E-2</v>
      </c>
      <c r="Z20" s="186">
        <f>_xll.qlSimpleQuoteSetValue(F20,Y20/100,Trigger)</f>
        <v>1.9999999999999944E-5</v>
      </c>
      <c r="AA20" s="76"/>
      <c r="AC20" s="403"/>
      <c r="AD20" s="216"/>
    </row>
    <row r="21" spans="1:30" x14ac:dyDescent="0.2">
      <c r="A21" s="75"/>
      <c r="B21" s="217" t="str">
        <f t="shared" si="1"/>
        <v>13Y</v>
      </c>
      <c r="C21" s="218" t="str">
        <f t="shared" si="1"/>
        <v>AM</v>
      </c>
      <c r="D21" s="218" t="str">
        <f t="shared" si="1"/>
        <v>1L</v>
      </c>
      <c r="E21" s="220" t="str">
        <f t="shared" si="2"/>
        <v>CHFAM1L13Y_Quote</v>
      </c>
      <c r="F21" s="220" t="str">
        <f>_xll.qlSimpleQuote(Currency&amp;$C21&amp;$D21&amp;$B21&amp;QuoteSuffix,,RateTickValue,Permanent,Trigger,ObjectOverwrite)</f>
        <v>CHFAM1L13Y_Quote#0000</v>
      </c>
      <c r="G21" s="221" t="str">
        <f>_xll.ohRangeRetrieveError(F21)</f>
        <v/>
      </c>
      <c r="H21" s="169"/>
      <c r="J21" s="75"/>
      <c r="K21" s="181" t="s">
        <v>73</v>
      </c>
      <c r="L21" s="181" t="s">
        <v>280</v>
      </c>
      <c r="M21" s="181" t="s">
        <v>91</v>
      </c>
      <c r="N21" s="182" t="str">
        <f t="shared" si="0"/>
        <v>CHFAM1L13Y</v>
      </c>
      <c r="O21" s="182" t="str">
        <v>CHFAM1L13Y=ICAP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  <c r="AC21" s="403"/>
      <c r="AD21" s="216"/>
    </row>
    <row r="22" spans="1:30" x14ac:dyDescent="0.2">
      <c r="A22" s="75"/>
      <c r="B22" s="217" t="str">
        <f t="shared" si="1"/>
        <v>14Y</v>
      </c>
      <c r="C22" s="218" t="str">
        <f t="shared" si="1"/>
        <v>AM</v>
      </c>
      <c r="D22" s="218" t="str">
        <f t="shared" si="1"/>
        <v>1L</v>
      </c>
      <c r="E22" s="220" t="str">
        <f t="shared" si="2"/>
        <v>CHFAM1L14Y_Quote</v>
      </c>
      <c r="F22" s="220" t="str">
        <f>_xll.qlSimpleQuote(Currency&amp;$C22&amp;$D22&amp;$B22&amp;QuoteSuffix,,RateTickValue,Permanent,Trigger,ObjectOverwrite)</f>
        <v>CHFAM1L14Y_Quote#0000</v>
      </c>
      <c r="G22" s="221" t="str">
        <f>_xll.ohRangeRetrieveError(F22)</f>
        <v/>
      </c>
      <c r="H22" s="169"/>
      <c r="J22" s="75"/>
      <c r="K22" s="181" t="s">
        <v>72</v>
      </c>
      <c r="L22" s="181" t="s">
        <v>280</v>
      </c>
      <c r="M22" s="181" t="s">
        <v>91</v>
      </c>
      <c r="N22" s="182" t="str">
        <f t="shared" si="0"/>
        <v>CHFAM1L14Y</v>
      </c>
      <c r="O22" s="182" t="str">
        <v>CHFAM1L14Y=ICAP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3"/>
      <c r="W22" s="195" t="e">
        <v>#NUM!</v>
      </c>
      <c r="X22" s="193"/>
      <c r="Y22" s="83" t="e">
        <v>#NUM!</v>
      </c>
      <c r="Z22" s="186">
        <f>_xll.qlSimpleQuoteSetValue(F22,Y22/100,Trigger)</f>
        <v>0</v>
      </c>
      <c r="AA22" s="76"/>
      <c r="AC22" s="403"/>
      <c r="AD22" s="216"/>
    </row>
    <row r="23" spans="1:30" x14ac:dyDescent="0.2">
      <c r="A23" s="75"/>
      <c r="B23" s="217" t="str">
        <f t="shared" si="1"/>
        <v>15Y</v>
      </c>
      <c r="C23" s="218" t="str">
        <f t="shared" si="1"/>
        <v>AM</v>
      </c>
      <c r="D23" s="218" t="str">
        <f t="shared" si="1"/>
        <v>1L</v>
      </c>
      <c r="E23" s="220" t="str">
        <f t="shared" si="2"/>
        <v>CHFAM1L15Y_Quote</v>
      </c>
      <c r="F23" s="220" t="str">
        <f>_xll.qlSimpleQuote(Currency&amp;$C23&amp;$D23&amp;$B23&amp;QuoteSuffix,,RateTickValue,Permanent,Trigger,ObjectOverwrite)</f>
        <v>CHFAM1L15Y_Quote#0000</v>
      </c>
      <c r="G23" s="221" t="str">
        <f>_xll.ohRangeRetrieveError(F23)</f>
        <v/>
      </c>
      <c r="H23" s="169"/>
      <c r="J23" s="75"/>
      <c r="K23" s="181" t="s">
        <v>71</v>
      </c>
      <c r="L23" s="181" t="s">
        <v>280</v>
      </c>
      <c r="M23" s="181" t="s">
        <v>91</v>
      </c>
      <c r="N23" s="182" t="str">
        <f t="shared" si="0"/>
        <v>CHFAM1L15Y</v>
      </c>
      <c r="O23" s="182" t="str">
        <v>CHFAM1L15Y=ICAP</v>
      </c>
      <c r="P23" s="83">
        <v>0.13300000000000001</v>
      </c>
      <c r="Q23" s="83">
        <v>0.23300000000000001</v>
      </c>
      <c r="R23" s="83">
        <v>0</v>
      </c>
      <c r="S23" s="83">
        <v>0</v>
      </c>
      <c r="T23" s="83">
        <f t="shared" si="3"/>
        <v>0.183</v>
      </c>
      <c r="U23" s="83">
        <f t="shared" si="4"/>
        <v>0.1</v>
      </c>
      <c r="V23" s="193"/>
      <c r="W23" s="195">
        <v>0.18</v>
      </c>
      <c r="X23" s="193"/>
      <c r="Y23" s="83">
        <v>0.183</v>
      </c>
      <c r="Z23" s="186">
        <f>_xll.qlSimpleQuoteSetValue(F23,Y23/100,Trigger)</f>
        <v>3.0000000000000079E-5</v>
      </c>
      <c r="AA23" s="76"/>
      <c r="AC23" s="403"/>
      <c r="AD23" s="216"/>
    </row>
    <row r="24" spans="1:30" x14ac:dyDescent="0.2">
      <c r="A24" s="75"/>
      <c r="B24" s="217" t="str">
        <f t="shared" si="1"/>
        <v>16Y</v>
      </c>
      <c r="C24" s="218" t="str">
        <f t="shared" si="1"/>
        <v>AM</v>
      </c>
      <c r="D24" s="218" t="str">
        <f t="shared" si="1"/>
        <v>1L</v>
      </c>
      <c r="E24" s="220" t="str">
        <f t="shared" si="2"/>
        <v>CHFAM1L16Y_Quote</v>
      </c>
      <c r="F24" s="220" t="str">
        <f>_xll.qlSimpleQuote(Currency&amp;$C24&amp;$D24&amp;$B24&amp;QuoteSuffix,,RateTickValue,Permanent,Trigger,ObjectOverwrite)</f>
        <v>CHFAM1L16Y_Quote#0000</v>
      </c>
      <c r="G24" s="221" t="str">
        <f>_xll.ohRangeRetrieveError(F24)</f>
        <v/>
      </c>
      <c r="H24" s="169"/>
      <c r="J24" s="75"/>
      <c r="K24" s="181" t="s">
        <v>70</v>
      </c>
      <c r="L24" s="181" t="s">
        <v>280</v>
      </c>
      <c r="M24" s="181" t="s">
        <v>91</v>
      </c>
      <c r="N24" s="182" t="str">
        <f t="shared" si="0"/>
        <v>CHFAM1L16Y</v>
      </c>
      <c r="O24" s="182" t="str">
        <v>CHFAM1L16Y=ICAP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  <c r="AC24" s="403"/>
      <c r="AD24" s="216"/>
    </row>
    <row r="25" spans="1:30" x14ac:dyDescent="0.2">
      <c r="A25" s="75"/>
      <c r="B25" s="217" t="str">
        <f t="shared" si="1"/>
        <v>17Y</v>
      </c>
      <c r="C25" s="218" t="str">
        <f t="shared" si="1"/>
        <v>AM</v>
      </c>
      <c r="D25" s="218" t="str">
        <f t="shared" si="1"/>
        <v>1L</v>
      </c>
      <c r="E25" s="220" t="str">
        <f t="shared" si="2"/>
        <v>CHFAM1L17Y_Quote</v>
      </c>
      <c r="F25" s="220" t="str">
        <f>_xll.qlSimpleQuote(Currency&amp;$C25&amp;$D25&amp;$B25&amp;QuoteSuffix,,RateTickValue,Permanent,Trigger,ObjectOverwrite)</f>
        <v>CHFAM1L17Y_Quote#0000</v>
      </c>
      <c r="G25" s="221" t="str">
        <f>_xll.ohRangeRetrieveError(F25)</f>
        <v/>
      </c>
      <c r="H25" s="169"/>
      <c r="J25" s="75"/>
      <c r="K25" s="181" t="s">
        <v>69</v>
      </c>
      <c r="L25" s="181" t="s">
        <v>280</v>
      </c>
      <c r="M25" s="181" t="s">
        <v>91</v>
      </c>
      <c r="N25" s="182" t="str">
        <f t="shared" si="0"/>
        <v>CHFAM1L17Y</v>
      </c>
      <c r="O25" s="182" t="str">
        <v>CHFAM1L17Y=ICAP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3"/>
      <c r="W25" s="195" t="e">
        <v>#NUM!</v>
      </c>
      <c r="X25" s="193"/>
      <c r="Y25" s="83" t="e">
        <v>#NUM!</v>
      </c>
      <c r="Z25" s="186">
        <f>_xll.qlSimpleQuoteSetValue(F25,Y25/100,Trigger)</f>
        <v>0</v>
      </c>
      <c r="AA25" s="76"/>
      <c r="AC25" s="403"/>
      <c r="AD25" s="216"/>
    </row>
    <row r="26" spans="1:30" x14ac:dyDescent="0.2">
      <c r="A26" s="75"/>
      <c r="B26" s="217" t="str">
        <f t="shared" si="1"/>
        <v>18Y</v>
      </c>
      <c r="C26" s="218" t="str">
        <f t="shared" si="1"/>
        <v>AM</v>
      </c>
      <c r="D26" s="218" t="str">
        <f t="shared" si="1"/>
        <v>1L</v>
      </c>
      <c r="E26" s="220" t="str">
        <f t="shared" si="2"/>
        <v>CHFAM1L18Y_Quote</v>
      </c>
      <c r="F26" s="220" t="str">
        <f>_xll.qlSimpleQuote(Currency&amp;$C26&amp;$D26&amp;$B26&amp;QuoteSuffix,,RateTickValue,Permanent,Trigger,ObjectOverwrite)</f>
        <v>CHFAM1L18Y_Quote#0000</v>
      </c>
      <c r="G26" s="221" t="str">
        <f>_xll.ohRangeRetrieveError(F26)</f>
        <v/>
      </c>
      <c r="H26" s="169"/>
      <c r="J26" s="75"/>
      <c r="K26" s="181" t="s">
        <v>68</v>
      </c>
      <c r="L26" s="181" t="s">
        <v>280</v>
      </c>
      <c r="M26" s="181" t="s">
        <v>91</v>
      </c>
      <c r="N26" s="182" t="str">
        <f t="shared" si="0"/>
        <v>CHFAM1L18Y</v>
      </c>
      <c r="O26" s="182" t="str">
        <v>CHFAM1L18Y=ICAP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  <c r="AC26" s="403"/>
      <c r="AD26" s="216"/>
    </row>
    <row r="27" spans="1:30" x14ac:dyDescent="0.2">
      <c r="A27" s="75"/>
      <c r="B27" s="217" t="str">
        <f t="shared" si="1"/>
        <v>19Y</v>
      </c>
      <c r="C27" s="218" t="str">
        <f t="shared" si="1"/>
        <v>AM</v>
      </c>
      <c r="D27" s="218" t="str">
        <f t="shared" si="1"/>
        <v>1L</v>
      </c>
      <c r="E27" s="220" t="str">
        <f t="shared" si="2"/>
        <v>CHFAM1L19Y_Quote</v>
      </c>
      <c r="F27" s="220" t="str">
        <f>_xll.qlSimpleQuote(Currency&amp;$C27&amp;$D27&amp;$B27&amp;QuoteSuffix,,RateTickValue,Permanent,Trigger,ObjectOverwrite)</f>
        <v>CHFAM1L19Y_Quote#0000</v>
      </c>
      <c r="G27" s="221" t="str">
        <f>_xll.ohRangeRetrieveError(F27)</f>
        <v/>
      </c>
      <c r="H27" s="169"/>
      <c r="J27" s="75"/>
      <c r="K27" s="181" t="s">
        <v>67</v>
      </c>
      <c r="L27" s="181" t="s">
        <v>280</v>
      </c>
      <c r="M27" s="181" t="s">
        <v>91</v>
      </c>
      <c r="N27" s="182" t="str">
        <f t="shared" si="0"/>
        <v>CHFAM1L19Y</v>
      </c>
      <c r="O27" s="182" t="str">
        <v>CHFAM1L19Y=ICAP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  <c r="AC27" s="403"/>
      <c r="AD27" s="216"/>
    </row>
    <row r="28" spans="1:30" x14ac:dyDescent="0.2">
      <c r="A28" s="75"/>
      <c r="B28" s="217" t="str">
        <f t="shared" si="1"/>
        <v>20Y</v>
      </c>
      <c r="C28" s="218" t="str">
        <f t="shared" si="1"/>
        <v>AM</v>
      </c>
      <c r="D28" s="218" t="str">
        <f t="shared" si="1"/>
        <v>1L</v>
      </c>
      <c r="E28" s="220" t="str">
        <f t="shared" si="2"/>
        <v>CHFAM1L20Y_Quote</v>
      </c>
      <c r="F28" s="220" t="str">
        <f>_xll.qlSimpleQuote(Currency&amp;$C28&amp;$D28&amp;$B28&amp;QuoteSuffix,,RateTickValue,Permanent,Trigger,ObjectOverwrite)</f>
        <v>CHFAM1L20Y_Quote#0000</v>
      </c>
      <c r="G28" s="221" t="str">
        <f>_xll.ohRangeRetrieveError(F28)</f>
        <v/>
      </c>
      <c r="H28" s="169"/>
      <c r="J28" s="75"/>
      <c r="K28" s="181" t="s">
        <v>66</v>
      </c>
      <c r="L28" s="181" t="s">
        <v>280</v>
      </c>
      <c r="M28" s="181" t="s">
        <v>91</v>
      </c>
      <c r="N28" s="182" t="str">
        <f t="shared" si="0"/>
        <v>CHFAM1L20Y</v>
      </c>
      <c r="O28" s="182" t="str">
        <v>CHFAM1L20Y=ICAP</v>
      </c>
      <c r="P28" s="83">
        <v>0.25800000000000001</v>
      </c>
      <c r="Q28" s="83">
        <v>0.35799999999999998</v>
      </c>
      <c r="R28" s="83">
        <v>0</v>
      </c>
      <c r="S28" s="83">
        <v>0</v>
      </c>
      <c r="T28" s="83">
        <f t="shared" si="3"/>
        <v>0.308</v>
      </c>
      <c r="U28" s="83">
        <f t="shared" si="4"/>
        <v>9.9999999999999978E-2</v>
      </c>
      <c r="V28" s="193"/>
      <c r="W28" s="195">
        <v>0.30499999999999999</v>
      </c>
      <c r="X28" s="193"/>
      <c r="Y28" s="83">
        <v>0.308</v>
      </c>
      <c r="Z28" s="186">
        <f>_xll.qlSimpleQuoteSetValue(F28,Y28/100,Trigger)</f>
        <v>3.0000000000000079E-5</v>
      </c>
      <c r="AA28" s="76"/>
      <c r="AC28" s="403"/>
      <c r="AD28" s="216"/>
    </row>
    <row r="29" spans="1:30" x14ac:dyDescent="0.2">
      <c r="A29" s="75"/>
      <c r="B29" s="217" t="str">
        <f t="shared" si="1"/>
        <v>21Y</v>
      </c>
      <c r="C29" s="218" t="str">
        <f t="shared" si="1"/>
        <v>AM</v>
      </c>
      <c r="D29" s="218" t="str">
        <f t="shared" si="1"/>
        <v>1L</v>
      </c>
      <c r="E29" s="220" t="str">
        <f t="shared" si="2"/>
        <v>CHFAM1L21Y_Quote</v>
      </c>
      <c r="F29" s="220" t="str">
        <f>_xll.qlSimpleQuote(Currency&amp;$C29&amp;$D29&amp;$B29&amp;QuoteSuffix,,RateTickValue,Permanent,Trigger,ObjectOverwrite)</f>
        <v>CHFAM1L21Y_Quote#0000</v>
      </c>
      <c r="G29" s="221" t="str">
        <f>_xll.ohRangeRetrieveError(F29)</f>
        <v/>
      </c>
      <c r="H29" s="169"/>
      <c r="J29" s="75"/>
      <c r="K29" s="181" t="s">
        <v>65</v>
      </c>
      <c r="L29" s="181" t="s">
        <v>280</v>
      </c>
      <c r="M29" s="181" t="s">
        <v>91</v>
      </c>
      <c r="N29" s="182" t="str">
        <f t="shared" si="0"/>
        <v>CHFAM1L21Y</v>
      </c>
      <c r="O29" s="182" t="str">
        <v>CHFAM1L21Y=ICAP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  <c r="AC29" s="403"/>
      <c r="AD29" s="216"/>
    </row>
    <row r="30" spans="1:30" x14ac:dyDescent="0.2">
      <c r="A30" s="75"/>
      <c r="B30" s="217" t="str">
        <f t="shared" si="1"/>
        <v>22Y</v>
      </c>
      <c r="C30" s="218" t="str">
        <f t="shared" si="1"/>
        <v>AM</v>
      </c>
      <c r="D30" s="218" t="str">
        <f t="shared" si="1"/>
        <v>1L</v>
      </c>
      <c r="E30" s="220" t="str">
        <f t="shared" si="2"/>
        <v>CHFAM1L22Y_Quote</v>
      </c>
      <c r="F30" s="220" t="str">
        <f>_xll.qlSimpleQuote(Currency&amp;$C30&amp;$D30&amp;$B30&amp;QuoteSuffix,,RateTickValue,Permanent,Trigger,ObjectOverwrite)</f>
        <v>CHFAM1L22Y_Quote#0000</v>
      </c>
      <c r="G30" s="221" t="str">
        <f>_xll.ohRangeRetrieveError(F30)</f>
        <v/>
      </c>
      <c r="H30" s="169"/>
      <c r="J30" s="75"/>
      <c r="K30" s="181" t="s">
        <v>64</v>
      </c>
      <c r="L30" s="181" t="s">
        <v>280</v>
      </c>
      <c r="M30" s="181" t="s">
        <v>91</v>
      </c>
      <c r="N30" s="182" t="str">
        <f t="shared" si="0"/>
        <v>CHFAM1L22Y</v>
      </c>
      <c r="O30" s="182" t="str">
        <v>CHFAM1L22Y=ICAP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  <c r="AC30" s="403"/>
      <c r="AD30" s="216"/>
    </row>
    <row r="31" spans="1:30" x14ac:dyDescent="0.2">
      <c r="A31" s="75"/>
      <c r="B31" s="217" t="str">
        <f t="shared" si="1"/>
        <v>23Y</v>
      </c>
      <c r="C31" s="218" t="str">
        <f t="shared" si="1"/>
        <v>AM</v>
      </c>
      <c r="D31" s="218" t="str">
        <f t="shared" si="1"/>
        <v>1L</v>
      </c>
      <c r="E31" s="220" t="str">
        <f t="shared" si="2"/>
        <v>CHFAM1L23Y_Quote</v>
      </c>
      <c r="F31" s="220" t="str">
        <f>_xll.qlSimpleQuote(Currency&amp;$C31&amp;$D31&amp;$B31&amp;QuoteSuffix,,RateTickValue,Permanent,Trigger,ObjectOverwrite)</f>
        <v>CHFAM1L23Y_Quote#0000</v>
      </c>
      <c r="G31" s="221" t="str">
        <f>_xll.ohRangeRetrieveError(F31)</f>
        <v/>
      </c>
      <c r="H31" s="169"/>
      <c r="J31" s="75"/>
      <c r="K31" s="181" t="s">
        <v>63</v>
      </c>
      <c r="L31" s="181" t="s">
        <v>280</v>
      </c>
      <c r="M31" s="181" t="s">
        <v>91</v>
      </c>
      <c r="N31" s="182" t="str">
        <f t="shared" si="0"/>
        <v>CHFAM1L23Y</v>
      </c>
      <c r="O31" s="182" t="str">
        <v>CHFAM1L23Y=ICAP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3"/>
      <c r="W31" s="195" t="e">
        <v>#NUM!</v>
      </c>
      <c r="X31" s="193"/>
      <c r="Y31" s="83" t="e">
        <v>#NUM!</v>
      </c>
      <c r="Z31" s="186">
        <f>_xll.qlSimpleQuoteSetValue(F31,Y31/100,Trigger)</f>
        <v>0</v>
      </c>
      <c r="AA31" s="76"/>
      <c r="AC31" s="403"/>
      <c r="AD31" s="216"/>
    </row>
    <row r="32" spans="1:30" x14ac:dyDescent="0.2">
      <c r="A32" s="75"/>
      <c r="B32" s="217" t="str">
        <f t="shared" si="1"/>
        <v>24Y</v>
      </c>
      <c r="C32" s="218" t="str">
        <f t="shared" si="1"/>
        <v>AM</v>
      </c>
      <c r="D32" s="218" t="str">
        <f t="shared" si="1"/>
        <v>1L</v>
      </c>
      <c r="E32" s="220" t="str">
        <f t="shared" si="2"/>
        <v>CHFAM1L24Y_Quote</v>
      </c>
      <c r="F32" s="220" t="str">
        <f>_xll.qlSimpleQuote(Currency&amp;$C32&amp;$D32&amp;$B32&amp;QuoteSuffix,,RateTickValue,Permanent,Trigger,ObjectOverwrite)</f>
        <v>CHFAM1L24Y_Quote#0000</v>
      </c>
      <c r="G32" s="221" t="str">
        <f>_xll.ohRangeRetrieveError(F32)</f>
        <v/>
      </c>
      <c r="H32" s="169"/>
      <c r="J32" s="75"/>
      <c r="K32" s="181" t="s">
        <v>62</v>
      </c>
      <c r="L32" s="181" t="s">
        <v>280</v>
      </c>
      <c r="M32" s="181" t="s">
        <v>91</v>
      </c>
      <c r="N32" s="182" t="str">
        <f t="shared" si="0"/>
        <v>CHFAM1L24Y</v>
      </c>
      <c r="O32" s="182" t="str">
        <v>CHFAM1L24Y=ICAP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  <c r="AC32" s="403"/>
      <c r="AD32" s="216"/>
    </row>
    <row r="33" spans="1:30" x14ac:dyDescent="0.2">
      <c r="A33" s="75"/>
      <c r="B33" s="217" t="str">
        <f t="shared" si="1"/>
        <v>25Y</v>
      </c>
      <c r="C33" s="218" t="str">
        <f t="shared" si="1"/>
        <v>AM</v>
      </c>
      <c r="D33" s="218" t="str">
        <f t="shared" si="1"/>
        <v>1L</v>
      </c>
      <c r="E33" s="220" t="str">
        <f t="shared" si="2"/>
        <v>CHFAM1L25Y_Quote</v>
      </c>
      <c r="F33" s="220" t="str">
        <f>_xll.qlSimpleQuote(Currency&amp;$C33&amp;$D33&amp;$B33&amp;QuoteSuffix,,RateTickValue,Permanent,Trigger,ObjectOverwrite)</f>
        <v>CHFAM1L25Y_Quote#0000</v>
      </c>
      <c r="G33" s="221" t="str">
        <f>_xll.ohRangeRetrieveError(F33)</f>
        <v/>
      </c>
      <c r="H33" s="169"/>
      <c r="J33" s="75"/>
      <c r="K33" s="181" t="s">
        <v>61</v>
      </c>
      <c r="L33" s="181" t="s">
        <v>280</v>
      </c>
      <c r="M33" s="181" t="s">
        <v>91</v>
      </c>
      <c r="N33" s="182" t="str">
        <f t="shared" si="0"/>
        <v>CHFAM1L25Y</v>
      </c>
      <c r="O33" s="182" t="str">
        <v>CHFAM1L25Y=ICAP</v>
      </c>
      <c r="P33" s="83">
        <v>0.32800000000000001</v>
      </c>
      <c r="Q33" s="83">
        <v>0.42799999999999999</v>
      </c>
      <c r="R33" s="83">
        <v>0</v>
      </c>
      <c r="S33" s="83">
        <v>0</v>
      </c>
      <c r="T33" s="83">
        <f t="shared" si="3"/>
        <v>0.378</v>
      </c>
      <c r="U33" s="83">
        <f t="shared" si="4"/>
        <v>9.9999999999999978E-2</v>
      </c>
      <c r="V33" s="193"/>
      <c r="W33" s="195">
        <v>0.375</v>
      </c>
      <c r="X33" s="193"/>
      <c r="Y33" s="83">
        <v>0.378</v>
      </c>
      <c r="Z33" s="186">
        <f>_xll.qlSimpleQuoteSetValue(F33,Y33/100,Trigger)</f>
        <v>3.0000000000000079E-5</v>
      </c>
      <c r="AA33" s="76"/>
      <c r="AC33" s="403"/>
      <c r="AD33" s="216"/>
    </row>
    <row r="34" spans="1:30" x14ac:dyDescent="0.2">
      <c r="A34" s="75"/>
      <c r="B34" s="217" t="str">
        <f t="shared" si="1"/>
        <v>26Y</v>
      </c>
      <c r="C34" s="218" t="str">
        <f t="shared" si="1"/>
        <v>AM</v>
      </c>
      <c r="D34" s="218" t="str">
        <f t="shared" si="1"/>
        <v>1L</v>
      </c>
      <c r="E34" s="220" t="str">
        <f t="shared" si="2"/>
        <v>CHFAM1L26Y_Quote</v>
      </c>
      <c r="F34" s="220" t="str">
        <f>_xll.qlSimpleQuote(Currency&amp;$C34&amp;$D34&amp;$B34&amp;QuoteSuffix,,RateTickValue,Permanent,Trigger,ObjectOverwrite)</f>
        <v>CHFAM1L26Y_Quote#0000</v>
      </c>
      <c r="G34" s="221" t="str">
        <f>_xll.ohRangeRetrieveError(F34)</f>
        <v/>
      </c>
      <c r="H34" s="169"/>
      <c r="J34" s="75"/>
      <c r="K34" s="181" t="s">
        <v>60</v>
      </c>
      <c r="L34" s="181" t="s">
        <v>280</v>
      </c>
      <c r="M34" s="181" t="s">
        <v>91</v>
      </c>
      <c r="N34" s="182" t="str">
        <f t="shared" si="0"/>
        <v>CHFAM1L26Y</v>
      </c>
      <c r="O34" s="182" t="str">
        <v>CHFAM1L26Y=ICAP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  <c r="AC34" s="403"/>
      <c r="AD34" s="216"/>
    </row>
    <row r="35" spans="1:30" x14ac:dyDescent="0.2">
      <c r="A35" s="75"/>
      <c r="B35" s="217" t="str">
        <f t="shared" si="1"/>
        <v>27Y</v>
      </c>
      <c r="C35" s="218" t="str">
        <f t="shared" si="1"/>
        <v>AM</v>
      </c>
      <c r="D35" s="218" t="str">
        <f t="shared" si="1"/>
        <v>1L</v>
      </c>
      <c r="E35" s="220" t="str">
        <f t="shared" si="2"/>
        <v>CHFAM1L27Y_Quote</v>
      </c>
      <c r="F35" s="220" t="str">
        <f>_xll.qlSimpleQuote(Currency&amp;$C35&amp;$D35&amp;$B35&amp;QuoteSuffix,,RateTickValue,Permanent,Trigger,ObjectOverwrite)</f>
        <v>CHFAM1L27Y_Quote#0000</v>
      </c>
      <c r="G35" s="221" t="str">
        <f>_xll.ohRangeRetrieveError(F35)</f>
        <v/>
      </c>
      <c r="H35" s="169"/>
      <c r="J35" s="75"/>
      <c r="K35" s="181" t="s">
        <v>59</v>
      </c>
      <c r="L35" s="181" t="s">
        <v>280</v>
      </c>
      <c r="M35" s="181" t="s">
        <v>91</v>
      </c>
      <c r="N35" s="182" t="str">
        <f t="shared" si="0"/>
        <v>CHFAM1L27Y</v>
      </c>
      <c r="O35" s="182" t="str">
        <v>CHFAM1L27Y=ICAP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3"/>
      <c r="W35" s="195" t="e">
        <v>#NUM!</v>
      </c>
      <c r="X35" s="193"/>
      <c r="Y35" s="83" t="e">
        <v>#NUM!</v>
      </c>
      <c r="Z35" s="186">
        <f>_xll.qlSimpleQuoteSetValue(F35,Y35/100,Trigger)</f>
        <v>0</v>
      </c>
      <c r="AA35" s="76"/>
      <c r="AC35" s="403"/>
      <c r="AD35" s="216"/>
    </row>
    <row r="36" spans="1:30" x14ac:dyDescent="0.2">
      <c r="A36" s="75"/>
      <c r="B36" s="217" t="str">
        <f t="shared" si="1"/>
        <v>28Y</v>
      </c>
      <c r="C36" s="218" t="str">
        <f t="shared" si="1"/>
        <v>AM</v>
      </c>
      <c r="D36" s="218" t="str">
        <f t="shared" si="1"/>
        <v>1L</v>
      </c>
      <c r="E36" s="220" t="str">
        <f t="shared" si="2"/>
        <v>CHFAM1L28Y_Quote</v>
      </c>
      <c r="F36" s="220" t="str">
        <f>_xll.qlSimpleQuote(Currency&amp;$C36&amp;$D36&amp;$B36&amp;QuoteSuffix,,RateTickValue,Permanent,Trigger,ObjectOverwrite)</f>
        <v>CHFAM1L28Y_Quote#0000</v>
      </c>
      <c r="G36" s="221" t="str">
        <f>_xll.ohRangeRetrieveError(F36)</f>
        <v/>
      </c>
      <c r="H36" s="169"/>
      <c r="J36" s="75"/>
      <c r="K36" s="181" t="s">
        <v>58</v>
      </c>
      <c r="L36" s="181" t="s">
        <v>280</v>
      </c>
      <c r="M36" s="181" t="s">
        <v>91</v>
      </c>
      <c r="N36" s="182" t="str">
        <f t="shared" si="0"/>
        <v>CHFAM1L28Y</v>
      </c>
      <c r="O36" s="182" t="str">
        <v>CHFAM1L28Y=ICAP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  <c r="AC36" s="403"/>
      <c r="AD36" s="216"/>
    </row>
    <row r="37" spans="1:30" x14ac:dyDescent="0.2">
      <c r="A37" s="75"/>
      <c r="B37" s="217" t="str">
        <f t="shared" si="1"/>
        <v>29Y</v>
      </c>
      <c r="C37" s="218" t="str">
        <f t="shared" si="1"/>
        <v>AM</v>
      </c>
      <c r="D37" s="218" t="str">
        <f t="shared" si="1"/>
        <v>1L</v>
      </c>
      <c r="E37" s="220" t="str">
        <f t="shared" si="2"/>
        <v>CHFAM1L29Y_Quote</v>
      </c>
      <c r="F37" s="220" t="str">
        <f>_xll.qlSimpleQuote(Currency&amp;$C37&amp;$D37&amp;$B37&amp;QuoteSuffix,,RateTickValue,Permanent,Trigger,ObjectOverwrite)</f>
        <v>CHFAM1L29Y_Quote#0000</v>
      </c>
      <c r="G37" s="221" t="str">
        <f>_xll.ohRangeRetrieveError(F37)</f>
        <v/>
      </c>
      <c r="H37" s="169"/>
      <c r="J37" s="75"/>
      <c r="K37" s="181" t="s">
        <v>57</v>
      </c>
      <c r="L37" s="181" t="s">
        <v>280</v>
      </c>
      <c r="M37" s="181" t="s">
        <v>91</v>
      </c>
      <c r="N37" s="182" t="str">
        <f t="shared" si="0"/>
        <v>CHFAM1L29Y</v>
      </c>
      <c r="O37" s="182" t="str">
        <v>CHFAM1L29Y=ICAP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  <c r="AC37" s="403"/>
      <c r="AD37" s="216"/>
    </row>
    <row r="38" spans="1:30" x14ac:dyDescent="0.2">
      <c r="A38" s="75"/>
      <c r="B38" s="217" t="str">
        <f t="shared" si="1"/>
        <v>30Y</v>
      </c>
      <c r="C38" s="218" t="str">
        <f t="shared" si="1"/>
        <v>AM</v>
      </c>
      <c r="D38" s="218" t="str">
        <f t="shared" si="1"/>
        <v>1L</v>
      </c>
      <c r="E38" s="220" t="str">
        <f t="shared" si="2"/>
        <v>CHFAM1L30Y_Quote</v>
      </c>
      <c r="F38" s="220" t="str">
        <f>_xll.qlSimpleQuote(Currency&amp;$C38&amp;$D38&amp;$B38&amp;QuoteSuffix,,RateTickValue,Permanent,Trigger,ObjectOverwrite)</f>
        <v>CHFAM1L30Y_Quote#0000</v>
      </c>
      <c r="G38" s="221" t="str">
        <f>_xll.ohRangeRetrieveError(F38)</f>
        <v/>
      </c>
      <c r="H38" s="169"/>
      <c r="J38" s="75"/>
      <c r="K38" s="181" t="s">
        <v>56</v>
      </c>
      <c r="L38" s="181" t="s">
        <v>280</v>
      </c>
      <c r="M38" s="181" t="s">
        <v>91</v>
      </c>
      <c r="N38" s="182" t="str">
        <f t="shared" si="0"/>
        <v>CHFAM1L30Y</v>
      </c>
      <c r="O38" s="182" t="str">
        <v>CHFAM1L30Y=ICAP</v>
      </c>
      <c r="P38" s="83">
        <v>0.36</v>
      </c>
      <c r="Q38" s="83">
        <v>0.46</v>
      </c>
      <c r="R38" s="83">
        <v>0</v>
      </c>
      <c r="S38" s="83">
        <v>0</v>
      </c>
      <c r="T38" s="83">
        <f t="shared" si="3"/>
        <v>0.41000000000000003</v>
      </c>
      <c r="U38" s="83">
        <f t="shared" si="4"/>
        <v>0.10000000000000003</v>
      </c>
      <c r="V38" s="193"/>
      <c r="W38" s="195">
        <v>0.40800000000000003</v>
      </c>
      <c r="X38" s="193"/>
      <c r="Y38" s="83">
        <v>0.41000000000000003</v>
      </c>
      <c r="Z38" s="186">
        <f>_xll.qlSimpleQuoteSetValue(F38,Y38/100,Trigger)</f>
        <v>2.0000000000000052E-5</v>
      </c>
      <c r="AA38" s="76"/>
      <c r="AC38" s="403"/>
      <c r="AD38" s="216"/>
    </row>
    <row r="39" spans="1:30" x14ac:dyDescent="0.2">
      <c r="A39" s="75"/>
      <c r="B39" s="217" t="str">
        <f t="shared" si="1"/>
        <v>35Y</v>
      </c>
      <c r="C39" s="218" t="str">
        <f t="shared" si="1"/>
        <v>AM</v>
      </c>
      <c r="D39" s="218" t="str">
        <f t="shared" si="1"/>
        <v>1L</v>
      </c>
      <c r="E39" s="220" t="str">
        <f t="shared" si="2"/>
        <v>CHFAM1L35Y_Quote</v>
      </c>
      <c r="F39" s="220" t="str">
        <f>_xll.qlSimpleQuote(Currency&amp;$C39&amp;$D39&amp;$B39&amp;QuoteSuffix,,RateTickValue,Permanent,Trigger,ObjectOverwrite)</f>
        <v>CHFAM1L35Y_Quote#0000</v>
      </c>
      <c r="G39" s="221" t="str">
        <f>_xll.ohRangeRetrieveError(F39)</f>
        <v/>
      </c>
      <c r="H39" s="169"/>
      <c r="J39" s="75"/>
      <c r="K39" s="181" t="s">
        <v>51</v>
      </c>
      <c r="L39" s="181" t="s">
        <v>280</v>
      </c>
      <c r="M39" s="181" t="s">
        <v>91</v>
      </c>
      <c r="N39" s="182" t="str">
        <f t="shared" si="0"/>
        <v>CHFAM1L35Y</v>
      </c>
      <c r="O39" s="182" t="str">
        <v>CHFAM1L35Y=ICAP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3"/>
        <v>#NUM!</v>
      </c>
      <c r="U39" s="83" t="e">
        <f t="shared" si="4"/>
        <v>#VALUE!</v>
      </c>
      <c r="V39" s="193"/>
      <c r="W39" s="195" t="e">
        <v>#NUM!</v>
      </c>
      <c r="X39" s="193"/>
      <c r="Y39" s="83" t="e">
        <v>#NUM!</v>
      </c>
      <c r="Z39" s="186">
        <f>_xll.qlSimpleQuoteSetValue(F39,Y39/100,Trigger)</f>
        <v>0</v>
      </c>
      <c r="AA39" s="76"/>
      <c r="AC39" s="403"/>
      <c r="AD39" s="216"/>
    </row>
    <row r="40" spans="1:30" x14ac:dyDescent="0.2">
      <c r="A40" s="75"/>
      <c r="B40" s="217" t="str">
        <f t="shared" si="1"/>
        <v>40Y</v>
      </c>
      <c r="C40" s="218" t="str">
        <f t="shared" si="1"/>
        <v>AM</v>
      </c>
      <c r="D40" s="218" t="str">
        <f t="shared" si="1"/>
        <v>1L</v>
      </c>
      <c r="E40" s="220" t="str">
        <f t="shared" si="2"/>
        <v>CHFAM1L40Y_Quote</v>
      </c>
      <c r="F40" s="220" t="str">
        <f>_xll.qlSimpleQuote(Currency&amp;$C40&amp;$D40&amp;$B40&amp;QuoteSuffix,,RateTickValue,Permanent,Trigger,ObjectOverwrite)</f>
        <v>CHFAM1L40Y_Quote#0000</v>
      </c>
      <c r="G40" s="221" t="str">
        <f>_xll.ohRangeRetrieveError(F40)</f>
        <v/>
      </c>
      <c r="H40" s="169"/>
      <c r="J40" s="75"/>
      <c r="K40" s="181" t="s">
        <v>46</v>
      </c>
      <c r="L40" s="181" t="s">
        <v>280</v>
      </c>
      <c r="M40" s="181" t="s">
        <v>91</v>
      </c>
      <c r="N40" s="182" t="str">
        <f t="shared" si="0"/>
        <v>CHFAM1L40Y</v>
      </c>
      <c r="O40" s="182" t="str">
        <v>CHFAM1L40Y=ICAP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3"/>
        <v>#NUM!</v>
      </c>
      <c r="U40" s="83" t="e">
        <f t="shared" si="4"/>
        <v>#VALUE!</v>
      </c>
      <c r="V40" s="193"/>
      <c r="W40" s="195" t="e">
        <v>#NUM!</v>
      </c>
      <c r="X40" s="193"/>
      <c r="Y40" s="83" t="e">
        <v>#NUM!</v>
      </c>
      <c r="Z40" s="186">
        <f>_xll.qlSimpleQuoteSetValue(F40,Y40/100,Trigger)</f>
        <v>0</v>
      </c>
      <c r="AA40" s="76"/>
      <c r="AC40" s="403"/>
      <c r="AD40" s="216"/>
    </row>
    <row r="41" spans="1:30" x14ac:dyDescent="0.2">
      <c r="A41" s="75"/>
      <c r="B41" s="217" t="str">
        <f t="shared" si="1"/>
        <v>50Y</v>
      </c>
      <c r="C41" s="218" t="str">
        <f t="shared" si="1"/>
        <v>AM</v>
      </c>
      <c r="D41" s="218" t="str">
        <f t="shared" si="1"/>
        <v>1L</v>
      </c>
      <c r="E41" s="220" t="str">
        <f t="shared" si="2"/>
        <v>CHFAM1L50Y_Quote</v>
      </c>
      <c r="F41" s="220" t="str">
        <f>_xll.qlSimpleQuote(Currency&amp;$C41&amp;$D41&amp;$B41&amp;QuoteSuffix,,RateTickValue,Permanent,Trigger,ObjectOverwrite)</f>
        <v>CHFAM1L50Y_Quote#0000</v>
      </c>
      <c r="G41" s="221" t="str">
        <f>_xll.ohRangeRetrieveError(F41)</f>
        <v/>
      </c>
      <c r="H41" s="169"/>
      <c r="J41" s="75"/>
      <c r="K41" s="181" t="s">
        <v>36</v>
      </c>
      <c r="L41" s="181" t="s">
        <v>280</v>
      </c>
      <c r="M41" s="181" t="s">
        <v>91</v>
      </c>
      <c r="N41" s="182" t="str">
        <f t="shared" si="0"/>
        <v>CHFAM1L50Y</v>
      </c>
      <c r="O41" s="182" t="str">
        <v>CHFAM1L50Y=ICAP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3"/>
        <v>#NUM!</v>
      </c>
      <c r="U41" s="83" t="e">
        <f t="shared" si="4"/>
        <v>#VALUE!</v>
      </c>
      <c r="V41" s="193"/>
      <c r="W41" s="195" t="e">
        <v>#NUM!</v>
      </c>
      <c r="X41" s="193"/>
      <c r="Y41" s="83" t="e">
        <v>#NUM!</v>
      </c>
      <c r="Z41" s="186">
        <f>_xll.qlSimpleQuoteSetValue(F41,Y41/100,Trigger)</f>
        <v>0</v>
      </c>
      <c r="AA41" s="76"/>
      <c r="AC41" s="403"/>
      <c r="AD41" s="216"/>
    </row>
    <row r="42" spans="1:30" x14ac:dyDescent="0.2">
      <c r="A42" s="75"/>
      <c r="B42" s="222" t="str">
        <f t="shared" si="1"/>
        <v>60Y</v>
      </c>
      <c r="C42" s="223" t="str">
        <f t="shared" si="1"/>
        <v>AM</v>
      </c>
      <c r="D42" s="223" t="str">
        <f t="shared" si="1"/>
        <v>1L</v>
      </c>
      <c r="E42" s="225" t="str">
        <f t="shared" si="2"/>
        <v>CHFAM1L60Y_Quote</v>
      </c>
      <c r="F42" s="220" t="str">
        <f>_xll.qlSimpleQuote(Currency&amp;$C42&amp;$D42&amp;$B42&amp;QuoteSuffix,,RateTickValue,Permanent,Trigger,ObjectOverwrite)</f>
        <v>CHFAM1L60Y_Quote#0000</v>
      </c>
      <c r="G42" s="226" t="str">
        <f>_xll.ohRangeRetrieveError(F42)</f>
        <v/>
      </c>
      <c r="H42" s="169"/>
      <c r="J42" s="75"/>
      <c r="K42" s="183" t="s">
        <v>26</v>
      </c>
      <c r="L42" s="246" t="s">
        <v>280</v>
      </c>
      <c r="M42" s="246" t="s">
        <v>91</v>
      </c>
      <c r="N42" s="184" t="str">
        <f t="shared" si="0"/>
        <v>CHFAM1L60Y</v>
      </c>
      <c r="O42" s="184" t="str">
        <v>CHFAM1L60Y=ICAP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3"/>
      <c r="W42" s="199" t="e">
        <v>#NUM!</v>
      </c>
      <c r="X42" s="193"/>
      <c r="Y42" s="84" t="e">
        <v>#NUM!</v>
      </c>
      <c r="Z42" s="187">
        <f>_xll.qlSimpleQuoteSetValue(F42,Y42/100,Trigger)</f>
        <v>0</v>
      </c>
      <c r="AA42" s="76"/>
      <c r="AC42" s="403"/>
      <c r="AD42" s="216"/>
    </row>
    <row r="43" spans="1:30" x14ac:dyDescent="0.2">
      <c r="A43" s="170"/>
      <c r="B43" s="171"/>
      <c r="C43" s="171"/>
      <c r="D43" s="171"/>
      <c r="E43" s="171"/>
      <c r="F43" s="172"/>
      <c r="G43" s="172"/>
      <c r="H43" s="173"/>
      <c r="J43" s="242"/>
      <c r="K43" s="243"/>
      <c r="L43" s="243"/>
      <c r="M43" s="243"/>
      <c r="N43" s="171"/>
      <c r="O43" s="171"/>
      <c r="P43" s="171"/>
      <c r="Q43" s="171"/>
      <c r="R43" s="171"/>
      <c r="S43" s="171"/>
      <c r="T43" s="171"/>
      <c r="U43" s="171"/>
      <c r="V43" s="243"/>
      <c r="W43" s="243"/>
      <c r="X43" s="243"/>
      <c r="Y43" s="243"/>
      <c r="Z43" s="243"/>
      <c r="AA43" s="227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1: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240" customWidth="1"/>
    <col min="12" max="13" width="3" style="240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8" width="2.7109375" style="197" customWidth="1"/>
    <col min="29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251</v>
      </c>
      <c r="K1" s="241"/>
      <c r="L1" s="241"/>
      <c r="M1" s="241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3</v>
      </c>
      <c r="AA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17:22:48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8" t="s">
        <v>159</v>
      </c>
      <c r="Z4" s="105" t="s">
        <v>158</v>
      </c>
      <c r="AA4" s="76"/>
      <c r="AD4" s="201"/>
    </row>
    <row r="5" spans="1:30" x14ac:dyDescent="0.2">
      <c r="A5" s="75"/>
      <c r="B5" s="212" t="str">
        <f>K5</f>
        <v>6M</v>
      </c>
      <c r="C5" s="214" t="str">
        <f>L5</f>
        <v>AB</v>
      </c>
      <c r="D5" s="214" t="str">
        <f>M5</f>
        <v>3L</v>
      </c>
      <c r="E5" s="220" t="str">
        <f t="shared" ref="E5:E42" si="0">Currency&amp;$C5&amp;$D5&amp;$B5&amp;QuoteSuffix</f>
        <v>CHFAB3L6M_Quote</v>
      </c>
      <c r="F5" s="220" t="str">
        <f>_xll.qlSimpleQuote(Currency&amp;$C5&amp;$D5&amp;$B5&amp;QuoteSuffix,,RateTickValue,Permanent,Trigger,ObjectOverwrite)</f>
        <v>CHFAB3L6M_Quote#0000</v>
      </c>
      <c r="G5" s="221" t="str">
        <f>_xll.ohRangeRetrieveError(F5)</f>
        <v/>
      </c>
      <c r="H5" s="169"/>
      <c r="J5" s="75"/>
      <c r="K5" s="179" t="s">
        <v>14</v>
      </c>
      <c r="L5" s="179" t="s">
        <v>278</v>
      </c>
      <c r="M5" s="179" t="s">
        <v>92</v>
      </c>
      <c r="N5" s="180" t="str">
        <f t="shared" ref="N5:N42" si="1">Currency&amp;$L5&amp;$M5&amp;$K5</f>
        <v>CHFAB3L6M</v>
      </c>
      <c r="O5" s="180" t="str">
        <f t="array" ref="O5:O42">Instruments&amp;"="&amp;VLOOKUP(Contributor,ContributorTable,2,FALSE)</f>
        <v>CHFAB3L6M=ICAP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5" t="e">
        <v>#NUM!</v>
      </c>
      <c r="X5" s="193"/>
      <c r="Y5" s="82" t="e">
        <f t="array" ref="Y5:Y42">QuoteLive</f>
        <v>#NUM!</v>
      </c>
      <c r="Z5" s="186">
        <f>_xll.qlSimpleQuoteSetValue(F5,Y5/100,Trigger)</f>
        <v>0</v>
      </c>
      <c r="AA5" s="76"/>
      <c r="AD5" s="216"/>
    </row>
    <row r="6" spans="1:30" x14ac:dyDescent="0.2">
      <c r="A6" s="75"/>
      <c r="B6" s="217" t="str">
        <f t="shared" ref="B6:B42" si="2">K6</f>
        <v>1Y</v>
      </c>
      <c r="C6" s="219" t="str">
        <f t="shared" ref="C6:C42" si="3">L6</f>
        <v>AB</v>
      </c>
      <c r="D6" s="219" t="str">
        <f t="shared" ref="D6:D42" si="4">M6</f>
        <v>3L</v>
      </c>
      <c r="E6" s="220" t="str">
        <f t="shared" si="0"/>
        <v>CHFAB3L1Y_Quote</v>
      </c>
      <c r="F6" s="220" t="str">
        <f>_xll.qlSimpleQuote(Currency&amp;$C6&amp;$D6&amp;$B6&amp;QuoteSuffix,,RateTickValue,Permanent,Trigger,ObjectOverwrite)</f>
        <v>CHFAB3L1Y_Quote#0000</v>
      </c>
      <c r="G6" s="221" t="str">
        <f>_xll.ohRangeRetrieveError(F6)</f>
        <v/>
      </c>
      <c r="H6" s="169"/>
      <c r="J6" s="75"/>
      <c r="K6" s="181" t="s">
        <v>8</v>
      </c>
      <c r="L6" s="181" t="s">
        <v>278</v>
      </c>
      <c r="M6" s="181" t="s">
        <v>92</v>
      </c>
      <c r="N6" s="182" t="str">
        <f t="shared" si="1"/>
        <v>CHFAB3L1Y</v>
      </c>
      <c r="O6" s="182" t="str">
        <v>CHFAB3L1Y=ICAP</v>
      </c>
      <c r="P6" s="83">
        <v>-0.9</v>
      </c>
      <c r="Q6" s="83">
        <v>-0.86</v>
      </c>
      <c r="R6" s="83">
        <v>0</v>
      </c>
      <c r="S6" s="83">
        <v>0</v>
      </c>
      <c r="T6" s="83">
        <f t="shared" ref="T6:T42" si="5">IF(ISERROR(AVERAGE(P6,Q6)),#NUM!,AVERAGE(P6,Q6))</f>
        <v>-0.88</v>
      </c>
      <c r="U6" s="83">
        <f t="shared" ref="U6:U42" si="6">Q6-P6</f>
        <v>4.0000000000000036E-2</v>
      </c>
      <c r="V6" s="193"/>
      <c r="W6" s="195">
        <v>-0.88</v>
      </c>
      <c r="X6" s="193"/>
      <c r="Y6" s="83">
        <v>-0.88</v>
      </c>
      <c r="Z6" s="186">
        <f>_xll.qlSimpleQuoteSetValue(F6,Y6/100,Trigger)</f>
        <v>0</v>
      </c>
      <c r="AA6" s="76"/>
      <c r="AC6" s="403"/>
      <c r="AD6" s="216"/>
    </row>
    <row r="7" spans="1:30" x14ac:dyDescent="0.2">
      <c r="A7" s="75"/>
      <c r="B7" s="217" t="str">
        <f t="shared" si="2"/>
        <v>15M</v>
      </c>
      <c r="C7" s="218" t="str">
        <f t="shared" si="3"/>
        <v>AB</v>
      </c>
      <c r="D7" s="218" t="str">
        <f t="shared" si="4"/>
        <v>3L</v>
      </c>
      <c r="E7" s="220" t="str">
        <f t="shared" si="0"/>
        <v>CHFAB3L15M_Quote</v>
      </c>
      <c r="F7" s="220" t="str">
        <f>_xll.qlSimpleQuote(Currency&amp;$C7&amp;$D7&amp;$B7&amp;QuoteSuffix,,RateTickValue,Permanent,Trigger,ObjectOverwrite)</f>
        <v>CHFAB3L15M_Quote#0000</v>
      </c>
      <c r="G7" s="221" t="str">
        <f>_xll.ohRangeRetrieveError(F7)</f>
        <v/>
      </c>
      <c r="H7" s="169"/>
      <c r="J7" s="75"/>
      <c r="K7" s="181" t="s">
        <v>96</v>
      </c>
      <c r="L7" s="181" t="s">
        <v>278</v>
      </c>
      <c r="M7" s="181" t="s">
        <v>92</v>
      </c>
      <c r="N7" s="182" t="str">
        <f t="shared" si="1"/>
        <v>CHFAB3L15M</v>
      </c>
      <c r="O7" s="182" t="str">
        <v>CHFAB3L15M=ICAP</v>
      </c>
      <c r="P7" s="83">
        <v>-0.89300000000000002</v>
      </c>
      <c r="Q7" s="83">
        <v>-0.85299999999999998</v>
      </c>
      <c r="R7" s="83">
        <v>0</v>
      </c>
      <c r="S7" s="83">
        <v>0</v>
      </c>
      <c r="T7" s="83">
        <f t="shared" si="5"/>
        <v>-0.873</v>
      </c>
      <c r="U7" s="83">
        <f t="shared" si="6"/>
        <v>4.0000000000000036E-2</v>
      </c>
      <c r="V7" s="193"/>
      <c r="W7" s="195">
        <v>-0.87</v>
      </c>
      <c r="X7" s="193"/>
      <c r="Y7" s="83">
        <v>-0.873</v>
      </c>
      <c r="Z7" s="186">
        <f>_xll.qlSimpleQuoteSetValue(F7,Y7/100,Trigger)</f>
        <v>0</v>
      </c>
      <c r="AA7" s="76"/>
      <c r="AC7" s="403"/>
      <c r="AD7" s="216"/>
    </row>
    <row r="8" spans="1:30" x14ac:dyDescent="0.2">
      <c r="A8" s="75"/>
      <c r="B8" s="217" t="str">
        <f t="shared" si="2"/>
        <v>18M</v>
      </c>
      <c r="C8" s="218" t="str">
        <f t="shared" si="3"/>
        <v>AB</v>
      </c>
      <c r="D8" s="218" t="str">
        <f t="shared" si="4"/>
        <v>3L</v>
      </c>
      <c r="E8" s="220" t="str">
        <f t="shared" si="0"/>
        <v>CHFAB3L18M_Quote</v>
      </c>
      <c r="F8" s="220" t="str">
        <f>_xll.qlSimpleQuote(Currency&amp;$C8&amp;$D8&amp;$B8&amp;QuoteSuffix,,RateTickValue,Permanent,Trigger,ObjectOverwrite)</f>
        <v>CHFAB3L18M_Quote#0000</v>
      </c>
      <c r="G8" s="221" t="str">
        <f>_xll.ohRangeRetrieveError(F8)</f>
        <v/>
      </c>
      <c r="H8" s="169"/>
      <c r="J8" s="75"/>
      <c r="K8" s="181" t="s">
        <v>95</v>
      </c>
      <c r="L8" s="181" t="s">
        <v>278</v>
      </c>
      <c r="M8" s="181" t="s">
        <v>92</v>
      </c>
      <c r="N8" s="182" t="str">
        <f t="shared" si="1"/>
        <v>CHFAB3L18M</v>
      </c>
      <c r="O8" s="182" t="str">
        <v>CHFAB3L18M=ICAP</v>
      </c>
      <c r="P8" s="83">
        <v>-0.88</v>
      </c>
      <c r="Q8" s="83">
        <v>-0.84</v>
      </c>
      <c r="R8" s="83">
        <v>0</v>
      </c>
      <c r="S8" s="83">
        <v>0</v>
      </c>
      <c r="T8" s="83">
        <f t="shared" si="5"/>
        <v>-0.86</v>
      </c>
      <c r="U8" s="83">
        <f t="shared" si="6"/>
        <v>4.0000000000000036E-2</v>
      </c>
      <c r="V8" s="193"/>
      <c r="W8" s="195">
        <v>-0.85799999999999998</v>
      </c>
      <c r="X8" s="193"/>
      <c r="Y8" s="83">
        <v>-0.86</v>
      </c>
      <c r="Z8" s="186">
        <f>_xll.qlSimpleQuoteSetValue(F8,Y8/100,Trigger)</f>
        <v>0</v>
      </c>
      <c r="AA8" s="76"/>
      <c r="AC8" s="403"/>
      <c r="AD8" s="216"/>
    </row>
    <row r="9" spans="1:30" x14ac:dyDescent="0.2">
      <c r="A9" s="75"/>
      <c r="B9" s="217" t="str">
        <f t="shared" si="2"/>
        <v>21M</v>
      </c>
      <c r="C9" s="218" t="str">
        <f t="shared" si="3"/>
        <v>AB</v>
      </c>
      <c r="D9" s="218" t="str">
        <f t="shared" si="4"/>
        <v>3L</v>
      </c>
      <c r="E9" s="220" t="str">
        <f t="shared" si="0"/>
        <v>CHFAB3L21M_Quote</v>
      </c>
      <c r="F9" s="220" t="str">
        <f>_xll.qlSimpleQuote(Currency&amp;$C9&amp;$D9&amp;$B9&amp;QuoteSuffix,,RateTickValue,Permanent,Trigger,ObjectOverwrite)</f>
        <v>CHFAB3L21M_Quote#0000</v>
      </c>
      <c r="G9" s="221" t="str">
        <f>_xll.ohRangeRetrieveError(F9)</f>
        <v/>
      </c>
      <c r="H9" s="169"/>
      <c r="J9" s="75"/>
      <c r="K9" s="181" t="s">
        <v>94</v>
      </c>
      <c r="L9" s="181" t="s">
        <v>278</v>
      </c>
      <c r="M9" s="181" t="s">
        <v>92</v>
      </c>
      <c r="N9" s="182" t="str">
        <f t="shared" si="1"/>
        <v>CHFAB3L21M</v>
      </c>
      <c r="O9" s="182" t="str">
        <v>CHFAB3L21M=ICAP</v>
      </c>
      <c r="P9" s="83">
        <v>-0.86</v>
      </c>
      <c r="Q9" s="83">
        <v>-0.82000000000000006</v>
      </c>
      <c r="R9" s="83">
        <v>0</v>
      </c>
      <c r="S9" s="83">
        <v>0</v>
      </c>
      <c r="T9" s="83">
        <f t="shared" si="5"/>
        <v>-0.84000000000000008</v>
      </c>
      <c r="U9" s="83">
        <f t="shared" si="6"/>
        <v>3.9999999999999925E-2</v>
      </c>
      <c r="V9" s="193"/>
      <c r="W9" s="195">
        <v>-0.84000000000000008</v>
      </c>
      <c r="X9" s="193"/>
      <c r="Y9" s="83">
        <v>-0.84000000000000008</v>
      </c>
      <c r="Z9" s="186">
        <f>_xll.qlSimpleQuoteSetValue(F9,Y9/100,Trigger)</f>
        <v>0</v>
      </c>
      <c r="AA9" s="76"/>
      <c r="AC9" s="403"/>
      <c r="AD9" s="216"/>
    </row>
    <row r="10" spans="1:30" x14ac:dyDescent="0.2">
      <c r="A10" s="75"/>
      <c r="B10" s="217" t="str">
        <f t="shared" si="2"/>
        <v>2Y</v>
      </c>
      <c r="C10" s="218" t="str">
        <f t="shared" si="3"/>
        <v>AB</v>
      </c>
      <c r="D10" s="218" t="str">
        <f t="shared" si="4"/>
        <v>3L</v>
      </c>
      <c r="E10" s="220" t="str">
        <f t="shared" si="0"/>
        <v>CHFAB3L2Y_Quote</v>
      </c>
      <c r="F10" s="220" t="str">
        <f>_xll.qlSimpleQuote(Currency&amp;$C10&amp;$D10&amp;$B10&amp;QuoteSuffix,,RateTickValue,Permanent,Trigger,ObjectOverwrite)</f>
        <v>CHFAB3L2Y_Quote#0000</v>
      </c>
      <c r="G10" s="221" t="str">
        <f>_xll.ohRangeRetrieveError(F10)</f>
        <v/>
      </c>
      <c r="H10" s="169"/>
      <c r="J10" s="75"/>
      <c r="K10" s="181" t="s">
        <v>84</v>
      </c>
      <c r="L10" s="181" t="s">
        <v>278</v>
      </c>
      <c r="M10" s="181" t="s">
        <v>92</v>
      </c>
      <c r="N10" s="182" t="str">
        <f t="shared" si="1"/>
        <v>CHFAB3L2Y</v>
      </c>
      <c r="O10" s="182" t="str">
        <v>CHFAB3L2Y=ICAP</v>
      </c>
      <c r="P10" s="83">
        <v>-0.86250000000000004</v>
      </c>
      <c r="Q10" s="83">
        <v>-0.78250000000000008</v>
      </c>
      <c r="R10" s="83">
        <v>0</v>
      </c>
      <c r="S10" s="83">
        <v>0</v>
      </c>
      <c r="T10" s="83">
        <f t="shared" si="5"/>
        <v>-0.82250000000000001</v>
      </c>
      <c r="U10" s="83">
        <f t="shared" si="6"/>
        <v>7.999999999999996E-2</v>
      </c>
      <c r="V10" s="193"/>
      <c r="W10" s="195">
        <v>-0.82000000000000006</v>
      </c>
      <c r="X10" s="193"/>
      <c r="Y10" s="83">
        <v>-0.82250000000000001</v>
      </c>
      <c r="Z10" s="186">
        <f>_xll.qlSimpleQuoteSetValue(F10,Y10/100,Trigger)</f>
        <v>-2.4999999999998981E-5</v>
      </c>
      <c r="AA10" s="76"/>
      <c r="AC10" s="403"/>
      <c r="AD10" s="216"/>
    </row>
    <row r="11" spans="1:30" x14ac:dyDescent="0.2">
      <c r="A11" s="75"/>
      <c r="B11" s="217" t="str">
        <f t="shared" si="2"/>
        <v>3Y</v>
      </c>
      <c r="C11" s="218" t="str">
        <f t="shared" si="3"/>
        <v>AB</v>
      </c>
      <c r="D11" s="218" t="str">
        <f t="shared" si="4"/>
        <v>3L</v>
      </c>
      <c r="E11" s="220" t="str">
        <f t="shared" si="0"/>
        <v>CHFAB3L3Y_Quote</v>
      </c>
      <c r="F11" s="220" t="str">
        <f>_xll.qlSimpleQuote(Currency&amp;$C11&amp;$D11&amp;$B11&amp;QuoteSuffix,,RateTickValue,Permanent,Trigger,ObjectOverwrite)</f>
        <v>CHFAB3L3Y_Quote#0000</v>
      </c>
      <c r="G11" s="221" t="str">
        <f>_xll.ohRangeRetrieveError(F11)</f>
        <v/>
      </c>
      <c r="H11" s="169"/>
      <c r="J11" s="75"/>
      <c r="K11" s="181" t="s">
        <v>83</v>
      </c>
      <c r="L11" s="181" t="s">
        <v>278</v>
      </c>
      <c r="M11" s="245" t="s">
        <v>92</v>
      </c>
      <c r="N11" s="182" t="str">
        <f t="shared" si="1"/>
        <v>CHFAB3L3Y</v>
      </c>
      <c r="O11" s="182" t="str">
        <v>CHFAB3L3Y=ICAP</v>
      </c>
      <c r="P11" s="83">
        <v>-0.745</v>
      </c>
      <c r="Q11" s="83">
        <v>-0.66500000000000004</v>
      </c>
      <c r="R11" s="83">
        <v>0</v>
      </c>
      <c r="S11" s="83">
        <v>0</v>
      </c>
      <c r="T11" s="83">
        <f t="shared" si="5"/>
        <v>-0.70500000000000007</v>
      </c>
      <c r="U11" s="83">
        <f t="shared" si="6"/>
        <v>7.999999999999996E-2</v>
      </c>
      <c r="V11" s="193"/>
      <c r="W11" s="195">
        <v>-0.70250000000000001</v>
      </c>
      <c r="X11" s="193"/>
      <c r="Y11" s="83">
        <v>-0.70500000000000007</v>
      </c>
      <c r="Z11" s="186">
        <f>_xll.qlSimpleQuoteSetValue(F11,Y11/100,Trigger)</f>
        <v>-2.5000000000000716E-5</v>
      </c>
      <c r="AA11" s="76"/>
      <c r="AC11" s="403"/>
      <c r="AD11" s="216"/>
    </row>
    <row r="12" spans="1:30" x14ac:dyDescent="0.2">
      <c r="A12" s="75"/>
      <c r="B12" s="217" t="str">
        <f t="shared" si="2"/>
        <v>4Y</v>
      </c>
      <c r="C12" s="218" t="str">
        <f t="shared" si="3"/>
        <v>AB</v>
      </c>
      <c r="D12" s="218" t="str">
        <f t="shared" si="4"/>
        <v>3L</v>
      </c>
      <c r="E12" s="220" t="str">
        <f t="shared" si="0"/>
        <v>CHFAB3L4Y_Quote</v>
      </c>
      <c r="F12" s="220" t="str">
        <f>_xll.qlSimpleQuote(Currency&amp;$C12&amp;$D12&amp;$B12&amp;QuoteSuffix,,RateTickValue,Permanent,Trigger,ObjectOverwrite)</f>
        <v>CHFAB3L4Y_Quote#0000</v>
      </c>
      <c r="G12" s="221" t="str">
        <f>_xll.ohRangeRetrieveError(F12)</f>
        <v/>
      </c>
      <c r="H12" s="169"/>
      <c r="J12" s="75"/>
      <c r="K12" s="181" t="s">
        <v>82</v>
      </c>
      <c r="L12" s="181" t="s">
        <v>278</v>
      </c>
      <c r="M12" s="245" t="s">
        <v>92</v>
      </c>
      <c r="N12" s="182" t="str">
        <f t="shared" si="1"/>
        <v>CHFAB3L4Y</v>
      </c>
      <c r="O12" s="182" t="str">
        <v>CHFAB3L4Y=ICAP</v>
      </c>
      <c r="P12" s="83">
        <v>-0.62</v>
      </c>
      <c r="Q12" s="83">
        <v>-0.54</v>
      </c>
      <c r="R12" s="83">
        <v>0</v>
      </c>
      <c r="S12" s="83">
        <v>0</v>
      </c>
      <c r="T12" s="83">
        <f t="shared" si="5"/>
        <v>-0.58000000000000007</v>
      </c>
      <c r="U12" s="83">
        <f t="shared" si="6"/>
        <v>7.999999999999996E-2</v>
      </c>
      <c r="V12" s="193"/>
      <c r="W12" s="195">
        <v>-0.58000000000000007</v>
      </c>
      <c r="X12" s="193"/>
      <c r="Y12" s="83">
        <v>-0.58000000000000007</v>
      </c>
      <c r="Z12" s="186">
        <f>_xll.qlSimpleQuoteSetValue(F12,Y12/100,Trigger)</f>
        <v>0</v>
      </c>
      <c r="AA12" s="76"/>
      <c r="AC12" s="403"/>
      <c r="AD12" s="216"/>
    </row>
    <row r="13" spans="1:30" x14ac:dyDescent="0.2">
      <c r="A13" s="75"/>
      <c r="B13" s="217" t="str">
        <f t="shared" si="2"/>
        <v>5Y</v>
      </c>
      <c r="C13" s="218" t="str">
        <f t="shared" si="3"/>
        <v>AB</v>
      </c>
      <c r="D13" s="218" t="str">
        <f t="shared" si="4"/>
        <v>3L</v>
      </c>
      <c r="E13" s="220" t="str">
        <f t="shared" si="0"/>
        <v>CHFAB3L5Y_Quote</v>
      </c>
      <c r="F13" s="220" t="str">
        <f>_xll.qlSimpleQuote(Currency&amp;$C13&amp;$D13&amp;$B13&amp;QuoteSuffix,,RateTickValue,Permanent,Trigger,ObjectOverwrite)</f>
        <v>CHFAB3L5Y_Quote#0000</v>
      </c>
      <c r="G13" s="221" t="str">
        <f>_xll.ohRangeRetrieveError(F13)</f>
        <v/>
      </c>
      <c r="H13" s="169"/>
      <c r="J13" s="75"/>
      <c r="K13" s="181" t="s">
        <v>81</v>
      </c>
      <c r="L13" s="181" t="s">
        <v>278</v>
      </c>
      <c r="M13" s="245" t="s">
        <v>92</v>
      </c>
      <c r="N13" s="182" t="str">
        <f t="shared" si="1"/>
        <v>CHFAB3L5Y</v>
      </c>
      <c r="O13" s="182" t="str">
        <v>CHFAB3L5Y=ICAP</v>
      </c>
      <c r="P13" s="83">
        <v>-0.49500000000000005</v>
      </c>
      <c r="Q13" s="83">
        <v>-0.41500000000000004</v>
      </c>
      <c r="R13" s="83">
        <v>0</v>
      </c>
      <c r="S13" s="83">
        <v>0</v>
      </c>
      <c r="T13" s="83">
        <f t="shared" si="5"/>
        <v>-0.45500000000000007</v>
      </c>
      <c r="U13" s="83">
        <f t="shared" si="6"/>
        <v>8.0000000000000016E-2</v>
      </c>
      <c r="V13" s="193"/>
      <c r="W13" s="195">
        <v>-0.45500000000000007</v>
      </c>
      <c r="X13" s="193"/>
      <c r="Y13" s="83">
        <v>-0.45500000000000007</v>
      </c>
      <c r="Z13" s="186">
        <f>_xll.qlSimpleQuoteSetValue(F13,Y13/100,Trigger)</f>
        <v>0</v>
      </c>
      <c r="AA13" s="76"/>
      <c r="AC13" s="403"/>
      <c r="AD13" s="216"/>
    </row>
    <row r="14" spans="1:30" x14ac:dyDescent="0.2">
      <c r="A14" s="75"/>
      <c r="B14" s="217" t="str">
        <f t="shared" si="2"/>
        <v>6Y</v>
      </c>
      <c r="C14" s="218" t="str">
        <f t="shared" si="3"/>
        <v>AB</v>
      </c>
      <c r="D14" s="218" t="str">
        <f t="shared" si="4"/>
        <v>3L</v>
      </c>
      <c r="E14" s="220" t="str">
        <f t="shared" si="0"/>
        <v>CHFAB3L6Y_Quote</v>
      </c>
      <c r="F14" s="220" t="str">
        <f>_xll.qlSimpleQuote(Currency&amp;$C14&amp;$D14&amp;$B14&amp;QuoteSuffix,,RateTickValue,Permanent,Trigger,ObjectOverwrite)</f>
        <v>CHFAB3L6Y_Quote#0000</v>
      </c>
      <c r="G14" s="221" t="str">
        <f>_xll.ohRangeRetrieveError(F14)</f>
        <v/>
      </c>
      <c r="H14" s="169"/>
      <c r="J14" s="75"/>
      <c r="K14" s="181" t="s">
        <v>80</v>
      </c>
      <c r="L14" s="181" t="s">
        <v>278</v>
      </c>
      <c r="M14" s="245" t="s">
        <v>92</v>
      </c>
      <c r="N14" s="182" t="str">
        <f t="shared" si="1"/>
        <v>CHFAB3L6Y</v>
      </c>
      <c r="O14" s="182" t="str">
        <v>CHFAB3L6Y=ICAP</v>
      </c>
      <c r="P14" s="83">
        <v>-0.375</v>
      </c>
      <c r="Q14" s="83">
        <v>-0.29500000000000004</v>
      </c>
      <c r="R14" s="83">
        <v>0</v>
      </c>
      <c r="S14" s="83">
        <v>0</v>
      </c>
      <c r="T14" s="83">
        <f t="shared" si="5"/>
        <v>-0.33500000000000002</v>
      </c>
      <c r="U14" s="83">
        <f t="shared" si="6"/>
        <v>7.999999999999996E-2</v>
      </c>
      <c r="V14" s="193"/>
      <c r="W14" s="195">
        <v>-0.33500000000000002</v>
      </c>
      <c r="X14" s="193"/>
      <c r="Y14" s="83">
        <v>-0.33500000000000002</v>
      </c>
      <c r="Z14" s="186">
        <f>_xll.qlSimpleQuoteSetValue(F14,Y14/100,Trigger)</f>
        <v>0</v>
      </c>
      <c r="AA14" s="76"/>
      <c r="AC14" s="403"/>
      <c r="AD14" s="216"/>
    </row>
    <row r="15" spans="1:30" x14ac:dyDescent="0.2">
      <c r="A15" s="75"/>
      <c r="B15" s="217" t="str">
        <f t="shared" si="2"/>
        <v>7Y</v>
      </c>
      <c r="C15" s="218" t="str">
        <f t="shared" si="3"/>
        <v>AB</v>
      </c>
      <c r="D15" s="218" t="str">
        <f t="shared" si="4"/>
        <v>3L</v>
      </c>
      <c r="E15" s="220" t="str">
        <f t="shared" si="0"/>
        <v>CHFAB3L7Y_Quote</v>
      </c>
      <c r="F15" s="220" t="str">
        <f>_xll.qlSimpleQuote(Currency&amp;$C15&amp;$D15&amp;$B15&amp;QuoteSuffix,,RateTickValue,Permanent,Trigger,ObjectOverwrite)</f>
        <v>CHFAB3L7Y_Quote#0000</v>
      </c>
      <c r="G15" s="221" t="str">
        <f>_xll.ohRangeRetrieveError(F15)</f>
        <v/>
      </c>
      <c r="H15" s="169"/>
      <c r="J15" s="75"/>
      <c r="K15" s="181" t="s">
        <v>79</v>
      </c>
      <c r="L15" s="181" t="s">
        <v>278</v>
      </c>
      <c r="M15" s="245" t="s">
        <v>92</v>
      </c>
      <c r="N15" s="182" t="str">
        <f t="shared" si="1"/>
        <v>CHFAB3L7Y</v>
      </c>
      <c r="O15" s="182" t="str">
        <v>CHFAB3L7Y=ICAP</v>
      </c>
      <c r="P15" s="83">
        <v>-0.27250000000000002</v>
      </c>
      <c r="Q15" s="83">
        <v>-0.1925</v>
      </c>
      <c r="R15" s="83">
        <v>0</v>
      </c>
      <c r="S15" s="83">
        <v>0</v>
      </c>
      <c r="T15" s="83">
        <f t="shared" si="5"/>
        <v>-0.23250000000000001</v>
      </c>
      <c r="U15" s="83">
        <f t="shared" si="6"/>
        <v>8.0000000000000016E-2</v>
      </c>
      <c r="V15" s="193"/>
      <c r="W15" s="195">
        <v>-0.23250000000000001</v>
      </c>
      <c r="X15" s="193"/>
      <c r="Y15" s="83">
        <v>-0.23250000000000001</v>
      </c>
      <c r="Z15" s="186">
        <f>_xll.qlSimpleQuoteSetValue(F15,Y15/100,Trigger)</f>
        <v>0</v>
      </c>
      <c r="AA15" s="76"/>
      <c r="AC15" s="403"/>
      <c r="AD15" s="216"/>
    </row>
    <row r="16" spans="1:30" x14ac:dyDescent="0.2">
      <c r="A16" s="75"/>
      <c r="B16" s="217" t="str">
        <f t="shared" si="2"/>
        <v>8Y</v>
      </c>
      <c r="C16" s="218" t="str">
        <f t="shared" si="3"/>
        <v>AB</v>
      </c>
      <c r="D16" s="218" t="str">
        <f t="shared" si="4"/>
        <v>3L</v>
      </c>
      <c r="E16" s="220" t="str">
        <f t="shared" si="0"/>
        <v>CHFAB3L8Y_Quote</v>
      </c>
      <c r="F16" s="220" t="str">
        <f>_xll.qlSimpleQuote(Currency&amp;$C16&amp;$D16&amp;$B16&amp;QuoteSuffix,,RateTickValue,Permanent,Trigger,ObjectOverwrite)</f>
        <v>CHFAB3L8Y_Quote#0000</v>
      </c>
      <c r="G16" s="221" t="str">
        <f>_xll.ohRangeRetrieveError(F16)</f>
        <v/>
      </c>
      <c r="H16" s="169"/>
      <c r="J16" s="75"/>
      <c r="K16" s="181" t="s">
        <v>78</v>
      </c>
      <c r="L16" s="181" t="s">
        <v>278</v>
      </c>
      <c r="M16" s="245" t="s">
        <v>92</v>
      </c>
      <c r="N16" s="182" t="str">
        <f t="shared" si="1"/>
        <v>CHFAB3L8Y</v>
      </c>
      <c r="O16" s="182" t="str">
        <v>CHFAB3L8Y=ICAP</v>
      </c>
      <c r="P16" s="83">
        <v>-0.1825</v>
      </c>
      <c r="Q16" s="83">
        <v>-0.10250000000000001</v>
      </c>
      <c r="R16" s="83">
        <v>0</v>
      </c>
      <c r="S16" s="83">
        <v>0</v>
      </c>
      <c r="T16" s="83">
        <f t="shared" si="5"/>
        <v>-0.14250000000000002</v>
      </c>
      <c r="U16" s="83">
        <f t="shared" si="6"/>
        <v>7.9999999999999988E-2</v>
      </c>
      <c r="V16" s="193"/>
      <c r="W16" s="195">
        <v>-0.14250000000000002</v>
      </c>
      <c r="X16" s="193"/>
      <c r="Y16" s="83">
        <v>-0.14250000000000002</v>
      </c>
      <c r="Z16" s="186">
        <f>_xll.qlSimpleQuoteSetValue(F16,Y16/100,Trigger)</f>
        <v>0</v>
      </c>
      <c r="AA16" s="76"/>
      <c r="AC16" s="403"/>
      <c r="AD16" s="216"/>
    </row>
    <row r="17" spans="1:30" x14ac:dyDescent="0.2">
      <c r="A17" s="75"/>
      <c r="B17" s="217" t="str">
        <f t="shared" si="2"/>
        <v>9Y</v>
      </c>
      <c r="C17" s="218" t="str">
        <f t="shared" si="3"/>
        <v>AB</v>
      </c>
      <c r="D17" s="218" t="str">
        <f t="shared" si="4"/>
        <v>3L</v>
      </c>
      <c r="E17" s="220" t="str">
        <f t="shared" si="0"/>
        <v>CHFAB3L9Y_Quote</v>
      </c>
      <c r="F17" s="220" t="str">
        <f>_xll.qlSimpleQuote(Currency&amp;$C17&amp;$D17&amp;$B17&amp;QuoteSuffix,,RateTickValue,Permanent,Trigger,ObjectOverwrite)</f>
        <v>CHFAB3L9Y_Quote#0000</v>
      </c>
      <c r="G17" s="221" t="str">
        <f>_xll.ohRangeRetrieveError(F17)</f>
        <v/>
      </c>
      <c r="H17" s="169"/>
      <c r="J17" s="75"/>
      <c r="K17" s="181" t="s">
        <v>77</v>
      </c>
      <c r="L17" s="181" t="s">
        <v>278</v>
      </c>
      <c r="M17" s="245" t="s">
        <v>92</v>
      </c>
      <c r="N17" s="182" t="str">
        <f t="shared" si="1"/>
        <v>CHFAB3L9Y</v>
      </c>
      <c r="O17" s="182" t="str">
        <v>CHFAB3L9Y=ICAP</v>
      </c>
      <c r="P17" s="83">
        <v>-0.11</v>
      </c>
      <c r="Q17" s="83">
        <v>-3.0000000000000002E-2</v>
      </c>
      <c r="R17" s="83">
        <v>0</v>
      </c>
      <c r="S17" s="83">
        <v>0</v>
      </c>
      <c r="T17" s="83">
        <f t="shared" si="5"/>
        <v>-7.0000000000000007E-2</v>
      </c>
      <c r="U17" s="83">
        <f t="shared" si="6"/>
        <v>0.08</v>
      </c>
      <c r="V17" s="193"/>
      <c r="W17" s="195">
        <v>-7.0000000000000007E-2</v>
      </c>
      <c r="X17" s="193"/>
      <c r="Y17" s="83">
        <v>-7.0000000000000007E-2</v>
      </c>
      <c r="Z17" s="186">
        <f>_xll.qlSimpleQuoteSetValue(F17,Y17/100,Trigger)</f>
        <v>0</v>
      </c>
      <c r="AA17" s="76"/>
      <c r="AC17" s="403"/>
      <c r="AD17" s="216"/>
    </row>
    <row r="18" spans="1:30" x14ac:dyDescent="0.2">
      <c r="A18" s="75"/>
      <c r="B18" s="217" t="str">
        <f t="shared" si="2"/>
        <v>10Y</v>
      </c>
      <c r="C18" s="218" t="str">
        <f t="shared" si="3"/>
        <v>AB</v>
      </c>
      <c r="D18" s="218" t="str">
        <f t="shared" si="4"/>
        <v>3L</v>
      </c>
      <c r="E18" s="220" t="str">
        <f t="shared" si="0"/>
        <v>CHFAB3L10Y_Quote</v>
      </c>
      <c r="F18" s="220" t="str">
        <f>_xll.qlSimpleQuote(Currency&amp;$C18&amp;$D18&amp;$B18&amp;QuoteSuffix,,RateTickValue,Permanent,Trigger,ObjectOverwrite)</f>
        <v>CHFAB3L10Y_Quote#0000</v>
      </c>
      <c r="G18" s="221" t="str">
        <f>_xll.ohRangeRetrieveError(F18)</f>
        <v/>
      </c>
      <c r="H18" s="169"/>
      <c r="J18" s="75"/>
      <c r="K18" s="181" t="s">
        <v>76</v>
      </c>
      <c r="L18" s="181" t="s">
        <v>278</v>
      </c>
      <c r="M18" s="245" t="s">
        <v>92</v>
      </c>
      <c r="N18" s="182" t="str">
        <f t="shared" si="1"/>
        <v>CHFAB3L10Y</v>
      </c>
      <c r="O18" s="182" t="str">
        <v>CHFAB3L10Y=ICAP</v>
      </c>
      <c r="P18" s="83">
        <v>-0.05</v>
      </c>
      <c r="Q18" s="83">
        <v>3.0000000000000002E-2</v>
      </c>
      <c r="R18" s="83">
        <v>0</v>
      </c>
      <c r="S18" s="83">
        <v>0</v>
      </c>
      <c r="T18" s="83">
        <f t="shared" si="5"/>
        <v>-0.01</v>
      </c>
      <c r="U18" s="83">
        <f t="shared" si="6"/>
        <v>0.08</v>
      </c>
      <c r="V18" s="193"/>
      <c r="W18" s="195">
        <v>-0.01</v>
      </c>
      <c r="X18" s="193"/>
      <c r="Y18" s="83">
        <v>-0.01</v>
      </c>
      <c r="Z18" s="186">
        <f>_xll.qlSimpleQuoteSetValue(F18,Y18/100,Trigger)</f>
        <v>0</v>
      </c>
      <c r="AA18" s="76"/>
      <c r="AC18" s="403"/>
      <c r="AD18" s="216"/>
    </row>
    <row r="19" spans="1:30" x14ac:dyDescent="0.2">
      <c r="A19" s="75"/>
      <c r="B19" s="217" t="str">
        <f t="shared" si="2"/>
        <v>11Y</v>
      </c>
      <c r="C19" s="218" t="str">
        <f t="shared" si="3"/>
        <v>AB</v>
      </c>
      <c r="D19" s="218" t="str">
        <f t="shared" si="4"/>
        <v>3L</v>
      </c>
      <c r="E19" s="220" t="str">
        <f t="shared" si="0"/>
        <v>CHFAB3L11Y_Quote</v>
      </c>
      <c r="F19" s="220" t="str">
        <f>_xll.qlSimpleQuote(Currency&amp;$C19&amp;$D19&amp;$B19&amp;QuoteSuffix,,RateTickValue,Permanent,Trigger,ObjectOverwrite)</f>
        <v>CHFAB3L11Y_Quote#0000</v>
      </c>
      <c r="G19" s="221" t="str">
        <f>_xll.ohRangeRetrieveError(F19)</f>
        <v/>
      </c>
      <c r="H19" s="169"/>
      <c r="J19" s="75"/>
      <c r="K19" s="181" t="s">
        <v>75</v>
      </c>
      <c r="L19" s="181" t="s">
        <v>278</v>
      </c>
      <c r="M19" s="245" t="s">
        <v>92</v>
      </c>
      <c r="N19" s="182" t="str">
        <f t="shared" si="1"/>
        <v>CHFAB3L11Y</v>
      </c>
      <c r="O19" s="182" t="str">
        <v>CHFAB3L11Y=ICAP</v>
      </c>
      <c r="P19" s="83">
        <v>-7.5000000000000006E-3</v>
      </c>
      <c r="Q19" s="83">
        <v>9.2499999999999999E-2</v>
      </c>
      <c r="R19" s="83">
        <v>0</v>
      </c>
      <c r="S19" s="83">
        <v>0</v>
      </c>
      <c r="T19" s="83">
        <f t="shared" si="5"/>
        <v>4.2499999999999996E-2</v>
      </c>
      <c r="U19" s="83">
        <f t="shared" si="6"/>
        <v>0.1</v>
      </c>
      <c r="V19" s="193"/>
      <c r="W19" s="195">
        <v>4.2499999999999996E-2</v>
      </c>
      <c r="X19" s="193"/>
      <c r="Y19" s="83">
        <v>4.2499999999999996E-2</v>
      </c>
      <c r="Z19" s="186">
        <f>_xll.qlSimpleQuoteSetValue(F19,Y19/100,Trigger)</f>
        <v>0</v>
      </c>
      <c r="AA19" s="76"/>
      <c r="AC19" s="403"/>
      <c r="AD19" s="216"/>
    </row>
    <row r="20" spans="1:30" x14ac:dyDescent="0.2">
      <c r="A20" s="75"/>
      <c r="B20" s="217" t="str">
        <f t="shared" si="2"/>
        <v>12Y</v>
      </c>
      <c r="C20" s="218" t="str">
        <f t="shared" si="3"/>
        <v>AB</v>
      </c>
      <c r="D20" s="218" t="str">
        <f t="shared" si="4"/>
        <v>3L</v>
      </c>
      <c r="E20" s="220" t="str">
        <f t="shared" si="0"/>
        <v>CHFAB3L12Y_Quote</v>
      </c>
      <c r="F20" s="220" t="str">
        <f>_xll.qlSimpleQuote(Currency&amp;$C20&amp;$D20&amp;$B20&amp;QuoteSuffix,,RateTickValue,Permanent,Trigger,ObjectOverwrite)</f>
        <v>CHFAB3L12Y_Quote#0000</v>
      </c>
      <c r="G20" s="221" t="str">
        <f>_xll.ohRangeRetrieveError(F20)</f>
        <v/>
      </c>
      <c r="H20" s="169"/>
      <c r="J20" s="75"/>
      <c r="K20" s="181" t="s">
        <v>74</v>
      </c>
      <c r="L20" s="181" t="s">
        <v>278</v>
      </c>
      <c r="M20" s="245" t="s">
        <v>92</v>
      </c>
      <c r="N20" s="182" t="str">
        <f t="shared" si="1"/>
        <v>CHFAB3L12Y</v>
      </c>
      <c r="O20" s="182" t="str">
        <v>CHFAB3L12Y=ICAP</v>
      </c>
      <c r="P20" s="83">
        <v>4.2500000000000003E-2</v>
      </c>
      <c r="Q20" s="83">
        <v>0.14250000000000002</v>
      </c>
      <c r="R20" s="83">
        <v>0</v>
      </c>
      <c r="S20" s="83">
        <v>0</v>
      </c>
      <c r="T20" s="83">
        <f t="shared" si="5"/>
        <v>9.2500000000000013E-2</v>
      </c>
      <c r="U20" s="83">
        <f t="shared" si="6"/>
        <v>0.1</v>
      </c>
      <c r="V20" s="193"/>
      <c r="W20" s="195">
        <v>9.2500000000000013E-2</v>
      </c>
      <c r="X20" s="193"/>
      <c r="Y20" s="83">
        <v>9.2500000000000013E-2</v>
      </c>
      <c r="Z20" s="186">
        <f>_xll.qlSimpleQuoteSetValue(F20,Y20/100,Trigger)</f>
        <v>0</v>
      </c>
      <c r="AA20" s="76"/>
      <c r="AC20" s="403"/>
      <c r="AD20" s="216"/>
    </row>
    <row r="21" spans="1:30" x14ac:dyDescent="0.2">
      <c r="A21" s="75"/>
      <c r="B21" s="217" t="str">
        <f t="shared" si="2"/>
        <v>13Y</v>
      </c>
      <c r="C21" s="218" t="str">
        <f t="shared" si="3"/>
        <v>AB</v>
      </c>
      <c r="D21" s="218" t="str">
        <f t="shared" si="4"/>
        <v>3L</v>
      </c>
      <c r="E21" s="220" t="str">
        <f t="shared" si="0"/>
        <v>CHFAB3L13Y_Quote</v>
      </c>
      <c r="F21" s="220" t="str">
        <f>_xll.qlSimpleQuote(Currency&amp;$C21&amp;$D21&amp;$B21&amp;QuoteSuffix,,RateTickValue,Permanent,Trigger,ObjectOverwrite)</f>
        <v>CHFAB3L13Y_Quote#0000</v>
      </c>
      <c r="G21" s="221" t="str">
        <f>_xll.ohRangeRetrieveError(F21)</f>
        <v/>
      </c>
      <c r="H21" s="169"/>
      <c r="J21" s="75"/>
      <c r="K21" s="181" t="s">
        <v>73</v>
      </c>
      <c r="L21" s="181" t="s">
        <v>278</v>
      </c>
      <c r="M21" s="245" t="s">
        <v>92</v>
      </c>
      <c r="N21" s="182" t="str">
        <f t="shared" si="1"/>
        <v>CHFAB3L13Y</v>
      </c>
      <c r="O21" s="182" t="str">
        <v>CHFAB3L13Y=ICAP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5"/>
        <v>#NUM!</v>
      </c>
      <c r="U21" s="83" t="e">
        <f t="shared" si="6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  <c r="AC21" s="403"/>
      <c r="AD21" s="216"/>
    </row>
    <row r="22" spans="1:30" x14ac:dyDescent="0.2">
      <c r="A22" s="75"/>
      <c r="B22" s="217" t="str">
        <f t="shared" si="2"/>
        <v>14Y</v>
      </c>
      <c r="C22" s="218" t="str">
        <f t="shared" si="3"/>
        <v>AB</v>
      </c>
      <c r="D22" s="218" t="str">
        <f t="shared" si="4"/>
        <v>3L</v>
      </c>
      <c r="E22" s="220" t="str">
        <f t="shared" si="0"/>
        <v>CHFAB3L14Y_Quote</v>
      </c>
      <c r="F22" s="220" t="str">
        <f>_xll.qlSimpleQuote(Currency&amp;$C22&amp;$D22&amp;$B22&amp;QuoteSuffix,,RateTickValue,Permanent,Trigger,ObjectOverwrite)</f>
        <v>CHFAB3L14Y_Quote#0000</v>
      </c>
      <c r="G22" s="221" t="str">
        <f>_xll.ohRangeRetrieveError(F22)</f>
        <v/>
      </c>
      <c r="H22" s="169"/>
      <c r="J22" s="75"/>
      <c r="K22" s="181" t="s">
        <v>72</v>
      </c>
      <c r="L22" s="181" t="s">
        <v>278</v>
      </c>
      <c r="M22" s="245" t="s">
        <v>92</v>
      </c>
      <c r="N22" s="182" t="str">
        <f t="shared" si="1"/>
        <v>CHFAB3L14Y</v>
      </c>
      <c r="O22" s="182" t="str">
        <v>CHFAB3L14Y=ICAP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5"/>
        <v>#NUM!</v>
      </c>
      <c r="U22" s="83" t="e">
        <f t="shared" si="6"/>
        <v>#VALUE!</v>
      </c>
      <c r="V22" s="193"/>
      <c r="W22" s="195" t="e">
        <v>#NUM!</v>
      </c>
      <c r="X22" s="193"/>
      <c r="Y22" s="83" t="e">
        <v>#NUM!</v>
      </c>
      <c r="Z22" s="186">
        <f>_xll.qlSimpleQuoteSetValue(F22,Y22/100,Trigger)</f>
        <v>0</v>
      </c>
      <c r="AA22" s="76"/>
      <c r="AC22" s="403"/>
      <c r="AD22" s="216"/>
    </row>
    <row r="23" spans="1:30" x14ac:dyDescent="0.2">
      <c r="A23" s="75"/>
      <c r="B23" s="217" t="str">
        <f t="shared" si="2"/>
        <v>15Y</v>
      </c>
      <c r="C23" s="218" t="str">
        <f t="shared" si="3"/>
        <v>AB</v>
      </c>
      <c r="D23" s="218" t="str">
        <f t="shared" si="4"/>
        <v>3L</v>
      </c>
      <c r="E23" s="220" t="str">
        <f t="shared" si="0"/>
        <v>CHFAB3L15Y_Quote</v>
      </c>
      <c r="F23" s="220" t="str">
        <f>_xll.qlSimpleQuote(Currency&amp;$C23&amp;$D23&amp;$B23&amp;QuoteSuffix,,RateTickValue,Permanent,Trigger,ObjectOverwrite)</f>
        <v>CHFAB3L15Y_Quote#0000</v>
      </c>
      <c r="G23" s="221" t="str">
        <f>_xll.ohRangeRetrieveError(F23)</f>
        <v/>
      </c>
      <c r="H23" s="169"/>
      <c r="J23" s="75"/>
      <c r="K23" s="181" t="s">
        <v>71</v>
      </c>
      <c r="L23" s="181" t="s">
        <v>278</v>
      </c>
      <c r="M23" s="245" t="s">
        <v>92</v>
      </c>
      <c r="N23" s="182" t="str">
        <f t="shared" si="1"/>
        <v>CHFAB3L15Y</v>
      </c>
      <c r="O23" s="182" t="str">
        <v>CHFAB3L15Y=ICAP</v>
      </c>
      <c r="P23" s="83">
        <v>0.16</v>
      </c>
      <c r="Q23" s="83">
        <v>0.26</v>
      </c>
      <c r="R23" s="83">
        <v>0</v>
      </c>
      <c r="S23" s="83">
        <v>0</v>
      </c>
      <c r="T23" s="83">
        <f t="shared" si="5"/>
        <v>0.21000000000000002</v>
      </c>
      <c r="U23" s="83">
        <f t="shared" si="6"/>
        <v>0.1</v>
      </c>
      <c r="V23" s="193"/>
      <c r="W23" s="195">
        <v>0.21000000000000002</v>
      </c>
      <c r="X23" s="193"/>
      <c r="Y23" s="83">
        <v>0.21000000000000002</v>
      </c>
      <c r="Z23" s="186">
        <f>_xll.qlSimpleQuoteSetValue(F23,Y23/100,Trigger)</f>
        <v>0</v>
      </c>
      <c r="AA23" s="76"/>
      <c r="AC23" s="403"/>
      <c r="AD23" s="216"/>
    </row>
    <row r="24" spans="1:30" x14ac:dyDescent="0.2">
      <c r="A24" s="75"/>
      <c r="B24" s="217" t="str">
        <f t="shared" si="2"/>
        <v>16Y</v>
      </c>
      <c r="C24" s="218" t="str">
        <f t="shared" si="3"/>
        <v>AB</v>
      </c>
      <c r="D24" s="218" t="str">
        <f t="shared" si="4"/>
        <v>3L</v>
      </c>
      <c r="E24" s="220" t="str">
        <f t="shared" si="0"/>
        <v>CHFAB3L16Y_Quote</v>
      </c>
      <c r="F24" s="220" t="str">
        <f>_xll.qlSimpleQuote(Currency&amp;$C24&amp;$D24&amp;$B24&amp;QuoteSuffix,,RateTickValue,Permanent,Trigger,ObjectOverwrite)</f>
        <v>CHFAB3L16Y_Quote#0000</v>
      </c>
      <c r="G24" s="221" t="str">
        <f>_xll.ohRangeRetrieveError(F24)</f>
        <v/>
      </c>
      <c r="H24" s="169"/>
      <c r="J24" s="75"/>
      <c r="K24" s="181" t="s">
        <v>70</v>
      </c>
      <c r="L24" s="181" t="s">
        <v>278</v>
      </c>
      <c r="M24" s="245" t="s">
        <v>92</v>
      </c>
      <c r="N24" s="182" t="str">
        <f t="shared" si="1"/>
        <v>CHFAB3L16Y</v>
      </c>
      <c r="O24" s="182" t="str">
        <v>CHFAB3L16Y=ICAP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5"/>
        <v>#NUM!</v>
      </c>
      <c r="U24" s="83" t="e">
        <f t="shared" si="6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  <c r="AC24" s="403"/>
      <c r="AD24" s="216"/>
    </row>
    <row r="25" spans="1:30" x14ac:dyDescent="0.2">
      <c r="A25" s="75"/>
      <c r="B25" s="217" t="str">
        <f t="shared" si="2"/>
        <v>17Y</v>
      </c>
      <c r="C25" s="218" t="str">
        <f t="shared" si="3"/>
        <v>AB</v>
      </c>
      <c r="D25" s="218" t="str">
        <f t="shared" si="4"/>
        <v>3L</v>
      </c>
      <c r="E25" s="220" t="str">
        <f t="shared" si="0"/>
        <v>CHFAB3L17Y_Quote</v>
      </c>
      <c r="F25" s="220" t="str">
        <f>_xll.qlSimpleQuote(Currency&amp;$C25&amp;$D25&amp;$B25&amp;QuoteSuffix,,RateTickValue,Permanent,Trigger,ObjectOverwrite)</f>
        <v>CHFAB3L17Y_Quote#0000</v>
      </c>
      <c r="G25" s="221" t="str">
        <f>_xll.ohRangeRetrieveError(F25)</f>
        <v/>
      </c>
      <c r="H25" s="169"/>
      <c r="J25" s="75"/>
      <c r="K25" s="181" t="s">
        <v>69</v>
      </c>
      <c r="L25" s="181" t="s">
        <v>278</v>
      </c>
      <c r="M25" s="245" t="s">
        <v>92</v>
      </c>
      <c r="N25" s="182" t="str">
        <f t="shared" si="1"/>
        <v>CHFAB3L17Y</v>
      </c>
      <c r="O25" s="182" t="str">
        <v>CHFAB3L17Y=ICAP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5"/>
        <v>#NUM!</v>
      </c>
      <c r="U25" s="83" t="e">
        <f t="shared" si="6"/>
        <v>#VALUE!</v>
      </c>
      <c r="V25" s="193"/>
      <c r="W25" s="195" t="e">
        <v>#NUM!</v>
      </c>
      <c r="X25" s="193"/>
      <c r="Y25" s="83" t="e">
        <v>#NUM!</v>
      </c>
      <c r="Z25" s="186">
        <f>_xll.qlSimpleQuoteSetValue(F25,Y25/100,Trigger)</f>
        <v>0</v>
      </c>
      <c r="AA25" s="76"/>
      <c r="AC25" s="403"/>
      <c r="AD25" s="216"/>
    </row>
    <row r="26" spans="1:30" x14ac:dyDescent="0.2">
      <c r="A26" s="75"/>
      <c r="B26" s="217" t="str">
        <f t="shared" si="2"/>
        <v>18Y</v>
      </c>
      <c r="C26" s="218" t="str">
        <f t="shared" si="3"/>
        <v>AB</v>
      </c>
      <c r="D26" s="218" t="str">
        <f t="shared" si="4"/>
        <v>3L</v>
      </c>
      <c r="E26" s="220" t="str">
        <f t="shared" si="0"/>
        <v>CHFAB3L18Y_Quote</v>
      </c>
      <c r="F26" s="220" t="str">
        <f>_xll.qlSimpleQuote(Currency&amp;$C26&amp;$D26&amp;$B26&amp;QuoteSuffix,,RateTickValue,Permanent,Trigger,ObjectOverwrite)</f>
        <v>CHFAB3L18Y_Quote#0000</v>
      </c>
      <c r="G26" s="221" t="str">
        <f>_xll.ohRangeRetrieveError(F26)</f>
        <v/>
      </c>
      <c r="H26" s="169"/>
      <c r="J26" s="75"/>
      <c r="K26" s="181" t="s">
        <v>68</v>
      </c>
      <c r="L26" s="181" t="s">
        <v>278</v>
      </c>
      <c r="M26" s="245" t="s">
        <v>92</v>
      </c>
      <c r="N26" s="182" t="str">
        <f t="shared" si="1"/>
        <v>CHFAB3L18Y</v>
      </c>
      <c r="O26" s="182" t="str">
        <v>CHFAB3L18Y=ICAP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5"/>
        <v>#NUM!</v>
      </c>
      <c r="U26" s="83" t="e">
        <f t="shared" si="6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  <c r="AC26" s="403"/>
      <c r="AD26" s="216"/>
    </row>
    <row r="27" spans="1:30" x14ac:dyDescent="0.2">
      <c r="A27" s="75"/>
      <c r="B27" s="217" t="str">
        <f t="shared" si="2"/>
        <v>19Y</v>
      </c>
      <c r="C27" s="218" t="str">
        <f t="shared" si="3"/>
        <v>AB</v>
      </c>
      <c r="D27" s="218" t="str">
        <f t="shared" si="4"/>
        <v>3L</v>
      </c>
      <c r="E27" s="220" t="str">
        <f t="shared" si="0"/>
        <v>CHFAB3L19Y_Quote</v>
      </c>
      <c r="F27" s="220" t="str">
        <f>_xll.qlSimpleQuote(Currency&amp;$C27&amp;$D27&amp;$B27&amp;QuoteSuffix,,RateTickValue,Permanent,Trigger,ObjectOverwrite)</f>
        <v>CHFAB3L19Y_Quote#0000</v>
      </c>
      <c r="G27" s="221" t="str">
        <f>_xll.ohRangeRetrieveError(F27)</f>
        <v/>
      </c>
      <c r="H27" s="169"/>
      <c r="J27" s="75"/>
      <c r="K27" s="181" t="s">
        <v>67</v>
      </c>
      <c r="L27" s="181" t="s">
        <v>278</v>
      </c>
      <c r="M27" s="245" t="s">
        <v>92</v>
      </c>
      <c r="N27" s="182" t="str">
        <f t="shared" si="1"/>
        <v>CHFAB3L19Y</v>
      </c>
      <c r="O27" s="182" t="str">
        <v>CHFAB3L19Y=ICAP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5"/>
        <v>#NUM!</v>
      </c>
      <c r="U27" s="83" t="e">
        <f t="shared" si="6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  <c r="AC27" s="403"/>
      <c r="AD27" s="216"/>
    </row>
    <row r="28" spans="1:30" x14ac:dyDescent="0.2">
      <c r="A28" s="75"/>
      <c r="B28" s="217" t="str">
        <f t="shared" si="2"/>
        <v>20Y</v>
      </c>
      <c r="C28" s="218" t="str">
        <f t="shared" si="3"/>
        <v>AB</v>
      </c>
      <c r="D28" s="218" t="str">
        <f t="shared" si="4"/>
        <v>3L</v>
      </c>
      <c r="E28" s="220" t="str">
        <f t="shared" si="0"/>
        <v>CHFAB3L20Y_Quote</v>
      </c>
      <c r="F28" s="220" t="str">
        <f>_xll.qlSimpleQuote(Currency&amp;$C28&amp;$D28&amp;$B28&amp;QuoteSuffix,,RateTickValue,Permanent,Trigger,ObjectOverwrite)</f>
        <v>CHFAB3L20Y_Quote#0000</v>
      </c>
      <c r="G28" s="221" t="str">
        <f>_xll.ohRangeRetrieveError(F28)</f>
        <v/>
      </c>
      <c r="H28" s="169"/>
      <c r="J28" s="75"/>
      <c r="K28" s="181" t="s">
        <v>66</v>
      </c>
      <c r="L28" s="181" t="s">
        <v>278</v>
      </c>
      <c r="M28" s="245" t="s">
        <v>92</v>
      </c>
      <c r="N28" s="182" t="str">
        <f t="shared" si="1"/>
        <v>CHFAB3L20Y</v>
      </c>
      <c r="O28" s="182" t="str">
        <v>CHFAB3L20Y=ICAP</v>
      </c>
      <c r="P28" s="83">
        <v>0.28500000000000003</v>
      </c>
      <c r="Q28" s="83">
        <v>0.38500000000000001</v>
      </c>
      <c r="R28" s="83">
        <v>0</v>
      </c>
      <c r="S28" s="83">
        <v>0</v>
      </c>
      <c r="T28" s="83">
        <f t="shared" si="5"/>
        <v>0.33500000000000002</v>
      </c>
      <c r="U28" s="83">
        <f t="shared" si="6"/>
        <v>9.9999999999999978E-2</v>
      </c>
      <c r="V28" s="193"/>
      <c r="W28" s="195">
        <v>0.33500000000000002</v>
      </c>
      <c r="X28" s="193"/>
      <c r="Y28" s="83">
        <v>0.33500000000000002</v>
      </c>
      <c r="Z28" s="186">
        <f>_xll.qlSimpleQuoteSetValue(F28,Y28/100,Trigger)</f>
        <v>0</v>
      </c>
      <c r="AA28" s="76"/>
      <c r="AC28" s="403"/>
      <c r="AD28" s="216"/>
    </row>
    <row r="29" spans="1:30" x14ac:dyDescent="0.2">
      <c r="A29" s="75"/>
      <c r="B29" s="217" t="str">
        <f t="shared" si="2"/>
        <v>21Y</v>
      </c>
      <c r="C29" s="218" t="str">
        <f t="shared" si="3"/>
        <v>AB</v>
      </c>
      <c r="D29" s="218" t="str">
        <f t="shared" si="4"/>
        <v>3L</v>
      </c>
      <c r="E29" s="220" t="str">
        <f t="shared" si="0"/>
        <v>CHFAB3L21Y_Quote</v>
      </c>
      <c r="F29" s="220" t="str">
        <f>_xll.qlSimpleQuote(Currency&amp;$C29&amp;$D29&amp;$B29&amp;QuoteSuffix,,RateTickValue,Permanent,Trigger,ObjectOverwrite)</f>
        <v>CHFAB3L21Y_Quote#0000</v>
      </c>
      <c r="G29" s="221" t="str">
        <f>_xll.ohRangeRetrieveError(F29)</f>
        <v/>
      </c>
      <c r="H29" s="169"/>
      <c r="J29" s="75"/>
      <c r="K29" s="181" t="s">
        <v>65</v>
      </c>
      <c r="L29" s="181" t="s">
        <v>278</v>
      </c>
      <c r="M29" s="51" t="s">
        <v>92</v>
      </c>
      <c r="N29" s="182" t="str">
        <f t="shared" si="1"/>
        <v>CHFAB3L21Y</v>
      </c>
      <c r="O29" s="182" t="str">
        <v>CHFAB3L21Y=ICAP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5"/>
        <v>#NUM!</v>
      </c>
      <c r="U29" s="83" t="e">
        <f t="shared" si="6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  <c r="AC29" s="403"/>
      <c r="AD29" s="216"/>
    </row>
    <row r="30" spans="1:30" x14ac:dyDescent="0.2">
      <c r="A30" s="75"/>
      <c r="B30" s="217" t="str">
        <f t="shared" si="2"/>
        <v>22Y</v>
      </c>
      <c r="C30" s="218" t="str">
        <f t="shared" si="3"/>
        <v>AB</v>
      </c>
      <c r="D30" s="218" t="str">
        <f t="shared" si="4"/>
        <v>3L</v>
      </c>
      <c r="E30" s="220" t="str">
        <f t="shared" si="0"/>
        <v>CHFAB3L22Y_Quote</v>
      </c>
      <c r="F30" s="220" t="str">
        <f>_xll.qlSimpleQuote(Currency&amp;$C30&amp;$D30&amp;$B30&amp;QuoteSuffix,,RateTickValue,Permanent,Trigger,ObjectOverwrite)</f>
        <v>CHFAB3L22Y_Quote#0000</v>
      </c>
      <c r="G30" s="221" t="str">
        <f>_xll.ohRangeRetrieveError(F30)</f>
        <v/>
      </c>
      <c r="H30" s="169"/>
      <c r="J30" s="75"/>
      <c r="K30" s="181" t="s">
        <v>64</v>
      </c>
      <c r="L30" s="181" t="s">
        <v>278</v>
      </c>
      <c r="M30" s="245" t="s">
        <v>92</v>
      </c>
      <c r="N30" s="182" t="str">
        <f t="shared" si="1"/>
        <v>CHFAB3L22Y</v>
      </c>
      <c r="O30" s="182" t="str">
        <v>CHFAB3L22Y=ICAP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5"/>
        <v>#NUM!</v>
      </c>
      <c r="U30" s="83" t="e">
        <f t="shared" si="6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  <c r="AC30" s="403"/>
      <c r="AD30" s="216"/>
    </row>
    <row r="31" spans="1:30" x14ac:dyDescent="0.2">
      <c r="A31" s="75"/>
      <c r="B31" s="217" t="str">
        <f t="shared" si="2"/>
        <v>23Y</v>
      </c>
      <c r="C31" s="218" t="str">
        <f t="shared" si="3"/>
        <v>AB</v>
      </c>
      <c r="D31" s="218" t="str">
        <f t="shared" si="4"/>
        <v>3L</v>
      </c>
      <c r="E31" s="220" t="str">
        <f t="shared" si="0"/>
        <v>CHFAB3L23Y_Quote</v>
      </c>
      <c r="F31" s="220" t="str">
        <f>_xll.qlSimpleQuote(Currency&amp;$C31&amp;$D31&amp;$B31&amp;QuoteSuffix,,RateTickValue,Permanent,Trigger,ObjectOverwrite)</f>
        <v>CHFAB3L23Y_Quote#0000</v>
      </c>
      <c r="G31" s="221" t="str">
        <f>_xll.ohRangeRetrieveError(F31)</f>
        <v/>
      </c>
      <c r="H31" s="169"/>
      <c r="J31" s="75"/>
      <c r="K31" s="181" t="s">
        <v>63</v>
      </c>
      <c r="L31" s="181" t="s">
        <v>278</v>
      </c>
      <c r="M31" s="245" t="s">
        <v>92</v>
      </c>
      <c r="N31" s="182" t="str">
        <f t="shared" si="1"/>
        <v>CHFAB3L23Y</v>
      </c>
      <c r="O31" s="182" t="str">
        <v>CHFAB3L23Y=ICAP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5"/>
        <v>#NUM!</v>
      </c>
      <c r="U31" s="83" t="e">
        <f t="shared" si="6"/>
        <v>#VALUE!</v>
      </c>
      <c r="V31" s="193"/>
      <c r="W31" s="195" t="e">
        <v>#NUM!</v>
      </c>
      <c r="X31" s="193"/>
      <c r="Y31" s="83" t="e">
        <v>#NUM!</v>
      </c>
      <c r="Z31" s="186">
        <f>_xll.qlSimpleQuoteSetValue(F31,Y31/100,Trigger)</f>
        <v>0</v>
      </c>
      <c r="AA31" s="76"/>
      <c r="AC31" s="403"/>
      <c r="AD31" s="216"/>
    </row>
    <row r="32" spans="1:30" x14ac:dyDescent="0.2">
      <c r="A32" s="75"/>
      <c r="B32" s="217" t="str">
        <f t="shared" si="2"/>
        <v>24Y</v>
      </c>
      <c r="C32" s="218" t="str">
        <f t="shared" si="3"/>
        <v>AB</v>
      </c>
      <c r="D32" s="218" t="str">
        <f t="shared" si="4"/>
        <v>3L</v>
      </c>
      <c r="E32" s="220" t="str">
        <f t="shared" si="0"/>
        <v>CHFAB3L24Y_Quote</v>
      </c>
      <c r="F32" s="220" t="str">
        <f>_xll.qlSimpleQuote(Currency&amp;$C32&amp;$D32&amp;$B32&amp;QuoteSuffix,,RateTickValue,Permanent,Trigger,ObjectOverwrite)</f>
        <v>CHFAB3L24Y_Quote#0000</v>
      </c>
      <c r="G32" s="221" t="str">
        <f>_xll.ohRangeRetrieveError(F32)</f>
        <v/>
      </c>
      <c r="H32" s="169"/>
      <c r="J32" s="75"/>
      <c r="K32" s="181" t="s">
        <v>62</v>
      </c>
      <c r="L32" s="181" t="s">
        <v>278</v>
      </c>
      <c r="M32" s="245" t="s">
        <v>92</v>
      </c>
      <c r="N32" s="182" t="str">
        <f t="shared" si="1"/>
        <v>CHFAB3L24Y</v>
      </c>
      <c r="O32" s="182" t="str">
        <v>CHFAB3L24Y=ICAP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5"/>
        <v>#NUM!</v>
      </c>
      <c r="U32" s="83" t="e">
        <f t="shared" si="6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  <c r="AC32" s="403"/>
      <c r="AD32" s="216"/>
    </row>
    <row r="33" spans="1:30" x14ac:dyDescent="0.2">
      <c r="A33" s="75"/>
      <c r="B33" s="217" t="str">
        <f t="shared" si="2"/>
        <v>25Y</v>
      </c>
      <c r="C33" s="218" t="str">
        <f t="shared" si="3"/>
        <v>AB</v>
      </c>
      <c r="D33" s="218" t="str">
        <f t="shared" si="4"/>
        <v>3L</v>
      </c>
      <c r="E33" s="220" t="str">
        <f t="shared" si="0"/>
        <v>CHFAB3L25Y_Quote</v>
      </c>
      <c r="F33" s="220" t="str">
        <f>_xll.qlSimpleQuote(Currency&amp;$C33&amp;$D33&amp;$B33&amp;QuoteSuffix,,RateTickValue,Permanent,Trigger,ObjectOverwrite)</f>
        <v>CHFAB3L25Y_Quote#0000</v>
      </c>
      <c r="G33" s="221" t="str">
        <f>_xll.ohRangeRetrieveError(F33)</f>
        <v/>
      </c>
      <c r="H33" s="169"/>
      <c r="J33" s="75"/>
      <c r="K33" s="181" t="s">
        <v>61</v>
      </c>
      <c r="L33" s="181" t="s">
        <v>278</v>
      </c>
      <c r="M33" s="245" t="s">
        <v>92</v>
      </c>
      <c r="N33" s="182" t="str">
        <f t="shared" si="1"/>
        <v>CHFAB3L25Y</v>
      </c>
      <c r="O33" s="182" t="str">
        <v>CHFAB3L25Y=ICAP</v>
      </c>
      <c r="P33" s="83">
        <v>0.35250000000000004</v>
      </c>
      <c r="Q33" s="83">
        <v>0.45250000000000001</v>
      </c>
      <c r="R33" s="83">
        <v>0</v>
      </c>
      <c r="S33" s="83">
        <v>0</v>
      </c>
      <c r="T33" s="83">
        <f t="shared" si="5"/>
        <v>0.40250000000000002</v>
      </c>
      <c r="U33" s="83">
        <f t="shared" si="6"/>
        <v>9.9999999999999978E-2</v>
      </c>
      <c r="V33" s="193"/>
      <c r="W33" s="195">
        <v>0.40250000000000002</v>
      </c>
      <c r="X33" s="193"/>
      <c r="Y33" s="83">
        <v>0.40250000000000002</v>
      </c>
      <c r="Z33" s="186">
        <f>_xll.qlSimpleQuoteSetValue(F33,Y33/100,Trigger)</f>
        <v>0</v>
      </c>
      <c r="AA33" s="76"/>
      <c r="AC33" s="403"/>
      <c r="AD33" s="216"/>
    </row>
    <row r="34" spans="1:30" x14ac:dyDescent="0.2">
      <c r="A34" s="75"/>
      <c r="B34" s="217" t="str">
        <f t="shared" si="2"/>
        <v>26Y</v>
      </c>
      <c r="C34" s="218" t="str">
        <f t="shared" si="3"/>
        <v>AB</v>
      </c>
      <c r="D34" s="218" t="str">
        <f t="shared" si="4"/>
        <v>3L</v>
      </c>
      <c r="E34" s="220" t="str">
        <f t="shared" si="0"/>
        <v>CHFAB3L26Y_Quote</v>
      </c>
      <c r="F34" s="220" t="str">
        <f>_xll.qlSimpleQuote(Currency&amp;$C34&amp;$D34&amp;$B34&amp;QuoteSuffix,,RateTickValue,Permanent,Trigger,ObjectOverwrite)</f>
        <v>CHFAB3L26Y_Quote#0000</v>
      </c>
      <c r="G34" s="221" t="str">
        <f>_xll.ohRangeRetrieveError(F34)</f>
        <v/>
      </c>
      <c r="H34" s="169"/>
      <c r="J34" s="75"/>
      <c r="K34" s="181" t="s">
        <v>60</v>
      </c>
      <c r="L34" s="181" t="s">
        <v>278</v>
      </c>
      <c r="M34" s="245" t="s">
        <v>92</v>
      </c>
      <c r="N34" s="182" t="str">
        <f t="shared" si="1"/>
        <v>CHFAB3L26Y</v>
      </c>
      <c r="O34" s="182" t="str">
        <v>CHFAB3L26Y=ICAP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5"/>
        <v>#NUM!</v>
      </c>
      <c r="U34" s="83" t="e">
        <f t="shared" si="6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  <c r="AC34" s="403"/>
      <c r="AD34" s="216"/>
    </row>
    <row r="35" spans="1:30" x14ac:dyDescent="0.2">
      <c r="A35" s="75"/>
      <c r="B35" s="217" t="str">
        <f t="shared" si="2"/>
        <v>27Y</v>
      </c>
      <c r="C35" s="218" t="str">
        <f t="shared" si="3"/>
        <v>AB</v>
      </c>
      <c r="D35" s="218" t="str">
        <f t="shared" si="4"/>
        <v>3L</v>
      </c>
      <c r="E35" s="220" t="str">
        <f t="shared" si="0"/>
        <v>CHFAB3L27Y_Quote</v>
      </c>
      <c r="F35" s="220" t="str">
        <f>_xll.qlSimpleQuote(Currency&amp;$C35&amp;$D35&amp;$B35&amp;QuoteSuffix,,RateTickValue,Permanent,Trigger,ObjectOverwrite)</f>
        <v>CHFAB3L27Y_Quote#0000</v>
      </c>
      <c r="G35" s="221" t="str">
        <f>_xll.ohRangeRetrieveError(F35)</f>
        <v/>
      </c>
      <c r="H35" s="169"/>
      <c r="J35" s="75"/>
      <c r="K35" s="181" t="s">
        <v>59</v>
      </c>
      <c r="L35" s="181" t="s">
        <v>278</v>
      </c>
      <c r="M35" s="245" t="s">
        <v>92</v>
      </c>
      <c r="N35" s="182" t="str">
        <f t="shared" si="1"/>
        <v>CHFAB3L27Y</v>
      </c>
      <c r="O35" s="182" t="str">
        <v>CHFAB3L27Y=ICAP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5"/>
        <v>#NUM!</v>
      </c>
      <c r="U35" s="83" t="e">
        <f t="shared" si="6"/>
        <v>#VALUE!</v>
      </c>
      <c r="V35" s="193"/>
      <c r="W35" s="195" t="e">
        <v>#NUM!</v>
      </c>
      <c r="X35" s="193"/>
      <c r="Y35" s="83" t="e">
        <v>#NUM!</v>
      </c>
      <c r="Z35" s="186">
        <f>_xll.qlSimpleQuoteSetValue(F35,Y35/100,Trigger)</f>
        <v>0</v>
      </c>
      <c r="AA35" s="76"/>
      <c r="AC35" s="403"/>
      <c r="AD35" s="216"/>
    </row>
    <row r="36" spans="1:30" x14ac:dyDescent="0.2">
      <c r="A36" s="75"/>
      <c r="B36" s="217" t="str">
        <f t="shared" si="2"/>
        <v>28Y</v>
      </c>
      <c r="C36" s="218" t="str">
        <f t="shared" si="3"/>
        <v>AB</v>
      </c>
      <c r="D36" s="218" t="str">
        <f t="shared" si="4"/>
        <v>3L</v>
      </c>
      <c r="E36" s="220" t="str">
        <f t="shared" si="0"/>
        <v>CHFAB3L28Y_Quote</v>
      </c>
      <c r="F36" s="220" t="str">
        <f>_xll.qlSimpleQuote(Currency&amp;$C36&amp;$D36&amp;$B36&amp;QuoteSuffix,,RateTickValue,Permanent,Trigger,ObjectOverwrite)</f>
        <v>CHFAB3L28Y_Quote#0000</v>
      </c>
      <c r="G36" s="221" t="str">
        <f>_xll.ohRangeRetrieveError(F36)</f>
        <v/>
      </c>
      <c r="H36" s="169"/>
      <c r="J36" s="75"/>
      <c r="K36" s="181" t="s">
        <v>58</v>
      </c>
      <c r="L36" s="181" t="s">
        <v>278</v>
      </c>
      <c r="M36" s="245" t="s">
        <v>92</v>
      </c>
      <c r="N36" s="182" t="str">
        <f t="shared" si="1"/>
        <v>CHFAB3L28Y</v>
      </c>
      <c r="O36" s="182" t="str">
        <v>CHFAB3L28Y=ICAP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5"/>
        <v>#NUM!</v>
      </c>
      <c r="U36" s="83" t="e">
        <f t="shared" si="6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  <c r="AC36" s="403"/>
      <c r="AD36" s="216"/>
    </row>
    <row r="37" spans="1:30" x14ac:dyDescent="0.2">
      <c r="A37" s="75"/>
      <c r="B37" s="217" t="str">
        <f t="shared" si="2"/>
        <v>29Y</v>
      </c>
      <c r="C37" s="218" t="str">
        <f t="shared" si="3"/>
        <v>AB</v>
      </c>
      <c r="D37" s="218" t="str">
        <f t="shared" si="4"/>
        <v>3L</v>
      </c>
      <c r="E37" s="220" t="str">
        <f t="shared" si="0"/>
        <v>CHFAB3L29Y_Quote</v>
      </c>
      <c r="F37" s="220" t="str">
        <f>_xll.qlSimpleQuote(Currency&amp;$C37&amp;$D37&amp;$B37&amp;QuoteSuffix,,RateTickValue,Permanent,Trigger,ObjectOverwrite)</f>
        <v>CHFAB3L29Y_Quote#0000</v>
      </c>
      <c r="G37" s="221" t="str">
        <f>_xll.ohRangeRetrieveError(F37)</f>
        <v/>
      </c>
      <c r="H37" s="169"/>
      <c r="J37" s="75"/>
      <c r="K37" s="181" t="s">
        <v>57</v>
      </c>
      <c r="L37" s="181" t="s">
        <v>278</v>
      </c>
      <c r="M37" s="245" t="s">
        <v>92</v>
      </c>
      <c r="N37" s="182" t="str">
        <f t="shared" si="1"/>
        <v>CHFAB3L29Y</v>
      </c>
      <c r="O37" s="182" t="str">
        <v>CHFAB3L29Y=ICAP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5"/>
        <v>#NUM!</v>
      </c>
      <c r="U37" s="83" t="e">
        <f t="shared" si="6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  <c r="AC37" s="403"/>
      <c r="AD37" s="216"/>
    </row>
    <row r="38" spans="1:30" x14ac:dyDescent="0.2">
      <c r="A38" s="75"/>
      <c r="B38" s="217" t="str">
        <f t="shared" si="2"/>
        <v>30Y</v>
      </c>
      <c r="C38" s="218" t="str">
        <f t="shared" si="3"/>
        <v>AB</v>
      </c>
      <c r="D38" s="218" t="str">
        <f t="shared" si="4"/>
        <v>3L</v>
      </c>
      <c r="E38" s="220" t="str">
        <f t="shared" si="0"/>
        <v>CHFAB3L30Y_Quote</v>
      </c>
      <c r="F38" s="220" t="str">
        <f>_xll.qlSimpleQuote(Currency&amp;$C38&amp;$D38&amp;$B38&amp;QuoteSuffix,,RateTickValue,Permanent,Trigger,ObjectOverwrite)</f>
        <v>CHFAB3L30Y_Quote#0000</v>
      </c>
      <c r="G38" s="221" t="str">
        <f>_xll.ohRangeRetrieveError(F38)</f>
        <v/>
      </c>
      <c r="H38" s="169"/>
      <c r="J38" s="75"/>
      <c r="K38" s="181" t="s">
        <v>56</v>
      </c>
      <c r="L38" s="181" t="s">
        <v>278</v>
      </c>
      <c r="M38" s="245" t="s">
        <v>92</v>
      </c>
      <c r="N38" s="182" t="str">
        <f t="shared" si="1"/>
        <v>CHFAB3L30Y</v>
      </c>
      <c r="O38" s="182" t="str">
        <v>CHFAB3L30Y=ICAP</v>
      </c>
      <c r="P38" s="83">
        <v>0.38500000000000001</v>
      </c>
      <c r="Q38" s="83">
        <v>0.48500000000000004</v>
      </c>
      <c r="R38" s="83">
        <v>0</v>
      </c>
      <c r="S38" s="83">
        <v>0</v>
      </c>
      <c r="T38" s="83">
        <f t="shared" si="5"/>
        <v>0.43500000000000005</v>
      </c>
      <c r="U38" s="83">
        <f t="shared" si="6"/>
        <v>0.10000000000000003</v>
      </c>
      <c r="V38" s="193"/>
      <c r="W38" s="195">
        <v>0.43500000000000005</v>
      </c>
      <c r="X38" s="193"/>
      <c r="Y38" s="83">
        <v>0.43500000000000005</v>
      </c>
      <c r="Z38" s="186">
        <f>_xll.qlSimpleQuoteSetValue(F38,Y38/100,Trigger)</f>
        <v>0</v>
      </c>
      <c r="AA38" s="76"/>
      <c r="AC38" s="403"/>
      <c r="AD38" s="216"/>
    </row>
    <row r="39" spans="1:30" x14ac:dyDescent="0.2">
      <c r="A39" s="75"/>
      <c r="B39" s="217" t="str">
        <f t="shared" si="2"/>
        <v>35Y</v>
      </c>
      <c r="C39" s="218" t="str">
        <f t="shared" si="3"/>
        <v>AB</v>
      </c>
      <c r="D39" s="218" t="str">
        <f t="shared" si="4"/>
        <v>3L</v>
      </c>
      <c r="E39" s="220" t="str">
        <f t="shared" si="0"/>
        <v>CHFAB3L35Y_Quote</v>
      </c>
      <c r="F39" s="220" t="str">
        <f>_xll.qlSimpleQuote(Currency&amp;$C39&amp;$D39&amp;$B39&amp;QuoteSuffix,,RateTickValue,Permanent,Trigger,ObjectOverwrite)</f>
        <v>CHFAB3L35Y_Quote#0000</v>
      </c>
      <c r="G39" s="221" t="str">
        <f>_xll.ohRangeRetrieveError(F39)</f>
        <v/>
      </c>
      <c r="H39" s="169"/>
      <c r="J39" s="75"/>
      <c r="K39" s="181" t="s">
        <v>51</v>
      </c>
      <c r="L39" s="181" t="s">
        <v>278</v>
      </c>
      <c r="M39" s="245" t="s">
        <v>92</v>
      </c>
      <c r="N39" s="182" t="str">
        <f t="shared" si="1"/>
        <v>CHFAB3L35Y</v>
      </c>
      <c r="O39" s="182" t="str">
        <v>CHFAB3L35Y=ICAP</v>
      </c>
      <c r="P39" s="83" t="s">
        <v>277</v>
      </c>
      <c r="Q39" s="83" t="s">
        <v>277</v>
      </c>
      <c r="R39" s="83" t="s">
        <v>277</v>
      </c>
      <c r="S39" s="83" t="s">
        <v>277</v>
      </c>
      <c r="T39" s="83" t="e">
        <f t="shared" si="5"/>
        <v>#NUM!</v>
      </c>
      <c r="U39" s="83" t="e">
        <f t="shared" si="6"/>
        <v>#VALUE!</v>
      </c>
      <c r="V39" s="193"/>
      <c r="W39" s="195" t="e">
        <v>#NUM!</v>
      </c>
      <c r="X39" s="193"/>
      <c r="Y39" s="83" t="e">
        <v>#NUM!</v>
      </c>
      <c r="Z39" s="186">
        <f>_xll.qlSimpleQuoteSetValue(F39,Y39/100,Trigger)</f>
        <v>0</v>
      </c>
      <c r="AA39" s="76"/>
      <c r="AC39" s="403"/>
      <c r="AD39" s="216"/>
    </row>
    <row r="40" spans="1:30" x14ac:dyDescent="0.2">
      <c r="A40" s="75"/>
      <c r="B40" s="217" t="str">
        <f t="shared" si="2"/>
        <v>40Y</v>
      </c>
      <c r="C40" s="218" t="str">
        <f t="shared" si="3"/>
        <v>AB</v>
      </c>
      <c r="D40" s="218" t="str">
        <f t="shared" si="4"/>
        <v>3L</v>
      </c>
      <c r="E40" s="220" t="str">
        <f t="shared" si="0"/>
        <v>CHFAB3L40Y_Quote</v>
      </c>
      <c r="F40" s="220" t="str">
        <f>_xll.qlSimpleQuote(Currency&amp;$C40&amp;$D40&amp;$B40&amp;QuoteSuffix,,RateTickValue,Permanent,Trigger,ObjectOverwrite)</f>
        <v>CHFAB3L40Y_Quote#0000</v>
      </c>
      <c r="G40" s="221" t="str">
        <f>_xll.ohRangeRetrieveError(F40)</f>
        <v/>
      </c>
      <c r="H40" s="169"/>
      <c r="J40" s="75"/>
      <c r="K40" s="181" t="s">
        <v>46</v>
      </c>
      <c r="L40" s="181" t="s">
        <v>278</v>
      </c>
      <c r="M40" s="245" t="s">
        <v>92</v>
      </c>
      <c r="N40" s="182" t="str">
        <f t="shared" si="1"/>
        <v>CHFAB3L40Y</v>
      </c>
      <c r="O40" s="182" t="str">
        <v>CHFAB3L40Y=ICAP</v>
      </c>
      <c r="P40" s="83" t="s">
        <v>277</v>
      </c>
      <c r="Q40" s="83" t="s">
        <v>277</v>
      </c>
      <c r="R40" s="83" t="s">
        <v>277</v>
      </c>
      <c r="S40" s="83" t="s">
        <v>277</v>
      </c>
      <c r="T40" s="83" t="e">
        <f t="shared" si="5"/>
        <v>#NUM!</v>
      </c>
      <c r="U40" s="83" t="e">
        <f t="shared" si="6"/>
        <v>#VALUE!</v>
      </c>
      <c r="V40" s="193"/>
      <c r="W40" s="195" t="e">
        <v>#NUM!</v>
      </c>
      <c r="X40" s="193"/>
      <c r="Y40" s="83" t="e">
        <v>#NUM!</v>
      </c>
      <c r="Z40" s="186">
        <f>_xll.qlSimpleQuoteSetValue(F40,Y40/100,Trigger)</f>
        <v>0</v>
      </c>
      <c r="AA40" s="76"/>
      <c r="AC40" s="403"/>
      <c r="AD40" s="216"/>
    </row>
    <row r="41" spans="1:30" x14ac:dyDescent="0.2">
      <c r="A41" s="75"/>
      <c r="B41" s="217" t="str">
        <f t="shared" si="2"/>
        <v>50Y</v>
      </c>
      <c r="C41" s="218" t="str">
        <f t="shared" si="3"/>
        <v>AB</v>
      </c>
      <c r="D41" s="218" t="str">
        <f t="shared" si="4"/>
        <v>3L</v>
      </c>
      <c r="E41" s="220" t="str">
        <f t="shared" si="0"/>
        <v>CHFAB3L50Y_Quote</v>
      </c>
      <c r="F41" s="220" t="str">
        <f>_xll.qlSimpleQuote(Currency&amp;$C41&amp;$D41&amp;$B41&amp;QuoteSuffix,,RateTickValue,Permanent,Trigger,ObjectOverwrite)</f>
        <v>CHFAB3L50Y_Quote#0000</v>
      </c>
      <c r="G41" s="221" t="str">
        <f>_xll.ohRangeRetrieveError(F41)</f>
        <v/>
      </c>
      <c r="H41" s="169"/>
      <c r="J41" s="75"/>
      <c r="K41" s="181" t="s">
        <v>36</v>
      </c>
      <c r="L41" s="181" t="s">
        <v>278</v>
      </c>
      <c r="M41" s="245" t="s">
        <v>92</v>
      </c>
      <c r="N41" s="182" t="str">
        <f t="shared" si="1"/>
        <v>CHFAB3L50Y</v>
      </c>
      <c r="O41" s="182" t="str">
        <v>CHFAB3L50Y=ICAP</v>
      </c>
      <c r="P41" s="83" t="s">
        <v>277</v>
      </c>
      <c r="Q41" s="83" t="s">
        <v>277</v>
      </c>
      <c r="R41" s="83" t="s">
        <v>277</v>
      </c>
      <c r="S41" s="83" t="s">
        <v>277</v>
      </c>
      <c r="T41" s="83" t="e">
        <f t="shared" si="5"/>
        <v>#NUM!</v>
      </c>
      <c r="U41" s="83" t="e">
        <f t="shared" si="6"/>
        <v>#VALUE!</v>
      </c>
      <c r="V41" s="193"/>
      <c r="W41" s="195" t="e">
        <v>#NUM!</v>
      </c>
      <c r="X41" s="193"/>
      <c r="Y41" s="83" t="e">
        <v>#NUM!</v>
      </c>
      <c r="Z41" s="186">
        <f>_xll.qlSimpleQuoteSetValue(F41,Y41/100,Trigger)</f>
        <v>0</v>
      </c>
      <c r="AA41" s="76"/>
      <c r="AC41" s="403"/>
      <c r="AD41" s="216"/>
    </row>
    <row r="42" spans="1:30" x14ac:dyDescent="0.2">
      <c r="A42" s="75"/>
      <c r="B42" s="222" t="str">
        <f t="shared" si="2"/>
        <v>60Y</v>
      </c>
      <c r="C42" s="223" t="str">
        <f t="shared" si="3"/>
        <v>AB</v>
      </c>
      <c r="D42" s="223" t="str">
        <f t="shared" si="4"/>
        <v>3L</v>
      </c>
      <c r="E42" s="225" t="str">
        <f t="shared" si="0"/>
        <v>CHFAB3L60Y_Quote</v>
      </c>
      <c r="F42" s="225" t="str">
        <f>_xll.qlSimpleQuote(Currency&amp;$C42&amp;$D42&amp;$B42&amp;QuoteSuffix,,RateTickValue,Permanent,Trigger,ObjectOverwrite)</f>
        <v>CHFAB3L60Y_Quote#0000</v>
      </c>
      <c r="G42" s="226" t="str">
        <f>_xll.ohRangeRetrieveError(F42)</f>
        <v/>
      </c>
      <c r="H42" s="169"/>
      <c r="J42" s="75"/>
      <c r="K42" s="183" t="s">
        <v>26</v>
      </c>
      <c r="L42" s="246" t="s">
        <v>278</v>
      </c>
      <c r="M42" s="246" t="s">
        <v>92</v>
      </c>
      <c r="N42" s="184" t="str">
        <f t="shared" si="1"/>
        <v>CHFAB3L60Y</v>
      </c>
      <c r="O42" s="184" t="str">
        <v>CHFAB3L60Y=ICAP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5"/>
        <v>#NUM!</v>
      </c>
      <c r="U42" s="84" t="e">
        <f t="shared" si="6"/>
        <v>#VALUE!</v>
      </c>
      <c r="V42" s="193"/>
      <c r="W42" s="199" t="e">
        <v>#NUM!</v>
      </c>
      <c r="X42" s="193"/>
      <c r="Y42" s="84" t="e">
        <v>#NUM!</v>
      </c>
      <c r="Z42" s="187">
        <f>_xll.qlSimpleQuoteSetValue(F42,Y42/100,Trigger)</f>
        <v>0</v>
      </c>
      <c r="AA42" s="76"/>
      <c r="AC42" s="403"/>
      <c r="AD42" s="216"/>
    </row>
    <row r="43" spans="1:30" x14ac:dyDescent="0.2">
      <c r="A43" s="170"/>
      <c r="B43" s="171"/>
      <c r="C43" s="171"/>
      <c r="D43" s="171"/>
      <c r="E43" s="171"/>
      <c r="F43" s="172"/>
      <c r="G43" s="172"/>
      <c r="H43" s="173"/>
      <c r="J43" s="242"/>
      <c r="K43" s="243"/>
      <c r="L43" s="243"/>
      <c r="M43" s="243"/>
      <c r="N43" s="171"/>
      <c r="O43" s="171"/>
      <c r="P43" s="171"/>
      <c r="Q43" s="171"/>
      <c r="R43" s="171"/>
      <c r="S43" s="171"/>
      <c r="T43" s="171"/>
      <c r="U43" s="171"/>
      <c r="V43" s="243"/>
      <c r="W43" s="243"/>
      <c r="X43" s="243"/>
      <c r="Y43" s="243"/>
      <c r="Z43" s="243"/>
      <c r="AA43" s="227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240" customWidth="1"/>
    <col min="12" max="13" width="3" style="240" bestFit="1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8" width="2.7109375" style="197" customWidth="1"/>
    <col min="29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279</v>
      </c>
      <c r="K1" s="241"/>
      <c r="L1" s="241"/>
      <c r="M1" s="241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_xll.ohTrigger(Z5:Z42)</f>
        <v>4</v>
      </c>
      <c r="AA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101"/>
      <c r="L4" s="101"/>
      <c r="M4" s="101"/>
      <c r="N4" s="101" t="s">
        <v>259</v>
      </c>
      <c r="O4" s="104" t="str">
        <f>_xll.RData(O5:O42,P4:S4,"RTFEED:IDN",ReutersRtMode,,P5)</f>
        <v>Updated at 17:22:48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55"/>
      <c r="W4" s="85" t="s">
        <v>160</v>
      </c>
      <c r="X4" s="55"/>
      <c r="Y4" s="228" t="s">
        <v>159</v>
      </c>
      <c r="Z4" s="105" t="s">
        <v>158</v>
      </c>
      <c r="AA4" s="76"/>
      <c r="AD4" s="201"/>
    </row>
    <row r="5" spans="1:30" x14ac:dyDescent="0.2">
      <c r="A5" s="75"/>
      <c r="B5" s="212" t="str">
        <f>K5</f>
        <v>6M</v>
      </c>
      <c r="C5" s="214" t="str">
        <f>L5</f>
        <v>AB</v>
      </c>
      <c r="D5" s="214" t="str">
        <f>M5</f>
        <v>6L</v>
      </c>
      <c r="E5" s="220" t="str">
        <f t="shared" ref="E5:E42" si="0">Currency&amp;$C5&amp;$D5&amp;$B5&amp;QuoteSuffix</f>
        <v>CHFAB6L6M_Quote</v>
      </c>
      <c r="F5" s="220" t="str">
        <f>_xll.qlSimpleQuote(Currency&amp;$C5&amp;$D5&amp;$B5&amp;QuoteSuffix,,RateTickValue,Permanent,Trigger,ObjectOverwrite)</f>
        <v>CHFAB6L6M_Quote#0000</v>
      </c>
      <c r="G5" s="221" t="str">
        <f>_xll.ohRangeRetrieveError(F5)</f>
        <v/>
      </c>
      <c r="H5" s="169"/>
      <c r="J5" s="75"/>
      <c r="K5" s="179" t="s">
        <v>14</v>
      </c>
      <c r="L5" s="179" t="s">
        <v>278</v>
      </c>
      <c r="M5" s="179" t="s">
        <v>93</v>
      </c>
      <c r="N5" s="180" t="str">
        <f t="shared" ref="N5:N42" si="1">Currency&amp;$L5&amp;$M5&amp;$K5</f>
        <v>CHFAB6L6M</v>
      </c>
      <c r="O5" s="180" t="str">
        <f t="array" ref="O5:O42">Instruments&amp;"="&amp;VLOOKUP(Contributor,ContributorTable,2,FALSE)</f>
        <v>CHFAB6L6M=ICAP</v>
      </c>
      <c r="P5" s="82" t="s">
        <v>277</v>
      </c>
      <c r="Q5" s="82" t="s">
        <v>277</v>
      </c>
      <c r="R5" s="82" t="s">
        <v>277</v>
      </c>
      <c r="S5" s="82" t="s">
        <v>277</v>
      </c>
      <c r="T5" s="82" t="e">
        <f>IF(ISERROR(AVERAGE(P5,Q5)),#NUM!,AVERAGE(P5,Q5))</f>
        <v>#NUM!</v>
      </c>
      <c r="U5" s="83" t="e">
        <f>Q5-P5</f>
        <v>#VALUE!</v>
      </c>
      <c r="V5" s="193"/>
      <c r="W5" s="195" t="e">
        <v>#NUM!</v>
      </c>
      <c r="X5" s="193"/>
      <c r="Y5" s="82" t="e">
        <f t="array" ref="Y5:Y42">QuoteLive</f>
        <v>#NUM!</v>
      </c>
      <c r="Z5" s="186">
        <f>_xll.qlSimpleQuoteSetValue(F5,Y5/100,Trigger)</f>
        <v>0</v>
      </c>
      <c r="AA5" s="76"/>
      <c r="AD5" s="216"/>
    </row>
    <row r="6" spans="1:30" x14ac:dyDescent="0.2">
      <c r="A6" s="75"/>
      <c r="B6" s="217" t="str">
        <f t="shared" ref="B6:D42" si="2">K6</f>
        <v>1Y</v>
      </c>
      <c r="C6" s="219" t="str">
        <f t="shared" si="2"/>
        <v>AB</v>
      </c>
      <c r="D6" s="219" t="str">
        <f t="shared" si="2"/>
        <v>6L</v>
      </c>
      <c r="E6" s="220" t="str">
        <f t="shared" si="0"/>
        <v>CHFAB6L1Y_Quote</v>
      </c>
      <c r="F6" s="220" t="str">
        <f>_xll.qlSimpleQuote(Currency&amp;$C6&amp;$D6&amp;$B6&amp;QuoteSuffix,,RateTickValue,Permanent,Trigger,ObjectOverwrite)</f>
        <v>CHFAB6L1Y_Quote#0000</v>
      </c>
      <c r="G6" s="221" t="str">
        <f>_xll.ohRangeRetrieveError(F6)</f>
        <v/>
      </c>
      <c r="H6" s="169"/>
      <c r="J6" s="75"/>
      <c r="K6" s="181" t="s">
        <v>8</v>
      </c>
      <c r="L6" s="181" t="s">
        <v>278</v>
      </c>
      <c r="M6" s="181" t="s">
        <v>93</v>
      </c>
      <c r="N6" s="182" t="str">
        <f t="shared" si="1"/>
        <v>CHFAB6L1Y</v>
      </c>
      <c r="O6" s="182" t="str">
        <v>CHFAB6L1Y=ICAP</v>
      </c>
      <c r="P6" s="83">
        <v>-0.79500000000000004</v>
      </c>
      <c r="Q6" s="83">
        <v>-0.73499999999999999</v>
      </c>
      <c r="R6" s="83">
        <v>0</v>
      </c>
      <c r="S6" s="83">
        <v>0</v>
      </c>
      <c r="T6" s="83">
        <f t="shared" ref="T6:T42" si="3">IF(ISERROR(AVERAGE(P6,Q6)),#NUM!,AVERAGE(P6,Q6))</f>
        <v>-0.76500000000000001</v>
      </c>
      <c r="U6" s="83">
        <f t="shared" ref="U6:U42" si="4">Q6-P6</f>
        <v>6.0000000000000053E-2</v>
      </c>
      <c r="V6" s="193"/>
      <c r="W6" s="195">
        <v>-0.76500000000000001</v>
      </c>
      <c r="X6" s="193"/>
      <c r="Y6" s="83">
        <v>-0.76500000000000001</v>
      </c>
      <c r="Z6" s="186">
        <f>_xll.qlSimpleQuoteSetValue(F6,Y6/100,Trigger)</f>
        <v>0</v>
      </c>
      <c r="AA6" s="76"/>
      <c r="AC6" s="403"/>
      <c r="AD6" s="216"/>
    </row>
    <row r="7" spans="1:30" x14ac:dyDescent="0.2">
      <c r="A7" s="75"/>
      <c r="B7" s="217" t="str">
        <f t="shared" si="2"/>
        <v>15M</v>
      </c>
      <c r="C7" s="218" t="str">
        <f t="shared" si="2"/>
        <v>AB</v>
      </c>
      <c r="D7" s="218" t="str">
        <f t="shared" si="2"/>
        <v>6L</v>
      </c>
      <c r="E7" s="220" t="str">
        <f t="shared" si="0"/>
        <v>CHFAB6L15M_Quote</v>
      </c>
      <c r="F7" s="220" t="str">
        <f>_xll.qlSimpleQuote(Currency&amp;$C7&amp;$D7&amp;$B7&amp;QuoteSuffix,,RateTickValue,Permanent,Trigger,ObjectOverwrite)</f>
        <v>CHFAB6L15M_Quote#0000</v>
      </c>
      <c r="G7" s="221" t="str">
        <f>_xll.ohRangeRetrieveError(F7)</f>
        <v/>
      </c>
      <c r="H7" s="169"/>
      <c r="J7" s="75"/>
      <c r="K7" s="181" t="s">
        <v>96</v>
      </c>
      <c r="L7" s="181" t="s">
        <v>278</v>
      </c>
      <c r="M7" s="181" t="s">
        <v>93</v>
      </c>
      <c r="N7" s="182" t="str">
        <f t="shared" si="1"/>
        <v>CHFAB6L15M</v>
      </c>
      <c r="O7" s="182" t="str">
        <v>CHFAB6L15M=ICAP</v>
      </c>
      <c r="P7" s="83" t="s">
        <v>277</v>
      </c>
      <c r="Q7" s="83" t="s">
        <v>277</v>
      </c>
      <c r="R7" s="83" t="s">
        <v>277</v>
      </c>
      <c r="S7" s="83" t="s">
        <v>277</v>
      </c>
      <c r="T7" s="83" t="e">
        <f t="shared" si="3"/>
        <v>#NUM!</v>
      </c>
      <c r="U7" s="83" t="e">
        <f t="shared" si="4"/>
        <v>#VALUE!</v>
      </c>
      <c r="V7" s="193"/>
      <c r="W7" s="195" t="e">
        <v>#NUM!</v>
      </c>
      <c r="X7" s="193"/>
      <c r="Y7" s="83" t="e">
        <v>#NUM!</v>
      </c>
      <c r="Z7" s="186">
        <f>_xll.qlSimpleQuoteSetValue(F7,Y7/100,Trigger)</f>
        <v>0</v>
      </c>
      <c r="AA7" s="76"/>
      <c r="AC7" s="403"/>
      <c r="AD7" s="216"/>
    </row>
    <row r="8" spans="1:30" x14ac:dyDescent="0.2">
      <c r="A8" s="75"/>
      <c r="B8" s="217" t="str">
        <f t="shared" si="2"/>
        <v>18M</v>
      </c>
      <c r="C8" s="218" t="str">
        <f t="shared" si="2"/>
        <v>AB</v>
      </c>
      <c r="D8" s="218" t="str">
        <f t="shared" si="2"/>
        <v>6L</v>
      </c>
      <c r="E8" s="220" t="str">
        <f t="shared" si="0"/>
        <v>CHFAB6L18M_Quote</v>
      </c>
      <c r="F8" s="220" t="str">
        <f>_xll.qlSimpleQuote(Currency&amp;$C8&amp;$D8&amp;$B8&amp;QuoteSuffix,,RateTickValue,Permanent,Trigger,ObjectOverwrite)</f>
        <v>CHFAB6L18M_Quote#0000</v>
      </c>
      <c r="G8" s="221" t="str">
        <f>_xll.ohRangeRetrieveError(F8)</f>
        <v/>
      </c>
      <c r="H8" s="169"/>
      <c r="J8" s="75"/>
      <c r="K8" s="181" t="s">
        <v>95</v>
      </c>
      <c r="L8" s="181" t="s">
        <v>278</v>
      </c>
      <c r="M8" s="181" t="s">
        <v>93</v>
      </c>
      <c r="N8" s="182" t="str">
        <f t="shared" si="1"/>
        <v>CHFAB6L18M</v>
      </c>
      <c r="O8" s="182" t="str">
        <v>CHFAB6L18M=ICAP</v>
      </c>
      <c r="P8" s="83" t="s">
        <v>277</v>
      </c>
      <c r="Q8" s="83" t="s">
        <v>277</v>
      </c>
      <c r="R8" s="83" t="s">
        <v>277</v>
      </c>
      <c r="S8" s="83" t="s">
        <v>277</v>
      </c>
      <c r="T8" s="83" t="e">
        <f t="shared" si="3"/>
        <v>#NUM!</v>
      </c>
      <c r="U8" s="83" t="e">
        <f t="shared" si="4"/>
        <v>#VALUE!</v>
      </c>
      <c r="V8" s="193"/>
      <c r="W8" s="195" t="e">
        <v>#NUM!</v>
      </c>
      <c r="X8" s="193"/>
      <c r="Y8" s="83" t="e">
        <v>#NUM!</v>
      </c>
      <c r="Z8" s="186">
        <f>_xll.qlSimpleQuoteSetValue(F8,Y8/100,Trigger)</f>
        <v>0</v>
      </c>
      <c r="AA8" s="76"/>
      <c r="AC8" s="403"/>
      <c r="AD8" s="216"/>
    </row>
    <row r="9" spans="1:30" x14ac:dyDescent="0.2">
      <c r="A9" s="75"/>
      <c r="B9" s="217" t="str">
        <f t="shared" si="2"/>
        <v>21M</v>
      </c>
      <c r="C9" s="218" t="str">
        <f t="shared" si="2"/>
        <v>AB</v>
      </c>
      <c r="D9" s="218" t="str">
        <f t="shared" si="2"/>
        <v>6L</v>
      </c>
      <c r="E9" s="220" t="str">
        <f t="shared" si="0"/>
        <v>CHFAB6L21M_Quote</v>
      </c>
      <c r="F9" s="220" t="str">
        <f>_xll.qlSimpleQuote(Currency&amp;$C9&amp;$D9&amp;$B9&amp;QuoteSuffix,,RateTickValue,Permanent,Trigger,ObjectOverwrite)</f>
        <v>CHFAB6L21M_Quote#0000</v>
      </c>
      <c r="G9" s="221" t="str">
        <f>_xll.ohRangeRetrieveError(F9)</f>
        <v/>
      </c>
      <c r="H9" s="169"/>
      <c r="J9" s="75"/>
      <c r="K9" s="181" t="s">
        <v>94</v>
      </c>
      <c r="L9" s="181" t="s">
        <v>278</v>
      </c>
      <c r="M9" s="181" t="s">
        <v>93</v>
      </c>
      <c r="N9" s="182" t="str">
        <f t="shared" si="1"/>
        <v>CHFAB6L21M</v>
      </c>
      <c r="O9" s="182" t="str">
        <v>CHFAB6L21M=ICAP</v>
      </c>
      <c r="P9" s="83" t="s">
        <v>277</v>
      </c>
      <c r="Q9" s="83" t="s">
        <v>277</v>
      </c>
      <c r="R9" s="83" t="s">
        <v>277</v>
      </c>
      <c r="S9" s="83" t="s">
        <v>277</v>
      </c>
      <c r="T9" s="83" t="e">
        <f t="shared" si="3"/>
        <v>#NUM!</v>
      </c>
      <c r="U9" s="83" t="e">
        <f t="shared" si="4"/>
        <v>#VALUE!</v>
      </c>
      <c r="V9" s="193"/>
      <c r="W9" s="195" t="e">
        <v>#NUM!</v>
      </c>
      <c r="X9" s="193"/>
      <c r="Y9" s="83" t="e">
        <v>#NUM!</v>
      </c>
      <c r="Z9" s="186">
        <f>_xll.qlSimpleQuoteSetValue(F9,Y9/100,Trigger)</f>
        <v>0</v>
      </c>
      <c r="AA9" s="76"/>
      <c r="AC9" s="403"/>
      <c r="AD9" s="216"/>
    </row>
    <row r="10" spans="1:30" x14ac:dyDescent="0.2">
      <c r="A10" s="75"/>
      <c r="B10" s="217" t="str">
        <f t="shared" si="2"/>
        <v>2Y</v>
      </c>
      <c r="C10" s="218" t="str">
        <f t="shared" si="2"/>
        <v>AB</v>
      </c>
      <c r="D10" s="218" t="str">
        <f t="shared" si="2"/>
        <v>6L</v>
      </c>
      <c r="E10" s="220" t="str">
        <f t="shared" si="0"/>
        <v>CHFAB6L2Y_Quote</v>
      </c>
      <c r="F10" s="220" t="str">
        <f>_xll.qlSimpleQuote(Currency&amp;$C10&amp;$D10&amp;$B10&amp;QuoteSuffix,,RateTickValue,Permanent,Trigger,ObjectOverwrite)</f>
        <v>CHFAB6L2Y_Quote#0000</v>
      </c>
      <c r="G10" s="221" t="str">
        <f>_xll.ohRangeRetrieveError(F10)</f>
        <v/>
      </c>
      <c r="H10" s="169"/>
      <c r="J10" s="75"/>
      <c r="K10" s="181" t="s">
        <v>84</v>
      </c>
      <c r="L10" s="181" t="s">
        <v>278</v>
      </c>
      <c r="M10" s="181" t="s">
        <v>93</v>
      </c>
      <c r="N10" s="182" t="str">
        <f t="shared" si="1"/>
        <v>CHFAB6L2Y</v>
      </c>
      <c r="O10" s="182" t="str">
        <v>CHFAB6L2Y=ICAP</v>
      </c>
      <c r="P10" s="83">
        <v>-0.74750000000000005</v>
      </c>
      <c r="Q10" s="83">
        <v>-0.66749999999999998</v>
      </c>
      <c r="R10" s="83">
        <v>0</v>
      </c>
      <c r="S10" s="83">
        <v>0</v>
      </c>
      <c r="T10" s="83">
        <f t="shared" si="3"/>
        <v>-0.70750000000000002</v>
      </c>
      <c r="U10" s="83">
        <f t="shared" si="4"/>
        <v>8.0000000000000071E-2</v>
      </c>
      <c r="V10" s="193"/>
      <c r="W10" s="195">
        <v>-0.70500000000000007</v>
      </c>
      <c r="X10" s="193"/>
      <c r="Y10" s="83">
        <v>-0.70750000000000002</v>
      </c>
      <c r="Z10" s="186">
        <f>_xll.qlSimpleQuoteSetValue(F10,Y10/100,Trigger)</f>
        <v>0</v>
      </c>
      <c r="AA10" s="76"/>
      <c r="AC10" s="403"/>
      <c r="AD10" s="216"/>
    </row>
    <row r="11" spans="1:30" x14ac:dyDescent="0.2">
      <c r="A11" s="75"/>
      <c r="B11" s="217" t="str">
        <f t="shared" si="2"/>
        <v>3Y</v>
      </c>
      <c r="C11" s="218" t="str">
        <f t="shared" si="2"/>
        <v>AB</v>
      </c>
      <c r="D11" s="218" t="str">
        <f t="shared" si="2"/>
        <v>6L</v>
      </c>
      <c r="E11" s="220" t="str">
        <f t="shared" si="0"/>
        <v>CHFAB6L3Y_Quote</v>
      </c>
      <c r="F11" s="220" t="str">
        <f>_xll.qlSimpleQuote(Currency&amp;$C11&amp;$D11&amp;$B11&amp;QuoteSuffix,,RateTickValue,Permanent,Trigger,ObjectOverwrite)</f>
        <v>CHFAB6L3Y_Quote#0000</v>
      </c>
      <c r="G11" s="221" t="str">
        <f>_xll.ohRangeRetrieveError(F11)</f>
        <v/>
      </c>
      <c r="H11" s="169"/>
      <c r="J11" s="75"/>
      <c r="K11" s="181" t="s">
        <v>83</v>
      </c>
      <c r="L11" s="181" t="s">
        <v>278</v>
      </c>
      <c r="M11" s="181" t="s">
        <v>93</v>
      </c>
      <c r="N11" s="182" t="str">
        <f t="shared" si="1"/>
        <v>CHFAB6L3Y</v>
      </c>
      <c r="O11" s="182" t="str">
        <v>CHFAB6L3Y=ICAP</v>
      </c>
      <c r="P11" s="83">
        <v>-0.63500000000000001</v>
      </c>
      <c r="Q11" s="83">
        <v>-0.55500000000000005</v>
      </c>
      <c r="R11" s="83">
        <v>0</v>
      </c>
      <c r="S11" s="83">
        <v>0</v>
      </c>
      <c r="T11" s="83">
        <f t="shared" si="3"/>
        <v>-0.59499999999999997</v>
      </c>
      <c r="U11" s="83">
        <f t="shared" si="4"/>
        <v>7.999999999999996E-2</v>
      </c>
      <c r="V11" s="193"/>
      <c r="W11" s="195">
        <v>-0.59250000000000003</v>
      </c>
      <c r="X11" s="193"/>
      <c r="Y11" s="83">
        <v>-0.59499999999999997</v>
      </c>
      <c r="Z11" s="186">
        <f>_xll.qlSimpleQuoteSetValue(F11,Y11/100,Trigger)</f>
        <v>-2.4999999999998981E-5</v>
      </c>
      <c r="AA11" s="76"/>
      <c r="AC11" s="403"/>
      <c r="AD11" s="216"/>
    </row>
    <row r="12" spans="1:30" x14ac:dyDescent="0.2">
      <c r="A12" s="75"/>
      <c r="B12" s="217" t="str">
        <f t="shared" si="2"/>
        <v>4Y</v>
      </c>
      <c r="C12" s="218" t="str">
        <f t="shared" si="2"/>
        <v>AB</v>
      </c>
      <c r="D12" s="218" t="str">
        <f t="shared" si="2"/>
        <v>6L</v>
      </c>
      <c r="E12" s="220" t="str">
        <f t="shared" si="0"/>
        <v>CHFAB6L4Y_Quote</v>
      </c>
      <c r="F12" s="220" t="str">
        <f>_xll.qlSimpleQuote(Currency&amp;$C12&amp;$D12&amp;$B12&amp;QuoteSuffix,,RateTickValue,Permanent,Trigger,ObjectOverwrite)</f>
        <v>CHFAB6L4Y_Quote#0000</v>
      </c>
      <c r="G12" s="221" t="str">
        <f>_xll.ohRangeRetrieveError(F12)</f>
        <v/>
      </c>
      <c r="H12" s="169"/>
      <c r="J12" s="75"/>
      <c r="K12" s="181" t="s">
        <v>82</v>
      </c>
      <c r="L12" s="181" t="s">
        <v>278</v>
      </c>
      <c r="M12" s="181" t="s">
        <v>93</v>
      </c>
      <c r="N12" s="182" t="str">
        <f t="shared" si="1"/>
        <v>CHFAB6L4Y</v>
      </c>
      <c r="O12" s="182" t="str">
        <v>CHFAB6L4Y=ICAP</v>
      </c>
      <c r="P12" s="83">
        <v>-0.51</v>
      </c>
      <c r="Q12" s="83">
        <v>-0.43</v>
      </c>
      <c r="R12" s="83">
        <v>0</v>
      </c>
      <c r="S12" s="83">
        <v>0</v>
      </c>
      <c r="T12" s="83">
        <f t="shared" si="3"/>
        <v>-0.47</v>
      </c>
      <c r="U12" s="83">
        <f t="shared" si="4"/>
        <v>8.0000000000000016E-2</v>
      </c>
      <c r="V12" s="193"/>
      <c r="W12" s="195">
        <v>-0.47</v>
      </c>
      <c r="X12" s="193"/>
      <c r="Y12" s="83">
        <v>-0.47</v>
      </c>
      <c r="Z12" s="186">
        <f>_xll.qlSimpleQuoteSetValue(F12,Y12/100,Trigger)</f>
        <v>0</v>
      </c>
      <c r="AA12" s="76"/>
      <c r="AC12" s="403"/>
      <c r="AD12" s="216"/>
    </row>
    <row r="13" spans="1:30" x14ac:dyDescent="0.2">
      <c r="A13" s="75"/>
      <c r="B13" s="217" t="str">
        <f t="shared" si="2"/>
        <v>5Y</v>
      </c>
      <c r="C13" s="218" t="str">
        <f t="shared" si="2"/>
        <v>AB</v>
      </c>
      <c r="D13" s="218" t="str">
        <f t="shared" si="2"/>
        <v>6L</v>
      </c>
      <c r="E13" s="220" t="str">
        <f t="shared" si="0"/>
        <v>CHFAB6L5Y_Quote</v>
      </c>
      <c r="F13" s="220" t="str">
        <f>_xll.qlSimpleQuote(Currency&amp;$C13&amp;$D13&amp;$B13&amp;QuoteSuffix,,RateTickValue,Permanent,Trigger,ObjectOverwrite)</f>
        <v>CHFAB6L5Y_Quote#0000</v>
      </c>
      <c r="G13" s="221" t="str">
        <f>_xll.ohRangeRetrieveError(F13)</f>
        <v/>
      </c>
      <c r="H13" s="169"/>
      <c r="J13" s="75"/>
      <c r="K13" s="181" t="s">
        <v>81</v>
      </c>
      <c r="L13" s="181" t="s">
        <v>278</v>
      </c>
      <c r="M13" s="181" t="s">
        <v>93</v>
      </c>
      <c r="N13" s="182" t="str">
        <f t="shared" si="1"/>
        <v>CHFAB6L5Y</v>
      </c>
      <c r="O13" s="182" t="str">
        <v>CHFAB6L5Y=ICAP</v>
      </c>
      <c r="P13" s="83">
        <v>-0.38500000000000001</v>
      </c>
      <c r="Q13" s="83">
        <v>-0.30499999999999999</v>
      </c>
      <c r="R13" s="83">
        <v>0</v>
      </c>
      <c r="S13" s="83">
        <v>0</v>
      </c>
      <c r="T13" s="83">
        <f t="shared" si="3"/>
        <v>-0.34499999999999997</v>
      </c>
      <c r="U13" s="83">
        <f t="shared" si="4"/>
        <v>8.0000000000000016E-2</v>
      </c>
      <c r="V13" s="193"/>
      <c r="W13" s="195">
        <v>-0.34499999999999997</v>
      </c>
      <c r="X13" s="193"/>
      <c r="Y13" s="83">
        <v>-0.34499999999999997</v>
      </c>
      <c r="Z13" s="186">
        <f>_xll.qlSimpleQuoteSetValue(F13,Y13/100,Trigger)</f>
        <v>0</v>
      </c>
      <c r="AA13" s="76"/>
      <c r="AC13" s="403"/>
      <c r="AD13" s="216"/>
    </row>
    <row r="14" spans="1:30" x14ac:dyDescent="0.2">
      <c r="A14" s="75"/>
      <c r="B14" s="217" t="str">
        <f t="shared" si="2"/>
        <v>6Y</v>
      </c>
      <c r="C14" s="218" t="str">
        <f t="shared" si="2"/>
        <v>AB</v>
      </c>
      <c r="D14" s="218" t="str">
        <f t="shared" si="2"/>
        <v>6L</v>
      </c>
      <c r="E14" s="220" t="str">
        <f t="shared" si="0"/>
        <v>CHFAB6L6Y_Quote</v>
      </c>
      <c r="F14" s="220" t="str">
        <f>_xll.qlSimpleQuote(Currency&amp;$C14&amp;$D14&amp;$B14&amp;QuoteSuffix,,RateTickValue,Permanent,Trigger,ObjectOverwrite)</f>
        <v>CHFAB6L6Y_Quote#0000</v>
      </c>
      <c r="G14" s="221" t="str">
        <f>_xll.ohRangeRetrieveError(F14)</f>
        <v/>
      </c>
      <c r="H14" s="169"/>
      <c r="J14" s="75"/>
      <c r="K14" s="181" t="s">
        <v>80</v>
      </c>
      <c r="L14" s="181" t="s">
        <v>278</v>
      </c>
      <c r="M14" s="181" t="s">
        <v>93</v>
      </c>
      <c r="N14" s="182" t="str">
        <f t="shared" si="1"/>
        <v>CHFAB6L6Y</v>
      </c>
      <c r="O14" s="182" t="str">
        <v>CHFAB6L6Y=ICAP</v>
      </c>
      <c r="P14" s="83">
        <v>-0.26750000000000002</v>
      </c>
      <c r="Q14" s="83">
        <v>-0.1875</v>
      </c>
      <c r="R14" s="83">
        <v>0</v>
      </c>
      <c r="S14" s="83">
        <v>0</v>
      </c>
      <c r="T14" s="83">
        <f t="shared" si="3"/>
        <v>-0.22750000000000001</v>
      </c>
      <c r="U14" s="83">
        <f t="shared" si="4"/>
        <v>8.0000000000000016E-2</v>
      </c>
      <c r="V14" s="193"/>
      <c r="W14" s="195">
        <v>-0.22750000000000001</v>
      </c>
      <c r="X14" s="193"/>
      <c r="Y14" s="83">
        <v>-0.22750000000000001</v>
      </c>
      <c r="Z14" s="186">
        <f>_xll.qlSimpleQuoteSetValue(F14,Y14/100,Trigger)</f>
        <v>0</v>
      </c>
      <c r="AA14" s="76"/>
      <c r="AC14" s="403"/>
      <c r="AD14" s="216"/>
    </row>
    <row r="15" spans="1:30" x14ac:dyDescent="0.2">
      <c r="A15" s="75"/>
      <c r="B15" s="217" t="str">
        <f t="shared" si="2"/>
        <v>7Y</v>
      </c>
      <c r="C15" s="218" t="str">
        <f t="shared" si="2"/>
        <v>AB</v>
      </c>
      <c r="D15" s="218" t="str">
        <f t="shared" si="2"/>
        <v>6L</v>
      </c>
      <c r="E15" s="220" t="str">
        <f t="shared" si="0"/>
        <v>CHFAB6L7Y_Quote</v>
      </c>
      <c r="F15" s="220" t="str">
        <f>_xll.qlSimpleQuote(Currency&amp;$C15&amp;$D15&amp;$B15&amp;QuoteSuffix,,RateTickValue,Permanent,Trigger,ObjectOverwrite)</f>
        <v>CHFAB6L7Y_Quote#0000</v>
      </c>
      <c r="G15" s="221" t="str">
        <f>_xll.ohRangeRetrieveError(F15)</f>
        <v/>
      </c>
      <c r="H15" s="169"/>
      <c r="J15" s="75"/>
      <c r="K15" s="181" t="s">
        <v>79</v>
      </c>
      <c r="L15" s="181" t="s">
        <v>278</v>
      </c>
      <c r="M15" s="181" t="s">
        <v>93</v>
      </c>
      <c r="N15" s="182" t="str">
        <f t="shared" si="1"/>
        <v>CHFAB6L7Y</v>
      </c>
      <c r="O15" s="182" t="str">
        <v>CHFAB6L7Y=ICAP</v>
      </c>
      <c r="P15" s="83">
        <v>-0.16500000000000001</v>
      </c>
      <c r="Q15" s="83">
        <v>-8.5000000000000006E-2</v>
      </c>
      <c r="R15" s="83">
        <v>0</v>
      </c>
      <c r="S15" s="83">
        <v>0</v>
      </c>
      <c r="T15" s="83">
        <f t="shared" si="3"/>
        <v>-0.125</v>
      </c>
      <c r="U15" s="83">
        <f t="shared" si="4"/>
        <v>0.08</v>
      </c>
      <c r="V15" s="193"/>
      <c r="W15" s="195">
        <v>-0.125</v>
      </c>
      <c r="X15" s="193"/>
      <c r="Y15" s="83">
        <v>-0.125</v>
      </c>
      <c r="Z15" s="186">
        <f>_xll.qlSimpleQuoteSetValue(F15,Y15/100,Trigger)</f>
        <v>0</v>
      </c>
      <c r="AA15" s="76"/>
      <c r="AC15" s="403"/>
      <c r="AD15" s="216"/>
    </row>
    <row r="16" spans="1:30" x14ac:dyDescent="0.2">
      <c r="A16" s="75"/>
      <c r="B16" s="217" t="str">
        <f t="shared" si="2"/>
        <v>8Y</v>
      </c>
      <c r="C16" s="218" t="str">
        <f t="shared" si="2"/>
        <v>AB</v>
      </c>
      <c r="D16" s="218" t="str">
        <f t="shared" si="2"/>
        <v>6L</v>
      </c>
      <c r="E16" s="220" t="str">
        <f t="shared" si="0"/>
        <v>CHFAB6L8Y_Quote</v>
      </c>
      <c r="F16" s="220" t="str">
        <f>_xll.qlSimpleQuote(Currency&amp;$C16&amp;$D16&amp;$B16&amp;QuoteSuffix,,RateTickValue,Permanent,Trigger,ObjectOverwrite)</f>
        <v>CHFAB6L8Y_Quote#0000</v>
      </c>
      <c r="G16" s="221" t="str">
        <f>_xll.ohRangeRetrieveError(F16)</f>
        <v/>
      </c>
      <c r="H16" s="169"/>
      <c r="J16" s="75"/>
      <c r="K16" s="181" t="s">
        <v>78</v>
      </c>
      <c r="L16" s="181" t="s">
        <v>278</v>
      </c>
      <c r="M16" s="181" t="s">
        <v>93</v>
      </c>
      <c r="N16" s="182" t="str">
        <f t="shared" si="1"/>
        <v>CHFAB6L8Y</v>
      </c>
      <c r="O16" s="182" t="str">
        <v>CHFAB6L8Y=ICAP</v>
      </c>
      <c r="P16" s="83">
        <v>-7.7499999999999999E-2</v>
      </c>
      <c r="Q16" s="83">
        <v>2.5000000000000001E-3</v>
      </c>
      <c r="R16" s="83">
        <v>0</v>
      </c>
      <c r="S16" s="83">
        <v>0</v>
      </c>
      <c r="T16" s="83">
        <f t="shared" si="3"/>
        <v>-3.7499999999999999E-2</v>
      </c>
      <c r="U16" s="83">
        <f t="shared" si="4"/>
        <v>0.08</v>
      </c>
      <c r="V16" s="193"/>
      <c r="W16" s="195">
        <v>-3.7499999999999999E-2</v>
      </c>
      <c r="X16" s="193"/>
      <c r="Y16" s="83">
        <v>-3.7499999999999999E-2</v>
      </c>
      <c r="Z16" s="186">
        <f>_xll.qlSimpleQuoteSetValue(F16,Y16/100,Trigger)</f>
        <v>0</v>
      </c>
      <c r="AA16" s="76"/>
      <c r="AC16" s="403"/>
      <c r="AD16" s="216"/>
    </row>
    <row r="17" spans="1:30" x14ac:dyDescent="0.2">
      <c r="A17" s="75"/>
      <c r="B17" s="217" t="str">
        <f t="shared" si="2"/>
        <v>9Y</v>
      </c>
      <c r="C17" s="218" t="str">
        <f t="shared" si="2"/>
        <v>AB</v>
      </c>
      <c r="D17" s="218" t="str">
        <f t="shared" si="2"/>
        <v>6L</v>
      </c>
      <c r="E17" s="220" t="str">
        <f t="shared" si="0"/>
        <v>CHFAB6L9Y_Quote</v>
      </c>
      <c r="F17" s="220" t="str">
        <f>_xll.qlSimpleQuote(Currency&amp;$C17&amp;$D17&amp;$B17&amp;QuoteSuffix,,RateTickValue,Permanent,Trigger,ObjectOverwrite)</f>
        <v>CHFAB6L9Y_Quote#0000</v>
      </c>
      <c r="G17" s="221" t="str">
        <f>_xll.ohRangeRetrieveError(F17)</f>
        <v/>
      </c>
      <c r="H17" s="169"/>
      <c r="J17" s="75"/>
      <c r="K17" s="181" t="s">
        <v>77</v>
      </c>
      <c r="L17" s="181" t="s">
        <v>278</v>
      </c>
      <c r="M17" s="181" t="s">
        <v>93</v>
      </c>
      <c r="N17" s="182" t="str">
        <f t="shared" si="1"/>
        <v>CHFAB6L9Y</v>
      </c>
      <c r="O17" s="182" t="str">
        <v>CHFAB6L9Y=ICAP</v>
      </c>
      <c r="P17" s="83">
        <v>-5.0000000000000001E-3</v>
      </c>
      <c r="Q17" s="83">
        <v>7.4999999999999997E-2</v>
      </c>
      <c r="R17" s="83">
        <v>0</v>
      </c>
      <c r="S17" s="83">
        <v>0</v>
      </c>
      <c r="T17" s="83">
        <f t="shared" si="3"/>
        <v>3.4999999999999996E-2</v>
      </c>
      <c r="U17" s="83">
        <f t="shared" si="4"/>
        <v>0.08</v>
      </c>
      <c r="V17" s="193"/>
      <c r="W17" s="195">
        <v>3.4999999999999996E-2</v>
      </c>
      <c r="X17" s="193"/>
      <c r="Y17" s="83">
        <v>3.4999999999999996E-2</v>
      </c>
      <c r="Z17" s="186">
        <f>_xll.qlSimpleQuoteSetValue(F17,Y17/100,Trigger)</f>
        <v>0</v>
      </c>
      <c r="AA17" s="76"/>
      <c r="AC17" s="403"/>
      <c r="AD17" s="216"/>
    </row>
    <row r="18" spans="1:30" x14ac:dyDescent="0.2">
      <c r="A18" s="75"/>
      <c r="B18" s="217" t="str">
        <f t="shared" si="2"/>
        <v>10Y</v>
      </c>
      <c r="C18" s="218" t="str">
        <f t="shared" si="2"/>
        <v>AB</v>
      </c>
      <c r="D18" s="218" t="str">
        <f t="shared" si="2"/>
        <v>6L</v>
      </c>
      <c r="E18" s="220" t="str">
        <f t="shared" si="0"/>
        <v>CHFAB6L10Y_Quote</v>
      </c>
      <c r="F18" s="220" t="str">
        <f>_xll.qlSimpleQuote(Currency&amp;$C18&amp;$D18&amp;$B18&amp;QuoteSuffix,,RateTickValue,Permanent,Trigger,ObjectOverwrite)</f>
        <v>CHFAB6L10Y_Quote#0000</v>
      </c>
      <c r="G18" s="221" t="str">
        <f>_xll.ohRangeRetrieveError(F18)</f>
        <v/>
      </c>
      <c r="H18" s="169"/>
      <c r="J18" s="75"/>
      <c r="K18" s="181" t="s">
        <v>76</v>
      </c>
      <c r="L18" s="181" t="s">
        <v>278</v>
      </c>
      <c r="M18" s="181" t="s">
        <v>93</v>
      </c>
      <c r="N18" s="182" t="str">
        <f t="shared" si="1"/>
        <v>CHFAB6L10Y</v>
      </c>
      <c r="O18" s="182" t="str">
        <v>CHFAB6L10Y=ICAP</v>
      </c>
      <c r="P18" s="83">
        <v>5.5E-2</v>
      </c>
      <c r="Q18" s="83">
        <v>0.13500000000000001</v>
      </c>
      <c r="R18" s="83">
        <v>0</v>
      </c>
      <c r="S18" s="83">
        <v>0</v>
      </c>
      <c r="T18" s="83">
        <f t="shared" si="3"/>
        <v>9.5000000000000001E-2</v>
      </c>
      <c r="U18" s="83">
        <f t="shared" si="4"/>
        <v>8.0000000000000016E-2</v>
      </c>
      <c r="V18" s="193"/>
      <c r="W18" s="195">
        <v>9.5000000000000001E-2</v>
      </c>
      <c r="X18" s="193"/>
      <c r="Y18" s="83">
        <v>9.5000000000000001E-2</v>
      </c>
      <c r="Z18" s="186">
        <f>_xll.qlSimpleQuoteSetValue(F18,Y18/100,Trigger)</f>
        <v>0</v>
      </c>
      <c r="AA18" s="76"/>
      <c r="AC18" s="403"/>
      <c r="AD18" s="216"/>
    </row>
    <row r="19" spans="1:30" x14ac:dyDescent="0.2">
      <c r="A19" s="75"/>
      <c r="B19" s="217" t="str">
        <f t="shared" si="2"/>
        <v>11Y</v>
      </c>
      <c r="C19" s="218" t="str">
        <f t="shared" si="2"/>
        <v>AB</v>
      </c>
      <c r="D19" s="218" t="str">
        <f t="shared" si="2"/>
        <v>6L</v>
      </c>
      <c r="E19" s="220" t="str">
        <f t="shared" si="0"/>
        <v>CHFAB6L11Y_Quote</v>
      </c>
      <c r="F19" s="220" t="str">
        <f>_xll.qlSimpleQuote(Currency&amp;$C19&amp;$D19&amp;$B19&amp;QuoteSuffix,,RateTickValue,Permanent,Trigger,ObjectOverwrite)</f>
        <v>CHFAB6L11Y_Quote#0000</v>
      </c>
      <c r="G19" s="221" t="str">
        <f>_xll.ohRangeRetrieveError(F19)</f>
        <v/>
      </c>
      <c r="H19" s="169"/>
      <c r="J19" s="75"/>
      <c r="K19" s="181" t="s">
        <v>75</v>
      </c>
      <c r="L19" s="181" t="s">
        <v>278</v>
      </c>
      <c r="M19" s="181" t="s">
        <v>93</v>
      </c>
      <c r="N19" s="182" t="str">
        <f t="shared" si="1"/>
        <v>CHFAB6L11Y</v>
      </c>
      <c r="O19" s="182" t="str">
        <v>CHFAB6L11Y=ICAP</v>
      </c>
      <c r="P19" s="83">
        <v>9.5000000000000001E-2</v>
      </c>
      <c r="Q19" s="83">
        <v>0.19500000000000001</v>
      </c>
      <c r="R19" s="83">
        <v>0</v>
      </c>
      <c r="S19" s="83">
        <v>0</v>
      </c>
      <c r="T19" s="83">
        <f t="shared" si="3"/>
        <v>0.14500000000000002</v>
      </c>
      <c r="U19" s="83">
        <f t="shared" si="4"/>
        <v>0.1</v>
      </c>
      <c r="V19" s="193"/>
      <c r="W19" s="195">
        <v>0.14500000000000002</v>
      </c>
      <c r="X19" s="193"/>
      <c r="Y19" s="83">
        <v>0.14500000000000002</v>
      </c>
      <c r="Z19" s="186">
        <f>_xll.qlSimpleQuoteSetValue(F19,Y19/100,Trigger)</f>
        <v>0</v>
      </c>
      <c r="AA19" s="76"/>
      <c r="AC19" s="403"/>
      <c r="AD19" s="216"/>
    </row>
    <row r="20" spans="1:30" x14ac:dyDescent="0.2">
      <c r="A20" s="75"/>
      <c r="B20" s="217" t="str">
        <f t="shared" si="2"/>
        <v>12Y</v>
      </c>
      <c r="C20" s="218" t="str">
        <f t="shared" si="2"/>
        <v>AB</v>
      </c>
      <c r="D20" s="218" t="str">
        <f t="shared" si="2"/>
        <v>6L</v>
      </c>
      <c r="E20" s="220" t="str">
        <f t="shared" si="0"/>
        <v>CHFAB6L12Y_Quote</v>
      </c>
      <c r="F20" s="220" t="str">
        <f>_xll.qlSimpleQuote(Currency&amp;$C20&amp;$D20&amp;$B20&amp;QuoteSuffix,,RateTickValue,Permanent,Trigger,ObjectOverwrite)</f>
        <v>CHFAB6L12Y_Quote#0000</v>
      </c>
      <c r="G20" s="221" t="str">
        <f>_xll.ohRangeRetrieveError(F20)</f>
        <v/>
      </c>
      <c r="H20" s="169"/>
      <c r="J20" s="75"/>
      <c r="K20" s="181" t="s">
        <v>74</v>
      </c>
      <c r="L20" s="181" t="s">
        <v>278</v>
      </c>
      <c r="M20" s="181" t="s">
        <v>93</v>
      </c>
      <c r="N20" s="182" t="str">
        <f t="shared" si="1"/>
        <v>CHFAB6L12Y</v>
      </c>
      <c r="O20" s="182" t="str">
        <v>CHFAB6L12Y=ICAP</v>
      </c>
      <c r="P20" s="83">
        <v>0.14250000000000002</v>
      </c>
      <c r="Q20" s="83">
        <v>0.24250000000000002</v>
      </c>
      <c r="R20" s="83">
        <v>0</v>
      </c>
      <c r="S20" s="83">
        <v>0</v>
      </c>
      <c r="T20" s="83">
        <f t="shared" si="3"/>
        <v>0.1925</v>
      </c>
      <c r="U20" s="83">
        <f t="shared" si="4"/>
        <v>0.1</v>
      </c>
      <c r="V20" s="193"/>
      <c r="W20" s="195">
        <v>0.1925</v>
      </c>
      <c r="X20" s="193"/>
      <c r="Y20" s="83">
        <v>0.1925</v>
      </c>
      <c r="Z20" s="186">
        <f>_xll.qlSimpleQuoteSetValue(F20,Y20/100,Trigger)</f>
        <v>0</v>
      </c>
      <c r="AA20" s="76"/>
      <c r="AC20" s="403"/>
      <c r="AD20" s="216"/>
    </row>
    <row r="21" spans="1:30" x14ac:dyDescent="0.2">
      <c r="A21" s="75"/>
      <c r="B21" s="217" t="str">
        <f t="shared" si="2"/>
        <v>13Y</v>
      </c>
      <c r="C21" s="218" t="str">
        <f t="shared" si="2"/>
        <v>AB</v>
      </c>
      <c r="D21" s="218" t="str">
        <f t="shared" si="2"/>
        <v>6L</v>
      </c>
      <c r="E21" s="220" t="str">
        <f t="shared" si="0"/>
        <v>CHFAB6L13Y_Quote</v>
      </c>
      <c r="F21" s="220" t="str">
        <f>_xll.qlSimpleQuote(Currency&amp;$C21&amp;$D21&amp;$B21&amp;QuoteSuffix,,RateTickValue,Permanent,Trigger,ObjectOverwrite)</f>
        <v>CHFAB6L13Y_Quote#0000</v>
      </c>
      <c r="G21" s="221" t="str">
        <f>_xll.ohRangeRetrieveError(F21)</f>
        <v/>
      </c>
      <c r="H21" s="169"/>
      <c r="J21" s="75"/>
      <c r="K21" s="181" t="s">
        <v>73</v>
      </c>
      <c r="L21" s="181" t="s">
        <v>278</v>
      </c>
      <c r="M21" s="181" t="s">
        <v>93</v>
      </c>
      <c r="N21" s="182" t="str">
        <f t="shared" si="1"/>
        <v>CHFAB6L13Y</v>
      </c>
      <c r="O21" s="182" t="str">
        <v>CHFAB6L13Y=ICAP</v>
      </c>
      <c r="P21" s="83" t="s">
        <v>277</v>
      </c>
      <c r="Q21" s="83" t="s">
        <v>277</v>
      </c>
      <c r="R21" s="83" t="s">
        <v>277</v>
      </c>
      <c r="S21" s="83" t="s">
        <v>277</v>
      </c>
      <c r="T21" s="83" t="e">
        <f t="shared" si="3"/>
        <v>#NUM!</v>
      </c>
      <c r="U21" s="83" t="e">
        <f t="shared" si="4"/>
        <v>#VALUE!</v>
      </c>
      <c r="V21" s="193"/>
      <c r="W21" s="195" t="e">
        <v>#NUM!</v>
      </c>
      <c r="X21" s="193"/>
      <c r="Y21" s="83" t="e">
        <v>#NUM!</v>
      </c>
      <c r="Z21" s="186">
        <f>_xll.qlSimpleQuoteSetValue(F21,Y21/100,Trigger)</f>
        <v>0</v>
      </c>
      <c r="AA21" s="76"/>
      <c r="AC21" s="403"/>
      <c r="AD21" s="216"/>
    </row>
    <row r="22" spans="1:30" x14ac:dyDescent="0.2">
      <c r="A22" s="75"/>
      <c r="B22" s="217" t="str">
        <f t="shared" si="2"/>
        <v>14Y</v>
      </c>
      <c r="C22" s="218" t="str">
        <f t="shared" si="2"/>
        <v>AB</v>
      </c>
      <c r="D22" s="218" t="str">
        <f t="shared" si="2"/>
        <v>6L</v>
      </c>
      <c r="E22" s="220" t="str">
        <f t="shared" si="0"/>
        <v>CHFAB6L14Y_Quote</v>
      </c>
      <c r="F22" s="220" t="str">
        <f>_xll.qlSimpleQuote(Currency&amp;$C22&amp;$D22&amp;$B22&amp;QuoteSuffix,,RateTickValue,Permanent,Trigger,ObjectOverwrite)</f>
        <v>CHFAB6L14Y_Quote#0000</v>
      </c>
      <c r="G22" s="221" t="str">
        <f>_xll.ohRangeRetrieveError(F22)</f>
        <v/>
      </c>
      <c r="H22" s="169"/>
      <c r="J22" s="75"/>
      <c r="K22" s="181" t="s">
        <v>72</v>
      </c>
      <c r="L22" s="181" t="s">
        <v>278</v>
      </c>
      <c r="M22" s="181" t="s">
        <v>93</v>
      </c>
      <c r="N22" s="182" t="str">
        <f t="shared" si="1"/>
        <v>CHFAB6L14Y</v>
      </c>
      <c r="O22" s="182" t="str">
        <v>CHFAB6L14Y=ICAP</v>
      </c>
      <c r="P22" s="83" t="s">
        <v>277</v>
      </c>
      <c r="Q22" s="83" t="s">
        <v>277</v>
      </c>
      <c r="R22" s="83" t="s">
        <v>277</v>
      </c>
      <c r="S22" s="83" t="s">
        <v>277</v>
      </c>
      <c r="T22" s="83" t="e">
        <f t="shared" si="3"/>
        <v>#NUM!</v>
      </c>
      <c r="U22" s="83" t="e">
        <f t="shared" si="4"/>
        <v>#VALUE!</v>
      </c>
      <c r="V22" s="193"/>
      <c r="W22" s="195" t="e">
        <v>#NUM!</v>
      </c>
      <c r="X22" s="193"/>
      <c r="Y22" s="83" t="e">
        <v>#NUM!</v>
      </c>
      <c r="Z22" s="186">
        <f>_xll.qlSimpleQuoteSetValue(F22,Y22/100,Trigger)</f>
        <v>0</v>
      </c>
      <c r="AA22" s="76"/>
      <c r="AC22" s="403"/>
      <c r="AD22" s="216"/>
    </row>
    <row r="23" spans="1:30" x14ac:dyDescent="0.2">
      <c r="A23" s="75"/>
      <c r="B23" s="217" t="str">
        <f t="shared" si="2"/>
        <v>15Y</v>
      </c>
      <c r="C23" s="218" t="str">
        <f t="shared" si="2"/>
        <v>AB</v>
      </c>
      <c r="D23" s="218" t="str">
        <f t="shared" si="2"/>
        <v>6L</v>
      </c>
      <c r="E23" s="220" t="str">
        <f t="shared" si="0"/>
        <v>CHFAB6L15Y_Quote</v>
      </c>
      <c r="F23" s="220" t="str">
        <f>_xll.qlSimpleQuote(Currency&amp;$C23&amp;$D23&amp;$B23&amp;QuoteSuffix,,RateTickValue,Permanent,Trigger,ObjectOverwrite)</f>
        <v>CHFAB6L15Y_Quote#0000</v>
      </c>
      <c r="G23" s="221" t="str">
        <f>_xll.ohRangeRetrieveError(F23)</f>
        <v/>
      </c>
      <c r="H23" s="169"/>
      <c r="J23" s="75"/>
      <c r="K23" s="181" t="s">
        <v>71</v>
      </c>
      <c r="L23" s="181" t="s">
        <v>278</v>
      </c>
      <c r="M23" s="181" t="s">
        <v>93</v>
      </c>
      <c r="N23" s="182" t="str">
        <f t="shared" si="1"/>
        <v>CHFAB6L15Y</v>
      </c>
      <c r="O23" s="182" t="str">
        <v>CHFAB6L15Y=ICAP</v>
      </c>
      <c r="P23" s="83">
        <v>0.24750000000000003</v>
      </c>
      <c r="Q23" s="83">
        <v>0.34750000000000003</v>
      </c>
      <c r="R23" s="83">
        <v>0</v>
      </c>
      <c r="S23" s="83">
        <v>0</v>
      </c>
      <c r="T23" s="83">
        <f t="shared" si="3"/>
        <v>0.29750000000000004</v>
      </c>
      <c r="U23" s="83">
        <f t="shared" si="4"/>
        <v>0.1</v>
      </c>
      <c r="V23" s="193"/>
      <c r="W23" s="195">
        <v>0.29750000000000004</v>
      </c>
      <c r="X23" s="193"/>
      <c r="Y23" s="83">
        <v>0.29750000000000004</v>
      </c>
      <c r="Z23" s="186">
        <f>_xll.qlSimpleQuoteSetValue(F23,Y23/100,Trigger)</f>
        <v>0</v>
      </c>
      <c r="AA23" s="76"/>
      <c r="AC23" s="403"/>
      <c r="AD23" s="216"/>
    </row>
    <row r="24" spans="1:30" x14ac:dyDescent="0.2">
      <c r="A24" s="75"/>
      <c r="B24" s="217" t="str">
        <f t="shared" si="2"/>
        <v>16Y</v>
      </c>
      <c r="C24" s="218" t="str">
        <f t="shared" si="2"/>
        <v>AB</v>
      </c>
      <c r="D24" s="218" t="str">
        <f t="shared" si="2"/>
        <v>6L</v>
      </c>
      <c r="E24" s="220" t="str">
        <f t="shared" si="0"/>
        <v>CHFAB6L16Y_Quote</v>
      </c>
      <c r="F24" s="220" t="str">
        <f>_xll.qlSimpleQuote(Currency&amp;$C24&amp;$D24&amp;$B24&amp;QuoteSuffix,,RateTickValue,Permanent,Trigger,ObjectOverwrite)</f>
        <v>CHFAB6L16Y_Quote#0000</v>
      </c>
      <c r="G24" s="221" t="str">
        <f>_xll.ohRangeRetrieveError(F24)</f>
        <v/>
      </c>
      <c r="H24" s="169"/>
      <c r="J24" s="75"/>
      <c r="K24" s="181" t="s">
        <v>70</v>
      </c>
      <c r="L24" s="181" t="s">
        <v>278</v>
      </c>
      <c r="M24" s="181" t="s">
        <v>93</v>
      </c>
      <c r="N24" s="182" t="str">
        <f t="shared" si="1"/>
        <v>CHFAB6L16Y</v>
      </c>
      <c r="O24" s="182" t="str">
        <v>CHFAB6L16Y=ICAP</v>
      </c>
      <c r="P24" s="83" t="s">
        <v>277</v>
      </c>
      <c r="Q24" s="83" t="s">
        <v>277</v>
      </c>
      <c r="R24" s="83" t="s">
        <v>277</v>
      </c>
      <c r="S24" s="83" t="s">
        <v>277</v>
      </c>
      <c r="T24" s="83" t="e">
        <f t="shared" si="3"/>
        <v>#NUM!</v>
      </c>
      <c r="U24" s="83" t="e">
        <f t="shared" si="4"/>
        <v>#VALUE!</v>
      </c>
      <c r="V24" s="193"/>
      <c r="W24" s="195" t="e">
        <v>#NUM!</v>
      </c>
      <c r="X24" s="193"/>
      <c r="Y24" s="83" t="e">
        <v>#NUM!</v>
      </c>
      <c r="Z24" s="186">
        <f>_xll.qlSimpleQuoteSetValue(F24,Y24/100,Trigger)</f>
        <v>0</v>
      </c>
      <c r="AA24" s="76"/>
      <c r="AC24" s="403"/>
      <c r="AD24" s="216"/>
    </row>
    <row r="25" spans="1:30" x14ac:dyDescent="0.2">
      <c r="A25" s="75"/>
      <c r="B25" s="217" t="str">
        <f t="shared" si="2"/>
        <v>17Y</v>
      </c>
      <c r="C25" s="218" t="str">
        <f t="shared" si="2"/>
        <v>AB</v>
      </c>
      <c r="D25" s="218" t="str">
        <f t="shared" si="2"/>
        <v>6L</v>
      </c>
      <c r="E25" s="220" t="str">
        <f t="shared" si="0"/>
        <v>CHFAB6L17Y_Quote</v>
      </c>
      <c r="F25" s="220" t="str">
        <f>_xll.qlSimpleQuote(Currency&amp;$C25&amp;$D25&amp;$B25&amp;QuoteSuffix,,RateTickValue,Permanent,Trigger,ObjectOverwrite)</f>
        <v>CHFAB6L17Y_Quote#0000</v>
      </c>
      <c r="G25" s="221" t="str">
        <f>_xll.ohRangeRetrieveError(F25)</f>
        <v/>
      </c>
      <c r="H25" s="169"/>
      <c r="J25" s="75"/>
      <c r="K25" s="181" t="s">
        <v>69</v>
      </c>
      <c r="L25" s="181" t="s">
        <v>278</v>
      </c>
      <c r="M25" s="181" t="s">
        <v>93</v>
      </c>
      <c r="N25" s="182" t="str">
        <f t="shared" si="1"/>
        <v>CHFAB6L17Y</v>
      </c>
      <c r="O25" s="182" t="str">
        <v>CHFAB6L17Y=ICAP</v>
      </c>
      <c r="P25" s="83" t="s">
        <v>277</v>
      </c>
      <c r="Q25" s="83" t="s">
        <v>277</v>
      </c>
      <c r="R25" s="83" t="s">
        <v>277</v>
      </c>
      <c r="S25" s="83" t="s">
        <v>277</v>
      </c>
      <c r="T25" s="83" t="e">
        <f t="shared" si="3"/>
        <v>#NUM!</v>
      </c>
      <c r="U25" s="83" t="e">
        <f t="shared" si="4"/>
        <v>#VALUE!</v>
      </c>
      <c r="V25" s="193"/>
      <c r="W25" s="195" t="e">
        <v>#NUM!</v>
      </c>
      <c r="X25" s="193"/>
      <c r="Y25" s="83" t="e">
        <v>#NUM!</v>
      </c>
      <c r="Z25" s="186">
        <f>_xll.qlSimpleQuoteSetValue(F25,Y25/100,Trigger)</f>
        <v>0</v>
      </c>
      <c r="AA25" s="76"/>
      <c r="AC25" s="403"/>
      <c r="AD25" s="216"/>
    </row>
    <row r="26" spans="1:30" x14ac:dyDescent="0.2">
      <c r="A26" s="75"/>
      <c r="B26" s="217" t="str">
        <f t="shared" si="2"/>
        <v>18Y</v>
      </c>
      <c r="C26" s="218" t="str">
        <f t="shared" si="2"/>
        <v>AB</v>
      </c>
      <c r="D26" s="218" t="str">
        <f t="shared" si="2"/>
        <v>6L</v>
      </c>
      <c r="E26" s="220" t="str">
        <f t="shared" si="0"/>
        <v>CHFAB6L18Y_Quote</v>
      </c>
      <c r="F26" s="220" t="str">
        <f>_xll.qlSimpleQuote(Currency&amp;$C26&amp;$D26&amp;$B26&amp;QuoteSuffix,,RateTickValue,Permanent,Trigger,ObjectOverwrite)</f>
        <v>CHFAB6L18Y_Quote#0000</v>
      </c>
      <c r="G26" s="221" t="str">
        <f>_xll.ohRangeRetrieveError(F26)</f>
        <v/>
      </c>
      <c r="H26" s="169"/>
      <c r="J26" s="75"/>
      <c r="K26" s="181" t="s">
        <v>68</v>
      </c>
      <c r="L26" s="181" t="s">
        <v>278</v>
      </c>
      <c r="M26" s="181" t="s">
        <v>93</v>
      </c>
      <c r="N26" s="182" t="str">
        <f t="shared" si="1"/>
        <v>CHFAB6L18Y</v>
      </c>
      <c r="O26" s="182" t="str">
        <v>CHFAB6L18Y=ICAP</v>
      </c>
      <c r="P26" s="83" t="s">
        <v>277</v>
      </c>
      <c r="Q26" s="83" t="s">
        <v>277</v>
      </c>
      <c r="R26" s="83" t="s">
        <v>277</v>
      </c>
      <c r="S26" s="83" t="s">
        <v>277</v>
      </c>
      <c r="T26" s="83" t="e">
        <f t="shared" si="3"/>
        <v>#NUM!</v>
      </c>
      <c r="U26" s="83" t="e">
        <f t="shared" si="4"/>
        <v>#VALUE!</v>
      </c>
      <c r="V26" s="193"/>
      <c r="W26" s="195" t="e">
        <v>#NUM!</v>
      </c>
      <c r="X26" s="193"/>
      <c r="Y26" s="83" t="e">
        <v>#NUM!</v>
      </c>
      <c r="Z26" s="186">
        <f>_xll.qlSimpleQuoteSetValue(F26,Y26/100,Trigger)</f>
        <v>0</v>
      </c>
      <c r="AA26" s="76"/>
      <c r="AC26" s="403"/>
      <c r="AD26" s="216"/>
    </row>
    <row r="27" spans="1:30" x14ac:dyDescent="0.2">
      <c r="A27" s="75"/>
      <c r="B27" s="217" t="str">
        <f t="shared" si="2"/>
        <v>19Y</v>
      </c>
      <c r="C27" s="218" t="str">
        <f t="shared" si="2"/>
        <v>AB</v>
      </c>
      <c r="D27" s="218" t="str">
        <f t="shared" si="2"/>
        <v>6L</v>
      </c>
      <c r="E27" s="220" t="str">
        <f t="shared" si="0"/>
        <v>CHFAB6L19Y_Quote</v>
      </c>
      <c r="F27" s="220" t="str">
        <f>_xll.qlSimpleQuote(Currency&amp;$C27&amp;$D27&amp;$B27&amp;QuoteSuffix,,RateTickValue,Permanent,Trigger,ObjectOverwrite)</f>
        <v>CHFAB6L19Y_Quote#0000</v>
      </c>
      <c r="G27" s="221" t="str">
        <f>_xll.ohRangeRetrieveError(F27)</f>
        <v/>
      </c>
      <c r="H27" s="169"/>
      <c r="J27" s="75"/>
      <c r="K27" s="181" t="s">
        <v>67</v>
      </c>
      <c r="L27" s="181" t="s">
        <v>278</v>
      </c>
      <c r="M27" s="181" t="s">
        <v>93</v>
      </c>
      <c r="N27" s="182" t="str">
        <f t="shared" si="1"/>
        <v>CHFAB6L19Y</v>
      </c>
      <c r="O27" s="182" t="str">
        <v>CHFAB6L19Y=ICAP</v>
      </c>
      <c r="P27" s="83" t="s">
        <v>277</v>
      </c>
      <c r="Q27" s="83" t="s">
        <v>277</v>
      </c>
      <c r="R27" s="83" t="s">
        <v>277</v>
      </c>
      <c r="S27" s="83" t="s">
        <v>277</v>
      </c>
      <c r="T27" s="83" t="e">
        <f t="shared" si="3"/>
        <v>#NUM!</v>
      </c>
      <c r="U27" s="83" t="e">
        <f t="shared" si="4"/>
        <v>#VALUE!</v>
      </c>
      <c r="V27" s="193"/>
      <c r="W27" s="195" t="e">
        <v>#NUM!</v>
      </c>
      <c r="X27" s="193"/>
      <c r="Y27" s="83" t="e">
        <v>#NUM!</v>
      </c>
      <c r="Z27" s="186">
        <f>_xll.qlSimpleQuoteSetValue(F27,Y27/100,Trigger)</f>
        <v>0</v>
      </c>
      <c r="AA27" s="76"/>
      <c r="AC27" s="403"/>
      <c r="AD27" s="216"/>
    </row>
    <row r="28" spans="1:30" x14ac:dyDescent="0.2">
      <c r="A28" s="75"/>
      <c r="B28" s="217" t="str">
        <f t="shared" si="2"/>
        <v>20Y</v>
      </c>
      <c r="C28" s="218" t="str">
        <f t="shared" si="2"/>
        <v>AB</v>
      </c>
      <c r="D28" s="218" t="str">
        <f t="shared" si="2"/>
        <v>6L</v>
      </c>
      <c r="E28" s="220" t="str">
        <f t="shared" si="0"/>
        <v>CHFAB6L20Y_Quote</v>
      </c>
      <c r="F28" s="220" t="str">
        <f>_xll.qlSimpleQuote(Currency&amp;$C28&amp;$D28&amp;$B28&amp;QuoteSuffix,,RateTickValue,Permanent,Trigger,ObjectOverwrite)</f>
        <v>CHFAB6L20Y_Quote#0000</v>
      </c>
      <c r="G28" s="221" t="str">
        <f>_xll.ohRangeRetrieveError(F28)</f>
        <v/>
      </c>
      <c r="H28" s="169"/>
      <c r="J28" s="75"/>
      <c r="K28" s="181" t="s">
        <v>66</v>
      </c>
      <c r="L28" s="181" t="s">
        <v>278</v>
      </c>
      <c r="M28" s="181" t="s">
        <v>93</v>
      </c>
      <c r="N28" s="182" t="str">
        <f t="shared" si="1"/>
        <v>CHFAB6L20Y</v>
      </c>
      <c r="O28" s="182" t="str">
        <v>CHFAB6L20Y=ICAP</v>
      </c>
      <c r="P28" s="83">
        <v>0.35500000000000004</v>
      </c>
      <c r="Q28" s="83">
        <v>0.45500000000000002</v>
      </c>
      <c r="R28" s="83">
        <v>0</v>
      </c>
      <c r="S28" s="83">
        <v>0</v>
      </c>
      <c r="T28" s="83">
        <f t="shared" si="3"/>
        <v>0.40500000000000003</v>
      </c>
      <c r="U28" s="83">
        <f t="shared" si="4"/>
        <v>9.9999999999999978E-2</v>
      </c>
      <c r="V28" s="193"/>
      <c r="W28" s="195">
        <v>0.40500000000000003</v>
      </c>
      <c r="X28" s="193"/>
      <c r="Y28" s="83">
        <v>0.40500000000000003</v>
      </c>
      <c r="Z28" s="186">
        <f>_xll.qlSimpleQuoteSetValue(F28,Y28/100,Trigger)</f>
        <v>0</v>
      </c>
      <c r="AA28" s="76"/>
      <c r="AC28" s="403"/>
      <c r="AD28" s="216"/>
    </row>
    <row r="29" spans="1:30" x14ac:dyDescent="0.2">
      <c r="A29" s="75"/>
      <c r="B29" s="217" t="str">
        <f t="shared" si="2"/>
        <v>21Y</v>
      </c>
      <c r="C29" s="218" t="str">
        <f t="shared" si="2"/>
        <v>AB</v>
      </c>
      <c r="D29" s="218" t="str">
        <f t="shared" si="2"/>
        <v>6L</v>
      </c>
      <c r="E29" s="220" t="str">
        <f t="shared" si="0"/>
        <v>CHFAB6L21Y_Quote</v>
      </c>
      <c r="F29" s="220" t="str">
        <f>_xll.qlSimpleQuote(Currency&amp;$C29&amp;$D29&amp;$B29&amp;QuoteSuffix,,RateTickValue,Permanent,Trigger,ObjectOverwrite)</f>
        <v>CHFAB6L21Y_Quote#0000</v>
      </c>
      <c r="G29" s="221" t="str">
        <f>_xll.ohRangeRetrieveError(F29)</f>
        <v/>
      </c>
      <c r="H29" s="169"/>
      <c r="J29" s="75"/>
      <c r="K29" s="181" t="s">
        <v>65</v>
      </c>
      <c r="L29" s="181" t="s">
        <v>278</v>
      </c>
      <c r="M29" s="181" t="s">
        <v>93</v>
      </c>
      <c r="N29" s="182" t="str">
        <f t="shared" si="1"/>
        <v>CHFAB6L21Y</v>
      </c>
      <c r="O29" s="182" t="str">
        <v>CHFAB6L21Y=ICAP</v>
      </c>
      <c r="P29" s="83" t="s">
        <v>277</v>
      </c>
      <c r="Q29" s="83" t="s">
        <v>277</v>
      </c>
      <c r="R29" s="83" t="s">
        <v>277</v>
      </c>
      <c r="S29" s="83" t="s">
        <v>277</v>
      </c>
      <c r="T29" s="83" t="e">
        <f t="shared" si="3"/>
        <v>#NUM!</v>
      </c>
      <c r="U29" s="83" t="e">
        <f t="shared" si="4"/>
        <v>#VALUE!</v>
      </c>
      <c r="V29" s="193"/>
      <c r="W29" s="195" t="e">
        <v>#NUM!</v>
      </c>
      <c r="X29" s="193"/>
      <c r="Y29" s="83" t="e">
        <v>#NUM!</v>
      </c>
      <c r="Z29" s="186">
        <f>_xll.qlSimpleQuoteSetValue(F29,Y29/100,Trigger)</f>
        <v>0</v>
      </c>
      <c r="AA29" s="76"/>
      <c r="AC29" s="403"/>
      <c r="AD29" s="216"/>
    </row>
    <row r="30" spans="1:30" x14ac:dyDescent="0.2">
      <c r="A30" s="75"/>
      <c r="B30" s="217" t="str">
        <f t="shared" si="2"/>
        <v>22Y</v>
      </c>
      <c r="C30" s="218" t="str">
        <f t="shared" si="2"/>
        <v>AB</v>
      </c>
      <c r="D30" s="218" t="str">
        <f t="shared" si="2"/>
        <v>6L</v>
      </c>
      <c r="E30" s="220" t="str">
        <f t="shared" si="0"/>
        <v>CHFAB6L22Y_Quote</v>
      </c>
      <c r="F30" s="220" t="str">
        <f>_xll.qlSimpleQuote(Currency&amp;$C30&amp;$D30&amp;$B30&amp;QuoteSuffix,,RateTickValue,Permanent,Trigger,ObjectOverwrite)</f>
        <v>CHFAB6L22Y_Quote#0000</v>
      </c>
      <c r="G30" s="221" t="str">
        <f>_xll.ohRangeRetrieveError(F30)</f>
        <v/>
      </c>
      <c r="H30" s="169"/>
      <c r="J30" s="75"/>
      <c r="K30" s="181" t="s">
        <v>64</v>
      </c>
      <c r="L30" s="181" t="s">
        <v>278</v>
      </c>
      <c r="M30" s="181" t="s">
        <v>93</v>
      </c>
      <c r="N30" s="182" t="str">
        <f t="shared" si="1"/>
        <v>CHFAB6L22Y</v>
      </c>
      <c r="O30" s="182" t="str">
        <v>CHFAB6L22Y=ICAP</v>
      </c>
      <c r="P30" s="83" t="s">
        <v>277</v>
      </c>
      <c r="Q30" s="83" t="s">
        <v>277</v>
      </c>
      <c r="R30" s="83" t="s">
        <v>277</v>
      </c>
      <c r="S30" s="83" t="s">
        <v>277</v>
      </c>
      <c r="T30" s="83" t="e">
        <f t="shared" si="3"/>
        <v>#NUM!</v>
      </c>
      <c r="U30" s="83" t="e">
        <f t="shared" si="4"/>
        <v>#VALUE!</v>
      </c>
      <c r="V30" s="193"/>
      <c r="W30" s="195" t="e">
        <v>#NUM!</v>
      </c>
      <c r="X30" s="193"/>
      <c r="Y30" s="83" t="e">
        <v>#NUM!</v>
      </c>
      <c r="Z30" s="186">
        <f>_xll.qlSimpleQuoteSetValue(F30,Y30/100,Trigger)</f>
        <v>0</v>
      </c>
      <c r="AA30" s="76"/>
      <c r="AC30" s="403"/>
      <c r="AD30" s="216"/>
    </row>
    <row r="31" spans="1:30" x14ac:dyDescent="0.2">
      <c r="A31" s="75"/>
      <c r="B31" s="217" t="str">
        <f t="shared" si="2"/>
        <v>23Y</v>
      </c>
      <c r="C31" s="218" t="str">
        <f t="shared" si="2"/>
        <v>AB</v>
      </c>
      <c r="D31" s="218" t="str">
        <f t="shared" si="2"/>
        <v>6L</v>
      </c>
      <c r="E31" s="220" t="str">
        <f t="shared" si="0"/>
        <v>CHFAB6L23Y_Quote</v>
      </c>
      <c r="F31" s="220" t="str">
        <f>_xll.qlSimpleQuote(Currency&amp;$C31&amp;$D31&amp;$B31&amp;QuoteSuffix,,RateTickValue,Permanent,Trigger,ObjectOverwrite)</f>
        <v>CHFAB6L23Y_Quote#0000</v>
      </c>
      <c r="G31" s="221" t="str">
        <f>_xll.ohRangeRetrieveError(F31)</f>
        <v/>
      </c>
      <c r="H31" s="169"/>
      <c r="J31" s="75"/>
      <c r="K31" s="181" t="s">
        <v>63</v>
      </c>
      <c r="L31" s="181" t="s">
        <v>278</v>
      </c>
      <c r="M31" s="181" t="s">
        <v>93</v>
      </c>
      <c r="N31" s="182" t="str">
        <f t="shared" si="1"/>
        <v>CHFAB6L23Y</v>
      </c>
      <c r="O31" s="182" t="str">
        <v>CHFAB6L23Y=ICAP</v>
      </c>
      <c r="P31" s="83" t="s">
        <v>277</v>
      </c>
      <c r="Q31" s="83" t="s">
        <v>277</v>
      </c>
      <c r="R31" s="83" t="s">
        <v>277</v>
      </c>
      <c r="S31" s="83" t="s">
        <v>277</v>
      </c>
      <c r="T31" s="83" t="e">
        <f t="shared" si="3"/>
        <v>#NUM!</v>
      </c>
      <c r="U31" s="83" t="e">
        <f t="shared" si="4"/>
        <v>#VALUE!</v>
      </c>
      <c r="V31" s="193"/>
      <c r="W31" s="195" t="e">
        <v>#NUM!</v>
      </c>
      <c r="X31" s="193"/>
      <c r="Y31" s="83" t="e">
        <v>#NUM!</v>
      </c>
      <c r="Z31" s="186">
        <f>_xll.qlSimpleQuoteSetValue(F31,Y31/100,Trigger)</f>
        <v>0</v>
      </c>
      <c r="AA31" s="76"/>
      <c r="AC31" s="403"/>
      <c r="AD31" s="216"/>
    </row>
    <row r="32" spans="1:30" x14ac:dyDescent="0.2">
      <c r="A32" s="75"/>
      <c r="B32" s="217" t="str">
        <f t="shared" si="2"/>
        <v>24Y</v>
      </c>
      <c r="C32" s="218" t="str">
        <f t="shared" si="2"/>
        <v>AB</v>
      </c>
      <c r="D32" s="218" t="str">
        <f t="shared" si="2"/>
        <v>6L</v>
      </c>
      <c r="E32" s="220" t="str">
        <f t="shared" si="0"/>
        <v>CHFAB6L24Y_Quote</v>
      </c>
      <c r="F32" s="220" t="str">
        <f>_xll.qlSimpleQuote(Currency&amp;$C32&amp;$D32&amp;$B32&amp;QuoteSuffix,,RateTickValue,Permanent,Trigger,ObjectOverwrite)</f>
        <v>CHFAB6L24Y_Quote#0000</v>
      </c>
      <c r="G32" s="221" t="str">
        <f>_xll.ohRangeRetrieveError(F32)</f>
        <v/>
      </c>
      <c r="H32" s="169"/>
      <c r="J32" s="75"/>
      <c r="K32" s="181" t="s">
        <v>62</v>
      </c>
      <c r="L32" s="181" t="s">
        <v>278</v>
      </c>
      <c r="M32" s="181" t="s">
        <v>93</v>
      </c>
      <c r="N32" s="182" t="str">
        <f t="shared" si="1"/>
        <v>CHFAB6L24Y</v>
      </c>
      <c r="O32" s="182" t="str">
        <v>CHFAB6L24Y=ICAP</v>
      </c>
      <c r="P32" s="83" t="s">
        <v>277</v>
      </c>
      <c r="Q32" s="83" t="s">
        <v>277</v>
      </c>
      <c r="R32" s="83" t="s">
        <v>277</v>
      </c>
      <c r="S32" s="83" t="s">
        <v>277</v>
      </c>
      <c r="T32" s="83" t="e">
        <f t="shared" si="3"/>
        <v>#NUM!</v>
      </c>
      <c r="U32" s="83" t="e">
        <f t="shared" si="4"/>
        <v>#VALUE!</v>
      </c>
      <c r="V32" s="193"/>
      <c r="W32" s="195" t="e">
        <v>#NUM!</v>
      </c>
      <c r="X32" s="193"/>
      <c r="Y32" s="83" t="e">
        <v>#NUM!</v>
      </c>
      <c r="Z32" s="186">
        <f>_xll.qlSimpleQuoteSetValue(F32,Y32/100,Trigger)</f>
        <v>0</v>
      </c>
      <c r="AA32" s="76"/>
      <c r="AC32" s="403"/>
      <c r="AD32" s="216"/>
    </row>
    <row r="33" spans="1:30" x14ac:dyDescent="0.2">
      <c r="A33" s="75"/>
      <c r="B33" s="217" t="str">
        <f t="shared" si="2"/>
        <v>25Y</v>
      </c>
      <c r="C33" s="218" t="str">
        <f t="shared" si="2"/>
        <v>AB</v>
      </c>
      <c r="D33" s="218" t="str">
        <f t="shared" si="2"/>
        <v>6L</v>
      </c>
      <c r="E33" s="220" t="str">
        <f t="shared" si="0"/>
        <v>CHFAB6L25Y_Quote</v>
      </c>
      <c r="F33" s="220" t="str">
        <f>_xll.qlSimpleQuote(Currency&amp;$C33&amp;$D33&amp;$B33&amp;QuoteSuffix,,RateTickValue,Permanent,Trigger,ObjectOverwrite)</f>
        <v>CHFAB6L25Y_Quote#0000</v>
      </c>
      <c r="G33" s="221" t="str">
        <f>_xll.ohRangeRetrieveError(F33)</f>
        <v/>
      </c>
      <c r="H33" s="169"/>
      <c r="J33" s="75"/>
      <c r="K33" s="181" t="s">
        <v>61</v>
      </c>
      <c r="L33" s="181" t="s">
        <v>278</v>
      </c>
      <c r="M33" s="181" t="s">
        <v>93</v>
      </c>
      <c r="N33" s="182" t="str">
        <f t="shared" si="1"/>
        <v>CHFAB6L25Y</v>
      </c>
      <c r="O33" s="182" t="str">
        <v>CHFAB6L25Y=ICAP</v>
      </c>
      <c r="P33" s="83">
        <v>0.41500000000000004</v>
      </c>
      <c r="Q33" s="83">
        <v>0.51500000000000001</v>
      </c>
      <c r="R33" s="83">
        <v>0</v>
      </c>
      <c r="S33" s="83">
        <v>0</v>
      </c>
      <c r="T33" s="83">
        <f t="shared" si="3"/>
        <v>0.46500000000000002</v>
      </c>
      <c r="U33" s="83">
        <f t="shared" si="4"/>
        <v>9.9999999999999978E-2</v>
      </c>
      <c r="V33" s="193"/>
      <c r="W33" s="195">
        <v>0.46500000000000002</v>
      </c>
      <c r="X33" s="193"/>
      <c r="Y33" s="83">
        <v>0.46500000000000002</v>
      </c>
      <c r="Z33" s="186">
        <f>_xll.qlSimpleQuoteSetValue(F33,Y33/100,Trigger)</f>
        <v>0</v>
      </c>
      <c r="AA33" s="76"/>
      <c r="AC33" s="403"/>
      <c r="AD33" s="216"/>
    </row>
    <row r="34" spans="1:30" x14ac:dyDescent="0.2">
      <c r="A34" s="75"/>
      <c r="B34" s="217" t="str">
        <f t="shared" si="2"/>
        <v>26Y</v>
      </c>
      <c r="C34" s="218" t="str">
        <f t="shared" si="2"/>
        <v>AB</v>
      </c>
      <c r="D34" s="218" t="str">
        <f t="shared" si="2"/>
        <v>6L</v>
      </c>
      <c r="E34" s="220" t="str">
        <f t="shared" si="0"/>
        <v>CHFAB6L26Y_Quote</v>
      </c>
      <c r="F34" s="220" t="str">
        <f>_xll.qlSimpleQuote(Currency&amp;$C34&amp;$D34&amp;$B34&amp;QuoteSuffix,,RateTickValue,Permanent,Trigger,ObjectOverwrite)</f>
        <v>CHFAB6L26Y_Quote#0000</v>
      </c>
      <c r="G34" s="221" t="str">
        <f>_xll.ohRangeRetrieveError(F34)</f>
        <v/>
      </c>
      <c r="H34" s="169"/>
      <c r="J34" s="75"/>
      <c r="K34" s="181" t="s">
        <v>60</v>
      </c>
      <c r="L34" s="181" t="s">
        <v>278</v>
      </c>
      <c r="M34" s="181" t="s">
        <v>93</v>
      </c>
      <c r="N34" s="182" t="str">
        <f t="shared" si="1"/>
        <v>CHFAB6L26Y</v>
      </c>
      <c r="O34" s="182" t="str">
        <v>CHFAB6L26Y=ICAP</v>
      </c>
      <c r="P34" s="83" t="s">
        <v>277</v>
      </c>
      <c r="Q34" s="83" t="s">
        <v>277</v>
      </c>
      <c r="R34" s="83" t="s">
        <v>277</v>
      </c>
      <c r="S34" s="83" t="s">
        <v>277</v>
      </c>
      <c r="T34" s="83" t="e">
        <f t="shared" si="3"/>
        <v>#NUM!</v>
      </c>
      <c r="U34" s="83" t="e">
        <f t="shared" si="4"/>
        <v>#VALUE!</v>
      </c>
      <c r="V34" s="193"/>
      <c r="W34" s="195" t="e">
        <v>#NUM!</v>
      </c>
      <c r="X34" s="193"/>
      <c r="Y34" s="83" t="e">
        <v>#NUM!</v>
      </c>
      <c r="Z34" s="186">
        <f>_xll.qlSimpleQuoteSetValue(F34,Y34/100,Trigger)</f>
        <v>0</v>
      </c>
      <c r="AA34" s="76"/>
      <c r="AC34" s="403"/>
      <c r="AD34" s="216"/>
    </row>
    <row r="35" spans="1:30" x14ac:dyDescent="0.2">
      <c r="A35" s="75"/>
      <c r="B35" s="217" t="str">
        <f t="shared" si="2"/>
        <v>27Y</v>
      </c>
      <c r="C35" s="218" t="str">
        <f t="shared" si="2"/>
        <v>AB</v>
      </c>
      <c r="D35" s="218" t="str">
        <f t="shared" si="2"/>
        <v>6L</v>
      </c>
      <c r="E35" s="220" t="str">
        <f t="shared" si="0"/>
        <v>CHFAB6L27Y_Quote</v>
      </c>
      <c r="F35" s="220" t="str">
        <f>_xll.qlSimpleQuote(Currency&amp;$C35&amp;$D35&amp;$B35&amp;QuoteSuffix,,RateTickValue,Permanent,Trigger,ObjectOverwrite)</f>
        <v>CHFAB6L27Y_Quote#0000</v>
      </c>
      <c r="G35" s="221" t="str">
        <f>_xll.ohRangeRetrieveError(F35)</f>
        <v/>
      </c>
      <c r="H35" s="169"/>
      <c r="J35" s="75"/>
      <c r="K35" s="181" t="s">
        <v>59</v>
      </c>
      <c r="L35" s="181" t="s">
        <v>278</v>
      </c>
      <c r="M35" s="181" t="s">
        <v>93</v>
      </c>
      <c r="N35" s="182" t="str">
        <f t="shared" si="1"/>
        <v>CHFAB6L27Y</v>
      </c>
      <c r="O35" s="182" t="str">
        <v>CHFAB6L27Y=ICAP</v>
      </c>
      <c r="P35" s="83" t="s">
        <v>277</v>
      </c>
      <c r="Q35" s="83" t="s">
        <v>277</v>
      </c>
      <c r="R35" s="83" t="s">
        <v>277</v>
      </c>
      <c r="S35" s="83" t="s">
        <v>277</v>
      </c>
      <c r="T35" s="83" t="e">
        <f t="shared" si="3"/>
        <v>#NUM!</v>
      </c>
      <c r="U35" s="83" t="e">
        <f t="shared" si="4"/>
        <v>#VALUE!</v>
      </c>
      <c r="V35" s="193"/>
      <c r="W35" s="195" t="e">
        <v>#NUM!</v>
      </c>
      <c r="X35" s="193"/>
      <c r="Y35" s="83" t="e">
        <v>#NUM!</v>
      </c>
      <c r="Z35" s="186">
        <f>_xll.qlSimpleQuoteSetValue(F35,Y35/100,Trigger)</f>
        <v>0</v>
      </c>
      <c r="AA35" s="76"/>
      <c r="AC35" s="403"/>
      <c r="AD35" s="216"/>
    </row>
    <row r="36" spans="1:30" x14ac:dyDescent="0.2">
      <c r="A36" s="75"/>
      <c r="B36" s="217" t="str">
        <f t="shared" si="2"/>
        <v>28Y</v>
      </c>
      <c r="C36" s="218" t="str">
        <f t="shared" si="2"/>
        <v>AB</v>
      </c>
      <c r="D36" s="218" t="str">
        <f t="shared" si="2"/>
        <v>6L</v>
      </c>
      <c r="E36" s="220" t="str">
        <f t="shared" si="0"/>
        <v>CHFAB6L28Y_Quote</v>
      </c>
      <c r="F36" s="220" t="str">
        <f>_xll.qlSimpleQuote(Currency&amp;$C36&amp;$D36&amp;$B36&amp;QuoteSuffix,,RateTickValue,Permanent,Trigger,ObjectOverwrite)</f>
        <v>CHFAB6L28Y_Quote#0000</v>
      </c>
      <c r="G36" s="221" t="str">
        <f>_xll.ohRangeRetrieveError(F36)</f>
        <v/>
      </c>
      <c r="H36" s="169"/>
      <c r="J36" s="75"/>
      <c r="K36" s="181" t="s">
        <v>58</v>
      </c>
      <c r="L36" s="181" t="s">
        <v>278</v>
      </c>
      <c r="M36" s="181" t="s">
        <v>93</v>
      </c>
      <c r="N36" s="182" t="str">
        <f t="shared" si="1"/>
        <v>CHFAB6L28Y</v>
      </c>
      <c r="O36" s="182" t="str">
        <v>CHFAB6L28Y=ICAP</v>
      </c>
      <c r="P36" s="83" t="s">
        <v>277</v>
      </c>
      <c r="Q36" s="83" t="s">
        <v>277</v>
      </c>
      <c r="R36" s="83" t="s">
        <v>277</v>
      </c>
      <c r="S36" s="83" t="s">
        <v>277</v>
      </c>
      <c r="T36" s="83" t="e">
        <f t="shared" si="3"/>
        <v>#NUM!</v>
      </c>
      <c r="U36" s="83" t="e">
        <f t="shared" si="4"/>
        <v>#VALUE!</v>
      </c>
      <c r="V36" s="193"/>
      <c r="W36" s="195" t="e">
        <v>#NUM!</v>
      </c>
      <c r="X36" s="193"/>
      <c r="Y36" s="83" t="e">
        <v>#NUM!</v>
      </c>
      <c r="Z36" s="186">
        <f>_xll.qlSimpleQuoteSetValue(F36,Y36/100,Trigger)</f>
        <v>0</v>
      </c>
      <c r="AA36" s="76"/>
      <c r="AC36" s="403"/>
      <c r="AD36" s="216"/>
    </row>
    <row r="37" spans="1:30" x14ac:dyDescent="0.2">
      <c r="A37" s="75"/>
      <c r="B37" s="217" t="str">
        <f t="shared" si="2"/>
        <v>29Y</v>
      </c>
      <c r="C37" s="218" t="str">
        <f t="shared" si="2"/>
        <v>AB</v>
      </c>
      <c r="D37" s="218" t="str">
        <f t="shared" si="2"/>
        <v>6L</v>
      </c>
      <c r="E37" s="220" t="str">
        <f t="shared" si="0"/>
        <v>CHFAB6L29Y_Quote</v>
      </c>
      <c r="F37" s="220" t="str">
        <f>_xll.qlSimpleQuote(Currency&amp;$C37&amp;$D37&amp;$B37&amp;QuoteSuffix,,RateTickValue,Permanent,Trigger,ObjectOverwrite)</f>
        <v>CHFAB6L29Y_Quote#0000</v>
      </c>
      <c r="G37" s="221" t="str">
        <f>_xll.ohRangeRetrieveError(F37)</f>
        <v/>
      </c>
      <c r="H37" s="169"/>
      <c r="J37" s="75"/>
      <c r="K37" s="181" t="s">
        <v>57</v>
      </c>
      <c r="L37" s="181" t="s">
        <v>278</v>
      </c>
      <c r="M37" s="181" t="s">
        <v>93</v>
      </c>
      <c r="N37" s="182" t="str">
        <f t="shared" si="1"/>
        <v>CHFAB6L29Y</v>
      </c>
      <c r="O37" s="182" t="str">
        <v>CHFAB6L29Y=ICAP</v>
      </c>
      <c r="P37" s="83" t="s">
        <v>277</v>
      </c>
      <c r="Q37" s="83" t="s">
        <v>277</v>
      </c>
      <c r="R37" s="83" t="s">
        <v>277</v>
      </c>
      <c r="S37" s="83" t="s">
        <v>277</v>
      </c>
      <c r="T37" s="83" t="e">
        <f t="shared" si="3"/>
        <v>#NUM!</v>
      </c>
      <c r="U37" s="83" t="e">
        <f t="shared" si="4"/>
        <v>#VALUE!</v>
      </c>
      <c r="V37" s="193"/>
      <c r="W37" s="195" t="e">
        <v>#NUM!</v>
      </c>
      <c r="X37" s="193"/>
      <c r="Y37" s="83" t="e">
        <v>#NUM!</v>
      </c>
      <c r="Z37" s="186">
        <f>_xll.qlSimpleQuoteSetValue(F37,Y37/100,Trigger)</f>
        <v>0</v>
      </c>
      <c r="AA37" s="76"/>
      <c r="AC37" s="403"/>
      <c r="AD37" s="216"/>
    </row>
    <row r="38" spans="1:30" x14ac:dyDescent="0.2">
      <c r="A38" s="75"/>
      <c r="B38" s="217" t="str">
        <f t="shared" si="2"/>
        <v>30Y</v>
      </c>
      <c r="C38" s="218" t="str">
        <f t="shared" si="2"/>
        <v>AB</v>
      </c>
      <c r="D38" s="218" t="str">
        <f t="shared" si="2"/>
        <v>6L</v>
      </c>
      <c r="E38" s="220" t="str">
        <f t="shared" si="0"/>
        <v>CHFAB6L30Y_Quote</v>
      </c>
      <c r="F38" s="220" t="str">
        <f>_xll.qlSimpleQuote(Currency&amp;$C38&amp;$D38&amp;$B38&amp;QuoteSuffix,,RateTickValue,Permanent,Trigger,ObjectOverwrite)</f>
        <v>CHFAB6L30Y_Quote#0000</v>
      </c>
      <c r="G38" s="221" t="str">
        <f>_xll.ohRangeRetrieveError(F38)</f>
        <v/>
      </c>
      <c r="H38" s="169"/>
      <c r="J38" s="75"/>
      <c r="K38" s="181" t="s">
        <v>56</v>
      </c>
      <c r="L38" s="181" t="s">
        <v>278</v>
      </c>
      <c r="M38" s="181" t="s">
        <v>93</v>
      </c>
      <c r="N38" s="182" t="str">
        <f t="shared" si="1"/>
        <v>CHFAB6L30Y</v>
      </c>
      <c r="O38" s="182" t="str">
        <v>CHFAB6L30Y=ICAP</v>
      </c>
      <c r="P38" s="83">
        <v>0.4425</v>
      </c>
      <c r="Q38" s="83">
        <v>0.54249999999999998</v>
      </c>
      <c r="R38" s="83">
        <v>0</v>
      </c>
      <c r="S38" s="83">
        <v>0</v>
      </c>
      <c r="T38" s="83">
        <f t="shared" si="3"/>
        <v>0.49249999999999999</v>
      </c>
      <c r="U38" s="83">
        <f t="shared" si="4"/>
        <v>9.9999999999999978E-2</v>
      </c>
      <c r="V38" s="193"/>
      <c r="W38" s="195">
        <v>0.49249999999999999</v>
      </c>
      <c r="X38" s="193"/>
      <c r="Y38" s="83">
        <v>0.49249999999999999</v>
      </c>
      <c r="Z38" s="186">
        <f>_xll.qlSimpleQuoteSetValue(F38,Y38/100,Trigger)</f>
        <v>0</v>
      </c>
      <c r="AA38" s="76"/>
      <c r="AC38" s="403"/>
      <c r="AD38" s="216"/>
    </row>
    <row r="39" spans="1:30" x14ac:dyDescent="0.2">
      <c r="A39" s="75"/>
      <c r="B39" s="217" t="str">
        <f t="shared" si="2"/>
        <v>35Y</v>
      </c>
      <c r="C39" s="218" t="str">
        <f t="shared" si="2"/>
        <v>AB</v>
      </c>
      <c r="D39" s="218" t="str">
        <f t="shared" si="2"/>
        <v>6L</v>
      </c>
      <c r="E39" s="220" t="str">
        <f t="shared" si="0"/>
        <v>CHFAB6L35Y_Quote</v>
      </c>
      <c r="F39" s="220" t="str">
        <f>_xll.qlSimpleQuote(Currency&amp;$C39&amp;$D39&amp;$B39&amp;QuoteSuffix,,RateTickValue,Permanent,Trigger,ObjectOverwrite)</f>
        <v>CHFAB6L35Y_Quote#0000</v>
      </c>
      <c r="G39" s="221" t="str">
        <f>_xll.ohRangeRetrieveError(F39)</f>
        <v/>
      </c>
      <c r="H39" s="169"/>
      <c r="J39" s="75"/>
      <c r="K39" s="181" t="s">
        <v>51</v>
      </c>
      <c r="L39" s="181" t="s">
        <v>278</v>
      </c>
      <c r="M39" s="181" t="s">
        <v>93</v>
      </c>
      <c r="N39" s="182" t="str">
        <f t="shared" si="1"/>
        <v>CHFAB6L35Y</v>
      </c>
      <c r="O39" s="182" t="str">
        <v>CHFAB6L35Y=ICAP</v>
      </c>
      <c r="P39" s="83">
        <v>0.45500000000000002</v>
      </c>
      <c r="Q39" s="83">
        <v>0.55500000000000005</v>
      </c>
      <c r="R39" s="83">
        <v>0</v>
      </c>
      <c r="S39" s="83">
        <v>0</v>
      </c>
      <c r="T39" s="83">
        <f t="shared" si="3"/>
        <v>0.505</v>
      </c>
      <c r="U39" s="83">
        <f t="shared" si="4"/>
        <v>0.10000000000000003</v>
      </c>
      <c r="V39" s="193"/>
      <c r="W39" s="195">
        <v>0.505</v>
      </c>
      <c r="X39" s="193"/>
      <c r="Y39" s="83">
        <v>0.505</v>
      </c>
      <c r="Z39" s="186">
        <f>_xll.qlSimpleQuoteSetValue(F39,Y39/100,Trigger)</f>
        <v>0</v>
      </c>
      <c r="AA39" s="76"/>
      <c r="AC39" s="403"/>
      <c r="AD39" s="216"/>
    </row>
    <row r="40" spans="1:30" x14ac:dyDescent="0.2">
      <c r="A40" s="75"/>
      <c r="B40" s="217" t="str">
        <f t="shared" si="2"/>
        <v>40Y</v>
      </c>
      <c r="C40" s="218" t="str">
        <f t="shared" si="2"/>
        <v>AB</v>
      </c>
      <c r="D40" s="218" t="str">
        <f t="shared" si="2"/>
        <v>6L</v>
      </c>
      <c r="E40" s="220" t="str">
        <f t="shared" si="0"/>
        <v>CHFAB6L40Y_Quote</v>
      </c>
      <c r="F40" s="220" t="str">
        <f>_xll.qlSimpleQuote(Currency&amp;$C40&amp;$D40&amp;$B40&amp;QuoteSuffix,,RateTickValue,Permanent,Trigger,ObjectOverwrite)</f>
        <v>CHFAB6L40Y_Quote#0000</v>
      </c>
      <c r="G40" s="221" t="str">
        <f>_xll.ohRangeRetrieveError(F40)</f>
        <v/>
      </c>
      <c r="H40" s="169"/>
      <c r="J40" s="75"/>
      <c r="K40" s="181" t="s">
        <v>46</v>
      </c>
      <c r="L40" s="181" t="s">
        <v>278</v>
      </c>
      <c r="M40" s="181" t="s">
        <v>93</v>
      </c>
      <c r="N40" s="182" t="str">
        <f t="shared" si="1"/>
        <v>CHFAB6L40Y</v>
      </c>
      <c r="O40" s="182" t="str">
        <v>CHFAB6L40Y=ICAP</v>
      </c>
      <c r="P40" s="83">
        <v>0.45250000000000001</v>
      </c>
      <c r="Q40" s="83">
        <v>0.55249999999999999</v>
      </c>
      <c r="R40" s="83">
        <v>0</v>
      </c>
      <c r="S40" s="83">
        <v>0</v>
      </c>
      <c r="T40" s="83">
        <f t="shared" si="3"/>
        <v>0.50249999999999995</v>
      </c>
      <c r="U40" s="83">
        <f t="shared" si="4"/>
        <v>9.9999999999999978E-2</v>
      </c>
      <c r="V40" s="193"/>
      <c r="W40" s="195">
        <v>0.50249999999999995</v>
      </c>
      <c r="X40" s="193"/>
      <c r="Y40" s="83">
        <v>0.50249999999999995</v>
      </c>
      <c r="Z40" s="186">
        <f>_xll.qlSimpleQuoteSetValue(F40,Y40/100,Trigger)</f>
        <v>0</v>
      </c>
      <c r="AA40" s="76"/>
      <c r="AC40" s="403"/>
      <c r="AD40" s="216"/>
    </row>
    <row r="41" spans="1:30" x14ac:dyDescent="0.2">
      <c r="A41" s="75"/>
      <c r="B41" s="217" t="str">
        <f t="shared" si="2"/>
        <v>50Y</v>
      </c>
      <c r="C41" s="218" t="str">
        <f t="shared" si="2"/>
        <v>AB</v>
      </c>
      <c r="D41" s="218" t="str">
        <f t="shared" si="2"/>
        <v>6L</v>
      </c>
      <c r="E41" s="220" t="str">
        <f t="shared" si="0"/>
        <v>CHFAB6L50Y_Quote</v>
      </c>
      <c r="F41" s="220" t="str">
        <f>_xll.qlSimpleQuote(Currency&amp;$C41&amp;$D41&amp;$B41&amp;QuoteSuffix,,RateTickValue,Permanent,Trigger,ObjectOverwrite)</f>
        <v>CHFAB6L50Y_Quote#0000</v>
      </c>
      <c r="G41" s="221" t="str">
        <f>_xll.ohRangeRetrieveError(F41)</f>
        <v/>
      </c>
      <c r="H41" s="169"/>
      <c r="J41" s="75"/>
      <c r="K41" s="181" t="s">
        <v>36</v>
      </c>
      <c r="L41" s="181" t="s">
        <v>278</v>
      </c>
      <c r="M41" s="181" t="s">
        <v>93</v>
      </c>
      <c r="N41" s="182" t="str">
        <f t="shared" si="1"/>
        <v>CHFAB6L50Y</v>
      </c>
      <c r="O41" s="182" t="str">
        <v>CHFAB6L50Y=ICAP</v>
      </c>
      <c r="P41" s="83">
        <v>0.42500000000000004</v>
      </c>
      <c r="Q41" s="83">
        <v>0.52500000000000002</v>
      </c>
      <c r="R41" s="83">
        <v>0</v>
      </c>
      <c r="S41" s="83">
        <v>0</v>
      </c>
      <c r="T41" s="83">
        <f t="shared" si="3"/>
        <v>0.47500000000000003</v>
      </c>
      <c r="U41" s="83">
        <f t="shared" si="4"/>
        <v>9.9999999999999978E-2</v>
      </c>
      <c r="V41" s="193"/>
      <c r="W41" s="195">
        <v>0.47500000000000003</v>
      </c>
      <c r="X41" s="193"/>
      <c r="Y41" s="83">
        <v>0.47500000000000003</v>
      </c>
      <c r="Z41" s="186">
        <f>_xll.qlSimpleQuoteSetValue(F41,Y41/100,Trigger)</f>
        <v>0</v>
      </c>
      <c r="AA41" s="76"/>
      <c r="AC41" s="403"/>
      <c r="AD41" s="216"/>
    </row>
    <row r="42" spans="1:30" x14ac:dyDescent="0.2">
      <c r="A42" s="75"/>
      <c r="B42" s="222" t="str">
        <f t="shared" si="2"/>
        <v>60Y</v>
      </c>
      <c r="C42" s="223" t="str">
        <f t="shared" si="2"/>
        <v>AB</v>
      </c>
      <c r="D42" s="223" t="str">
        <f t="shared" si="2"/>
        <v>6L</v>
      </c>
      <c r="E42" s="225" t="str">
        <f t="shared" si="0"/>
        <v>CHFAB6L60Y_Quote</v>
      </c>
      <c r="F42" s="225" t="str">
        <f>_xll.qlSimpleQuote(Currency&amp;$C42&amp;$D42&amp;$B42&amp;QuoteSuffix,,RateTickValue,Permanent,Trigger,ObjectOverwrite)</f>
        <v>CHFAB6L60Y_Quote#0000</v>
      </c>
      <c r="G42" s="226" t="str">
        <f>_xll.ohRangeRetrieveError(F42)</f>
        <v/>
      </c>
      <c r="H42" s="169"/>
      <c r="J42" s="75"/>
      <c r="K42" s="183" t="s">
        <v>26</v>
      </c>
      <c r="L42" s="246" t="s">
        <v>278</v>
      </c>
      <c r="M42" s="246" t="s">
        <v>93</v>
      </c>
      <c r="N42" s="184" t="str">
        <f t="shared" si="1"/>
        <v>CHFAB6L60Y</v>
      </c>
      <c r="O42" s="184" t="str">
        <v>CHFAB6L60Y=ICAP</v>
      </c>
      <c r="P42" s="84" t="s">
        <v>277</v>
      </c>
      <c r="Q42" s="84" t="s">
        <v>277</v>
      </c>
      <c r="R42" s="84" t="s">
        <v>277</v>
      </c>
      <c r="S42" s="84" t="s">
        <v>277</v>
      </c>
      <c r="T42" s="84" t="e">
        <f t="shared" si="3"/>
        <v>#NUM!</v>
      </c>
      <c r="U42" s="84" t="e">
        <f t="shared" si="4"/>
        <v>#VALUE!</v>
      </c>
      <c r="V42" s="193"/>
      <c r="W42" s="199" t="e">
        <v>#NUM!</v>
      </c>
      <c r="X42" s="193"/>
      <c r="Y42" s="84" t="e">
        <v>#NUM!</v>
      </c>
      <c r="Z42" s="187">
        <f>_xll.qlSimpleQuoteSetValue(F42,Y42/100,Trigger)</f>
        <v>0</v>
      </c>
      <c r="AA42" s="76"/>
      <c r="AC42" s="403"/>
      <c r="AD42" s="216"/>
    </row>
    <row r="43" spans="1:30" x14ac:dyDescent="0.2">
      <c r="A43" s="170"/>
      <c r="B43" s="171"/>
      <c r="C43" s="171"/>
      <c r="D43" s="171"/>
      <c r="E43" s="171"/>
      <c r="F43" s="172"/>
      <c r="G43" s="172"/>
      <c r="H43" s="173"/>
      <c r="J43" s="242"/>
      <c r="K43" s="243"/>
      <c r="L43" s="243"/>
      <c r="M43" s="243"/>
      <c r="N43" s="171"/>
      <c r="O43" s="171"/>
      <c r="P43" s="171"/>
      <c r="Q43" s="171"/>
      <c r="R43" s="171"/>
      <c r="S43" s="171"/>
      <c r="T43" s="171"/>
      <c r="U43" s="171"/>
      <c r="V43" s="243"/>
      <c r="W43" s="243"/>
      <c r="X43" s="243"/>
      <c r="Y43" s="243"/>
      <c r="Z43" s="243"/>
      <c r="AA43" s="227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1" width="10.7109375" style="197" customWidth="1"/>
    <col min="22" max="22" width="2.7109375" style="197" customWidth="1"/>
    <col min="23" max="23" width="10.7109375" style="197" customWidth="1"/>
    <col min="24" max="24" width="2.7109375" style="197" customWidth="1"/>
    <col min="25" max="26" width="10.7109375" style="197" customWidth="1"/>
    <col min="27" max="27" width="2.7109375" style="197" customWidth="1"/>
    <col min="28" max="16384" width="9.140625" style="197"/>
  </cols>
  <sheetData>
    <row r="1" spans="1:29" x14ac:dyDescent="0.2">
      <c r="A1" s="135"/>
      <c r="B1" s="135"/>
      <c r="C1" s="135"/>
      <c r="D1" s="135"/>
      <c r="E1" s="135"/>
      <c r="F1" s="148"/>
      <c r="G1" s="135"/>
      <c r="H1" s="136"/>
      <c r="J1" s="141" t="s">
        <v>252</v>
      </c>
      <c r="K1" s="132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7"/>
    </row>
    <row r="2" spans="1:29" x14ac:dyDescent="0.2">
      <c r="A2" s="135"/>
      <c r="B2" s="135"/>
      <c r="C2" s="135"/>
      <c r="D2" s="135"/>
      <c r="E2" s="135"/>
      <c r="F2" s="148"/>
      <c r="G2" s="135"/>
      <c r="H2" s="136"/>
      <c r="J2" s="168"/>
      <c r="K2" s="7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7">
        <f>_xll.ohTrigger(Z5:Z11)</f>
        <v>2</v>
      </c>
      <c r="AA2" s="169"/>
    </row>
    <row r="3" spans="1:29" x14ac:dyDescent="0.2">
      <c r="A3" s="137"/>
      <c r="B3" s="158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75"/>
      <c r="K4" s="229"/>
      <c r="L4" s="101"/>
      <c r="M4" s="101"/>
      <c r="N4" s="101" t="s">
        <v>259</v>
      </c>
      <c r="O4" s="104" t="str">
        <f>_xll.RData(O5:O11,P4:S4,"RTFEED:IDN",ReutersRtMode,,P5)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6" t="s">
        <v>170</v>
      </c>
      <c r="U4" s="86" t="s">
        <v>258</v>
      </c>
      <c r="V4" s="248"/>
      <c r="W4" s="85" t="s">
        <v>160</v>
      </c>
      <c r="X4" s="248"/>
      <c r="Y4" s="101" t="s">
        <v>159</v>
      </c>
      <c r="Z4" s="101" t="s">
        <v>158</v>
      </c>
      <c r="AA4" s="76"/>
      <c r="AC4" s="201"/>
    </row>
    <row r="5" spans="1:29" x14ac:dyDescent="0.2">
      <c r="A5" s="75"/>
      <c r="B5" s="249"/>
      <c r="C5" s="214" t="str">
        <f>L5</f>
        <v>1S</v>
      </c>
      <c r="D5" s="214">
        <f>M5</f>
        <v>12</v>
      </c>
      <c r="E5" s="215" t="str">
        <f t="shared" ref="E5:E11" si="0">Currency&amp;$C5&amp;$D5&amp;QuoteSuffix</f>
        <v>CHF1S12_Quote</v>
      </c>
      <c r="F5" s="215" t="str">
        <f>_xll.qlSimpleQuote(Currency&amp;$C5&amp;$D5&amp;QuoteSuffix,,RateTickValue,Permanent,Trigger,ObjectOverwrite)</f>
        <v>CHF1S12_Quote#0000</v>
      </c>
      <c r="G5" s="250" t="str">
        <f>_xll.ohRangeRetrieveError(F5)</f>
        <v/>
      </c>
      <c r="H5" s="169"/>
      <c r="J5" s="75"/>
      <c r="K5" s="259"/>
      <c r="L5" s="251" t="s">
        <v>139</v>
      </c>
      <c r="M5" s="251">
        <v>12</v>
      </c>
      <c r="N5" s="252" t="str">
        <f t="shared" ref="N5:N11" si="1">Currency&amp;$L5&amp;$M5</f>
        <v>CHF1S12</v>
      </c>
      <c r="O5" s="252" t="str">
        <f t="array" ref="O5:O11">Instruments&amp;"="&amp;VLOOKUP($O$2,ContributorTable,2,FALSE)</f>
        <v>CHF1S12=ICAP</v>
      </c>
      <c r="P5" s="188">
        <v>-0.89</v>
      </c>
      <c r="Q5" s="188">
        <v>-0.86</v>
      </c>
      <c r="R5" s="188">
        <v>0</v>
      </c>
      <c r="S5" s="188">
        <v>0</v>
      </c>
      <c r="T5" s="188">
        <f>IF(ISERROR(AVERAGE(P5,Q5)),#NUM!,AVERAGE(P5,Q5))</f>
        <v>-0.875</v>
      </c>
      <c r="U5" s="188">
        <f>Q5-P5</f>
        <v>3.0000000000000027E-2</v>
      </c>
      <c r="V5" s="191"/>
      <c r="W5" s="188">
        <v>0.317</v>
      </c>
      <c r="X5" s="191"/>
      <c r="Y5" s="188">
        <f t="array" ref="Y5:Y11">QuoteLive</f>
        <v>-0.875</v>
      </c>
      <c r="Z5" s="257">
        <f>_xll.qlSimpleQuoteSetValue(F5,Y5/100,Trigger)</f>
        <v>0</v>
      </c>
      <c r="AA5" s="76"/>
      <c r="AC5" s="216"/>
    </row>
    <row r="6" spans="1:29" x14ac:dyDescent="0.2">
      <c r="A6" s="75"/>
      <c r="B6" s="75"/>
      <c r="C6" s="219" t="str">
        <f t="shared" ref="C6:C11" si="2">L6</f>
        <v>2S</v>
      </c>
      <c r="D6" s="219">
        <f t="shared" ref="D6:D11" si="3">M6</f>
        <v>12</v>
      </c>
      <c r="E6" s="220" t="str">
        <f t="shared" si="0"/>
        <v>CHF2S12_Quote</v>
      </c>
      <c r="F6" s="220" t="str">
        <f>_xll.qlSimpleQuote(Currency&amp;$C6&amp;$D6&amp;QuoteSuffix,,RateTickValue,Permanent,Trigger,ObjectOverwrite)</f>
        <v>CHF2S12_Quote#0000</v>
      </c>
      <c r="G6" s="253" t="str">
        <f>_xll.ohRangeRetrieveError(F6)</f>
        <v/>
      </c>
      <c r="H6" s="169"/>
      <c r="J6" s="75"/>
      <c r="K6" s="259"/>
      <c r="L6" s="251" t="s">
        <v>140</v>
      </c>
      <c r="M6" s="251">
        <v>12</v>
      </c>
      <c r="N6" s="252" t="str">
        <f t="shared" si="1"/>
        <v>CHF2S12</v>
      </c>
      <c r="O6" s="252" t="str">
        <v>CHF2S12=ICAP</v>
      </c>
      <c r="P6" s="188">
        <v>-0.93</v>
      </c>
      <c r="Q6" s="188">
        <v>-0.9</v>
      </c>
      <c r="R6" s="188">
        <v>0</v>
      </c>
      <c r="S6" s="188">
        <v>0</v>
      </c>
      <c r="T6" s="188">
        <f t="shared" ref="T6:T11" si="4">IF(ISERROR(AVERAGE(P6,Q6)),#NUM!,AVERAGE(P6,Q6))</f>
        <v>-0.91500000000000004</v>
      </c>
      <c r="U6" s="188">
        <f t="shared" ref="U6:U11" si="5">Q6-P6</f>
        <v>3.0000000000000027E-2</v>
      </c>
      <c r="V6" s="191"/>
      <c r="W6" s="188">
        <v>0.36899999999999999</v>
      </c>
      <c r="X6" s="191"/>
      <c r="Y6" s="188">
        <v>-0.91500000000000004</v>
      </c>
      <c r="Z6" s="257">
        <f>_xll.qlSimpleQuoteSetValue(F6,Y6/100,Trigger)</f>
        <v>0</v>
      </c>
      <c r="AA6" s="76"/>
      <c r="AC6" s="216"/>
    </row>
    <row r="7" spans="1:29" x14ac:dyDescent="0.2">
      <c r="A7" s="75"/>
      <c r="B7" s="75"/>
      <c r="C7" s="219" t="str">
        <f t="shared" si="2"/>
        <v>3S</v>
      </c>
      <c r="D7" s="219">
        <f t="shared" si="3"/>
        <v>12</v>
      </c>
      <c r="E7" s="220" t="str">
        <f t="shared" si="0"/>
        <v>CHF3S12_Quote</v>
      </c>
      <c r="F7" s="220" t="str">
        <f>_xll.qlSimpleQuote(Currency&amp;$C7&amp;$D7&amp;QuoteSuffix,,RateTickValue,Permanent,Trigger,ObjectOverwrite)</f>
        <v>CHF3S12_Quote#0000</v>
      </c>
      <c r="G7" s="253" t="str">
        <f>_xll.ohRangeRetrieveError(F7)</f>
        <v/>
      </c>
      <c r="H7" s="169"/>
      <c r="J7" s="75"/>
      <c r="K7" s="259"/>
      <c r="L7" s="251" t="s">
        <v>142</v>
      </c>
      <c r="M7" s="251">
        <v>12</v>
      </c>
      <c r="N7" s="252" t="str">
        <f t="shared" si="1"/>
        <v>CHF3S12</v>
      </c>
      <c r="O7" s="252" t="str">
        <v>CHF3S12=ICAP</v>
      </c>
      <c r="P7" s="188">
        <v>-0.91</v>
      </c>
      <c r="Q7" s="188">
        <v>-0.88</v>
      </c>
      <c r="R7" s="188">
        <v>0</v>
      </c>
      <c r="S7" s="188">
        <v>0</v>
      </c>
      <c r="T7" s="188">
        <f t="shared" si="4"/>
        <v>-0.89500000000000002</v>
      </c>
      <c r="U7" s="188">
        <f t="shared" si="5"/>
        <v>3.0000000000000027E-2</v>
      </c>
      <c r="V7" s="191"/>
      <c r="W7" s="188">
        <v>0.434</v>
      </c>
      <c r="X7" s="191"/>
      <c r="Y7" s="188">
        <v>-0.89500000000000002</v>
      </c>
      <c r="Z7" s="257">
        <f>_xll.qlSimpleQuoteSetValue(F7,Y7/100,Trigger)</f>
        <v>0</v>
      </c>
      <c r="AA7" s="76"/>
      <c r="AC7" s="216"/>
    </row>
    <row r="8" spans="1:29" x14ac:dyDescent="0.2">
      <c r="A8" s="75"/>
      <c r="B8" s="75"/>
      <c r="C8" s="219" t="str">
        <f t="shared" si="2"/>
        <v>4S</v>
      </c>
      <c r="D8" s="219">
        <f t="shared" si="3"/>
        <v>12</v>
      </c>
      <c r="E8" s="220" t="str">
        <f t="shared" si="0"/>
        <v>CHF4S12_Quote</v>
      </c>
      <c r="F8" s="220" t="str">
        <f>_xll.qlSimpleQuote(Currency&amp;$C8&amp;$D8&amp;QuoteSuffix,,RateTickValue,Permanent,Trigger,ObjectOverwrite)</f>
        <v>CHF4S12_Quote#0000</v>
      </c>
      <c r="G8" s="253" t="str">
        <f>_xll.ohRangeRetrieveError(F8)</f>
        <v/>
      </c>
      <c r="H8" s="169"/>
      <c r="J8" s="75"/>
      <c r="K8" s="259"/>
      <c r="L8" s="251" t="s">
        <v>141</v>
      </c>
      <c r="M8" s="251">
        <v>12</v>
      </c>
      <c r="N8" s="252" t="str">
        <f t="shared" si="1"/>
        <v>CHF4S12</v>
      </c>
      <c r="O8" s="252" t="str">
        <v>CHF4S12=ICAP</v>
      </c>
      <c r="P8" s="188">
        <v>-0.87</v>
      </c>
      <c r="Q8" s="188">
        <v>-0.84</v>
      </c>
      <c r="R8" s="188">
        <v>0</v>
      </c>
      <c r="S8" s="188">
        <v>0</v>
      </c>
      <c r="T8" s="188">
        <f t="shared" si="4"/>
        <v>-0.85499999999999998</v>
      </c>
      <c r="U8" s="188">
        <f t="shared" si="5"/>
        <v>3.0000000000000027E-2</v>
      </c>
      <c r="V8" s="191"/>
      <c r="W8" s="188">
        <v>0.51900000000000002</v>
      </c>
      <c r="X8" s="191"/>
      <c r="Y8" s="188">
        <v>-0.85499999999999998</v>
      </c>
      <c r="Z8" s="257">
        <f>_xll.qlSimpleQuoteSetValue(F8,Y8/100,Trigger)</f>
        <v>0</v>
      </c>
      <c r="AA8" s="76"/>
      <c r="AC8" s="216"/>
    </row>
    <row r="9" spans="1:29" x14ac:dyDescent="0.2">
      <c r="A9" s="75"/>
      <c r="B9" s="75"/>
      <c r="C9" s="219" t="str">
        <f t="shared" si="2"/>
        <v>5S</v>
      </c>
      <c r="D9" s="219">
        <f t="shared" si="3"/>
        <v>12</v>
      </c>
      <c r="E9" s="220" t="str">
        <f t="shared" si="0"/>
        <v>CHF5S12_Quote</v>
      </c>
      <c r="F9" s="220" t="str">
        <f>_xll.qlSimpleQuote(Currency&amp;$C9&amp;$D9&amp;QuoteSuffix,,RateTickValue,Permanent,Trigger,ObjectOverwrite)</f>
        <v>CHF5S12_Quote#0000</v>
      </c>
      <c r="G9" s="253" t="str">
        <f>_xll.ohRangeRetrieveError(F9)</f>
        <v/>
      </c>
      <c r="H9" s="169"/>
      <c r="J9" s="75"/>
      <c r="K9" s="259"/>
      <c r="L9" s="251" t="s">
        <v>172</v>
      </c>
      <c r="M9" s="251">
        <v>12</v>
      </c>
      <c r="N9" s="252" t="str">
        <f t="shared" si="1"/>
        <v>CHF5S12</v>
      </c>
      <c r="O9" s="252" t="str">
        <v>CHF5S12=ICAP</v>
      </c>
      <c r="P9" s="188" t="s">
        <v>277</v>
      </c>
      <c r="Q9" s="188" t="s">
        <v>277</v>
      </c>
      <c r="R9" s="188" t="s">
        <v>277</v>
      </c>
      <c r="S9" s="188" t="s">
        <v>277</v>
      </c>
      <c r="T9" s="188" t="e">
        <f t="shared" si="4"/>
        <v>#NUM!</v>
      </c>
      <c r="U9" s="188" t="e">
        <f t="shared" si="5"/>
        <v>#VALUE!</v>
      </c>
      <c r="V9" s="191"/>
      <c r="W9" s="188" t="e">
        <v>#NUM!</v>
      </c>
      <c r="X9" s="191"/>
      <c r="Y9" s="188" t="e">
        <v>#NUM!</v>
      </c>
      <c r="Z9" s="257">
        <f>_xll.qlSimpleQuoteSetValue(F9,Y9/100,Trigger)</f>
        <v>0</v>
      </c>
      <c r="AA9" s="76"/>
      <c r="AC9" s="216"/>
    </row>
    <row r="10" spans="1:29" x14ac:dyDescent="0.2">
      <c r="A10" s="75"/>
      <c r="B10" s="75"/>
      <c r="C10" s="219" t="str">
        <f t="shared" si="2"/>
        <v>6S</v>
      </c>
      <c r="D10" s="219">
        <f t="shared" si="3"/>
        <v>12</v>
      </c>
      <c r="E10" s="220" t="str">
        <f t="shared" si="0"/>
        <v>CHF6S12_Quote</v>
      </c>
      <c r="F10" s="220" t="str">
        <f>_xll.qlSimpleQuote(Currency&amp;$C10&amp;$D10&amp;QuoteSuffix,,RateTickValue,Permanent,Trigger,ObjectOverwrite)</f>
        <v>CHF6S12_Quote#0000</v>
      </c>
      <c r="G10" s="253" t="str">
        <f>_xll.ohRangeRetrieveError(F10)</f>
        <v/>
      </c>
      <c r="H10" s="169"/>
      <c r="J10" s="75"/>
      <c r="K10" s="259"/>
      <c r="L10" s="251" t="s">
        <v>171</v>
      </c>
      <c r="M10" s="251">
        <v>12</v>
      </c>
      <c r="N10" s="252" t="str">
        <f t="shared" si="1"/>
        <v>CHF6S12</v>
      </c>
      <c r="O10" s="252" t="str">
        <v>CHF6S12=ICAP</v>
      </c>
      <c r="P10" s="188" t="s">
        <v>277</v>
      </c>
      <c r="Q10" s="188" t="s">
        <v>277</v>
      </c>
      <c r="R10" s="188" t="s">
        <v>277</v>
      </c>
      <c r="S10" s="188" t="s">
        <v>277</v>
      </c>
      <c r="T10" s="188" t="e">
        <f t="shared" si="4"/>
        <v>#NUM!</v>
      </c>
      <c r="U10" s="188" t="e">
        <f t="shared" si="5"/>
        <v>#VALUE!</v>
      </c>
      <c r="V10" s="191"/>
      <c r="W10" s="188" t="e">
        <v>#NUM!</v>
      </c>
      <c r="X10" s="191"/>
      <c r="Y10" s="188" t="e">
        <v>#NUM!</v>
      </c>
      <c r="Z10" s="257">
        <f>_xll.qlSimpleQuoteSetValue(F10,Y10/100,Trigger)</f>
        <v>0</v>
      </c>
      <c r="AA10" s="76"/>
      <c r="AC10" s="216"/>
    </row>
    <row r="11" spans="1:29" x14ac:dyDescent="0.2">
      <c r="A11" s="75"/>
      <c r="B11" s="242"/>
      <c r="C11" s="224" t="str">
        <f t="shared" si="2"/>
        <v>1S</v>
      </c>
      <c r="D11" s="224">
        <f t="shared" si="3"/>
        <v>24</v>
      </c>
      <c r="E11" s="225" t="str">
        <f t="shared" si="0"/>
        <v>CHF1S24_Quote</v>
      </c>
      <c r="F11" s="225" t="str">
        <f>_xll.qlSimpleQuote(Currency&amp;$C11&amp;$D11&amp;QuoteSuffix,,RateTickValue,Permanent,Trigger,ObjectOverwrite)</f>
        <v>CHF1S24_Quote#0000</v>
      </c>
      <c r="G11" s="254" t="str">
        <f>_xll.ohRangeRetrieveError(F11)</f>
        <v/>
      </c>
      <c r="H11" s="169" t="s">
        <v>213</v>
      </c>
      <c r="J11" s="75"/>
      <c r="K11" s="260"/>
      <c r="L11" s="255" t="s">
        <v>139</v>
      </c>
      <c r="M11" s="255">
        <v>24</v>
      </c>
      <c r="N11" s="256" t="str">
        <f t="shared" si="1"/>
        <v>CHF1S24</v>
      </c>
      <c r="O11" s="256" t="str">
        <v>CHF1S24=ICAP</v>
      </c>
      <c r="P11" s="190" t="s">
        <v>277</v>
      </c>
      <c r="Q11" s="190" t="s">
        <v>277</v>
      </c>
      <c r="R11" s="190" t="s">
        <v>277</v>
      </c>
      <c r="S11" s="190" t="s">
        <v>277</v>
      </c>
      <c r="T11" s="190" t="e">
        <f t="shared" si="4"/>
        <v>#NUM!</v>
      </c>
      <c r="U11" s="190" t="e">
        <f t="shared" si="5"/>
        <v>#VALUE!</v>
      </c>
      <c r="V11" s="191"/>
      <c r="W11" s="190" t="e">
        <v>#NUM!</v>
      </c>
      <c r="X11" s="191"/>
      <c r="Y11" s="190" t="e">
        <v>#NUM!</v>
      </c>
      <c r="Z11" s="258">
        <f>_xll.qlSimpleQuoteSetValue(F11,Y11/100,Trigger)</f>
        <v>0</v>
      </c>
      <c r="AA11" s="76"/>
      <c r="AC11" s="216"/>
    </row>
    <row r="12" spans="1:29" x14ac:dyDescent="0.2">
      <c r="A12" s="170"/>
      <c r="B12" s="171"/>
      <c r="C12" s="171"/>
      <c r="D12" s="171"/>
      <c r="E12" s="171"/>
      <c r="F12" s="172"/>
      <c r="G12" s="172"/>
      <c r="H12" s="173"/>
      <c r="J12" s="170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227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284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2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obj_0021b#0000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81" t="str">
        <f>K5</f>
        <v>6M</v>
      </c>
      <c r="C5" s="213" t="str">
        <f>L5</f>
        <v>1L</v>
      </c>
      <c r="D5" s="214" t="str">
        <f>M5</f>
        <v>3L</v>
      </c>
      <c r="E5" s="215" t="str">
        <f t="shared" ref="E5:E42" si="0">IF(ISBLANK(C5),"#",Currency&amp;$C5&amp;$D5&amp;$B5&amp;QuoteSuffix)</f>
        <v>CHF1L3L6M_Quote</v>
      </c>
      <c r="F5" s="215" t="str">
        <f>_xll.qlSimpleQuote(E5,,RateTickValue,Permanent,Trigger,ObjectOverwrite)</f>
        <v>CHF1L3L6M_Quote#0000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91</v>
      </c>
      <c r="M5" s="181" t="s">
        <v>92</v>
      </c>
      <c r="N5" s="182" t="str">
        <f t="shared" ref="N5" si="1">IF(Contributor="ICAP LN",Currency&amp;$L5&amp;$M5&amp;$K5,Currency&amp;$M5&amp;$L5&amp;$K5)</f>
        <v>CHF1L3L6M</v>
      </c>
      <c r="O5" s="80" t="str">
        <f t="array" ref="O5:O42">Instruments&amp;"="&amp;VLOOKUP(Contributor,ContributorTable,2,FALSE)</f>
        <v>CHF1L3L6M=ICAP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2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D42" si="3">K6</f>
        <v>1Y</v>
      </c>
      <c r="C6" s="218" t="str">
        <f t="shared" si="3"/>
        <v>1L</v>
      </c>
      <c r="D6" s="219" t="str">
        <f t="shared" si="3"/>
        <v>3L</v>
      </c>
      <c r="E6" s="220" t="str">
        <f t="shared" si="0"/>
        <v>CHF1L3L1Y_Quote</v>
      </c>
      <c r="F6" s="220" t="str">
        <f>_xll.qlSimpleQuote(E6,,RateTickValue,Permanent,Trigger,ObjectOverwrite)</f>
        <v>CHF1L3L1Y_Quote#0000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91</v>
      </c>
      <c r="M6" s="181" t="s">
        <v>92</v>
      </c>
      <c r="N6" s="182" t="str">
        <f t="shared" ref="N6:N42" si="4">IF(Contributor="ICAP LN",Currency&amp;$L6&amp;$M6&amp;$K6,Currency&amp;$M6&amp;$L6&amp;$K6)</f>
        <v>CHF1L3L1Y</v>
      </c>
      <c r="O6" s="80" t="str">
        <v>CHF1L3L1Y=ICAP</v>
      </c>
      <c r="P6" s="263">
        <v>4</v>
      </c>
      <c r="Q6" s="263">
        <v>8</v>
      </c>
      <c r="R6" s="277">
        <v>0</v>
      </c>
      <c r="S6" s="276">
        <v>0</v>
      </c>
      <c r="T6" s="263">
        <f>_xll.qlMidEquivalent(P6,Q6)</f>
        <v>6</v>
      </c>
      <c r="U6" s="273">
        <v>1</v>
      </c>
      <c r="V6" s="83" t="b">
        <f t="shared" si="2"/>
        <v>1</v>
      </c>
      <c r="W6" s="263">
        <v>6</v>
      </c>
      <c r="X6" s="193"/>
      <c r="Y6" s="269">
        <v>6</v>
      </c>
      <c r="Z6" s="193"/>
      <c r="AA6" s="263">
        <v>6</v>
      </c>
      <c r="AB6" s="186">
        <f>_xll.qlSimpleQuoteSetValue(F6,AA6/10000,Trigger)</f>
        <v>0</v>
      </c>
      <c r="AC6" s="76"/>
      <c r="AD6" s="197"/>
    </row>
    <row r="7" spans="1:30" s="211" customFormat="1" ht="11.25" customHeight="1" x14ac:dyDescent="0.25">
      <c r="A7" s="75"/>
      <c r="B7" s="264" t="str">
        <f t="shared" si="3"/>
        <v>15M</v>
      </c>
      <c r="C7" s="218" t="str">
        <f t="shared" si="3"/>
        <v>1L</v>
      </c>
      <c r="D7" s="219" t="str">
        <f t="shared" si="3"/>
        <v>3L</v>
      </c>
      <c r="E7" s="220" t="str">
        <f t="shared" si="0"/>
        <v>CHF1L3L15M_Quote</v>
      </c>
      <c r="F7" s="220" t="str">
        <f>_xll.qlSimpleQuote(E7,,RateTickValue,Permanent,Trigger,ObjectOverwrite)</f>
        <v>CHF1L3L15M_Quote#0000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91</v>
      </c>
      <c r="M7" s="181" t="s">
        <v>92</v>
      </c>
      <c r="N7" s="182" t="str">
        <f t="shared" si="4"/>
        <v>CHF1L3L15M</v>
      </c>
      <c r="O7" s="80" t="str">
        <v>CHF1L3L15M=ICAP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2"/>
        <v>0</v>
      </c>
      <c r="W7" s="263">
        <v>5.8791994597157125</v>
      </c>
      <c r="X7" s="193"/>
      <c r="Y7" s="269">
        <v>5.8791994597157125</v>
      </c>
      <c r="Z7" s="193"/>
      <c r="AA7" s="263">
        <v>5.8791994597157125</v>
      </c>
      <c r="AB7" s="186">
        <f>_xll.qlSimpleQuoteSetValue(F7,AA7/10000,Trigger)</f>
        <v>0</v>
      </c>
      <c r="AC7" s="76"/>
      <c r="AD7" s="197"/>
    </row>
    <row r="8" spans="1:30" ht="11.25" customHeight="1" x14ac:dyDescent="0.25">
      <c r="A8" s="75"/>
      <c r="B8" s="264" t="str">
        <f t="shared" si="3"/>
        <v>18M</v>
      </c>
      <c r="C8" s="218" t="str">
        <f t="shared" si="3"/>
        <v>1L</v>
      </c>
      <c r="D8" s="219" t="str">
        <f t="shared" si="3"/>
        <v>3L</v>
      </c>
      <c r="E8" s="220" t="str">
        <f t="shared" si="0"/>
        <v>CHF1L3L18M_Quote</v>
      </c>
      <c r="F8" s="220" t="str">
        <f>_xll.qlSimpleQuote(E8,,RateTickValue,Permanent,Trigger,ObjectOverwrite)</f>
        <v>CHF1L3L18M_Quote#0000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91</v>
      </c>
      <c r="M8" s="181" t="s">
        <v>92</v>
      </c>
      <c r="N8" s="182" t="str">
        <f t="shared" si="4"/>
        <v>CHF1L3L18M</v>
      </c>
      <c r="O8" s="80" t="str">
        <v>CHF1L3L18M=ICAP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2"/>
        <v>0</v>
      </c>
      <c r="W8" s="263">
        <v>5.756719135545139</v>
      </c>
      <c r="X8" s="193"/>
      <c r="Y8" s="269">
        <v>5.756719135545139</v>
      </c>
      <c r="Z8" s="193"/>
      <c r="AA8" s="263">
        <v>5.756719135545139</v>
      </c>
      <c r="AB8" s="186">
        <f>_xll.qlSimpleQuoteSetValue(F8,AA8/10000,Trigger)</f>
        <v>0</v>
      </c>
      <c r="AC8" s="76"/>
    </row>
    <row r="9" spans="1:30" ht="11.25" customHeight="1" x14ac:dyDescent="0.25">
      <c r="A9" s="75"/>
      <c r="B9" s="264" t="str">
        <f t="shared" si="3"/>
        <v>21M</v>
      </c>
      <c r="C9" s="218" t="str">
        <f t="shared" si="3"/>
        <v>1L</v>
      </c>
      <c r="D9" s="219" t="str">
        <f t="shared" si="3"/>
        <v>3L</v>
      </c>
      <c r="E9" s="220" t="str">
        <f t="shared" si="0"/>
        <v>CHF1L3L21M_Quote</v>
      </c>
      <c r="F9" s="220" t="str">
        <f>_xll.qlSimpleQuote(E9,,RateTickValue,Permanent,Trigger,ObjectOverwrite)</f>
        <v>CHF1L3L21M_Quote#0000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91</v>
      </c>
      <c r="M9" s="181" t="s">
        <v>92</v>
      </c>
      <c r="N9" s="182" t="str">
        <f t="shared" si="4"/>
        <v>CHF1L3L21M</v>
      </c>
      <c r="O9" s="80" t="str">
        <v>CHF1L3L21M=ICAP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2"/>
        <v>0</v>
      </c>
      <c r="W9" s="263">
        <v>5.6308792436019965</v>
      </c>
      <c r="X9" s="193"/>
      <c r="Y9" s="269">
        <v>5.6308792436019965</v>
      </c>
      <c r="Z9" s="193"/>
      <c r="AA9" s="263">
        <v>5.6308792436019965</v>
      </c>
      <c r="AB9" s="186">
        <f>_xll.qlSimpleQuoteSetValue(F9,AA9/10000,Trigger)</f>
        <v>0</v>
      </c>
      <c r="AC9" s="76"/>
    </row>
    <row r="10" spans="1:30" ht="11.25" customHeight="1" x14ac:dyDescent="0.2">
      <c r="A10" s="75"/>
      <c r="B10" s="264" t="str">
        <f t="shared" si="3"/>
        <v>2Y</v>
      </c>
      <c r="C10" s="218" t="str">
        <f t="shared" si="3"/>
        <v>1L</v>
      </c>
      <c r="D10" s="219" t="str">
        <f t="shared" si="3"/>
        <v>3L</v>
      </c>
      <c r="E10" s="220" t="str">
        <f t="shared" si="0"/>
        <v>CHF1L3L2Y_Quote</v>
      </c>
      <c r="F10" s="220" t="str">
        <f>_xll.qlSimpleQuote(E10,,RateTickValue,Permanent,Trigger,ObjectOverwrite)</f>
        <v>CHF1L3L2Y_Quote#0000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91</v>
      </c>
      <c r="M10" s="181" t="s">
        <v>92</v>
      </c>
      <c r="N10" s="182" t="str">
        <f t="shared" si="4"/>
        <v>CHF1L3L2Y</v>
      </c>
      <c r="O10" s="80" t="str">
        <v>CHF1L3L2Y=ICAP</v>
      </c>
      <c r="P10" s="263">
        <v>3.5</v>
      </c>
      <c r="Q10" s="263">
        <v>7.5</v>
      </c>
      <c r="R10" s="277">
        <v>0</v>
      </c>
      <c r="S10" s="276">
        <v>0</v>
      </c>
      <c r="T10" s="263">
        <f>_xll.qlMidEquivalent(P10,Q10)</f>
        <v>5.5</v>
      </c>
      <c r="U10" s="274">
        <v>2</v>
      </c>
      <c r="V10" s="83" t="b">
        <f t="shared" si="2"/>
        <v>1</v>
      </c>
      <c r="W10" s="263">
        <v>5.5</v>
      </c>
      <c r="X10" s="193"/>
      <c r="Y10" s="269">
        <v>5.5</v>
      </c>
      <c r="Z10" s="193"/>
      <c r="AA10" s="263">
        <v>5.5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264" t="str">
        <f t="shared" si="3"/>
        <v>3Y</v>
      </c>
      <c r="C11" s="218" t="str">
        <f t="shared" si="3"/>
        <v>1L</v>
      </c>
      <c r="D11" s="219" t="str">
        <f t="shared" si="3"/>
        <v>3L</v>
      </c>
      <c r="E11" s="220" t="str">
        <f t="shared" si="0"/>
        <v>CHF1L3L3Y_Quote</v>
      </c>
      <c r="F11" s="220" t="str">
        <f>_xll.qlSimpleQuote(E11,,RateTickValue,Permanent,Trigger,ObjectOverwrite)</f>
        <v>CHF1L3L3Y_Quote#0000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91</v>
      </c>
      <c r="M11" s="181" t="s">
        <v>92</v>
      </c>
      <c r="N11" s="182" t="str">
        <f t="shared" si="4"/>
        <v>CHF1L3L3Y</v>
      </c>
      <c r="O11" s="80" t="str">
        <v>CHF1L3L3Y=ICAP</v>
      </c>
      <c r="P11" s="263">
        <v>3</v>
      </c>
      <c r="Q11" s="263">
        <v>7</v>
      </c>
      <c r="R11" s="277">
        <v>0</v>
      </c>
      <c r="S11" s="276">
        <v>0</v>
      </c>
      <c r="T11" s="263">
        <f>_xll.qlMidEquivalent(P11,Q11)</f>
        <v>5</v>
      </c>
      <c r="U11" s="274">
        <v>3</v>
      </c>
      <c r="V11" s="83" t="b">
        <f t="shared" si="2"/>
        <v>1</v>
      </c>
      <c r="W11" s="263">
        <v>5</v>
      </c>
      <c r="X11" s="193"/>
      <c r="Y11" s="269">
        <v>5</v>
      </c>
      <c r="Z11" s="193"/>
      <c r="AA11" s="263">
        <v>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264" t="str">
        <f t="shared" si="3"/>
        <v>4Y</v>
      </c>
      <c r="C12" s="218" t="str">
        <f t="shared" si="3"/>
        <v>1L</v>
      </c>
      <c r="D12" s="219" t="str">
        <f t="shared" si="3"/>
        <v>3L</v>
      </c>
      <c r="E12" s="220" t="str">
        <f t="shared" si="0"/>
        <v>CHF1L3L4Y_Quote</v>
      </c>
      <c r="F12" s="220" t="str">
        <f>_xll.qlSimpleQuote(E12,,RateTickValue,Permanent,Trigger,ObjectOverwrite)</f>
        <v>CHF1L3L4Y_Quote#0000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91</v>
      </c>
      <c r="M12" s="181" t="s">
        <v>92</v>
      </c>
      <c r="N12" s="182" t="str">
        <f t="shared" si="4"/>
        <v>CHF1L3L4Y</v>
      </c>
      <c r="O12" s="80" t="str">
        <v>CHF1L3L4Y=ICAP</v>
      </c>
      <c r="P12" s="263">
        <v>2.75</v>
      </c>
      <c r="Q12" s="263">
        <v>6.75</v>
      </c>
      <c r="R12" s="277">
        <v>0</v>
      </c>
      <c r="S12" s="276">
        <v>0</v>
      </c>
      <c r="T12" s="263">
        <f>_xll.qlMidEquivalent(P12,Q12)</f>
        <v>4.75</v>
      </c>
      <c r="U12" s="274">
        <v>4</v>
      </c>
      <c r="V12" s="83" t="b">
        <f t="shared" si="2"/>
        <v>1</v>
      </c>
      <c r="W12" s="263">
        <v>4.75</v>
      </c>
      <c r="X12" s="193"/>
      <c r="Y12" s="269">
        <v>4.75</v>
      </c>
      <c r="Z12" s="193"/>
      <c r="AA12" s="263">
        <v>4.75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264" t="str">
        <f t="shared" si="3"/>
        <v>5Y</v>
      </c>
      <c r="C13" s="218" t="str">
        <f t="shared" si="3"/>
        <v>1L</v>
      </c>
      <c r="D13" s="219" t="str">
        <f t="shared" si="3"/>
        <v>3L</v>
      </c>
      <c r="E13" s="220" t="str">
        <f t="shared" si="0"/>
        <v>CHF1L3L5Y_Quote</v>
      </c>
      <c r="F13" s="220" t="str">
        <f>_xll.qlSimpleQuote(E13,,RateTickValue,Permanent,Trigger,ObjectOverwrite)</f>
        <v>CHF1L3L5Y_Quote#0000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91</v>
      </c>
      <c r="M13" s="181" t="s">
        <v>92</v>
      </c>
      <c r="N13" s="182" t="str">
        <f t="shared" si="4"/>
        <v>CHF1L3L5Y</v>
      </c>
      <c r="O13" s="80" t="str">
        <v>CHF1L3L5Y=ICAP</v>
      </c>
      <c r="P13" s="263">
        <v>2.5</v>
      </c>
      <c r="Q13" s="263">
        <v>6.5</v>
      </c>
      <c r="R13" s="277">
        <v>0</v>
      </c>
      <c r="S13" s="276">
        <v>0</v>
      </c>
      <c r="T13" s="263">
        <f>_xll.qlMidEquivalent(P13,Q13)</f>
        <v>4.5</v>
      </c>
      <c r="U13" s="274">
        <v>5</v>
      </c>
      <c r="V13" s="83" t="b">
        <f t="shared" si="2"/>
        <v>1</v>
      </c>
      <c r="W13" s="263">
        <v>4.5</v>
      </c>
      <c r="X13" s="193"/>
      <c r="Y13" s="269">
        <v>4.5</v>
      </c>
      <c r="Z13" s="193"/>
      <c r="AA13" s="263">
        <v>4.5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264" t="str">
        <f t="shared" si="3"/>
        <v>6Y</v>
      </c>
      <c r="C14" s="218" t="str">
        <f t="shared" si="3"/>
        <v>1L</v>
      </c>
      <c r="D14" s="219" t="str">
        <f t="shared" si="3"/>
        <v>3L</v>
      </c>
      <c r="E14" s="220" t="str">
        <f t="shared" si="0"/>
        <v>CHF1L3L6Y_Quote</v>
      </c>
      <c r="F14" s="220" t="str">
        <f>_xll.qlSimpleQuote(E14,,RateTickValue,Permanent,Trigger,ObjectOverwrite)</f>
        <v>CHF1L3L6Y_Quote#0000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91</v>
      </c>
      <c r="M14" s="181" t="s">
        <v>92</v>
      </c>
      <c r="N14" s="182" t="str">
        <f t="shared" si="4"/>
        <v>CHF1L3L6Y</v>
      </c>
      <c r="O14" s="80" t="str">
        <v>CHF1L3L6Y=ICAP</v>
      </c>
      <c r="P14" s="263">
        <v>2.25</v>
      </c>
      <c r="Q14" s="263">
        <v>6.25</v>
      </c>
      <c r="R14" s="277">
        <v>0</v>
      </c>
      <c r="S14" s="276">
        <v>0</v>
      </c>
      <c r="T14" s="263">
        <f>_xll.qlMidEquivalent(P14,Q14)</f>
        <v>4.25</v>
      </c>
      <c r="U14" s="274">
        <v>6</v>
      </c>
      <c r="V14" s="83" t="b">
        <f t="shared" si="2"/>
        <v>1</v>
      </c>
      <c r="W14" s="263">
        <v>4.25</v>
      </c>
      <c r="X14" s="193"/>
      <c r="Y14" s="269">
        <v>4.25</v>
      </c>
      <c r="Z14" s="193"/>
      <c r="AA14" s="263">
        <v>4.25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264" t="str">
        <f t="shared" si="3"/>
        <v>7Y</v>
      </c>
      <c r="C15" s="218" t="str">
        <f t="shared" si="3"/>
        <v>1L</v>
      </c>
      <c r="D15" s="219" t="str">
        <f t="shared" si="3"/>
        <v>3L</v>
      </c>
      <c r="E15" s="220" t="str">
        <f t="shared" si="0"/>
        <v>CHF1L3L7Y_Quote</v>
      </c>
      <c r="F15" s="220" t="str">
        <f>_xll.qlSimpleQuote(E15,,RateTickValue,Permanent,Trigger,ObjectOverwrite)</f>
        <v>CHF1L3L7Y_Quote#0000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91</v>
      </c>
      <c r="M15" s="181" t="s">
        <v>92</v>
      </c>
      <c r="N15" s="182" t="str">
        <f t="shared" si="4"/>
        <v>CHF1L3L7Y</v>
      </c>
      <c r="O15" s="80" t="str">
        <v>CHF1L3L7Y=ICAP</v>
      </c>
      <c r="P15" s="263">
        <v>2</v>
      </c>
      <c r="Q15" s="263">
        <v>6</v>
      </c>
      <c r="R15" s="277">
        <v>0</v>
      </c>
      <c r="S15" s="276">
        <v>0</v>
      </c>
      <c r="T15" s="263">
        <f>_xll.qlMidEquivalent(P15,Q15)</f>
        <v>4</v>
      </c>
      <c r="U15" s="274">
        <v>7</v>
      </c>
      <c r="V15" s="83" t="b">
        <f t="shared" si="2"/>
        <v>1</v>
      </c>
      <c r="W15" s="263">
        <v>4</v>
      </c>
      <c r="X15" s="193"/>
      <c r="Y15" s="269">
        <v>4</v>
      </c>
      <c r="Z15" s="193"/>
      <c r="AA15" s="263">
        <v>4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264" t="str">
        <f t="shared" si="3"/>
        <v>8Y</v>
      </c>
      <c r="C16" s="218" t="str">
        <f t="shared" si="3"/>
        <v>1L</v>
      </c>
      <c r="D16" s="219" t="str">
        <f t="shared" si="3"/>
        <v>3L</v>
      </c>
      <c r="E16" s="220" t="str">
        <f t="shared" si="0"/>
        <v>CHF1L3L8Y_Quote</v>
      </c>
      <c r="F16" s="220" t="str">
        <f>_xll.qlSimpleQuote(E16,,RateTickValue,Permanent,Trigger,ObjectOverwrite)</f>
        <v>CHF1L3L8Y_Quote#0000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91</v>
      </c>
      <c r="M16" s="181" t="s">
        <v>92</v>
      </c>
      <c r="N16" s="182" t="str">
        <f t="shared" si="4"/>
        <v>CHF1L3L8Y</v>
      </c>
      <c r="O16" s="80" t="str">
        <v>CHF1L3L8Y=ICAP</v>
      </c>
      <c r="P16" s="263">
        <v>1.75</v>
      </c>
      <c r="Q16" s="263">
        <v>5.75</v>
      </c>
      <c r="R16" s="277">
        <v>0</v>
      </c>
      <c r="S16" s="276">
        <v>0</v>
      </c>
      <c r="T16" s="263">
        <f>_xll.qlMidEquivalent(P16,Q16)</f>
        <v>3.75</v>
      </c>
      <c r="U16" s="274">
        <v>8</v>
      </c>
      <c r="V16" s="83" t="b">
        <f t="shared" si="2"/>
        <v>1</v>
      </c>
      <c r="W16" s="263">
        <v>3.75</v>
      </c>
      <c r="X16" s="193"/>
      <c r="Y16" s="269">
        <v>3.75</v>
      </c>
      <c r="Z16" s="193"/>
      <c r="AA16" s="263">
        <v>3.75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264" t="str">
        <f t="shared" si="3"/>
        <v>9Y</v>
      </c>
      <c r="C17" s="218" t="str">
        <f t="shared" si="3"/>
        <v>1L</v>
      </c>
      <c r="D17" s="219" t="str">
        <f t="shared" si="3"/>
        <v>3L</v>
      </c>
      <c r="E17" s="220" t="str">
        <f t="shared" si="0"/>
        <v>CHF1L3L9Y_Quote</v>
      </c>
      <c r="F17" s="220" t="str">
        <f>_xll.qlSimpleQuote(E17,,RateTickValue,Permanent,Trigger,ObjectOverwrite)</f>
        <v>CHF1L3L9Y_Quote#0000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91</v>
      </c>
      <c r="M17" s="181" t="s">
        <v>92</v>
      </c>
      <c r="N17" s="182" t="str">
        <f t="shared" si="4"/>
        <v>CHF1L3L9Y</v>
      </c>
      <c r="O17" s="80" t="str">
        <v>CHF1L3L9Y=ICAP</v>
      </c>
      <c r="P17" s="263">
        <v>1.75</v>
      </c>
      <c r="Q17" s="263">
        <v>5.75</v>
      </c>
      <c r="R17" s="277">
        <v>0</v>
      </c>
      <c r="S17" s="276">
        <v>0</v>
      </c>
      <c r="T17" s="263">
        <f>_xll.qlMidEquivalent(P17,Q17)</f>
        <v>3.75</v>
      </c>
      <c r="U17" s="274">
        <v>9</v>
      </c>
      <c r="V17" s="83" t="b">
        <f t="shared" si="2"/>
        <v>1</v>
      </c>
      <c r="W17" s="263">
        <v>3.75</v>
      </c>
      <c r="X17" s="193"/>
      <c r="Y17" s="269">
        <v>3.75</v>
      </c>
      <c r="Z17" s="193"/>
      <c r="AA17" s="263">
        <v>3.75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264" t="str">
        <f t="shared" si="3"/>
        <v>10Y</v>
      </c>
      <c r="C18" s="218" t="str">
        <f t="shared" si="3"/>
        <v>1L</v>
      </c>
      <c r="D18" s="219" t="str">
        <f t="shared" si="3"/>
        <v>3L</v>
      </c>
      <c r="E18" s="220" t="str">
        <f t="shared" si="0"/>
        <v>CHF1L3L10Y_Quote</v>
      </c>
      <c r="F18" s="220" t="str">
        <f>_xll.qlSimpleQuote(E18,,RateTickValue,Permanent,Trigger,ObjectOverwrite)</f>
        <v>CHF1L3L10Y_Quote#0000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91</v>
      </c>
      <c r="M18" s="181" t="s">
        <v>92</v>
      </c>
      <c r="N18" s="182" t="str">
        <f t="shared" si="4"/>
        <v>CHF1L3L10Y</v>
      </c>
      <c r="O18" s="80" t="str">
        <v>CHF1L3L10Y=ICAP</v>
      </c>
      <c r="P18" s="263">
        <v>1.5</v>
      </c>
      <c r="Q18" s="263">
        <v>5.5</v>
      </c>
      <c r="R18" s="277">
        <v>0</v>
      </c>
      <c r="S18" s="276">
        <v>0</v>
      </c>
      <c r="T18" s="263">
        <f>_xll.qlMidEquivalent(P18,Q18)</f>
        <v>3.5</v>
      </c>
      <c r="U18" s="274">
        <v>10</v>
      </c>
      <c r="V18" s="83" t="b">
        <f t="shared" si="2"/>
        <v>1</v>
      </c>
      <c r="W18" s="263">
        <v>3.5</v>
      </c>
      <c r="X18" s="193"/>
      <c r="Y18" s="269">
        <v>3.5</v>
      </c>
      <c r="Z18" s="193"/>
      <c r="AA18" s="263">
        <v>3.5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264" t="str">
        <f t="shared" si="3"/>
        <v>11Y</v>
      </c>
      <c r="C19" s="218" t="str">
        <f t="shared" si="3"/>
        <v>1L</v>
      </c>
      <c r="D19" s="219" t="str">
        <f t="shared" si="3"/>
        <v>3L</v>
      </c>
      <c r="E19" s="220" t="str">
        <f t="shared" si="0"/>
        <v>CHF1L3L11Y_Quote</v>
      </c>
      <c r="F19" s="220" t="str">
        <f>_xll.qlSimpleQuote(E19,,RateTickValue,Permanent,Trigger,ObjectOverwrite)</f>
        <v>CHF1L3L11Y_Quote#0000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91</v>
      </c>
      <c r="M19" s="181" t="s">
        <v>92</v>
      </c>
      <c r="N19" s="182" t="str">
        <f t="shared" si="4"/>
        <v>CHF1L3L11Y</v>
      </c>
      <c r="O19" s="80" t="str">
        <v>CHF1L3L11Y=ICAP</v>
      </c>
      <c r="P19" s="263">
        <v>1.25</v>
      </c>
      <c r="Q19" s="263">
        <v>5.25</v>
      </c>
      <c r="R19" s="277">
        <v>0</v>
      </c>
      <c r="S19" s="276">
        <v>0</v>
      </c>
      <c r="T19" s="263">
        <f>_xll.qlMidEquivalent(P19,Q19)</f>
        <v>3.25</v>
      </c>
      <c r="U19" s="274">
        <v>11</v>
      </c>
      <c r="V19" s="83" t="b">
        <f t="shared" si="2"/>
        <v>1</v>
      </c>
      <c r="W19" s="263">
        <v>3.25</v>
      </c>
      <c r="X19" s="193"/>
      <c r="Y19" s="269">
        <v>3.25</v>
      </c>
      <c r="Z19" s="193"/>
      <c r="AA19" s="263">
        <v>3.25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264" t="str">
        <f t="shared" si="3"/>
        <v>12Y</v>
      </c>
      <c r="C20" s="218" t="str">
        <f t="shared" si="3"/>
        <v>1L</v>
      </c>
      <c r="D20" s="219" t="str">
        <f t="shared" si="3"/>
        <v>3L</v>
      </c>
      <c r="E20" s="220" t="str">
        <f t="shared" si="0"/>
        <v>CHF1L3L12Y_Quote</v>
      </c>
      <c r="F20" s="220" t="str">
        <f>_xll.qlSimpleQuote(E20,,RateTickValue,Permanent,Trigger,ObjectOverwrite)</f>
        <v>CHF1L3L12Y_Quote#0000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91</v>
      </c>
      <c r="M20" s="181" t="s">
        <v>92</v>
      </c>
      <c r="N20" s="182" t="str">
        <f t="shared" si="4"/>
        <v>CHF1L3L12Y</v>
      </c>
      <c r="O20" s="80" t="str">
        <v>CHF1L3L12Y=ICAP</v>
      </c>
      <c r="P20" s="263">
        <v>1</v>
      </c>
      <c r="Q20" s="263">
        <v>5</v>
      </c>
      <c r="R20" s="277">
        <v>0</v>
      </c>
      <c r="S20" s="276">
        <v>0</v>
      </c>
      <c r="T20" s="263">
        <f>_xll.qlMidEquivalent(P20,Q20)</f>
        <v>3</v>
      </c>
      <c r="U20" s="274">
        <v>12</v>
      </c>
      <c r="V20" s="83" t="b">
        <f t="shared" si="2"/>
        <v>1</v>
      </c>
      <c r="W20" s="263">
        <v>3</v>
      </c>
      <c r="X20" s="193"/>
      <c r="Y20" s="269">
        <v>3</v>
      </c>
      <c r="Z20" s="193"/>
      <c r="AA20" s="263">
        <v>3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264" t="str">
        <f t="shared" si="3"/>
        <v>13Y</v>
      </c>
      <c r="C21" s="218" t="str">
        <f t="shared" si="3"/>
        <v>1L</v>
      </c>
      <c r="D21" s="219" t="str">
        <f t="shared" si="3"/>
        <v>3L</v>
      </c>
      <c r="E21" s="220" t="str">
        <f t="shared" si="0"/>
        <v>CHF1L3L13Y_Quote</v>
      </c>
      <c r="F21" s="220" t="str">
        <f>_xll.qlSimpleQuote(E21,,RateTickValue,Permanent,Trigger,ObjectOverwrite)</f>
        <v>CHF1L3L13Y_Quote#0000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91</v>
      </c>
      <c r="M21" s="181" t="s">
        <v>92</v>
      </c>
      <c r="N21" s="182" t="str">
        <f t="shared" si="4"/>
        <v>CHF1L3L13Y</v>
      </c>
      <c r="O21" s="80" t="str">
        <v>CHF1L3L13Y=ICAP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2"/>
        <v>0</v>
      </c>
      <c r="W21" s="263">
        <v>3</v>
      </c>
      <c r="X21" s="193"/>
      <c r="Y21" s="269">
        <v>3</v>
      </c>
      <c r="Z21" s="193"/>
      <c r="AA21" s="263">
        <v>3</v>
      </c>
      <c r="AB21" s="186">
        <f>_xll.qlSimpleQuoteSetValue(F21,AA21/10000,Trigger)</f>
        <v>0</v>
      </c>
      <c r="AC21" s="76"/>
    </row>
    <row r="22" spans="1:29" ht="11.25" customHeight="1" x14ac:dyDescent="0.2">
      <c r="A22" s="75"/>
      <c r="B22" s="264" t="str">
        <f t="shared" si="3"/>
        <v>14Y</v>
      </c>
      <c r="C22" s="218" t="str">
        <f t="shared" si="3"/>
        <v>1L</v>
      </c>
      <c r="D22" s="219" t="str">
        <f t="shared" si="3"/>
        <v>3L</v>
      </c>
      <c r="E22" s="220" t="str">
        <f t="shared" si="0"/>
        <v>CHF1L3L14Y_Quote</v>
      </c>
      <c r="F22" s="220" t="str">
        <f>_xll.qlSimpleQuote(E22,,RateTickValue,Permanent,Trigger,ObjectOverwrite)</f>
        <v>CHF1L3L14Y_Quote#0000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91</v>
      </c>
      <c r="M22" s="181" t="s">
        <v>92</v>
      </c>
      <c r="N22" s="182" t="str">
        <f t="shared" si="4"/>
        <v>CHF1L3L14Y</v>
      </c>
      <c r="O22" s="80" t="str">
        <v>CHF1L3L14Y=ICAP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2"/>
        <v>0</v>
      </c>
      <c r="W22" s="263">
        <v>3</v>
      </c>
      <c r="X22" s="193"/>
      <c r="Y22" s="269">
        <v>3</v>
      </c>
      <c r="Z22" s="193"/>
      <c r="AA22" s="263">
        <v>3</v>
      </c>
      <c r="AB22" s="186">
        <f>_xll.qlSimpleQuoteSetValue(F22,AA22/10000,Trigger)</f>
        <v>0</v>
      </c>
      <c r="AC22" s="76"/>
    </row>
    <row r="23" spans="1:29" ht="11.25" customHeight="1" x14ac:dyDescent="0.2">
      <c r="A23" s="75"/>
      <c r="B23" s="264" t="str">
        <f t="shared" si="3"/>
        <v>15Y</v>
      </c>
      <c r="C23" s="218" t="str">
        <f t="shared" si="3"/>
        <v>1L</v>
      </c>
      <c r="D23" s="219" t="str">
        <f t="shared" si="3"/>
        <v>3L</v>
      </c>
      <c r="E23" s="220" t="str">
        <f t="shared" si="0"/>
        <v>CHF1L3L15Y_Quote</v>
      </c>
      <c r="F23" s="220" t="str">
        <f>_xll.qlSimpleQuote(E23,,RateTickValue,Permanent,Trigger,ObjectOverwrite)</f>
        <v>CHF1L3L15Y_Quote#0000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91</v>
      </c>
      <c r="M23" s="181" t="s">
        <v>92</v>
      </c>
      <c r="N23" s="182" t="str">
        <f t="shared" si="4"/>
        <v>CHF1L3L15Y</v>
      </c>
      <c r="O23" s="80" t="str">
        <v>CHF1L3L15Y=ICAP</v>
      </c>
      <c r="P23" s="263">
        <v>1</v>
      </c>
      <c r="Q23" s="263">
        <v>5</v>
      </c>
      <c r="R23" s="277">
        <v>0</v>
      </c>
      <c r="S23" s="276">
        <v>0</v>
      </c>
      <c r="T23" s="263">
        <f>_xll.qlMidEquivalent(P23,Q23)</f>
        <v>3</v>
      </c>
      <c r="U23" s="274">
        <v>15</v>
      </c>
      <c r="V23" s="83" t="b">
        <f t="shared" si="2"/>
        <v>1</v>
      </c>
      <c r="W23" s="263">
        <v>3</v>
      </c>
      <c r="X23" s="193"/>
      <c r="Y23" s="269">
        <v>3</v>
      </c>
      <c r="Z23" s="193"/>
      <c r="AA23" s="263">
        <v>3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264" t="str">
        <f t="shared" si="3"/>
        <v>16Y</v>
      </c>
      <c r="C24" s="218" t="str">
        <f t="shared" si="3"/>
        <v>1L</v>
      </c>
      <c r="D24" s="219" t="str">
        <f t="shared" si="3"/>
        <v>3L</v>
      </c>
      <c r="E24" s="220" t="str">
        <f t="shared" si="0"/>
        <v>CHF1L3L16Y_Quote</v>
      </c>
      <c r="F24" s="220" t="str">
        <f>_xll.qlSimpleQuote(E24,,RateTickValue,Permanent,Trigger,ObjectOverwrite)</f>
        <v>CHF1L3L16Y_Quote#0000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91</v>
      </c>
      <c r="M24" s="181" t="s">
        <v>92</v>
      </c>
      <c r="N24" s="182" t="str">
        <f t="shared" si="4"/>
        <v>CHF1L3L16Y</v>
      </c>
      <c r="O24" s="80" t="str">
        <v>CHF1L3L16Y=ICAP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2"/>
        <v>0</v>
      </c>
      <c r="W24" s="263">
        <v>2.9871042499427465</v>
      </c>
      <c r="X24" s="193"/>
      <c r="Y24" s="269">
        <v>2.9871042499427465</v>
      </c>
      <c r="Z24" s="193"/>
      <c r="AA24" s="263">
        <v>2.9871042499427465</v>
      </c>
      <c r="AB24" s="186">
        <f>_xll.qlSimpleQuoteSetValue(F24,AA24/10000,Trigger)</f>
        <v>0</v>
      </c>
      <c r="AC24" s="76"/>
    </row>
    <row r="25" spans="1:29" ht="11.25" customHeight="1" x14ac:dyDescent="0.2">
      <c r="A25" s="75"/>
      <c r="B25" s="264" t="str">
        <f t="shared" si="3"/>
        <v>17Y</v>
      </c>
      <c r="C25" s="218" t="str">
        <f t="shared" si="3"/>
        <v>1L</v>
      </c>
      <c r="D25" s="219" t="str">
        <f t="shared" si="3"/>
        <v>3L</v>
      </c>
      <c r="E25" s="220" t="str">
        <f t="shared" si="0"/>
        <v>CHF1L3L17Y_Quote</v>
      </c>
      <c r="F25" s="220" t="str">
        <f>_xll.qlSimpleQuote(E25,,RateTickValue,Permanent,Trigger,ObjectOverwrite)</f>
        <v>CHF1L3L17Y_Quote#0000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91</v>
      </c>
      <c r="M25" s="181" t="s">
        <v>92</v>
      </c>
      <c r="N25" s="182" t="str">
        <f t="shared" si="4"/>
        <v>CHF1L3L17Y</v>
      </c>
      <c r="O25" s="80" t="str">
        <v>CHF1L3L17Y=ICAP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2"/>
        <v>0</v>
      </c>
      <c r="W25" s="263">
        <v>2.9513127498282397</v>
      </c>
      <c r="X25" s="193"/>
      <c r="Y25" s="269">
        <v>2.9513127498282397</v>
      </c>
      <c r="Z25" s="193"/>
      <c r="AA25" s="263">
        <v>2.9513127498282397</v>
      </c>
      <c r="AB25" s="186">
        <f>_xll.qlSimpleQuoteSetValue(F25,AA25/10000,Trigger)</f>
        <v>0</v>
      </c>
      <c r="AC25" s="76"/>
    </row>
    <row r="26" spans="1:29" ht="11.25" customHeight="1" x14ac:dyDescent="0.2">
      <c r="A26" s="75"/>
      <c r="B26" s="264" t="str">
        <f t="shared" si="3"/>
        <v>18Y</v>
      </c>
      <c r="C26" s="218" t="str">
        <f t="shared" si="3"/>
        <v>1L</v>
      </c>
      <c r="D26" s="219" t="str">
        <f t="shared" si="3"/>
        <v>3L</v>
      </c>
      <c r="E26" s="220" t="str">
        <f t="shared" si="0"/>
        <v>CHF1L3L18Y_Quote</v>
      </c>
      <c r="F26" s="220" t="str">
        <f>_xll.qlSimpleQuote(E26,,RateTickValue,Permanent,Trigger,ObjectOverwrite)</f>
        <v>CHF1L3L18Y_Quote#0000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91</v>
      </c>
      <c r="M26" s="181" t="s">
        <v>92</v>
      </c>
      <c r="N26" s="182" t="str">
        <f t="shared" si="4"/>
        <v>CHF1L3L18Y</v>
      </c>
      <c r="O26" s="80" t="str">
        <v>CHF1L3L18Y=ICAP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2"/>
        <v>0</v>
      </c>
      <c r="W26" s="263">
        <v>2.8969691247423595</v>
      </c>
      <c r="X26" s="193"/>
      <c r="Y26" s="269">
        <v>2.8969691247423595</v>
      </c>
      <c r="Z26" s="193"/>
      <c r="AA26" s="263">
        <v>2.8969691247423595</v>
      </c>
      <c r="AB26" s="186">
        <f>_xll.qlSimpleQuoteSetValue(F26,AA26/10000,Trigger)</f>
        <v>0</v>
      </c>
      <c r="AC26" s="76"/>
    </row>
    <row r="27" spans="1:29" ht="11.25" customHeight="1" x14ac:dyDescent="0.2">
      <c r="A27" s="75"/>
      <c r="B27" s="264" t="str">
        <f t="shared" si="3"/>
        <v>19Y</v>
      </c>
      <c r="C27" s="218" t="str">
        <f t="shared" si="3"/>
        <v>1L</v>
      </c>
      <c r="D27" s="219" t="str">
        <f t="shared" si="3"/>
        <v>3L</v>
      </c>
      <c r="E27" s="220" t="str">
        <f t="shared" si="0"/>
        <v>CHF1L3L19Y_Quote</v>
      </c>
      <c r="F27" s="220" t="str">
        <f>_xll.qlSimpleQuote(E27,,RateTickValue,Permanent,Trigger,ObjectOverwrite)</f>
        <v>CHF1L3L19Y_Quote#0000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91</v>
      </c>
      <c r="M27" s="181" t="s">
        <v>92</v>
      </c>
      <c r="N27" s="182" t="str">
        <f t="shared" si="4"/>
        <v>CHF1L3L19Y</v>
      </c>
      <c r="O27" s="80" t="str">
        <v>CHF1L3L19Y=ICAP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2"/>
        <v>0</v>
      </c>
      <c r="W27" s="263">
        <v>2.8284169997709863</v>
      </c>
      <c r="X27" s="193"/>
      <c r="Y27" s="269">
        <v>2.8284169997709863</v>
      </c>
      <c r="Z27" s="193"/>
      <c r="AA27" s="263">
        <v>2.8284169997709863</v>
      </c>
      <c r="AB27" s="186">
        <f>_xll.qlSimpleQuoteSetValue(F27,AA27/10000,Trigger)</f>
        <v>0</v>
      </c>
      <c r="AC27" s="76"/>
    </row>
    <row r="28" spans="1:29" ht="11.25" customHeight="1" x14ac:dyDescent="0.2">
      <c r="A28" s="75"/>
      <c r="B28" s="264" t="str">
        <f t="shared" si="3"/>
        <v>20Y</v>
      </c>
      <c r="C28" s="218" t="str">
        <f t="shared" si="3"/>
        <v>1L</v>
      </c>
      <c r="D28" s="219" t="str">
        <f t="shared" si="3"/>
        <v>3L</v>
      </c>
      <c r="E28" s="220" t="str">
        <f t="shared" si="0"/>
        <v>CHF1L3L20Y_Quote</v>
      </c>
      <c r="F28" s="220" t="str">
        <f>_xll.qlSimpleQuote(E28,,RateTickValue,Permanent,Trigger,ObjectOverwrite)</f>
        <v>CHF1L3L20Y_Quote#0000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91</v>
      </c>
      <c r="M28" s="181" t="s">
        <v>92</v>
      </c>
      <c r="N28" s="182" t="str">
        <f t="shared" si="4"/>
        <v>CHF1L3L20Y</v>
      </c>
      <c r="O28" s="80" t="str">
        <v>CHF1L3L20Y=ICAP</v>
      </c>
      <c r="P28" s="263">
        <v>0.75</v>
      </c>
      <c r="Q28" s="263">
        <v>4.75</v>
      </c>
      <c r="R28" s="277">
        <v>0</v>
      </c>
      <c r="S28" s="276">
        <v>0</v>
      </c>
      <c r="T28" s="263">
        <f>_xll.qlMidEquivalent(P28,Q28)</f>
        <v>2.75</v>
      </c>
      <c r="U28" s="274">
        <v>20</v>
      </c>
      <c r="V28" s="83" t="b">
        <f t="shared" si="2"/>
        <v>1</v>
      </c>
      <c r="W28" s="263">
        <v>2.75</v>
      </c>
      <c r="X28" s="193"/>
      <c r="Y28" s="269">
        <v>2.75</v>
      </c>
      <c r="Z28" s="193"/>
      <c r="AA28" s="263">
        <v>2.75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264" t="str">
        <f t="shared" si="3"/>
        <v>21Y</v>
      </c>
      <c r="C29" s="218" t="str">
        <f t="shared" si="3"/>
        <v>1L</v>
      </c>
      <c r="D29" s="219" t="str">
        <f t="shared" si="3"/>
        <v>3L</v>
      </c>
      <c r="E29" s="220" t="str">
        <f t="shared" si="0"/>
        <v>CHF1L3L21Y_Quote</v>
      </c>
      <c r="F29" s="220" t="str">
        <f>_xll.qlSimpleQuote(E29,,RateTickValue,Permanent,Trigger,ObjectOverwrite)</f>
        <v>CHF1L3L21Y_Quote#0000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91</v>
      </c>
      <c r="M29" s="181" t="s">
        <v>92</v>
      </c>
      <c r="N29" s="182" t="str">
        <f t="shared" si="4"/>
        <v>CHF1L3L21Y</v>
      </c>
      <c r="O29" s="80" t="str">
        <v>CHF1L3L21Y=ICAP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2"/>
        <v>0</v>
      </c>
      <c r="W29" s="263">
        <v>2.6715830002290137</v>
      </c>
      <c r="X29" s="193"/>
      <c r="Y29" s="269">
        <v>2.6715830002290137</v>
      </c>
      <c r="Z29" s="193"/>
      <c r="AA29" s="263">
        <v>2.6715830002290137</v>
      </c>
      <c r="AB29" s="186">
        <f>_xll.qlSimpleQuoteSetValue(F29,AA29/10000,Trigger)</f>
        <v>0</v>
      </c>
      <c r="AC29" s="76"/>
    </row>
    <row r="30" spans="1:29" ht="11.25" customHeight="1" x14ac:dyDescent="0.2">
      <c r="A30" s="75"/>
      <c r="B30" s="264" t="str">
        <f t="shared" si="3"/>
        <v>22Y</v>
      </c>
      <c r="C30" s="218" t="str">
        <f t="shared" si="3"/>
        <v>1L</v>
      </c>
      <c r="D30" s="219" t="str">
        <f t="shared" si="3"/>
        <v>3L</v>
      </c>
      <c r="E30" s="220" t="str">
        <f t="shared" si="0"/>
        <v>CHF1L3L22Y_Quote</v>
      </c>
      <c r="F30" s="220" t="str">
        <f>_xll.qlSimpleQuote(E30,,RateTickValue,Permanent,Trigger,ObjectOverwrite)</f>
        <v>CHF1L3L22Y_Quote#0000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91</v>
      </c>
      <c r="M30" s="181" t="s">
        <v>92</v>
      </c>
      <c r="N30" s="182" t="str">
        <f t="shared" si="4"/>
        <v>CHF1L3L22Y</v>
      </c>
      <c r="O30" s="80" t="str">
        <v>CHF1L3L22Y=ICAP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2"/>
        <v>0</v>
      </c>
      <c r="W30" s="263">
        <v>2.6030308752576405</v>
      </c>
      <c r="X30" s="193"/>
      <c r="Y30" s="269">
        <v>2.6030308752576405</v>
      </c>
      <c r="Z30" s="193"/>
      <c r="AA30" s="263">
        <v>2.6030308752576405</v>
      </c>
      <c r="AB30" s="186">
        <f>_xll.qlSimpleQuoteSetValue(F30,AA30/10000,Trigger)</f>
        <v>0</v>
      </c>
      <c r="AC30" s="76"/>
    </row>
    <row r="31" spans="1:29" ht="11.25" customHeight="1" x14ac:dyDescent="0.2">
      <c r="A31" s="75"/>
      <c r="B31" s="264" t="str">
        <f t="shared" si="3"/>
        <v>23Y</v>
      </c>
      <c r="C31" s="218" t="str">
        <f t="shared" si="3"/>
        <v>1L</v>
      </c>
      <c r="D31" s="219" t="str">
        <f t="shared" si="3"/>
        <v>3L</v>
      </c>
      <c r="E31" s="220" t="str">
        <f t="shared" si="0"/>
        <v>CHF1L3L23Y_Quote</v>
      </c>
      <c r="F31" s="220" t="str">
        <f>_xll.qlSimpleQuote(E31,,RateTickValue,Permanent,Trigger,ObjectOverwrite)</f>
        <v>CHF1L3L23Y_Quote#0000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91</v>
      </c>
      <c r="M31" s="181" t="s">
        <v>92</v>
      </c>
      <c r="N31" s="182" t="str">
        <f t="shared" si="4"/>
        <v>CHF1L3L23Y</v>
      </c>
      <c r="O31" s="80" t="str">
        <v>CHF1L3L23Y=ICAP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2"/>
        <v>0</v>
      </c>
      <c r="W31" s="263">
        <v>2.5486872501717603</v>
      </c>
      <c r="X31" s="193"/>
      <c r="Y31" s="269">
        <v>2.5486872501717603</v>
      </c>
      <c r="Z31" s="193"/>
      <c r="AA31" s="263">
        <v>2.5486872501717603</v>
      </c>
      <c r="AB31" s="186">
        <f>_xll.qlSimpleQuoteSetValue(F31,AA31/10000,Trigger)</f>
        <v>0</v>
      </c>
      <c r="AC31" s="76"/>
    </row>
    <row r="32" spans="1:29" ht="11.25" customHeight="1" x14ac:dyDescent="0.2">
      <c r="A32" s="75"/>
      <c r="B32" s="264" t="str">
        <f t="shared" si="3"/>
        <v>24Y</v>
      </c>
      <c r="C32" s="218" t="str">
        <f t="shared" si="3"/>
        <v>1L</v>
      </c>
      <c r="D32" s="219" t="str">
        <f t="shared" si="3"/>
        <v>3L</v>
      </c>
      <c r="E32" s="220" t="str">
        <f t="shared" si="0"/>
        <v>CHF1L3L24Y_Quote</v>
      </c>
      <c r="F32" s="220" t="str">
        <f>_xll.qlSimpleQuote(E32,,RateTickValue,Permanent,Trigger,ObjectOverwrite)</f>
        <v>CHF1L3L24Y_Quote#0000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91</v>
      </c>
      <c r="M32" s="181" t="s">
        <v>92</v>
      </c>
      <c r="N32" s="182" t="str">
        <f t="shared" si="4"/>
        <v>CHF1L3L24Y</v>
      </c>
      <c r="O32" s="80" t="str">
        <v>CHF1L3L24Y=ICAP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2"/>
        <v>0</v>
      </c>
      <c r="W32" s="263">
        <v>2.5128957500572535</v>
      </c>
      <c r="X32" s="193"/>
      <c r="Y32" s="269">
        <v>2.5128957500572535</v>
      </c>
      <c r="Z32" s="193"/>
      <c r="AA32" s="263">
        <v>2.5128957500572535</v>
      </c>
      <c r="AB32" s="186">
        <f>_xll.qlSimpleQuoteSetValue(F32,AA32/10000,Trigger)</f>
        <v>0</v>
      </c>
      <c r="AC32" s="76"/>
    </row>
    <row r="33" spans="1:29" ht="11.25" customHeight="1" x14ac:dyDescent="0.2">
      <c r="A33" s="75"/>
      <c r="B33" s="264" t="str">
        <f t="shared" si="3"/>
        <v>25Y</v>
      </c>
      <c r="C33" s="218" t="str">
        <f t="shared" si="3"/>
        <v>1L</v>
      </c>
      <c r="D33" s="219" t="str">
        <f t="shared" si="3"/>
        <v>3L</v>
      </c>
      <c r="E33" s="220" t="str">
        <f t="shared" si="0"/>
        <v>CHF1L3L25Y_Quote</v>
      </c>
      <c r="F33" s="220" t="str">
        <f>_xll.qlSimpleQuote(E33,,RateTickValue,Permanent,Trigger,ObjectOverwrite)</f>
        <v>CHF1L3L25Y_Quote#0000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91</v>
      </c>
      <c r="M33" s="181" t="s">
        <v>92</v>
      </c>
      <c r="N33" s="182" t="str">
        <f t="shared" si="4"/>
        <v>CHF1L3L25Y</v>
      </c>
      <c r="O33" s="80" t="str">
        <v>CHF1L3L25Y=ICAP</v>
      </c>
      <c r="P33" s="263">
        <v>0.5</v>
      </c>
      <c r="Q33" s="263">
        <v>4.5</v>
      </c>
      <c r="R33" s="277">
        <v>0</v>
      </c>
      <c r="S33" s="276">
        <v>0</v>
      </c>
      <c r="T33" s="263">
        <f>_xll.qlMidEquivalent(P33,Q33)</f>
        <v>2.5</v>
      </c>
      <c r="U33" s="274">
        <v>25</v>
      </c>
      <c r="V33" s="83" t="b">
        <f t="shared" si="2"/>
        <v>1</v>
      </c>
      <c r="W33" s="263">
        <v>2.5</v>
      </c>
      <c r="X33" s="193"/>
      <c r="Y33" s="269">
        <v>2.5</v>
      </c>
      <c r="Z33" s="193"/>
      <c r="AA33" s="263">
        <v>2.5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264" t="str">
        <f t="shared" si="3"/>
        <v>26Y</v>
      </c>
      <c r="C34" s="218" t="str">
        <f t="shared" si="3"/>
        <v>1L</v>
      </c>
      <c r="D34" s="219" t="str">
        <f t="shared" si="3"/>
        <v>3L</v>
      </c>
      <c r="E34" s="220" t="str">
        <f t="shared" si="0"/>
        <v>CHF1L3L26Y_Quote</v>
      </c>
      <c r="F34" s="220" t="str">
        <f>_xll.qlSimpleQuote(E34,,RateTickValue,Permanent,Trigger,ObjectOverwrite)</f>
        <v>CHF1L3L26Y_Quote#0000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91</v>
      </c>
      <c r="M34" s="181" t="s">
        <v>92</v>
      </c>
      <c r="N34" s="182" t="str">
        <f t="shared" si="4"/>
        <v>CHF1L3L26Y</v>
      </c>
      <c r="O34" s="80" t="str">
        <v>CHF1L3L26Y=ICAP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2"/>
        <v>0</v>
      </c>
      <c r="W34" s="263">
        <v>2.5</v>
      </c>
      <c r="X34" s="193"/>
      <c r="Y34" s="269">
        <v>2.5</v>
      </c>
      <c r="Z34" s="193"/>
      <c r="AA34" s="263">
        <v>2.5</v>
      </c>
      <c r="AB34" s="186">
        <f>_xll.qlSimpleQuoteSetValue(F34,AA34/10000,Trigger)</f>
        <v>0</v>
      </c>
      <c r="AC34" s="76"/>
    </row>
    <row r="35" spans="1:29" ht="11.25" customHeight="1" x14ac:dyDescent="0.2">
      <c r="A35" s="75"/>
      <c r="B35" s="264" t="str">
        <f t="shared" si="3"/>
        <v>27Y</v>
      </c>
      <c r="C35" s="218" t="str">
        <f t="shared" si="3"/>
        <v>1L</v>
      </c>
      <c r="D35" s="219" t="str">
        <f t="shared" si="3"/>
        <v>3L</v>
      </c>
      <c r="E35" s="220" t="str">
        <f t="shared" si="0"/>
        <v>CHF1L3L27Y_Quote</v>
      </c>
      <c r="F35" s="220" t="str">
        <f>_xll.qlSimpleQuote(E35,,RateTickValue,Permanent,Trigger,ObjectOverwrite)</f>
        <v>CHF1L3L27Y_Quote#0000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91</v>
      </c>
      <c r="M35" s="181" t="s">
        <v>92</v>
      </c>
      <c r="N35" s="182" t="str">
        <f t="shared" si="4"/>
        <v>CHF1L3L27Y</v>
      </c>
      <c r="O35" s="80" t="str">
        <v>CHF1L3L27Y=ICAP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2"/>
        <v>0</v>
      </c>
      <c r="W35" s="263">
        <v>2.5</v>
      </c>
      <c r="X35" s="193"/>
      <c r="Y35" s="269">
        <v>2.5</v>
      </c>
      <c r="Z35" s="193"/>
      <c r="AA35" s="263">
        <v>2.5</v>
      </c>
      <c r="AB35" s="186">
        <f>_xll.qlSimpleQuoteSetValue(F35,AA35/10000,Trigger)</f>
        <v>0</v>
      </c>
      <c r="AC35" s="76"/>
    </row>
    <row r="36" spans="1:29" ht="11.25" customHeight="1" x14ac:dyDescent="0.2">
      <c r="A36" s="75"/>
      <c r="B36" s="264" t="str">
        <f t="shared" si="3"/>
        <v>28Y</v>
      </c>
      <c r="C36" s="218" t="str">
        <f t="shared" si="3"/>
        <v>1L</v>
      </c>
      <c r="D36" s="219" t="str">
        <f t="shared" si="3"/>
        <v>3L</v>
      </c>
      <c r="E36" s="220" t="str">
        <f t="shared" si="0"/>
        <v>CHF1L3L28Y_Quote</v>
      </c>
      <c r="F36" s="220" t="str">
        <f>_xll.qlSimpleQuote(E36,,RateTickValue,Permanent,Trigger,ObjectOverwrite)</f>
        <v>CHF1L3L28Y_Quote#0000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91</v>
      </c>
      <c r="M36" s="181" t="s">
        <v>92</v>
      </c>
      <c r="N36" s="182" t="str">
        <f t="shared" si="4"/>
        <v>CHF1L3L28Y</v>
      </c>
      <c r="O36" s="80" t="str">
        <v>CHF1L3L28Y=ICAP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2"/>
        <v>0</v>
      </c>
      <c r="W36" s="263">
        <v>2.5</v>
      </c>
      <c r="X36" s="193"/>
      <c r="Y36" s="269">
        <v>2.5</v>
      </c>
      <c r="Z36" s="193"/>
      <c r="AA36" s="263">
        <v>2.5</v>
      </c>
      <c r="AB36" s="186">
        <f>_xll.qlSimpleQuoteSetValue(F36,AA36/10000,Trigger)</f>
        <v>0</v>
      </c>
      <c r="AC36" s="76"/>
    </row>
    <row r="37" spans="1:29" ht="11.25" customHeight="1" x14ac:dyDescent="0.2">
      <c r="A37" s="75"/>
      <c r="B37" s="264" t="str">
        <f t="shared" si="3"/>
        <v>29Y</v>
      </c>
      <c r="C37" s="218" t="str">
        <f t="shared" si="3"/>
        <v>1L</v>
      </c>
      <c r="D37" s="219" t="str">
        <f t="shared" si="3"/>
        <v>3L</v>
      </c>
      <c r="E37" s="220" t="str">
        <f t="shared" si="0"/>
        <v>CHF1L3L29Y_Quote</v>
      </c>
      <c r="F37" s="220" t="str">
        <f>_xll.qlSimpleQuote(E37,,RateTickValue,Permanent,Trigger,ObjectOverwrite)</f>
        <v>CHF1L3L29Y_Quote#0000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91</v>
      </c>
      <c r="M37" s="181" t="s">
        <v>92</v>
      </c>
      <c r="N37" s="182" t="str">
        <f t="shared" si="4"/>
        <v>CHF1L3L29Y</v>
      </c>
      <c r="O37" s="80" t="str">
        <v>CHF1L3L29Y=ICAP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2"/>
        <v>0</v>
      </c>
      <c r="W37" s="263">
        <v>2.5</v>
      </c>
      <c r="X37" s="193"/>
      <c r="Y37" s="269">
        <v>2.5</v>
      </c>
      <c r="Z37" s="193"/>
      <c r="AA37" s="263">
        <v>2.5</v>
      </c>
      <c r="AB37" s="186">
        <f>_xll.qlSimpleQuoteSetValue(F37,AA37/10000,Trigger)</f>
        <v>0</v>
      </c>
      <c r="AC37" s="76"/>
    </row>
    <row r="38" spans="1:29" ht="11.25" customHeight="1" x14ac:dyDescent="0.2">
      <c r="A38" s="75"/>
      <c r="B38" s="264" t="str">
        <f t="shared" si="3"/>
        <v>30Y</v>
      </c>
      <c r="C38" s="218" t="str">
        <f t="shared" si="3"/>
        <v>1L</v>
      </c>
      <c r="D38" s="219" t="str">
        <f t="shared" si="3"/>
        <v>3L</v>
      </c>
      <c r="E38" s="220" t="str">
        <f t="shared" si="0"/>
        <v>CHF1L3L30Y_Quote</v>
      </c>
      <c r="F38" s="220" t="str">
        <f>_xll.qlSimpleQuote(E38,,RateTickValue,Permanent,Trigger,ObjectOverwrite)</f>
        <v>CHF1L3L30Y_Quote#0000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91</v>
      </c>
      <c r="M38" s="181" t="s">
        <v>92</v>
      </c>
      <c r="N38" s="182" t="str">
        <f t="shared" si="4"/>
        <v>CHF1L3L30Y</v>
      </c>
      <c r="O38" s="80" t="str">
        <v>CHF1L3L30Y=ICAP</v>
      </c>
      <c r="P38" s="263">
        <v>0.5</v>
      </c>
      <c r="Q38" s="263">
        <v>4.5</v>
      </c>
      <c r="R38" s="277">
        <v>0</v>
      </c>
      <c r="S38" s="276">
        <v>0</v>
      </c>
      <c r="T38" s="263">
        <f>_xll.qlMidEquivalent(P38,Q38)</f>
        <v>2.5</v>
      </c>
      <c r="U38" s="274">
        <v>30</v>
      </c>
      <c r="V38" s="83" t="b">
        <f t="shared" si="2"/>
        <v>1</v>
      </c>
      <c r="W38" s="263">
        <v>2.5</v>
      </c>
      <c r="X38" s="193"/>
      <c r="Y38" s="263">
        <v>2.5</v>
      </c>
      <c r="Z38" s="193"/>
      <c r="AA38" s="263">
        <v>2.5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264" t="str">
        <f t="shared" si="3"/>
        <v>35Y</v>
      </c>
      <c r="C39" s="218" t="str">
        <f t="shared" si="3"/>
        <v>1L</v>
      </c>
      <c r="D39" s="219" t="str">
        <f t="shared" si="3"/>
        <v>3L</v>
      </c>
      <c r="E39" s="220" t="str">
        <f t="shared" si="0"/>
        <v>CHF1L3L35Y_Quote</v>
      </c>
      <c r="F39" s="220" t="str">
        <f>_xll.qlSimpleQuote(E39,,RateTickValue,Permanent,Trigger,ObjectOverwrite)</f>
        <v>CHF1L3L35Y_Quote#0000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91</v>
      </c>
      <c r="M39" s="181" t="s">
        <v>92</v>
      </c>
      <c r="N39" s="182" t="str">
        <f t="shared" si="4"/>
        <v>CHF1L3L35Y</v>
      </c>
      <c r="O39" s="80" t="str">
        <v>CHF1L3L35Y=ICAP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2"/>
        <v>0</v>
      </c>
      <c r="W39" s="263">
        <f>W38</f>
        <v>2.5</v>
      </c>
      <c r="X39" s="193"/>
      <c r="Y39" s="263">
        <v>2.5</v>
      </c>
      <c r="Z39" s="193"/>
      <c r="AA39" s="263">
        <v>2.5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264" t="str">
        <f t="shared" si="3"/>
        <v>40Y</v>
      </c>
      <c r="C40" s="218" t="str">
        <f t="shared" si="3"/>
        <v>1L</v>
      </c>
      <c r="D40" s="219" t="str">
        <f t="shared" si="3"/>
        <v>3L</v>
      </c>
      <c r="E40" s="220" t="str">
        <f t="shared" si="0"/>
        <v>CHF1L3L40Y_Quote</v>
      </c>
      <c r="F40" s="220" t="str">
        <f>_xll.qlSimpleQuote(E40,,RateTickValue,Permanent,Trigger,ObjectOverwrite)</f>
        <v>CHF1L3L40Y_Quote#0000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91</v>
      </c>
      <c r="M40" s="181" t="s">
        <v>92</v>
      </c>
      <c r="N40" s="182" t="str">
        <f t="shared" si="4"/>
        <v>CHF1L3L40Y</v>
      </c>
      <c r="O40" s="80" t="str">
        <v>CHF1L3L40Y=ICAP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2"/>
        <v>0</v>
      </c>
      <c r="W40" s="263">
        <f>W39</f>
        <v>2.5</v>
      </c>
      <c r="X40" s="193"/>
      <c r="Y40" s="263">
        <v>2.5</v>
      </c>
      <c r="Z40" s="193"/>
      <c r="AA40" s="263">
        <v>2.5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264" t="str">
        <f t="shared" si="3"/>
        <v>50Y</v>
      </c>
      <c r="C41" s="218" t="str">
        <f t="shared" si="3"/>
        <v>1L</v>
      </c>
      <c r="D41" s="219" t="str">
        <f t="shared" si="3"/>
        <v>3L</v>
      </c>
      <c r="E41" s="220" t="str">
        <f t="shared" si="0"/>
        <v>CHF1L3L50Y_Quote</v>
      </c>
      <c r="F41" s="220" t="str">
        <f>_xll.qlSimpleQuote(E41,,RateTickValue,Permanent,Trigger,ObjectOverwrite)</f>
        <v>CHF1L3L50Y_Quote#0000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91</v>
      </c>
      <c r="M41" s="181" t="s">
        <v>92</v>
      </c>
      <c r="N41" s="182" t="str">
        <f t="shared" si="4"/>
        <v>CHF1L3L50Y</v>
      </c>
      <c r="O41" s="80" t="str">
        <v>CHF1L3L50Y=ICAP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2"/>
        <v>0</v>
      </c>
      <c r="W41" s="263">
        <f>W40</f>
        <v>2.5</v>
      </c>
      <c r="X41" s="193"/>
      <c r="Y41" s="263">
        <v>2.5</v>
      </c>
      <c r="Z41" s="193"/>
      <c r="AA41" s="263">
        <v>2.5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266" t="str">
        <f t="shared" si="3"/>
        <v>60Y</v>
      </c>
      <c r="C42" s="223" t="str">
        <f t="shared" si="3"/>
        <v>1L</v>
      </c>
      <c r="D42" s="224" t="str">
        <f t="shared" si="3"/>
        <v>3L</v>
      </c>
      <c r="E42" s="225" t="str">
        <f t="shared" si="0"/>
        <v>CHF1L3L60Y_Quote</v>
      </c>
      <c r="F42" s="225" t="str">
        <f>_xll.qlSimpleQuote(E42,,RateTickValue,Permanent,Trigger,ObjectOverwrite)</f>
        <v>CHF1L3L60Y_Quote#0000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91</v>
      </c>
      <c r="M42" s="183" t="s">
        <v>92</v>
      </c>
      <c r="N42" s="184" t="str">
        <f t="shared" si="4"/>
        <v>CHF1L3L60Y</v>
      </c>
      <c r="O42" s="81" t="str">
        <v>CHF1L3L60Y=ICAP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2"/>
        <v>0</v>
      </c>
      <c r="W42" s="268">
        <f>W41</f>
        <v>2.5</v>
      </c>
      <c r="X42" s="193"/>
      <c r="Y42" s="268">
        <v>2.5</v>
      </c>
      <c r="Z42" s="193"/>
      <c r="AA42" s="268">
        <v>2.5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283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7">
        <f>_xll.ohTrigger(AB5:AB42)</f>
        <v>2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obj_0021a#0000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81" t="str">
        <f>K5</f>
        <v>6M</v>
      </c>
      <c r="C5" s="213" t="str">
        <f>L5</f>
        <v>1L</v>
      </c>
      <c r="D5" s="214" t="str">
        <f>M5</f>
        <v>6L</v>
      </c>
      <c r="E5" s="215" t="str">
        <f t="shared" ref="E5:E42" si="0">IF(ISBLANK(C5),"#",Currency&amp;$C5&amp;$D5&amp;$B5&amp;QuoteSuffix)</f>
        <v>CHF1L6L6M_Quote</v>
      </c>
      <c r="F5" s="215" t="str">
        <f>_xll.qlSimpleQuote(E5,,RateTickValue,Permanent,Trigger,ObjectOverwrite)</f>
        <v>CHF1L6L6M_Quote#0000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91</v>
      </c>
      <c r="M5" s="181" t="s">
        <v>93</v>
      </c>
      <c r="N5" s="182" t="str">
        <f t="shared" ref="N5:N42" si="1">IF(Contributor="ICAP LN",Currency&amp;$L5&amp;$M5&amp;$K5,Currency&amp;$M5&amp;$L5&amp;$K5)</f>
        <v>CHF1L6L6M</v>
      </c>
      <c r="O5" s="80" t="str">
        <f t="array" ref="O5:O42">Instruments&amp;"="&amp;VLOOKUP(Contributor,ContributorTable,2,FALSE)</f>
        <v>CHF1L6L6M=ICAP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2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B42" si="3">K6</f>
        <v>1Y</v>
      </c>
      <c r="C6" s="218" t="str">
        <f t="shared" ref="C6:C42" si="4">L6</f>
        <v>1L</v>
      </c>
      <c r="D6" s="219" t="str">
        <f t="shared" ref="D6:D42" si="5">M6</f>
        <v>6L</v>
      </c>
      <c r="E6" s="220" t="str">
        <f t="shared" si="0"/>
        <v>CHF1L6L1Y_Quote</v>
      </c>
      <c r="F6" s="220" t="str">
        <f>_xll.qlSimpleQuote(E6,,RateTickValue,Permanent,Trigger,ObjectOverwrite)</f>
        <v>CHF1L6L1Y_Quote#0000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91</v>
      </c>
      <c r="M6" s="181" t="s">
        <v>93</v>
      </c>
      <c r="N6" s="182" t="str">
        <f t="shared" si="1"/>
        <v>CHF1L6L1Y</v>
      </c>
      <c r="O6" s="80" t="str">
        <v>CHF1L6L1Y=ICAP</v>
      </c>
      <c r="P6" s="263">
        <v>15.5</v>
      </c>
      <c r="Q6" s="263">
        <v>19.5</v>
      </c>
      <c r="R6" s="277">
        <v>0</v>
      </c>
      <c r="S6" s="276">
        <v>0</v>
      </c>
      <c r="T6" s="263">
        <f>_xll.qlMidEquivalent(P6,Q6)</f>
        <v>17.5</v>
      </c>
      <c r="U6" s="273">
        <v>1</v>
      </c>
      <c r="V6" s="83" t="b">
        <f t="shared" si="2"/>
        <v>1</v>
      </c>
      <c r="W6" s="263">
        <v>17.5</v>
      </c>
      <c r="X6" s="193"/>
      <c r="Y6" s="269">
        <v>17.5</v>
      </c>
      <c r="Z6" s="193"/>
      <c r="AA6" s="263">
        <v>17.5</v>
      </c>
      <c r="AB6" s="186">
        <f>_xll.qlSimpleQuoteSetValue(F6,AA6/10000,Trigger)</f>
        <v>0</v>
      </c>
      <c r="AC6" s="76"/>
      <c r="AD6" s="197"/>
    </row>
    <row r="7" spans="1:30" s="211" customFormat="1" ht="11.25" customHeight="1" x14ac:dyDescent="0.25">
      <c r="A7" s="75"/>
      <c r="B7" s="264" t="str">
        <f t="shared" si="3"/>
        <v>15M</v>
      </c>
      <c r="C7" s="218" t="str">
        <f t="shared" si="4"/>
        <v>1L</v>
      </c>
      <c r="D7" s="219" t="str">
        <f t="shared" si="5"/>
        <v>6L</v>
      </c>
      <c r="E7" s="220" t="str">
        <f t="shared" si="0"/>
        <v>CHF1L6L15M_Quote</v>
      </c>
      <c r="F7" s="220" t="str">
        <f>_xll.qlSimpleQuote(E7,,RateTickValue,Permanent,Trigger,ObjectOverwrite)</f>
        <v>CHF1L6L15M_Quote#0000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91</v>
      </c>
      <c r="M7" s="181" t="s">
        <v>93</v>
      </c>
      <c r="N7" s="182" t="str">
        <f t="shared" si="1"/>
        <v>CHF1L6L15M</v>
      </c>
      <c r="O7" s="80" t="str">
        <v>CHF1L6L15M=ICAP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2"/>
        <v>0</v>
      </c>
      <c r="W7" s="263">
        <v>17.340428777286434</v>
      </c>
      <c r="X7" s="193"/>
      <c r="Y7" s="269">
        <v>17.340428777286434</v>
      </c>
      <c r="Z7" s="193"/>
      <c r="AA7" s="263">
        <v>17.340428777286434</v>
      </c>
      <c r="AB7" s="186">
        <f>_xll.qlSimpleQuoteSetValue(F7,AA7/10000,Trigger)</f>
        <v>0</v>
      </c>
      <c r="AC7" s="76"/>
      <c r="AD7" s="197"/>
    </row>
    <row r="8" spans="1:30" ht="11.25" customHeight="1" x14ac:dyDescent="0.25">
      <c r="A8" s="75"/>
      <c r="B8" s="264" t="str">
        <f t="shared" si="3"/>
        <v>18M</v>
      </c>
      <c r="C8" s="218" t="str">
        <f t="shared" si="4"/>
        <v>1L</v>
      </c>
      <c r="D8" s="219" t="str">
        <f t="shared" si="5"/>
        <v>6L</v>
      </c>
      <c r="E8" s="220" t="str">
        <f t="shared" si="0"/>
        <v>CHF1L6L18M_Quote</v>
      </c>
      <c r="F8" s="220" t="str">
        <f>_xll.qlSimpleQuote(E8,,RateTickValue,Permanent,Trigger,ObjectOverwrite)</f>
        <v>CHF1L6L18M_Quote#0000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91</v>
      </c>
      <c r="M8" s="181" t="s">
        <v>93</v>
      </c>
      <c r="N8" s="182" t="str">
        <f t="shared" si="1"/>
        <v>CHF1L6L18M</v>
      </c>
      <c r="O8" s="80" t="str">
        <v>CHF1L6L18M=ICAP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2"/>
        <v>0</v>
      </c>
      <c r="W8" s="263">
        <v>17.169686043658292</v>
      </c>
      <c r="X8" s="193"/>
      <c r="Y8" s="269">
        <v>17.169686043658292</v>
      </c>
      <c r="Z8" s="193"/>
      <c r="AA8" s="263">
        <v>17.169686043658292</v>
      </c>
      <c r="AB8" s="186">
        <f>_xll.qlSimpleQuoteSetValue(F8,AA8/10000,Trigger)</f>
        <v>0</v>
      </c>
      <c r="AC8" s="76"/>
    </row>
    <row r="9" spans="1:30" ht="11.25" customHeight="1" x14ac:dyDescent="0.25">
      <c r="A9" s="75"/>
      <c r="B9" s="264" t="str">
        <f t="shared" si="3"/>
        <v>21M</v>
      </c>
      <c r="C9" s="218" t="str">
        <f t="shared" si="4"/>
        <v>1L</v>
      </c>
      <c r="D9" s="219" t="str">
        <f t="shared" si="5"/>
        <v>6L</v>
      </c>
      <c r="E9" s="220" t="str">
        <f t="shared" si="0"/>
        <v>CHF1L6L21M_Quote</v>
      </c>
      <c r="F9" s="220" t="str">
        <f>_xll.qlSimpleQuote(E9,,RateTickValue,Permanent,Trigger,ObjectOverwrite)</f>
        <v>CHF1L6L21M_Quote#0000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91</v>
      </c>
      <c r="M9" s="181" t="s">
        <v>93</v>
      </c>
      <c r="N9" s="182" t="str">
        <f t="shared" si="1"/>
        <v>CHF1L6L21M</v>
      </c>
      <c r="O9" s="80" t="str">
        <v>CHF1L6L21M=ICAP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2"/>
        <v>0</v>
      </c>
      <c r="W9" s="263">
        <v>16.976600288201006</v>
      </c>
      <c r="X9" s="193"/>
      <c r="Y9" s="269">
        <v>16.976600288201006</v>
      </c>
      <c r="Z9" s="193"/>
      <c r="AA9" s="263">
        <v>16.976600288201006</v>
      </c>
      <c r="AB9" s="186">
        <f>_xll.qlSimpleQuoteSetValue(F9,AA9/10000,Trigger)</f>
        <v>0</v>
      </c>
      <c r="AC9" s="76"/>
    </row>
    <row r="10" spans="1:30" ht="11.25" customHeight="1" x14ac:dyDescent="0.2">
      <c r="A10" s="75"/>
      <c r="B10" s="264" t="str">
        <f t="shared" si="3"/>
        <v>2Y</v>
      </c>
      <c r="C10" s="218" t="str">
        <f t="shared" si="4"/>
        <v>1L</v>
      </c>
      <c r="D10" s="219" t="str">
        <f t="shared" si="5"/>
        <v>6L</v>
      </c>
      <c r="E10" s="220" t="str">
        <f t="shared" si="0"/>
        <v>CHF1L6L2Y_Quote</v>
      </c>
      <c r="F10" s="220" t="str">
        <f>_xll.qlSimpleQuote(E10,,RateTickValue,Permanent,Trigger,ObjectOverwrite)</f>
        <v>CHF1L6L2Y_Quote#0000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91</v>
      </c>
      <c r="M10" s="181" t="s">
        <v>93</v>
      </c>
      <c r="N10" s="182" t="str">
        <f t="shared" si="1"/>
        <v>CHF1L6L2Y</v>
      </c>
      <c r="O10" s="80" t="str">
        <v>CHF1L6L2Y=ICAP</v>
      </c>
      <c r="P10" s="263">
        <v>14.75</v>
      </c>
      <c r="Q10" s="263">
        <v>18.75</v>
      </c>
      <c r="R10" s="277">
        <v>0</v>
      </c>
      <c r="S10" s="276">
        <v>0</v>
      </c>
      <c r="T10" s="263">
        <f>_xll.qlMidEquivalent(P10,Q10)</f>
        <v>16.75</v>
      </c>
      <c r="U10" s="274">
        <v>2</v>
      </c>
      <c r="V10" s="83" t="b">
        <f t="shared" si="2"/>
        <v>1</v>
      </c>
      <c r="W10" s="263">
        <v>16.75</v>
      </c>
      <c r="X10" s="193"/>
      <c r="Y10" s="269">
        <v>16.75</v>
      </c>
      <c r="Z10" s="193"/>
      <c r="AA10" s="263">
        <v>16.75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264" t="str">
        <f t="shared" si="3"/>
        <v>3Y</v>
      </c>
      <c r="C11" s="218" t="str">
        <f t="shared" si="4"/>
        <v>1L</v>
      </c>
      <c r="D11" s="219" t="str">
        <f t="shared" si="5"/>
        <v>6L</v>
      </c>
      <c r="E11" s="220" t="str">
        <f t="shared" si="0"/>
        <v>CHF1L6L3Y_Quote</v>
      </c>
      <c r="F11" s="220" t="str">
        <f>_xll.qlSimpleQuote(E11,,RateTickValue,Permanent,Trigger,ObjectOverwrite)</f>
        <v>CHF1L6L3Y_Quote#0000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91</v>
      </c>
      <c r="M11" s="181" t="s">
        <v>93</v>
      </c>
      <c r="N11" s="182" t="str">
        <f t="shared" si="1"/>
        <v>CHF1L6L3Y</v>
      </c>
      <c r="O11" s="80" t="str">
        <v>CHF1L6L3Y=ICAP</v>
      </c>
      <c r="P11" s="263">
        <v>13.75</v>
      </c>
      <c r="Q11" s="263">
        <v>17.75</v>
      </c>
      <c r="R11" s="277">
        <v>0</v>
      </c>
      <c r="S11" s="276">
        <v>0</v>
      </c>
      <c r="T11" s="263">
        <f>_xll.qlMidEquivalent(P11,Q11)</f>
        <v>15.75</v>
      </c>
      <c r="U11" s="274">
        <v>3</v>
      </c>
      <c r="V11" s="83" t="b">
        <f t="shared" si="2"/>
        <v>1</v>
      </c>
      <c r="W11" s="263">
        <v>15.75</v>
      </c>
      <c r="X11" s="193"/>
      <c r="Y11" s="269">
        <v>15.75</v>
      </c>
      <c r="Z11" s="193"/>
      <c r="AA11" s="263">
        <v>15.75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264" t="str">
        <f t="shared" si="3"/>
        <v>4Y</v>
      </c>
      <c r="C12" s="218" t="str">
        <f t="shared" si="4"/>
        <v>1L</v>
      </c>
      <c r="D12" s="219" t="str">
        <f t="shared" si="5"/>
        <v>6L</v>
      </c>
      <c r="E12" s="220" t="str">
        <f t="shared" si="0"/>
        <v>CHF1L6L4Y_Quote</v>
      </c>
      <c r="F12" s="220" t="str">
        <f>_xll.qlSimpleQuote(E12,,RateTickValue,Permanent,Trigger,ObjectOverwrite)</f>
        <v>CHF1L6L4Y_Quote#0000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91</v>
      </c>
      <c r="M12" s="181" t="s">
        <v>93</v>
      </c>
      <c r="N12" s="182" t="str">
        <f t="shared" si="1"/>
        <v>CHF1L6L4Y</v>
      </c>
      <c r="O12" s="80" t="str">
        <v>CHF1L6L4Y=ICAP</v>
      </c>
      <c r="P12" s="263">
        <v>13.5</v>
      </c>
      <c r="Q12" s="263">
        <v>17.5</v>
      </c>
      <c r="R12" s="277">
        <v>0</v>
      </c>
      <c r="S12" s="276">
        <v>0</v>
      </c>
      <c r="T12" s="263">
        <f>_xll.qlMidEquivalent(P12,Q12)</f>
        <v>15.5</v>
      </c>
      <c r="U12" s="274">
        <v>4</v>
      </c>
      <c r="V12" s="83" t="b">
        <f t="shared" si="2"/>
        <v>1</v>
      </c>
      <c r="W12" s="263">
        <v>15.5</v>
      </c>
      <c r="X12" s="193"/>
      <c r="Y12" s="269">
        <v>15.5</v>
      </c>
      <c r="Z12" s="193"/>
      <c r="AA12" s="263">
        <v>15.5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264" t="str">
        <f t="shared" si="3"/>
        <v>5Y</v>
      </c>
      <c r="C13" s="218" t="str">
        <f t="shared" si="4"/>
        <v>1L</v>
      </c>
      <c r="D13" s="219" t="str">
        <f t="shared" si="5"/>
        <v>6L</v>
      </c>
      <c r="E13" s="220" t="str">
        <f t="shared" si="0"/>
        <v>CHF1L6L5Y_Quote</v>
      </c>
      <c r="F13" s="220" t="str">
        <f>_xll.qlSimpleQuote(E13,,RateTickValue,Permanent,Trigger,ObjectOverwrite)</f>
        <v>CHF1L6L5Y_Quote#0000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91</v>
      </c>
      <c r="M13" s="181" t="s">
        <v>93</v>
      </c>
      <c r="N13" s="182" t="str">
        <f t="shared" si="1"/>
        <v>CHF1L6L5Y</v>
      </c>
      <c r="O13" s="80" t="str">
        <v>CHF1L6L5Y=ICAP</v>
      </c>
      <c r="P13" s="263">
        <v>13.25</v>
      </c>
      <c r="Q13" s="263">
        <v>17.25</v>
      </c>
      <c r="R13" s="277">
        <v>0</v>
      </c>
      <c r="S13" s="276">
        <v>0</v>
      </c>
      <c r="T13" s="263">
        <f>_xll.qlMidEquivalent(P13,Q13)</f>
        <v>15.25</v>
      </c>
      <c r="U13" s="274">
        <v>5</v>
      </c>
      <c r="V13" s="83" t="b">
        <f t="shared" si="2"/>
        <v>1</v>
      </c>
      <c r="W13" s="263">
        <v>15.25</v>
      </c>
      <c r="X13" s="193"/>
      <c r="Y13" s="269">
        <v>15.25</v>
      </c>
      <c r="Z13" s="193"/>
      <c r="AA13" s="263">
        <v>15.25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264" t="str">
        <f t="shared" si="3"/>
        <v>6Y</v>
      </c>
      <c r="C14" s="218" t="str">
        <f t="shared" si="4"/>
        <v>1L</v>
      </c>
      <c r="D14" s="219" t="str">
        <f t="shared" si="5"/>
        <v>6L</v>
      </c>
      <c r="E14" s="220" t="str">
        <f t="shared" si="0"/>
        <v>CHF1L6L6Y_Quote</v>
      </c>
      <c r="F14" s="220" t="str">
        <f>_xll.qlSimpleQuote(E14,,RateTickValue,Permanent,Trigger,ObjectOverwrite)</f>
        <v>CHF1L6L6Y_Quote#0000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91</v>
      </c>
      <c r="M14" s="181" t="s">
        <v>93</v>
      </c>
      <c r="N14" s="182" t="str">
        <f t="shared" si="1"/>
        <v>CHF1L6L6Y</v>
      </c>
      <c r="O14" s="80" t="str">
        <v>CHF1L6L6Y=ICAP</v>
      </c>
      <c r="P14" s="263">
        <v>12.75</v>
      </c>
      <c r="Q14" s="263">
        <v>16.75</v>
      </c>
      <c r="R14" s="277">
        <v>0</v>
      </c>
      <c r="S14" s="276">
        <v>0</v>
      </c>
      <c r="T14" s="263">
        <f>_xll.qlMidEquivalent(P14,Q14)</f>
        <v>14.75</v>
      </c>
      <c r="U14" s="274">
        <v>6</v>
      </c>
      <c r="V14" s="83" t="b">
        <f t="shared" si="2"/>
        <v>1</v>
      </c>
      <c r="W14" s="263">
        <v>14.75</v>
      </c>
      <c r="X14" s="193"/>
      <c r="Y14" s="269">
        <v>14.75</v>
      </c>
      <c r="Z14" s="193"/>
      <c r="AA14" s="263">
        <v>14.75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264" t="str">
        <f t="shared" si="3"/>
        <v>7Y</v>
      </c>
      <c r="C15" s="218" t="str">
        <f t="shared" si="4"/>
        <v>1L</v>
      </c>
      <c r="D15" s="219" t="str">
        <f t="shared" si="5"/>
        <v>6L</v>
      </c>
      <c r="E15" s="220" t="str">
        <f t="shared" si="0"/>
        <v>CHF1L6L7Y_Quote</v>
      </c>
      <c r="F15" s="220" t="str">
        <f>_xll.qlSimpleQuote(E15,,RateTickValue,Permanent,Trigger,ObjectOverwrite)</f>
        <v>CHF1L6L7Y_Quote#0000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91</v>
      </c>
      <c r="M15" s="181" t="s">
        <v>93</v>
      </c>
      <c r="N15" s="182" t="str">
        <f t="shared" si="1"/>
        <v>CHF1L6L7Y</v>
      </c>
      <c r="O15" s="80" t="str">
        <v>CHF1L6L7Y=ICAP</v>
      </c>
      <c r="P15" s="263">
        <v>12.5</v>
      </c>
      <c r="Q15" s="263">
        <v>16.5</v>
      </c>
      <c r="R15" s="277">
        <v>0</v>
      </c>
      <c r="S15" s="276">
        <v>0</v>
      </c>
      <c r="T15" s="263">
        <f>_xll.qlMidEquivalent(P15,Q15)</f>
        <v>14.5</v>
      </c>
      <c r="U15" s="274">
        <v>7</v>
      </c>
      <c r="V15" s="83" t="b">
        <f t="shared" si="2"/>
        <v>1</v>
      </c>
      <c r="W15" s="263">
        <v>14.5</v>
      </c>
      <c r="X15" s="193"/>
      <c r="Y15" s="269">
        <v>14.5</v>
      </c>
      <c r="Z15" s="193"/>
      <c r="AA15" s="263">
        <v>14.5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264" t="str">
        <f t="shared" si="3"/>
        <v>8Y</v>
      </c>
      <c r="C16" s="218" t="str">
        <f t="shared" si="4"/>
        <v>1L</v>
      </c>
      <c r="D16" s="219" t="str">
        <f t="shared" si="5"/>
        <v>6L</v>
      </c>
      <c r="E16" s="220" t="str">
        <f t="shared" si="0"/>
        <v>CHF1L6L8Y_Quote</v>
      </c>
      <c r="F16" s="220" t="str">
        <f>_xll.qlSimpleQuote(E16,,RateTickValue,Permanent,Trigger,ObjectOverwrite)</f>
        <v>CHF1L6L8Y_Quote#0000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91</v>
      </c>
      <c r="M16" s="181" t="s">
        <v>93</v>
      </c>
      <c r="N16" s="182" t="str">
        <f t="shared" si="1"/>
        <v>CHF1L6L8Y</v>
      </c>
      <c r="O16" s="80" t="str">
        <v>CHF1L6L8Y=ICAP</v>
      </c>
      <c r="P16" s="263">
        <v>12.25</v>
      </c>
      <c r="Q16" s="263">
        <v>16.25</v>
      </c>
      <c r="R16" s="277">
        <v>0</v>
      </c>
      <c r="S16" s="276">
        <v>0</v>
      </c>
      <c r="T16" s="263">
        <f>_xll.qlMidEquivalent(P16,Q16)</f>
        <v>14.25</v>
      </c>
      <c r="U16" s="274">
        <v>8</v>
      </c>
      <c r="V16" s="83" t="b">
        <f t="shared" si="2"/>
        <v>1</v>
      </c>
      <c r="W16" s="263">
        <v>14.25</v>
      </c>
      <c r="X16" s="193"/>
      <c r="Y16" s="269">
        <v>14.25</v>
      </c>
      <c r="Z16" s="193"/>
      <c r="AA16" s="263">
        <v>14.25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264" t="str">
        <f t="shared" si="3"/>
        <v>9Y</v>
      </c>
      <c r="C17" s="218" t="str">
        <f t="shared" si="4"/>
        <v>1L</v>
      </c>
      <c r="D17" s="219" t="str">
        <f t="shared" si="5"/>
        <v>6L</v>
      </c>
      <c r="E17" s="220" t="str">
        <f t="shared" si="0"/>
        <v>CHF1L6L9Y_Quote</v>
      </c>
      <c r="F17" s="220" t="str">
        <f>_xll.qlSimpleQuote(E17,,RateTickValue,Permanent,Trigger,ObjectOverwrite)</f>
        <v>CHF1L6L9Y_Quote#0000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91</v>
      </c>
      <c r="M17" s="181" t="s">
        <v>93</v>
      </c>
      <c r="N17" s="182" t="str">
        <f t="shared" si="1"/>
        <v>CHF1L6L9Y</v>
      </c>
      <c r="O17" s="80" t="str">
        <v>CHF1L6L9Y=ICAP</v>
      </c>
      <c r="P17" s="263">
        <v>12.25</v>
      </c>
      <c r="Q17" s="263">
        <v>16.25</v>
      </c>
      <c r="R17" s="277">
        <v>0</v>
      </c>
      <c r="S17" s="276">
        <v>0</v>
      </c>
      <c r="T17" s="263">
        <f>_xll.qlMidEquivalent(P17,Q17)</f>
        <v>14.25</v>
      </c>
      <c r="U17" s="274">
        <v>9</v>
      </c>
      <c r="V17" s="83" t="b">
        <f t="shared" si="2"/>
        <v>1</v>
      </c>
      <c r="W17" s="263">
        <v>14.25</v>
      </c>
      <c r="X17" s="193"/>
      <c r="Y17" s="269">
        <v>14.25</v>
      </c>
      <c r="Z17" s="193"/>
      <c r="AA17" s="263">
        <v>14.25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264" t="str">
        <f t="shared" si="3"/>
        <v>10Y</v>
      </c>
      <c r="C18" s="218" t="str">
        <f t="shared" si="4"/>
        <v>1L</v>
      </c>
      <c r="D18" s="219" t="str">
        <f t="shared" si="5"/>
        <v>6L</v>
      </c>
      <c r="E18" s="220" t="str">
        <f t="shared" si="0"/>
        <v>CHF1L6L10Y_Quote</v>
      </c>
      <c r="F18" s="220" t="str">
        <f>_xll.qlSimpleQuote(E18,,RateTickValue,Permanent,Trigger,ObjectOverwrite)</f>
        <v>CHF1L6L10Y_Quote#0000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91</v>
      </c>
      <c r="M18" s="181" t="s">
        <v>93</v>
      </c>
      <c r="N18" s="182" t="str">
        <f t="shared" si="1"/>
        <v>CHF1L6L10Y</v>
      </c>
      <c r="O18" s="80" t="str">
        <v>CHF1L6L10Y=ICAP</v>
      </c>
      <c r="P18" s="263">
        <v>11.75</v>
      </c>
      <c r="Q18" s="263">
        <v>15.75</v>
      </c>
      <c r="R18" s="277">
        <v>0</v>
      </c>
      <c r="S18" s="276">
        <v>0</v>
      </c>
      <c r="T18" s="263">
        <f>_xll.qlMidEquivalent(P18,Q18)</f>
        <v>13.75</v>
      </c>
      <c r="U18" s="274">
        <v>10</v>
      </c>
      <c r="V18" s="83" t="b">
        <f t="shared" si="2"/>
        <v>1</v>
      </c>
      <c r="W18" s="263">
        <v>13.75</v>
      </c>
      <c r="X18" s="193"/>
      <c r="Y18" s="269">
        <v>13.75</v>
      </c>
      <c r="Z18" s="193"/>
      <c r="AA18" s="263">
        <v>13.75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264" t="str">
        <f t="shared" si="3"/>
        <v>11Y</v>
      </c>
      <c r="C19" s="218" t="str">
        <f t="shared" si="4"/>
        <v>1L</v>
      </c>
      <c r="D19" s="219" t="str">
        <f t="shared" si="5"/>
        <v>6L</v>
      </c>
      <c r="E19" s="220" t="str">
        <f t="shared" si="0"/>
        <v>CHF1L6L11Y_Quote</v>
      </c>
      <c r="F19" s="220" t="str">
        <f>_xll.qlSimpleQuote(E19,,RateTickValue,Permanent,Trigger,ObjectOverwrite)</f>
        <v>CHF1L6L11Y_Quote#0000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91</v>
      </c>
      <c r="M19" s="181" t="s">
        <v>93</v>
      </c>
      <c r="N19" s="182" t="str">
        <f t="shared" si="1"/>
        <v>CHF1L6L11Y</v>
      </c>
      <c r="O19" s="80" t="str">
        <v>CHF1L6L11Y=ICAP</v>
      </c>
      <c r="P19" s="263">
        <v>11.25</v>
      </c>
      <c r="Q19" s="263">
        <v>15.25</v>
      </c>
      <c r="R19" s="277">
        <v>0</v>
      </c>
      <c r="S19" s="276">
        <v>0</v>
      </c>
      <c r="T19" s="263">
        <f>_xll.qlMidEquivalent(P19,Q19)</f>
        <v>13.25</v>
      </c>
      <c r="U19" s="274">
        <v>11</v>
      </c>
      <c r="V19" s="83" t="b">
        <f t="shared" si="2"/>
        <v>1</v>
      </c>
      <c r="W19" s="263">
        <v>13.25</v>
      </c>
      <c r="X19" s="193"/>
      <c r="Y19" s="269">
        <v>13.25</v>
      </c>
      <c r="Z19" s="193"/>
      <c r="AA19" s="263">
        <v>13.25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264" t="str">
        <f t="shared" si="3"/>
        <v>12Y</v>
      </c>
      <c r="C20" s="218" t="str">
        <f t="shared" si="4"/>
        <v>1L</v>
      </c>
      <c r="D20" s="219" t="str">
        <f t="shared" si="5"/>
        <v>6L</v>
      </c>
      <c r="E20" s="220" t="str">
        <f t="shared" si="0"/>
        <v>CHF1L6L12Y_Quote</v>
      </c>
      <c r="F20" s="220" t="str">
        <f>_xll.qlSimpleQuote(E20,,RateTickValue,Permanent,Trigger,ObjectOverwrite)</f>
        <v>CHF1L6L12Y_Quote#0000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91</v>
      </c>
      <c r="M20" s="181" t="s">
        <v>93</v>
      </c>
      <c r="N20" s="182" t="str">
        <f t="shared" si="1"/>
        <v>CHF1L6L12Y</v>
      </c>
      <c r="O20" s="80" t="str">
        <v>CHF1L6L12Y=ICAP</v>
      </c>
      <c r="P20" s="263">
        <v>10.75</v>
      </c>
      <c r="Q20" s="263">
        <v>14.75</v>
      </c>
      <c r="R20" s="277">
        <v>0</v>
      </c>
      <c r="S20" s="276">
        <v>0</v>
      </c>
      <c r="T20" s="263">
        <f>_xll.qlMidEquivalent(P20,Q20)</f>
        <v>12.75</v>
      </c>
      <c r="U20" s="274">
        <v>12</v>
      </c>
      <c r="V20" s="83" t="b">
        <f t="shared" si="2"/>
        <v>1</v>
      </c>
      <c r="W20" s="263">
        <v>12.75</v>
      </c>
      <c r="X20" s="193"/>
      <c r="Y20" s="269">
        <v>12.75</v>
      </c>
      <c r="Z20" s="193"/>
      <c r="AA20" s="263">
        <v>12.75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264" t="str">
        <f t="shared" si="3"/>
        <v>13Y</v>
      </c>
      <c r="C21" s="218" t="str">
        <f t="shared" si="4"/>
        <v>1L</v>
      </c>
      <c r="D21" s="219" t="str">
        <f t="shared" si="5"/>
        <v>6L</v>
      </c>
      <c r="E21" s="220" t="str">
        <f t="shared" si="0"/>
        <v>CHF1L6L13Y_Quote</v>
      </c>
      <c r="F21" s="220" t="str">
        <f>_xll.qlSimpleQuote(E21,,RateTickValue,Permanent,Trigger,ObjectOverwrite)</f>
        <v>CHF1L6L13Y_Quote#0000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91</v>
      </c>
      <c r="M21" s="181" t="s">
        <v>93</v>
      </c>
      <c r="N21" s="182" t="str">
        <f t="shared" si="1"/>
        <v>CHF1L6L13Y</v>
      </c>
      <c r="O21" s="80" t="str">
        <v>CHF1L6L13Y=ICAP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2"/>
        <v>0</v>
      </c>
      <c r="W21" s="263">
        <v>12.29299049268251</v>
      </c>
      <c r="X21" s="193"/>
      <c r="Y21" s="269">
        <v>12.29299049268251</v>
      </c>
      <c r="Z21" s="193"/>
      <c r="AA21" s="263">
        <v>12.29299049268251</v>
      </c>
      <c r="AB21" s="186">
        <f>_xll.qlSimpleQuoteSetValue(F21,AA21/10000,Trigger)</f>
        <v>0</v>
      </c>
      <c r="AC21" s="76"/>
    </row>
    <row r="22" spans="1:29" ht="11.25" customHeight="1" x14ac:dyDescent="0.2">
      <c r="A22" s="75"/>
      <c r="B22" s="264" t="str">
        <f t="shared" si="3"/>
        <v>14Y</v>
      </c>
      <c r="C22" s="218" t="str">
        <f t="shared" si="4"/>
        <v>1L</v>
      </c>
      <c r="D22" s="219" t="str">
        <f t="shared" si="5"/>
        <v>6L</v>
      </c>
      <c r="E22" s="220" t="str">
        <f t="shared" si="0"/>
        <v>CHF1L6L14Y_Quote</v>
      </c>
      <c r="F22" s="220" t="str">
        <f>_xll.qlSimpleQuote(E22,,RateTickValue,Permanent,Trigger,ObjectOverwrite)</f>
        <v>CHF1L6L14Y_Quote#0000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91</v>
      </c>
      <c r="M22" s="181" t="s">
        <v>93</v>
      </c>
      <c r="N22" s="182" t="str">
        <f t="shared" si="1"/>
        <v>CHF1L6L14Y</v>
      </c>
      <c r="O22" s="80" t="str">
        <v>CHF1L6L14Y=ICAP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2"/>
        <v>0</v>
      </c>
      <c r="W22" s="263">
        <v>11.884683448594613</v>
      </c>
      <c r="X22" s="193"/>
      <c r="Y22" s="269">
        <v>11.884683448594613</v>
      </c>
      <c r="Z22" s="193"/>
      <c r="AA22" s="263">
        <v>11.884683448594613</v>
      </c>
      <c r="AB22" s="186">
        <f>_xll.qlSimpleQuoteSetValue(F22,AA22/10000,Trigger)</f>
        <v>0</v>
      </c>
      <c r="AC22" s="76"/>
    </row>
    <row r="23" spans="1:29" ht="11.25" customHeight="1" x14ac:dyDescent="0.2">
      <c r="A23" s="75"/>
      <c r="B23" s="264" t="str">
        <f t="shared" si="3"/>
        <v>15Y</v>
      </c>
      <c r="C23" s="218" t="str">
        <f t="shared" si="4"/>
        <v>1L</v>
      </c>
      <c r="D23" s="219" t="str">
        <f t="shared" si="5"/>
        <v>6L</v>
      </c>
      <c r="E23" s="220" t="str">
        <f t="shared" si="0"/>
        <v>CHF1L6L15Y_Quote</v>
      </c>
      <c r="F23" s="220" t="str">
        <f>_xll.qlSimpleQuote(E23,,RateTickValue,Permanent,Trigger,ObjectOverwrite)</f>
        <v>CHF1L6L15Y_Quote#0000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91</v>
      </c>
      <c r="M23" s="181" t="s">
        <v>93</v>
      </c>
      <c r="N23" s="182" t="str">
        <f t="shared" si="1"/>
        <v>CHF1L6L15Y</v>
      </c>
      <c r="O23" s="80" t="str">
        <v>CHF1L6L15Y=ICAP</v>
      </c>
      <c r="P23" s="263">
        <v>9.5</v>
      </c>
      <c r="Q23" s="263">
        <v>13.5</v>
      </c>
      <c r="R23" s="277">
        <v>0</v>
      </c>
      <c r="S23" s="276">
        <v>0</v>
      </c>
      <c r="T23" s="263">
        <f>_xll.qlMidEquivalent(P23,Q23)</f>
        <v>11.5</v>
      </c>
      <c r="U23" s="274">
        <v>15</v>
      </c>
      <c r="V23" s="83" t="b">
        <f t="shared" si="2"/>
        <v>1</v>
      </c>
      <c r="W23" s="263">
        <v>11.5</v>
      </c>
      <c r="X23" s="193"/>
      <c r="Y23" s="269">
        <v>11.5</v>
      </c>
      <c r="Z23" s="193"/>
      <c r="AA23" s="263">
        <v>11.5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264" t="str">
        <f t="shared" si="3"/>
        <v>16Y</v>
      </c>
      <c r="C24" s="218" t="str">
        <f t="shared" si="4"/>
        <v>1L</v>
      </c>
      <c r="D24" s="219" t="str">
        <f t="shared" si="5"/>
        <v>6L</v>
      </c>
      <c r="E24" s="220" t="str">
        <f t="shared" si="0"/>
        <v>CHF1L6L16Y_Quote</v>
      </c>
      <c r="F24" s="220" t="str">
        <f>_xll.qlSimpleQuote(E24,,RateTickValue,Permanent,Trigger,ObjectOverwrite)</f>
        <v>CHF1L6L16Y_Quote#0000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91</v>
      </c>
      <c r="M24" s="181" t="s">
        <v>93</v>
      </c>
      <c r="N24" s="182" t="str">
        <f t="shared" si="1"/>
        <v>CHF1L6L16Y</v>
      </c>
      <c r="O24" s="80" t="str">
        <v>CHF1L6L16Y=ICAP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2"/>
        <v>0</v>
      </c>
      <c r="W24" s="263">
        <v>11.119435868613119</v>
      </c>
      <c r="X24" s="193"/>
      <c r="Y24" s="269">
        <v>11.119435868613119</v>
      </c>
      <c r="Z24" s="193"/>
      <c r="AA24" s="263">
        <v>11.119435868613119</v>
      </c>
      <c r="AB24" s="186">
        <f>_xll.qlSimpleQuoteSetValue(F24,AA24/10000,Trigger)</f>
        <v>0</v>
      </c>
      <c r="AC24" s="76"/>
    </row>
    <row r="25" spans="1:29" ht="11.25" customHeight="1" x14ac:dyDescent="0.2">
      <c r="A25" s="75"/>
      <c r="B25" s="264" t="str">
        <f t="shared" si="3"/>
        <v>17Y</v>
      </c>
      <c r="C25" s="218" t="str">
        <f t="shared" si="4"/>
        <v>1L</v>
      </c>
      <c r="D25" s="219" t="str">
        <f t="shared" si="5"/>
        <v>6L</v>
      </c>
      <c r="E25" s="220" t="str">
        <f t="shared" si="0"/>
        <v>CHF1L6L17Y_Quote</v>
      </c>
      <c r="F25" s="220" t="str">
        <f>_xll.qlSimpleQuote(E25,,RateTickValue,Permanent,Trigger,ObjectOverwrite)</f>
        <v>CHF1L6L17Y_Quote#0000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91</v>
      </c>
      <c r="M25" s="181" t="s">
        <v>93</v>
      </c>
      <c r="N25" s="182" t="str">
        <f t="shared" si="1"/>
        <v>CHF1L6L17Y</v>
      </c>
      <c r="O25" s="80" t="str">
        <v>CHF1L6L17Y=ICAP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2"/>
        <v>0</v>
      </c>
      <c r="W25" s="263">
        <v>10.745785133951445</v>
      </c>
      <c r="X25" s="193"/>
      <c r="Y25" s="269">
        <v>10.745785133951445</v>
      </c>
      <c r="Z25" s="193"/>
      <c r="AA25" s="263">
        <v>10.745785133951445</v>
      </c>
      <c r="AB25" s="186">
        <f>_xll.qlSimpleQuoteSetValue(F25,AA25/10000,Trigger)</f>
        <v>0</v>
      </c>
      <c r="AC25" s="76"/>
    </row>
    <row r="26" spans="1:29" ht="11.25" customHeight="1" x14ac:dyDescent="0.2">
      <c r="A26" s="75"/>
      <c r="B26" s="264" t="str">
        <f t="shared" si="3"/>
        <v>18Y</v>
      </c>
      <c r="C26" s="218" t="str">
        <f t="shared" si="4"/>
        <v>1L</v>
      </c>
      <c r="D26" s="219" t="str">
        <f t="shared" si="5"/>
        <v>6L</v>
      </c>
      <c r="E26" s="220" t="str">
        <f t="shared" si="0"/>
        <v>CHF1L6L18Y_Quote</v>
      </c>
      <c r="F26" s="220" t="str">
        <f>_xll.qlSimpleQuote(E26,,RateTickValue,Permanent,Trigger,ObjectOverwrite)</f>
        <v>CHF1L6L18Y_Quote#0000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91</v>
      </c>
      <c r="M26" s="181" t="s">
        <v>93</v>
      </c>
      <c r="N26" s="182" t="str">
        <f t="shared" si="1"/>
        <v>CHF1L6L18Y</v>
      </c>
      <c r="O26" s="80" t="str">
        <v>CHF1L6L18Y=ICAP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2"/>
        <v>0</v>
      </c>
      <c r="W26" s="263">
        <v>10.387416464983211</v>
      </c>
      <c r="X26" s="193"/>
      <c r="Y26" s="269">
        <v>10.387416464983211</v>
      </c>
      <c r="Z26" s="193"/>
      <c r="AA26" s="263">
        <v>10.387416464983211</v>
      </c>
      <c r="AB26" s="186">
        <f>_xll.qlSimpleQuoteSetValue(F26,AA26/10000,Trigger)</f>
        <v>0</v>
      </c>
      <c r="AC26" s="76"/>
    </row>
    <row r="27" spans="1:29" ht="11.25" customHeight="1" x14ac:dyDescent="0.2">
      <c r="A27" s="75"/>
      <c r="B27" s="264" t="str">
        <f t="shared" si="3"/>
        <v>19Y</v>
      </c>
      <c r="C27" s="218" t="str">
        <f t="shared" si="4"/>
        <v>1L</v>
      </c>
      <c r="D27" s="219" t="str">
        <f t="shared" si="5"/>
        <v>6L</v>
      </c>
      <c r="E27" s="220" t="str">
        <f t="shared" si="0"/>
        <v>CHF1L6L19Y_Quote</v>
      </c>
      <c r="F27" s="220" t="str">
        <f>_xll.qlSimpleQuote(E27,,RateTickValue,Permanent,Trigger,ObjectOverwrite)</f>
        <v>CHF1L6L19Y_Quote#0000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91</v>
      </c>
      <c r="M27" s="181" t="s">
        <v>93</v>
      </c>
      <c r="N27" s="182" t="str">
        <f t="shared" si="1"/>
        <v>CHF1L6L19Y</v>
      </c>
      <c r="O27" s="80" t="str">
        <v>CHF1L6L19Y=ICAP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2"/>
        <v>0</v>
      </c>
      <c r="W27" s="263">
        <v>10.052698530676652</v>
      </c>
      <c r="X27" s="193"/>
      <c r="Y27" s="269">
        <v>10.052698530676652</v>
      </c>
      <c r="Z27" s="193"/>
      <c r="AA27" s="263">
        <v>10.052698530676652</v>
      </c>
      <c r="AB27" s="186">
        <f>_xll.qlSimpleQuoteSetValue(F27,AA27/10000,Trigger)</f>
        <v>0</v>
      </c>
      <c r="AC27" s="76"/>
    </row>
    <row r="28" spans="1:29" ht="11.25" customHeight="1" x14ac:dyDescent="0.2">
      <c r="A28" s="75"/>
      <c r="B28" s="264" t="str">
        <f t="shared" si="3"/>
        <v>20Y</v>
      </c>
      <c r="C28" s="218" t="str">
        <f t="shared" si="4"/>
        <v>1L</v>
      </c>
      <c r="D28" s="219" t="str">
        <f t="shared" si="5"/>
        <v>6L</v>
      </c>
      <c r="E28" s="220" t="str">
        <f t="shared" si="0"/>
        <v>CHF1L6L20Y_Quote</v>
      </c>
      <c r="F28" s="220" t="str">
        <f>_xll.qlSimpleQuote(E28,,RateTickValue,Permanent,Trigger,ObjectOverwrite)</f>
        <v>CHF1L6L20Y_Quote#0000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91</v>
      </c>
      <c r="M28" s="181" t="s">
        <v>93</v>
      </c>
      <c r="N28" s="182" t="str">
        <f t="shared" si="1"/>
        <v>CHF1L6L20Y</v>
      </c>
      <c r="O28" s="80" t="str">
        <v>CHF1L6L20Y=ICAP</v>
      </c>
      <c r="P28" s="263">
        <v>7.75</v>
      </c>
      <c r="Q28" s="263">
        <v>11.75</v>
      </c>
      <c r="R28" s="277">
        <v>0</v>
      </c>
      <c r="S28" s="276">
        <v>0</v>
      </c>
      <c r="T28" s="263">
        <f>_xll.qlMidEquivalent(P28,Q28)</f>
        <v>9.75</v>
      </c>
      <c r="U28" s="274">
        <v>20</v>
      </c>
      <c r="V28" s="83" t="b">
        <f t="shared" si="2"/>
        <v>1</v>
      </c>
      <c r="W28" s="263">
        <v>9.75</v>
      </c>
      <c r="X28" s="193"/>
      <c r="Y28" s="269">
        <v>9.75</v>
      </c>
      <c r="Z28" s="193"/>
      <c r="AA28" s="263">
        <v>9.75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264" t="str">
        <f t="shared" si="3"/>
        <v>21Y</v>
      </c>
      <c r="C29" s="218" t="str">
        <f t="shared" si="4"/>
        <v>1L</v>
      </c>
      <c r="D29" s="219" t="str">
        <f t="shared" si="5"/>
        <v>6L</v>
      </c>
      <c r="E29" s="220" t="str">
        <f t="shared" si="0"/>
        <v>CHF1L6L21Y_Quote</v>
      </c>
      <c r="F29" s="220" t="str">
        <f>_xll.qlSimpleQuote(E29,,RateTickValue,Permanent,Trigger,ObjectOverwrite)</f>
        <v>CHF1L6L21Y_Quote#0000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91</v>
      </c>
      <c r="M29" s="181" t="s">
        <v>93</v>
      </c>
      <c r="N29" s="182" t="str">
        <f t="shared" si="1"/>
        <v>CHF1L6L21Y</v>
      </c>
      <c r="O29" s="80" t="str">
        <v>CHF1L6L21Y=ICAP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2"/>
        <v>0</v>
      </c>
      <c r="W29" s="263">
        <v>9.4856119274018607</v>
      </c>
      <c r="X29" s="193"/>
      <c r="Y29" s="269">
        <v>9.4856119274018607</v>
      </c>
      <c r="Z29" s="193"/>
      <c r="AA29" s="263">
        <v>9.4856119274018607</v>
      </c>
      <c r="AB29" s="186">
        <f>_xll.qlSimpleQuoteSetValue(F29,AA29/10000,Trigger)</f>
        <v>0</v>
      </c>
      <c r="AC29" s="76"/>
    </row>
    <row r="30" spans="1:29" ht="11.25" customHeight="1" x14ac:dyDescent="0.2">
      <c r="A30" s="75"/>
      <c r="B30" s="264" t="str">
        <f t="shared" si="3"/>
        <v>22Y</v>
      </c>
      <c r="C30" s="218" t="str">
        <f t="shared" si="4"/>
        <v>1L</v>
      </c>
      <c r="D30" s="219" t="str">
        <f t="shared" si="5"/>
        <v>6L</v>
      </c>
      <c r="E30" s="220" t="str">
        <f t="shared" si="0"/>
        <v>CHF1L6L22Y_Quote</v>
      </c>
      <c r="F30" s="220" t="str">
        <f>_xll.qlSimpleQuote(E30,,RateTickValue,Permanent,Trigger,ObjectOverwrite)</f>
        <v>CHF1L6L22Y_Quote#0000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91</v>
      </c>
      <c r="M30" s="181" t="s">
        <v>93</v>
      </c>
      <c r="N30" s="182" t="str">
        <f t="shared" si="1"/>
        <v>CHF1L6L22Y</v>
      </c>
      <c r="O30" s="80" t="str">
        <v>CHF1L6L22Y=ICAP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2"/>
        <v>0</v>
      </c>
      <c r="W30" s="263">
        <v>9.2575149092523255</v>
      </c>
      <c r="X30" s="193"/>
      <c r="Y30" s="269">
        <v>9.2575149092523255</v>
      </c>
      <c r="Z30" s="193"/>
      <c r="AA30" s="263">
        <v>9.2575149092523255</v>
      </c>
      <c r="AB30" s="186">
        <f>_xll.qlSimpleQuoteSetValue(F30,AA30/10000,Trigger)</f>
        <v>0</v>
      </c>
      <c r="AC30" s="76"/>
    </row>
    <row r="31" spans="1:29" ht="11.25" customHeight="1" x14ac:dyDescent="0.2">
      <c r="A31" s="75"/>
      <c r="B31" s="264" t="str">
        <f t="shared" si="3"/>
        <v>23Y</v>
      </c>
      <c r="C31" s="218" t="str">
        <f t="shared" si="4"/>
        <v>1L</v>
      </c>
      <c r="D31" s="219" t="str">
        <f t="shared" si="5"/>
        <v>6L</v>
      </c>
      <c r="E31" s="220" t="str">
        <f t="shared" si="0"/>
        <v>CHF1L6L23Y_Quote</v>
      </c>
      <c r="F31" s="220" t="str">
        <f>_xll.qlSimpleQuote(E31,,RateTickValue,Permanent,Trigger,ObjectOverwrite)</f>
        <v>CHF1L6L23Y_Quote#0000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91</v>
      </c>
      <c r="M31" s="181" t="s">
        <v>93</v>
      </c>
      <c r="N31" s="182" t="str">
        <f t="shared" si="1"/>
        <v>CHF1L6L23Y</v>
      </c>
      <c r="O31" s="80" t="str">
        <v>CHF1L6L23Y=ICAP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2"/>
        <v>0</v>
      </c>
      <c r="W31" s="263">
        <v>9.0616119274018594</v>
      </c>
      <c r="X31" s="193"/>
      <c r="Y31" s="269">
        <v>9.0616119274018594</v>
      </c>
      <c r="Z31" s="193"/>
      <c r="AA31" s="263">
        <v>9.0616119274018594</v>
      </c>
      <c r="AB31" s="186">
        <f>_xll.qlSimpleQuoteSetValue(F31,AA31/10000,Trigger)</f>
        <v>0</v>
      </c>
      <c r="AC31" s="76"/>
    </row>
    <row r="32" spans="1:29" ht="11.25" customHeight="1" x14ac:dyDescent="0.2">
      <c r="A32" s="75"/>
      <c r="B32" s="264" t="str">
        <f t="shared" si="3"/>
        <v>24Y</v>
      </c>
      <c r="C32" s="218" t="str">
        <f t="shared" si="4"/>
        <v>1L</v>
      </c>
      <c r="D32" s="219" t="str">
        <f t="shared" si="5"/>
        <v>6L</v>
      </c>
      <c r="E32" s="220" t="str">
        <f t="shared" si="0"/>
        <v>CHF1L6L24Y_Quote</v>
      </c>
      <c r="F32" s="220" t="str">
        <f>_xll.qlSimpleQuote(E32,,RateTickValue,Permanent,Trigger,ObjectOverwrite)</f>
        <v>CHF1L6L24Y_Quote#0000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91</v>
      </c>
      <c r="M32" s="181" t="s">
        <v>93</v>
      </c>
      <c r="N32" s="182" t="str">
        <f t="shared" si="1"/>
        <v>CHF1L6L24Y</v>
      </c>
      <c r="O32" s="80" t="str">
        <v>CHF1L6L24Y=ICAP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2"/>
        <v>0</v>
      </c>
      <c r="W32" s="263">
        <v>8.8938059637009292</v>
      </c>
      <c r="X32" s="193"/>
      <c r="Y32" s="269">
        <v>8.8938059637009292</v>
      </c>
      <c r="Z32" s="193"/>
      <c r="AA32" s="263">
        <v>8.8938059637009292</v>
      </c>
      <c r="AB32" s="186">
        <f>_xll.qlSimpleQuoteSetValue(F32,AA32/10000,Trigger)</f>
        <v>0</v>
      </c>
      <c r="AC32" s="76"/>
    </row>
    <row r="33" spans="1:29" ht="11.25" customHeight="1" x14ac:dyDescent="0.2">
      <c r="A33" s="75"/>
      <c r="B33" s="264" t="str">
        <f t="shared" si="3"/>
        <v>25Y</v>
      </c>
      <c r="C33" s="218" t="str">
        <f t="shared" si="4"/>
        <v>1L</v>
      </c>
      <c r="D33" s="219" t="str">
        <f t="shared" si="5"/>
        <v>6L</v>
      </c>
      <c r="E33" s="220" t="str">
        <f t="shared" si="0"/>
        <v>CHF1L6L25Y_Quote</v>
      </c>
      <c r="F33" s="220" t="str">
        <f>_xll.qlSimpleQuote(E33,,RateTickValue,Permanent,Trigger,ObjectOverwrite)</f>
        <v>CHF1L6L25Y_Quote#0000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91</v>
      </c>
      <c r="M33" s="181" t="s">
        <v>93</v>
      </c>
      <c r="N33" s="182" t="str">
        <f t="shared" si="1"/>
        <v>CHF1L6L25Y</v>
      </c>
      <c r="O33" s="80" t="str">
        <v>CHF1L6L25Y=ICAP</v>
      </c>
      <c r="P33" s="263">
        <v>6.75</v>
      </c>
      <c r="Q33" s="263">
        <v>10.75</v>
      </c>
      <c r="R33" s="277">
        <v>0</v>
      </c>
      <c r="S33" s="276">
        <v>0</v>
      </c>
      <c r="T33" s="263">
        <f>_xll.qlMidEquivalent(P33,Q33)</f>
        <v>8.75</v>
      </c>
      <c r="U33" s="274">
        <v>25</v>
      </c>
      <c r="V33" s="83" t="b">
        <f t="shared" si="2"/>
        <v>1</v>
      </c>
      <c r="W33" s="263">
        <v>8.75</v>
      </c>
      <c r="X33" s="193"/>
      <c r="Y33" s="269">
        <v>8.75</v>
      </c>
      <c r="Z33" s="193"/>
      <c r="AA33" s="263">
        <v>8.75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264" t="str">
        <f t="shared" si="3"/>
        <v>26Y</v>
      </c>
      <c r="C34" s="218" t="str">
        <f t="shared" si="4"/>
        <v>1L</v>
      </c>
      <c r="D34" s="219" t="str">
        <f t="shared" si="5"/>
        <v>6L</v>
      </c>
      <c r="E34" s="220" t="str">
        <f t="shared" si="0"/>
        <v>CHF1L6L26Y_Quote</v>
      </c>
      <c r="F34" s="220" t="str">
        <f>_xll.qlSimpleQuote(E34,,RateTickValue,Permanent,Trigger,ObjectOverwrite)</f>
        <v>CHF1L6L26Y_Quote#0000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91</v>
      </c>
      <c r="M34" s="181" t="s">
        <v>93</v>
      </c>
      <c r="N34" s="182" t="str">
        <f t="shared" si="1"/>
        <v>CHF1L6L26Y</v>
      </c>
      <c r="O34" s="80" t="str">
        <v>CHF1L6L26Y=ICAP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2"/>
        <v>0</v>
      </c>
      <c r="W34" s="263">
        <v>8.6261164217794413</v>
      </c>
      <c r="X34" s="193"/>
      <c r="Y34" s="269">
        <v>8.6261164217794413</v>
      </c>
      <c r="Z34" s="193"/>
      <c r="AA34" s="263">
        <v>8.6261164217794413</v>
      </c>
      <c r="AB34" s="186">
        <f>_xll.qlSimpleQuoteSetValue(F34,AA34/10000,Trigger)</f>
        <v>0</v>
      </c>
      <c r="AC34" s="76"/>
    </row>
    <row r="35" spans="1:29" ht="11.25" customHeight="1" x14ac:dyDescent="0.2">
      <c r="A35" s="75"/>
      <c r="B35" s="264" t="str">
        <f t="shared" si="3"/>
        <v>27Y</v>
      </c>
      <c r="C35" s="218" t="str">
        <f t="shared" si="4"/>
        <v>1L</v>
      </c>
      <c r="D35" s="219" t="str">
        <f t="shared" si="5"/>
        <v>6L</v>
      </c>
      <c r="E35" s="220" t="str">
        <f t="shared" si="0"/>
        <v>CHF1L6L27Y_Quote</v>
      </c>
      <c r="F35" s="220" t="str">
        <f>_xll.qlSimpleQuote(E35,,RateTickValue,Permanent,Trigger,ObjectOverwrite)</f>
        <v>CHF1L6L27Y_Quote#0000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91</v>
      </c>
      <c r="M35" s="181" t="s">
        <v>93</v>
      </c>
      <c r="N35" s="182" t="str">
        <f t="shared" si="1"/>
        <v>CHF1L6L27Y</v>
      </c>
      <c r="O35" s="80" t="str">
        <v>CHF1L6L27Y=ICAP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2"/>
        <v>0</v>
      </c>
      <c r="W35" s="263">
        <v>8.5181552290392553</v>
      </c>
      <c r="X35" s="193"/>
      <c r="Y35" s="269">
        <v>8.5181552290392553</v>
      </c>
      <c r="Z35" s="193"/>
      <c r="AA35" s="263">
        <v>8.5181552290392553</v>
      </c>
      <c r="AB35" s="186">
        <f>_xll.qlSimpleQuoteSetValue(F35,AA35/10000,Trigger)</f>
        <v>0</v>
      </c>
      <c r="AC35" s="76"/>
    </row>
    <row r="36" spans="1:29" ht="11.25" customHeight="1" x14ac:dyDescent="0.2">
      <c r="A36" s="75"/>
      <c r="B36" s="264" t="str">
        <f t="shared" si="3"/>
        <v>28Y</v>
      </c>
      <c r="C36" s="218" t="str">
        <f t="shared" si="4"/>
        <v>1L</v>
      </c>
      <c r="D36" s="219" t="str">
        <f t="shared" si="5"/>
        <v>6L</v>
      </c>
      <c r="E36" s="220" t="str">
        <f t="shared" si="0"/>
        <v>CHF1L6L28Y_Quote</v>
      </c>
      <c r="F36" s="220" t="str">
        <f>_xll.qlSimpleQuote(E36,,RateTickValue,Permanent,Trigger,ObjectOverwrite)</f>
        <v>CHF1L6L28Y_Quote#0000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91</v>
      </c>
      <c r="M36" s="181" t="s">
        <v>93</v>
      </c>
      <c r="N36" s="182" t="str">
        <f t="shared" si="1"/>
        <v>CHF1L6L28Y</v>
      </c>
      <c r="O36" s="80" t="str">
        <v>CHF1L6L28Y=ICAP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2"/>
        <v>0</v>
      </c>
      <c r="W36" s="263">
        <v>8.4221358254093488</v>
      </c>
      <c r="X36" s="193"/>
      <c r="Y36" s="269">
        <v>8.4221358254093488</v>
      </c>
      <c r="Z36" s="193"/>
      <c r="AA36" s="263">
        <v>8.4221358254093488</v>
      </c>
      <c r="AB36" s="186">
        <f>_xll.qlSimpleQuoteSetValue(F36,AA36/10000,Trigger)</f>
        <v>0</v>
      </c>
      <c r="AC36" s="76"/>
    </row>
    <row r="37" spans="1:29" ht="11.25" customHeight="1" x14ac:dyDescent="0.2">
      <c r="A37" s="75"/>
      <c r="B37" s="264" t="str">
        <f t="shared" si="3"/>
        <v>29Y</v>
      </c>
      <c r="C37" s="218" t="str">
        <f t="shared" si="4"/>
        <v>1L</v>
      </c>
      <c r="D37" s="219" t="str">
        <f t="shared" si="5"/>
        <v>6L</v>
      </c>
      <c r="E37" s="220" t="str">
        <f t="shared" si="0"/>
        <v>CHF1L6L29Y_Quote</v>
      </c>
      <c r="F37" s="220" t="str">
        <f>_xll.qlSimpleQuote(E37,,RateTickValue,Permanent,Trigger,ObjectOverwrite)</f>
        <v>CHF1L6L29Y_Quote#0000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91</v>
      </c>
      <c r="M37" s="181" t="s">
        <v>93</v>
      </c>
      <c r="N37" s="182" t="str">
        <f t="shared" si="1"/>
        <v>CHF1L6L29Y</v>
      </c>
      <c r="O37" s="80" t="str">
        <v>CHF1L6L29Y=ICAP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2"/>
        <v>0</v>
      </c>
      <c r="W37" s="263">
        <v>8.3340776145196287</v>
      </c>
      <c r="X37" s="193"/>
      <c r="Y37" s="269">
        <v>8.3340776145196287</v>
      </c>
      <c r="Z37" s="193"/>
      <c r="AA37" s="263">
        <v>8.3340776145196287</v>
      </c>
      <c r="AB37" s="186">
        <f>_xll.qlSimpleQuoteSetValue(F37,AA37/10000,Trigger)</f>
        <v>0</v>
      </c>
      <c r="AC37" s="76"/>
    </row>
    <row r="38" spans="1:29" ht="11.25" customHeight="1" x14ac:dyDescent="0.2">
      <c r="A38" s="75"/>
      <c r="B38" s="264" t="str">
        <f t="shared" si="3"/>
        <v>30Y</v>
      </c>
      <c r="C38" s="218" t="str">
        <f t="shared" si="4"/>
        <v>1L</v>
      </c>
      <c r="D38" s="219" t="str">
        <f t="shared" si="5"/>
        <v>6L</v>
      </c>
      <c r="E38" s="220" t="str">
        <f t="shared" si="0"/>
        <v>CHF1L6L30Y_Quote</v>
      </c>
      <c r="F38" s="220" t="str">
        <f>_xll.qlSimpleQuote(E38,,RateTickValue,Permanent,Trigger,ObjectOverwrite)</f>
        <v>CHF1L6L30Y_Quote#0000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91</v>
      </c>
      <c r="M38" s="181" t="s">
        <v>93</v>
      </c>
      <c r="N38" s="182" t="str">
        <f t="shared" si="1"/>
        <v>CHF1L6L30Y</v>
      </c>
      <c r="O38" s="80" t="str">
        <v>CHF1L6L30Y=ICAP</v>
      </c>
      <c r="P38" s="263">
        <v>6.25</v>
      </c>
      <c r="Q38" s="263">
        <v>10.25</v>
      </c>
      <c r="R38" s="277">
        <v>0</v>
      </c>
      <c r="S38" s="276">
        <v>0</v>
      </c>
      <c r="T38" s="263">
        <f>_xll.qlMidEquivalent(P38,Q38)</f>
        <v>8.25</v>
      </c>
      <c r="U38" s="274">
        <v>30</v>
      </c>
      <c r="V38" s="83" t="b">
        <f t="shared" si="2"/>
        <v>1</v>
      </c>
      <c r="W38" s="263">
        <v>8.25</v>
      </c>
      <c r="X38" s="193"/>
      <c r="Y38" s="263">
        <v>8.25</v>
      </c>
      <c r="Z38" s="193"/>
      <c r="AA38" s="263">
        <v>8.25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264" t="str">
        <f t="shared" si="3"/>
        <v>35Y</v>
      </c>
      <c r="C39" s="218" t="str">
        <f t="shared" si="4"/>
        <v>1L</v>
      </c>
      <c r="D39" s="219" t="str">
        <f t="shared" si="5"/>
        <v>6L</v>
      </c>
      <c r="E39" s="220" t="str">
        <f t="shared" si="0"/>
        <v>CHF1L6L35Y_Quote</v>
      </c>
      <c r="F39" s="220" t="str">
        <f>_xll.qlSimpleQuote(E39,,RateTickValue,Permanent,Trigger,ObjectOverwrite)</f>
        <v>CHF1L6L35Y_Quote#0000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91</v>
      </c>
      <c r="M39" s="181" t="s">
        <v>93</v>
      </c>
      <c r="N39" s="182" t="str">
        <f t="shared" si="1"/>
        <v>CHF1L6L35Y</v>
      </c>
      <c r="O39" s="80" t="str">
        <v>CHF1L6L35Y=ICAP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2"/>
        <v>0</v>
      </c>
      <c r="W39" s="263">
        <f>W38</f>
        <v>8.25</v>
      </c>
      <c r="X39" s="193"/>
      <c r="Y39" s="263">
        <v>8.25</v>
      </c>
      <c r="Z39" s="193"/>
      <c r="AA39" s="263">
        <v>8.25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264" t="str">
        <f t="shared" si="3"/>
        <v>40Y</v>
      </c>
      <c r="C40" s="218" t="str">
        <f t="shared" si="4"/>
        <v>1L</v>
      </c>
      <c r="D40" s="219" t="str">
        <f t="shared" si="5"/>
        <v>6L</v>
      </c>
      <c r="E40" s="220" t="str">
        <f t="shared" si="0"/>
        <v>CHF1L6L40Y_Quote</v>
      </c>
      <c r="F40" s="220" t="str">
        <f>_xll.qlSimpleQuote(E40,,RateTickValue,Permanent,Trigger,ObjectOverwrite)</f>
        <v>CHF1L6L40Y_Quote#0000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91</v>
      </c>
      <c r="M40" s="181" t="s">
        <v>93</v>
      </c>
      <c r="N40" s="182" t="str">
        <f t="shared" si="1"/>
        <v>CHF1L6L40Y</v>
      </c>
      <c r="O40" s="80" t="str">
        <v>CHF1L6L40Y=ICAP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2"/>
        <v>0</v>
      </c>
      <c r="W40" s="263">
        <f>W39</f>
        <v>8.25</v>
      </c>
      <c r="X40" s="193"/>
      <c r="Y40" s="263">
        <v>8.25</v>
      </c>
      <c r="Z40" s="193"/>
      <c r="AA40" s="263">
        <v>8.25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264" t="str">
        <f t="shared" si="3"/>
        <v>50Y</v>
      </c>
      <c r="C41" s="218" t="str">
        <f t="shared" si="4"/>
        <v>1L</v>
      </c>
      <c r="D41" s="219" t="str">
        <f t="shared" si="5"/>
        <v>6L</v>
      </c>
      <c r="E41" s="220" t="str">
        <f t="shared" si="0"/>
        <v>CHF1L6L50Y_Quote</v>
      </c>
      <c r="F41" s="220" t="str">
        <f>_xll.qlSimpleQuote(E41,,RateTickValue,Permanent,Trigger,ObjectOverwrite)</f>
        <v>CHF1L6L50Y_Quote#0000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91</v>
      </c>
      <c r="M41" s="181" t="s">
        <v>93</v>
      </c>
      <c r="N41" s="182" t="str">
        <f t="shared" si="1"/>
        <v>CHF1L6L50Y</v>
      </c>
      <c r="O41" s="80" t="str">
        <v>CHF1L6L50Y=ICAP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2"/>
        <v>0</v>
      </c>
      <c r="W41" s="263">
        <f>W40</f>
        <v>8.25</v>
      </c>
      <c r="X41" s="193"/>
      <c r="Y41" s="263">
        <v>8.25</v>
      </c>
      <c r="Z41" s="193"/>
      <c r="AA41" s="263">
        <v>8.25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266" t="str">
        <f t="shared" si="3"/>
        <v>60Y</v>
      </c>
      <c r="C42" s="223" t="str">
        <f t="shared" si="4"/>
        <v>1L</v>
      </c>
      <c r="D42" s="224" t="str">
        <f t="shared" si="5"/>
        <v>6L</v>
      </c>
      <c r="E42" s="225" t="str">
        <f t="shared" si="0"/>
        <v>CHF1L6L60Y_Quote</v>
      </c>
      <c r="F42" s="225" t="str">
        <f>_xll.qlSimpleQuote(E42,,RateTickValue,Permanent,Trigger,ObjectOverwrite)</f>
        <v>CHF1L6L60Y_Quote#0000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91</v>
      </c>
      <c r="M42" s="183" t="s">
        <v>93</v>
      </c>
      <c r="N42" s="184" t="str">
        <f t="shared" si="1"/>
        <v>CHF1L6L60Y</v>
      </c>
      <c r="O42" s="81" t="str">
        <v>CHF1L6L60Y=ICAP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2"/>
        <v>0</v>
      </c>
      <c r="W42" s="268">
        <f>W41</f>
        <v>8.25</v>
      </c>
      <c r="X42" s="193"/>
      <c r="Y42" s="268">
        <v>8.25</v>
      </c>
      <c r="Z42" s="193"/>
      <c r="AA42" s="268">
        <v>8.25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253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0">
        <f>_xll.ohTrigger(AB5:AB42)</f>
        <v>2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obj_00218#0000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17:19:35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79" t="str">
        <f>K5</f>
        <v>6M</v>
      </c>
      <c r="C5" s="213" t="str">
        <f t="shared" ref="C5:C42" si="0">M5</f>
        <v>6L</v>
      </c>
      <c r="D5" s="214" t="str">
        <f t="shared" ref="D5:D42" si="1">L5</f>
        <v>3L</v>
      </c>
      <c r="E5" s="215" t="str">
        <f t="shared" ref="E5:E42" si="2">IF(ISBLANK(C5),"#",Currency&amp;$C5&amp;$D5&amp;$B5&amp;QuoteSuffix)</f>
        <v>CHF6L3L6M_Quote</v>
      </c>
      <c r="F5" s="215" t="str">
        <f>_xll.qlSimpleQuote(E5,,RateTickValue,Permanent,Trigger,ObjectOverwrite)</f>
        <v>CHF6L3L6M_Quote#0000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92</v>
      </c>
      <c r="M5" s="181" t="s">
        <v>93</v>
      </c>
      <c r="N5" s="182" t="str">
        <f t="shared" ref="N5:N42" si="3">IF(Contributor="ICAP LN",Currency&amp;$L5&amp;$M5&amp;$K5,Currency&amp;$M5&amp;$L5&amp;$K5)</f>
        <v>CHF3L6L6M</v>
      </c>
      <c r="O5" s="80" t="str">
        <f t="array" ref="O5:O42">Instrments&amp;"="&amp;VLOOKUP(Contributor,ContributorTable,2,FALSE)</f>
        <v>CHF3L6L6M=ICAP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4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B42" si="5">K6</f>
        <v>1Y</v>
      </c>
      <c r="C6" s="218" t="str">
        <f t="shared" si="0"/>
        <v>6L</v>
      </c>
      <c r="D6" s="219" t="str">
        <f t="shared" si="1"/>
        <v>3L</v>
      </c>
      <c r="E6" s="220" t="str">
        <f t="shared" si="2"/>
        <v>CHF6L3L1Y_Quote</v>
      </c>
      <c r="F6" s="220" t="str">
        <f>_xll.qlSimpleQuote(E6,,RateTickValue,Permanent,Trigger,ObjectOverwrite)</f>
        <v>CHF6L3L1Y_Quote#0000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92</v>
      </c>
      <c r="M6" s="181" t="s">
        <v>93</v>
      </c>
      <c r="N6" s="182" t="str">
        <f t="shared" si="3"/>
        <v>CHF3L6L1Y</v>
      </c>
      <c r="O6" s="80" t="str">
        <v>CHF3L6L1Y=ICAP</v>
      </c>
      <c r="P6" s="263">
        <v>9.5</v>
      </c>
      <c r="Q6" s="263">
        <v>13.5</v>
      </c>
      <c r="R6" s="277">
        <v>0</v>
      </c>
      <c r="S6" s="276">
        <v>0</v>
      </c>
      <c r="T6" s="263">
        <f>_xll.qlMidEquivalent(P6,Q6)</f>
        <v>11.5</v>
      </c>
      <c r="U6" s="273">
        <v>1</v>
      </c>
      <c r="V6" s="83" t="b">
        <f t="shared" si="4"/>
        <v>1</v>
      </c>
      <c r="W6" s="263">
        <v>11.5</v>
      </c>
      <c r="X6" s="193"/>
      <c r="Y6" s="269">
        <v>11.5</v>
      </c>
      <c r="Z6" s="193"/>
      <c r="AA6" s="263">
        <v>11.5</v>
      </c>
      <c r="AB6" s="186">
        <f>_xll.qlSimpleQuoteSetValue(F6,AA6/10000,Trigger)</f>
        <v>0</v>
      </c>
      <c r="AC6" s="76"/>
      <c r="AD6" s="197"/>
    </row>
    <row r="7" spans="1:30" s="211" customFormat="1" ht="11.25" customHeight="1" x14ac:dyDescent="0.25">
      <c r="A7" s="75"/>
      <c r="B7" s="181" t="str">
        <f t="shared" si="5"/>
        <v>15M</v>
      </c>
      <c r="C7" s="218" t="str">
        <f t="shared" si="0"/>
        <v>6L</v>
      </c>
      <c r="D7" s="219" t="str">
        <f t="shared" si="1"/>
        <v>3L</v>
      </c>
      <c r="E7" s="220" t="str">
        <f t="shared" si="2"/>
        <v>CHF6L3L15M_Quote</v>
      </c>
      <c r="F7" s="220" t="str">
        <f>_xll.qlSimpleQuote(E7,,RateTickValue,Permanent,Trigger,ObjectOverwrite)</f>
        <v>CHF6L3L15M_Quote#0000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92</v>
      </c>
      <c r="M7" s="181" t="s">
        <v>93</v>
      </c>
      <c r="N7" s="182" t="str">
        <f t="shared" si="3"/>
        <v>CHF3L6L15M</v>
      </c>
      <c r="O7" s="80" t="str">
        <v>CHF3L6L15M=ICAP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4"/>
        <v>0</v>
      </c>
      <c r="W7" s="263">
        <v>11.461229317570721</v>
      </c>
      <c r="X7" s="193"/>
      <c r="Y7" s="269">
        <v>11.461229317570721</v>
      </c>
      <c r="Z7" s="193"/>
      <c r="AA7" s="263">
        <v>11.461229317570721</v>
      </c>
      <c r="AB7" s="186">
        <f>_xll.qlSimpleQuoteSetValue(F7,AA7/10000,Trigger)</f>
        <v>0</v>
      </c>
      <c r="AC7" s="76"/>
      <c r="AD7" s="197"/>
    </row>
    <row r="8" spans="1:30" ht="11.25" customHeight="1" x14ac:dyDescent="0.25">
      <c r="A8" s="75"/>
      <c r="B8" s="181" t="str">
        <f t="shared" si="5"/>
        <v>18M</v>
      </c>
      <c r="C8" s="218" t="str">
        <f t="shared" si="0"/>
        <v>6L</v>
      </c>
      <c r="D8" s="219" t="str">
        <f t="shared" si="1"/>
        <v>3L</v>
      </c>
      <c r="E8" s="220" t="str">
        <f t="shared" si="2"/>
        <v>CHF6L3L18M_Quote</v>
      </c>
      <c r="F8" s="220" t="str">
        <f>_xll.qlSimpleQuote(E8,,RateTickValue,Permanent,Trigger,ObjectOverwrite)</f>
        <v>CHF6L3L18M_Quote#0000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92</v>
      </c>
      <c r="M8" s="181" t="s">
        <v>93</v>
      </c>
      <c r="N8" s="182" t="str">
        <f t="shared" si="3"/>
        <v>CHF3L6L18M</v>
      </c>
      <c r="O8" s="80" t="str">
        <v>CHF3L6L18M=ICAP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4"/>
        <v>0</v>
      </c>
      <c r="W8" s="263">
        <v>11.412966908113152</v>
      </c>
      <c r="X8" s="193"/>
      <c r="Y8" s="269">
        <v>11.412966908113152</v>
      </c>
      <c r="Z8" s="193"/>
      <c r="AA8" s="263">
        <v>11.412966908113152</v>
      </c>
      <c r="AB8" s="186">
        <f>_xll.qlSimpleQuoteSetValue(F8,AA8/10000,Trigger)</f>
        <v>0</v>
      </c>
      <c r="AC8" s="76"/>
    </row>
    <row r="9" spans="1:30" ht="11.25" customHeight="1" x14ac:dyDescent="0.25">
      <c r="A9" s="75"/>
      <c r="B9" s="181" t="str">
        <f t="shared" si="5"/>
        <v>21M</v>
      </c>
      <c r="C9" s="218" t="str">
        <f t="shared" si="0"/>
        <v>6L</v>
      </c>
      <c r="D9" s="219" t="str">
        <f t="shared" si="1"/>
        <v>3L</v>
      </c>
      <c r="E9" s="220" t="str">
        <f t="shared" si="2"/>
        <v>CHF6L3L21M_Quote</v>
      </c>
      <c r="F9" s="220" t="str">
        <f>_xll.qlSimpleQuote(E9,,RateTickValue,Permanent,Trigger,ObjectOverwrite)</f>
        <v>CHF6L3L21M_Quote#0000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92</v>
      </c>
      <c r="M9" s="181" t="s">
        <v>93</v>
      </c>
      <c r="N9" s="182" t="str">
        <f t="shared" si="3"/>
        <v>CHF3L6L21M</v>
      </c>
      <c r="O9" s="80" t="str">
        <v>CHF3L6L21M=ICAP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4"/>
        <v>0</v>
      </c>
      <c r="W9" s="263">
        <v>11.345721044599008</v>
      </c>
      <c r="X9" s="193"/>
      <c r="Y9" s="269">
        <v>11.345721044599008</v>
      </c>
      <c r="Z9" s="193"/>
      <c r="AA9" s="263">
        <v>11.345721044599008</v>
      </c>
      <c r="AB9" s="186">
        <f>_xll.qlSimpleQuoteSetValue(F9,AA9/10000,Trigger)</f>
        <v>0</v>
      </c>
      <c r="AC9" s="76"/>
    </row>
    <row r="10" spans="1:30" ht="11.25" customHeight="1" x14ac:dyDescent="0.2">
      <c r="A10" s="75"/>
      <c r="B10" s="181" t="str">
        <f t="shared" si="5"/>
        <v>2Y</v>
      </c>
      <c r="C10" s="218" t="str">
        <f t="shared" si="0"/>
        <v>6L</v>
      </c>
      <c r="D10" s="219" t="str">
        <f t="shared" si="1"/>
        <v>3L</v>
      </c>
      <c r="E10" s="220" t="str">
        <f t="shared" si="2"/>
        <v>CHF6L3L2Y_Quote</v>
      </c>
      <c r="F10" s="220" t="str">
        <f>_xll.qlSimpleQuote(E10,,RateTickValue,Permanent,Trigger,ObjectOverwrite)</f>
        <v>CHF6L3L2Y_Quote#0000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92</v>
      </c>
      <c r="M10" s="181" t="s">
        <v>93</v>
      </c>
      <c r="N10" s="182" t="str">
        <f t="shared" si="3"/>
        <v>CHF3L6L2Y</v>
      </c>
      <c r="O10" s="80" t="str">
        <v>CHF3L6L2Y=ICAP</v>
      </c>
      <c r="P10" s="263">
        <v>9.25</v>
      </c>
      <c r="Q10" s="263">
        <v>13.25</v>
      </c>
      <c r="R10" s="277">
        <v>0</v>
      </c>
      <c r="S10" s="276">
        <v>0</v>
      </c>
      <c r="T10" s="263">
        <f>_xll.qlMidEquivalent(P10,Q10)</f>
        <v>11.25</v>
      </c>
      <c r="U10" s="274">
        <v>2</v>
      </c>
      <c r="V10" s="83" t="b">
        <f t="shared" si="4"/>
        <v>1</v>
      </c>
      <c r="W10" s="263">
        <v>11.25</v>
      </c>
      <c r="X10" s="193"/>
      <c r="Y10" s="269">
        <v>11.25</v>
      </c>
      <c r="Z10" s="193"/>
      <c r="AA10" s="263">
        <v>11.25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181" t="str">
        <f t="shared" si="5"/>
        <v>3Y</v>
      </c>
      <c r="C11" s="218" t="str">
        <f t="shared" si="0"/>
        <v>6L</v>
      </c>
      <c r="D11" s="219" t="str">
        <f t="shared" si="1"/>
        <v>3L</v>
      </c>
      <c r="E11" s="220" t="str">
        <f t="shared" si="2"/>
        <v>CHF6L3L3Y_Quote</v>
      </c>
      <c r="F11" s="220" t="str">
        <f>_xll.qlSimpleQuote(E11,,RateTickValue,Permanent,Trigger,ObjectOverwrite)</f>
        <v>CHF6L3L3Y_Quote#0000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92</v>
      </c>
      <c r="M11" s="181" t="s">
        <v>93</v>
      </c>
      <c r="N11" s="182" t="str">
        <f t="shared" si="3"/>
        <v>CHF3L6L3Y</v>
      </c>
      <c r="O11" s="80" t="str">
        <v>CHF3L6L3Y=ICAP</v>
      </c>
      <c r="P11" s="263">
        <v>8.75</v>
      </c>
      <c r="Q11" s="263">
        <v>12.75</v>
      </c>
      <c r="R11" s="277">
        <v>0</v>
      </c>
      <c r="S11" s="276">
        <v>0</v>
      </c>
      <c r="T11" s="263">
        <f>_xll.qlMidEquivalent(P11,Q11)</f>
        <v>10.75</v>
      </c>
      <c r="U11" s="274">
        <v>3</v>
      </c>
      <c r="V11" s="83" t="b">
        <f t="shared" si="4"/>
        <v>1</v>
      </c>
      <c r="W11" s="263">
        <v>10.75</v>
      </c>
      <c r="X11" s="193"/>
      <c r="Y11" s="269">
        <v>10.75</v>
      </c>
      <c r="Z11" s="193"/>
      <c r="AA11" s="263">
        <v>10.75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181" t="str">
        <f t="shared" si="5"/>
        <v>4Y</v>
      </c>
      <c r="C12" s="218" t="str">
        <f t="shared" si="0"/>
        <v>6L</v>
      </c>
      <c r="D12" s="219" t="str">
        <f t="shared" si="1"/>
        <v>3L</v>
      </c>
      <c r="E12" s="220" t="str">
        <f t="shared" si="2"/>
        <v>CHF6L3L4Y_Quote</v>
      </c>
      <c r="F12" s="220" t="str">
        <f>_xll.qlSimpleQuote(E12,,RateTickValue,Permanent,Trigger,ObjectOverwrite)</f>
        <v>CHF6L3L4Y_Quote#0000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92</v>
      </c>
      <c r="M12" s="181" t="s">
        <v>93</v>
      </c>
      <c r="N12" s="182" t="str">
        <f t="shared" si="3"/>
        <v>CHF3L6L4Y</v>
      </c>
      <c r="O12" s="80" t="str">
        <v>CHF3L6L4Y=ICAP</v>
      </c>
      <c r="P12" s="263">
        <v>8.75</v>
      </c>
      <c r="Q12" s="263">
        <v>12.75</v>
      </c>
      <c r="R12" s="277">
        <v>0</v>
      </c>
      <c r="S12" s="276">
        <v>0</v>
      </c>
      <c r="T12" s="263">
        <f>_xll.qlMidEquivalent(P12,Q12)</f>
        <v>10.75</v>
      </c>
      <c r="U12" s="274">
        <v>4</v>
      </c>
      <c r="V12" s="83" t="b">
        <f t="shared" si="4"/>
        <v>1</v>
      </c>
      <c r="W12" s="263">
        <v>10.75</v>
      </c>
      <c r="X12" s="193"/>
      <c r="Y12" s="269">
        <v>10.75</v>
      </c>
      <c r="Z12" s="193"/>
      <c r="AA12" s="263">
        <v>10.75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181" t="str">
        <f t="shared" si="5"/>
        <v>5Y</v>
      </c>
      <c r="C13" s="218" t="str">
        <f t="shared" si="0"/>
        <v>6L</v>
      </c>
      <c r="D13" s="219" t="str">
        <f t="shared" si="1"/>
        <v>3L</v>
      </c>
      <c r="E13" s="220" t="str">
        <f t="shared" si="2"/>
        <v>CHF6L3L5Y_Quote</v>
      </c>
      <c r="F13" s="220" t="str">
        <f>_xll.qlSimpleQuote(E13,,RateTickValue,Permanent,Trigger,ObjectOverwrite)</f>
        <v>CHF6L3L5Y_Quote#0000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92</v>
      </c>
      <c r="M13" s="181" t="s">
        <v>93</v>
      </c>
      <c r="N13" s="182" t="str">
        <f t="shared" si="3"/>
        <v>CHF3L6L5Y</v>
      </c>
      <c r="O13" s="80" t="str">
        <v>CHF3L6L5Y=ICAP</v>
      </c>
      <c r="P13" s="263">
        <v>8.75</v>
      </c>
      <c r="Q13" s="263">
        <v>12.75</v>
      </c>
      <c r="R13" s="277">
        <v>0</v>
      </c>
      <c r="S13" s="276">
        <v>0</v>
      </c>
      <c r="T13" s="263">
        <f>_xll.qlMidEquivalent(P13,Q13)</f>
        <v>10.75</v>
      </c>
      <c r="U13" s="274">
        <v>5</v>
      </c>
      <c r="V13" s="83" t="b">
        <f t="shared" si="4"/>
        <v>1</v>
      </c>
      <c r="W13" s="263">
        <v>10.75</v>
      </c>
      <c r="X13" s="193"/>
      <c r="Y13" s="269">
        <v>10.75</v>
      </c>
      <c r="Z13" s="193"/>
      <c r="AA13" s="263">
        <v>10.75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181" t="str">
        <f t="shared" si="5"/>
        <v>6Y</v>
      </c>
      <c r="C14" s="218" t="str">
        <f t="shared" si="0"/>
        <v>6L</v>
      </c>
      <c r="D14" s="219" t="str">
        <f t="shared" si="1"/>
        <v>3L</v>
      </c>
      <c r="E14" s="220" t="str">
        <f t="shared" si="2"/>
        <v>CHF6L3L6Y_Quote</v>
      </c>
      <c r="F14" s="220" t="str">
        <f>_xll.qlSimpleQuote(E14,,RateTickValue,Permanent,Trigger,ObjectOverwrite)</f>
        <v>CHF6L3L6Y_Quote#0000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92</v>
      </c>
      <c r="M14" s="181" t="s">
        <v>93</v>
      </c>
      <c r="N14" s="182" t="str">
        <f t="shared" si="3"/>
        <v>CHF3L6L6Y</v>
      </c>
      <c r="O14" s="80" t="str">
        <v>CHF3L6L6Y=ICAP</v>
      </c>
      <c r="P14" s="263">
        <v>8.5</v>
      </c>
      <c r="Q14" s="263">
        <v>12.5</v>
      </c>
      <c r="R14" s="277">
        <v>0</v>
      </c>
      <c r="S14" s="276">
        <v>0</v>
      </c>
      <c r="T14" s="263">
        <f>_xll.qlMidEquivalent(P14,Q14)</f>
        <v>10.5</v>
      </c>
      <c r="U14" s="274">
        <v>6</v>
      </c>
      <c r="V14" s="83" t="b">
        <f t="shared" si="4"/>
        <v>1</v>
      </c>
      <c r="W14" s="263">
        <v>10.5</v>
      </c>
      <c r="X14" s="193"/>
      <c r="Y14" s="269">
        <v>10.5</v>
      </c>
      <c r="Z14" s="193"/>
      <c r="AA14" s="263">
        <v>10.5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181" t="str">
        <f t="shared" si="5"/>
        <v>7Y</v>
      </c>
      <c r="C15" s="218" t="str">
        <f t="shared" si="0"/>
        <v>6L</v>
      </c>
      <c r="D15" s="219" t="str">
        <f t="shared" si="1"/>
        <v>3L</v>
      </c>
      <c r="E15" s="220" t="str">
        <f t="shared" si="2"/>
        <v>CHF6L3L7Y_Quote</v>
      </c>
      <c r="F15" s="220" t="str">
        <f>_xll.qlSimpleQuote(E15,,RateTickValue,Permanent,Trigger,ObjectOverwrite)</f>
        <v>CHF6L3L7Y_Quote#0000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92</v>
      </c>
      <c r="M15" s="181" t="s">
        <v>93</v>
      </c>
      <c r="N15" s="182" t="str">
        <f t="shared" si="3"/>
        <v>CHF3L6L7Y</v>
      </c>
      <c r="O15" s="80" t="str">
        <v>CHF3L6L7Y=ICAP</v>
      </c>
      <c r="P15" s="263">
        <v>8.5</v>
      </c>
      <c r="Q15" s="263">
        <v>12.5</v>
      </c>
      <c r="R15" s="277">
        <v>0</v>
      </c>
      <c r="S15" s="276">
        <v>0</v>
      </c>
      <c r="T15" s="263">
        <f>_xll.qlMidEquivalent(P15,Q15)</f>
        <v>10.5</v>
      </c>
      <c r="U15" s="274">
        <v>7</v>
      </c>
      <c r="V15" s="83" t="b">
        <f t="shared" si="4"/>
        <v>1</v>
      </c>
      <c r="W15" s="263">
        <v>10.5</v>
      </c>
      <c r="X15" s="193"/>
      <c r="Y15" s="269">
        <v>10.5</v>
      </c>
      <c r="Z15" s="193"/>
      <c r="AA15" s="263">
        <v>10.5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181" t="str">
        <f t="shared" si="5"/>
        <v>8Y</v>
      </c>
      <c r="C16" s="218" t="str">
        <f t="shared" si="0"/>
        <v>6L</v>
      </c>
      <c r="D16" s="219" t="str">
        <f t="shared" si="1"/>
        <v>3L</v>
      </c>
      <c r="E16" s="220" t="str">
        <f t="shared" si="2"/>
        <v>CHF6L3L8Y_Quote</v>
      </c>
      <c r="F16" s="220" t="str">
        <f>_xll.qlSimpleQuote(E16,,RateTickValue,Permanent,Trigger,ObjectOverwrite)</f>
        <v>CHF6L3L8Y_Quote#0000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92</v>
      </c>
      <c r="M16" s="181" t="s">
        <v>93</v>
      </c>
      <c r="N16" s="182" t="str">
        <f t="shared" si="3"/>
        <v>CHF3L6L8Y</v>
      </c>
      <c r="O16" s="80" t="str">
        <v>CHF3L6L8Y=ICAP</v>
      </c>
      <c r="P16" s="263">
        <v>8.5</v>
      </c>
      <c r="Q16" s="263">
        <v>12.5</v>
      </c>
      <c r="R16" s="277">
        <v>0</v>
      </c>
      <c r="S16" s="276">
        <v>0</v>
      </c>
      <c r="T16" s="263">
        <f>_xll.qlMidEquivalent(P16,Q16)</f>
        <v>10.5</v>
      </c>
      <c r="U16" s="274">
        <v>8</v>
      </c>
      <c r="V16" s="83" t="b">
        <f t="shared" si="4"/>
        <v>1</v>
      </c>
      <c r="W16" s="263">
        <v>10.5</v>
      </c>
      <c r="X16" s="193"/>
      <c r="Y16" s="269">
        <v>10.5</v>
      </c>
      <c r="Z16" s="193"/>
      <c r="AA16" s="263">
        <v>10.5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181" t="str">
        <f t="shared" si="5"/>
        <v>9Y</v>
      </c>
      <c r="C17" s="218" t="str">
        <f t="shared" si="0"/>
        <v>6L</v>
      </c>
      <c r="D17" s="219" t="str">
        <f t="shared" si="1"/>
        <v>3L</v>
      </c>
      <c r="E17" s="220" t="str">
        <f t="shared" si="2"/>
        <v>CHF6L3L9Y_Quote</v>
      </c>
      <c r="F17" s="220" t="str">
        <f>_xll.qlSimpleQuote(E17,,RateTickValue,Permanent,Trigger,ObjectOverwrite)</f>
        <v>CHF6L3L9Y_Quote#0000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92</v>
      </c>
      <c r="M17" s="181" t="s">
        <v>93</v>
      </c>
      <c r="N17" s="182" t="str">
        <f t="shared" si="3"/>
        <v>CHF3L6L9Y</v>
      </c>
      <c r="O17" s="80" t="str">
        <v>CHF3L6L9Y=ICAP</v>
      </c>
      <c r="P17" s="263">
        <v>8.5</v>
      </c>
      <c r="Q17" s="263">
        <v>12.5</v>
      </c>
      <c r="R17" s="277">
        <v>0</v>
      </c>
      <c r="S17" s="276">
        <v>0</v>
      </c>
      <c r="T17" s="263">
        <f>_xll.qlMidEquivalent(P17,Q17)</f>
        <v>10.5</v>
      </c>
      <c r="U17" s="274">
        <v>9</v>
      </c>
      <c r="V17" s="83" t="b">
        <f t="shared" si="4"/>
        <v>1</v>
      </c>
      <c r="W17" s="263">
        <v>10.5</v>
      </c>
      <c r="X17" s="193"/>
      <c r="Y17" s="269">
        <v>10.5</v>
      </c>
      <c r="Z17" s="193"/>
      <c r="AA17" s="263">
        <v>10.5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181" t="str">
        <f t="shared" si="5"/>
        <v>10Y</v>
      </c>
      <c r="C18" s="218" t="str">
        <f t="shared" si="0"/>
        <v>6L</v>
      </c>
      <c r="D18" s="219" t="str">
        <f t="shared" si="1"/>
        <v>3L</v>
      </c>
      <c r="E18" s="220" t="str">
        <f t="shared" si="2"/>
        <v>CHF6L3L10Y_Quote</v>
      </c>
      <c r="F18" s="220" t="str">
        <f>_xll.qlSimpleQuote(E18,,RateTickValue,Permanent,Trigger,ObjectOverwrite)</f>
        <v>CHF6L3L10Y_Quote#0000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92</v>
      </c>
      <c r="M18" s="181" t="s">
        <v>93</v>
      </c>
      <c r="N18" s="182" t="str">
        <f t="shared" si="3"/>
        <v>CHF3L6L10Y</v>
      </c>
      <c r="O18" s="80" t="str">
        <v>CHF3L6L10Y=ICAP</v>
      </c>
      <c r="P18" s="263">
        <v>8.25</v>
      </c>
      <c r="Q18" s="263">
        <v>12.25</v>
      </c>
      <c r="R18" s="277">
        <v>0</v>
      </c>
      <c r="S18" s="276">
        <v>0</v>
      </c>
      <c r="T18" s="263">
        <f>_xll.qlMidEquivalent(P18,Q18)</f>
        <v>10.25</v>
      </c>
      <c r="U18" s="274">
        <v>10</v>
      </c>
      <c r="V18" s="83" t="b">
        <f t="shared" si="4"/>
        <v>1</v>
      </c>
      <c r="W18" s="263">
        <v>10.25</v>
      </c>
      <c r="X18" s="193"/>
      <c r="Y18" s="269">
        <v>10.25</v>
      </c>
      <c r="Z18" s="193"/>
      <c r="AA18" s="263">
        <v>10.25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181" t="str">
        <f t="shared" si="5"/>
        <v>11Y</v>
      </c>
      <c r="C19" s="218" t="str">
        <f t="shared" si="0"/>
        <v>6L</v>
      </c>
      <c r="D19" s="219" t="str">
        <f t="shared" si="1"/>
        <v>3L</v>
      </c>
      <c r="E19" s="220" t="str">
        <f t="shared" si="2"/>
        <v>CHF6L3L11Y_Quote</v>
      </c>
      <c r="F19" s="220" t="str">
        <f>_xll.qlSimpleQuote(E19,,RateTickValue,Permanent,Trigger,ObjectOverwrite)</f>
        <v>CHF6L3L11Y_Quote#0000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92</v>
      </c>
      <c r="M19" s="181" t="s">
        <v>93</v>
      </c>
      <c r="N19" s="182" t="str">
        <f t="shared" si="3"/>
        <v>CHF3L6L11Y</v>
      </c>
      <c r="O19" s="80" t="str">
        <v>CHF3L6L11Y=ICAP</v>
      </c>
      <c r="P19" s="263">
        <v>8</v>
      </c>
      <c r="Q19" s="263">
        <v>12</v>
      </c>
      <c r="R19" s="277">
        <v>0</v>
      </c>
      <c r="S19" s="276">
        <v>0</v>
      </c>
      <c r="T19" s="263">
        <f>_xll.qlMidEquivalent(P19,Q19)</f>
        <v>10</v>
      </c>
      <c r="U19" s="274">
        <v>11</v>
      </c>
      <c r="V19" s="83" t="b">
        <f t="shared" si="4"/>
        <v>1</v>
      </c>
      <c r="W19" s="263">
        <v>10</v>
      </c>
      <c r="X19" s="193"/>
      <c r="Y19" s="269">
        <v>10</v>
      </c>
      <c r="Z19" s="193"/>
      <c r="AA19" s="263">
        <v>10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181" t="str">
        <f t="shared" si="5"/>
        <v>12Y</v>
      </c>
      <c r="C20" s="218" t="str">
        <f t="shared" si="0"/>
        <v>6L</v>
      </c>
      <c r="D20" s="219" t="str">
        <f t="shared" si="1"/>
        <v>3L</v>
      </c>
      <c r="E20" s="220" t="str">
        <f t="shared" si="2"/>
        <v>CHF6L3L12Y_Quote</v>
      </c>
      <c r="F20" s="220" t="str">
        <f>_xll.qlSimpleQuote(E20,,RateTickValue,Permanent,Trigger,ObjectOverwrite)</f>
        <v>CHF6L3L12Y_Quote#0000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92</v>
      </c>
      <c r="M20" s="181" t="s">
        <v>93</v>
      </c>
      <c r="N20" s="182" t="str">
        <f t="shared" si="3"/>
        <v>CHF3L6L12Y</v>
      </c>
      <c r="O20" s="80" t="str">
        <v>CHF3L6L12Y=ICAP</v>
      </c>
      <c r="P20" s="263">
        <v>7.75</v>
      </c>
      <c r="Q20" s="263">
        <v>11.75</v>
      </c>
      <c r="R20" s="277">
        <v>0</v>
      </c>
      <c r="S20" s="276">
        <v>0</v>
      </c>
      <c r="T20" s="263">
        <f>_xll.qlMidEquivalent(P20,Q20)</f>
        <v>9.75</v>
      </c>
      <c r="U20" s="274">
        <v>12</v>
      </c>
      <c r="V20" s="83" t="b">
        <f t="shared" si="4"/>
        <v>1</v>
      </c>
      <c r="W20" s="263">
        <v>9.75</v>
      </c>
      <c r="X20" s="193"/>
      <c r="Y20" s="269">
        <v>9.75</v>
      </c>
      <c r="Z20" s="193"/>
      <c r="AA20" s="263">
        <v>9.75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181" t="str">
        <f t="shared" si="5"/>
        <v>13Y</v>
      </c>
      <c r="C21" s="218" t="str">
        <f t="shared" si="0"/>
        <v>6L</v>
      </c>
      <c r="D21" s="219" t="str">
        <f t="shared" si="1"/>
        <v>3L</v>
      </c>
      <c r="E21" s="220" t="str">
        <f t="shared" si="2"/>
        <v>CHF6L3L13Y_Quote</v>
      </c>
      <c r="F21" s="220" t="str">
        <f>_xll.qlSimpleQuote(E21,,RateTickValue,Permanent,Trigger,ObjectOverwrite)</f>
        <v>CHF6L3L13Y_Quote#0000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92</v>
      </c>
      <c r="M21" s="181" t="s">
        <v>93</v>
      </c>
      <c r="N21" s="182" t="str">
        <f t="shared" si="3"/>
        <v>CHF3L6L13Y</v>
      </c>
      <c r="O21" s="80" t="str">
        <v>CHF3L6L13Y=ICAP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4"/>
        <v>0</v>
      </c>
      <c r="W21" s="263">
        <v>9.3885424747192889</v>
      </c>
      <c r="X21" s="193"/>
      <c r="Y21" s="269">
        <v>9.3885424747192889</v>
      </c>
      <c r="Z21" s="193"/>
      <c r="AA21" s="263">
        <v>9.3885424747192889</v>
      </c>
      <c r="AB21" s="186">
        <f>_xll.qlSimpleQuoteSetValue(F21,AA21/10000,Trigger)</f>
        <v>0</v>
      </c>
      <c r="AC21" s="76"/>
    </row>
    <row r="22" spans="1:29" ht="11.25" customHeight="1" x14ac:dyDescent="0.2">
      <c r="A22" s="75"/>
      <c r="B22" s="181" t="str">
        <f t="shared" si="5"/>
        <v>14Y</v>
      </c>
      <c r="C22" s="218" t="str">
        <f t="shared" si="0"/>
        <v>6L</v>
      </c>
      <c r="D22" s="219" t="str">
        <f t="shared" si="1"/>
        <v>3L</v>
      </c>
      <c r="E22" s="220" t="str">
        <f t="shared" si="2"/>
        <v>CHF6L3L14Y_Quote</v>
      </c>
      <c r="F22" s="220" t="str">
        <f>_xll.qlSimpleQuote(E22,,RateTickValue,Permanent,Trigger,ObjectOverwrite)</f>
        <v>CHF6L3L14Y_Quote#0000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92</v>
      </c>
      <c r="M22" s="181" t="s">
        <v>93</v>
      </c>
      <c r="N22" s="182" t="str">
        <f t="shared" si="3"/>
        <v>CHF3L6L14Y</v>
      </c>
      <c r="O22" s="80" t="str">
        <v>CHF3L6L14Y=ICAP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4"/>
        <v>0</v>
      </c>
      <c r="W22" s="263">
        <v>8.9481470879794944</v>
      </c>
      <c r="X22" s="193"/>
      <c r="Y22" s="269">
        <v>8.9481470879794944</v>
      </c>
      <c r="Z22" s="193"/>
      <c r="AA22" s="263">
        <v>8.9481470879794944</v>
      </c>
      <c r="AB22" s="186">
        <f>_xll.qlSimpleQuoteSetValue(F22,AA22/10000,Trigger)</f>
        <v>0</v>
      </c>
      <c r="AC22" s="76"/>
    </row>
    <row r="23" spans="1:29" ht="11.25" customHeight="1" x14ac:dyDescent="0.2">
      <c r="A23" s="75"/>
      <c r="B23" s="181" t="str">
        <f t="shared" si="5"/>
        <v>15Y</v>
      </c>
      <c r="C23" s="218" t="str">
        <f t="shared" si="0"/>
        <v>6L</v>
      </c>
      <c r="D23" s="219" t="str">
        <f t="shared" si="1"/>
        <v>3L</v>
      </c>
      <c r="E23" s="220" t="str">
        <f t="shared" si="2"/>
        <v>CHF6L3L15Y_Quote</v>
      </c>
      <c r="F23" s="220" t="str">
        <f>_xll.qlSimpleQuote(E23,,RateTickValue,Permanent,Trigger,ObjectOverwrite)</f>
        <v>CHF6L3L15Y_Quote#0000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92</v>
      </c>
      <c r="M23" s="181" t="s">
        <v>93</v>
      </c>
      <c r="N23" s="182" t="str">
        <f t="shared" si="3"/>
        <v>CHF3L6L15Y</v>
      </c>
      <c r="O23" s="80" t="str">
        <v>CHF3L6L15Y=ICAP</v>
      </c>
      <c r="P23" s="263">
        <v>6.5</v>
      </c>
      <c r="Q23" s="263">
        <v>10.5</v>
      </c>
      <c r="R23" s="277">
        <v>0</v>
      </c>
      <c r="S23" s="276">
        <v>0</v>
      </c>
      <c r="T23" s="263">
        <f>_xll.qlMidEquivalent(P23,Q23)</f>
        <v>8.5</v>
      </c>
      <c r="U23" s="274">
        <v>15</v>
      </c>
      <c r="V23" s="83" t="b">
        <f t="shared" si="4"/>
        <v>1</v>
      </c>
      <c r="W23" s="263">
        <v>8.5</v>
      </c>
      <c r="X23" s="193"/>
      <c r="Y23" s="269">
        <v>8.5</v>
      </c>
      <c r="Z23" s="193"/>
      <c r="AA23" s="263">
        <v>8.5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181" t="str">
        <f t="shared" si="5"/>
        <v>16Y</v>
      </c>
      <c r="C24" s="218" t="str">
        <f t="shared" si="0"/>
        <v>6L</v>
      </c>
      <c r="D24" s="219" t="str">
        <f t="shared" si="1"/>
        <v>3L</v>
      </c>
      <c r="E24" s="220" t="str">
        <f t="shared" si="2"/>
        <v>CHF6L3L16Y_Quote</v>
      </c>
      <c r="F24" s="220" t="str">
        <f>_xll.qlSimpleQuote(E24,,RateTickValue,Permanent,Trigger,ObjectOverwrite)</f>
        <v>CHF6L3L16Y_Quote#0000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92</v>
      </c>
      <c r="M24" s="181" t="s">
        <v>93</v>
      </c>
      <c r="N24" s="182" t="str">
        <f t="shared" si="3"/>
        <v>CHF3L6L16Y</v>
      </c>
      <c r="O24" s="80" t="str">
        <v>CHF3L6L16Y=ICAP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4"/>
        <v>0</v>
      </c>
      <c r="W24" s="263">
        <v>8.102211333806709</v>
      </c>
      <c r="X24" s="193"/>
      <c r="Y24" s="269">
        <v>8.102211333806709</v>
      </c>
      <c r="Z24" s="193"/>
      <c r="AA24" s="263">
        <v>8.102211333806709</v>
      </c>
      <c r="AB24" s="186">
        <f>_xll.qlSimpleQuoteSetValue(F24,AA24/10000,Trigger)</f>
        <v>0</v>
      </c>
      <c r="AC24" s="76"/>
    </row>
    <row r="25" spans="1:29" ht="11.25" customHeight="1" x14ac:dyDescent="0.2">
      <c r="A25" s="75"/>
      <c r="B25" s="181" t="str">
        <f t="shared" si="5"/>
        <v>17Y</v>
      </c>
      <c r="C25" s="218" t="str">
        <f t="shared" si="0"/>
        <v>6L</v>
      </c>
      <c r="D25" s="219" t="str">
        <f t="shared" si="1"/>
        <v>3L</v>
      </c>
      <c r="E25" s="220" t="str">
        <f t="shared" si="2"/>
        <v>CHF6L3L17Y_Quote</v>
      </c>
      <c r="F25" s="220" t="str">
        <f>_xll.qlSimpleQuote(E25,,RateTickValue,Permanent,Trigger,ObjectOverwrite)</f>
        <v>CHF6L3L17Y_Quote#0000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92</v>
      </c>
      <c r="M25" s="181" t="s">
        <v>93</v>
      </c>
      <c r="N25" s="182" t="str">
        <f t="shared" si="3"/>
        <v>CHF3L6L17Y</v>
      </c>
      <c r="O25" s="80" t="str">
        <v>CHF3L6L17Y=ICAP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4"/>
        <v>0</v>
      </c>
      <c r="W25" s="263">
        <v>7.7605870636515846</v>
      </c>
      <c r="X25" s="193"/>
      <c r="Y25" s="269">
        <v>7.7605870636515846</v>
      </c>
      <c r="Z25" s="193"/>
      <c r="AA25" s="263">
        <v>7.7605870636515846</v>
      </c>
      <c r="AB25" s="186">
        <f>_xll.qlSimpleQuoteSetValue(F25,AA25/10000,Trigger)</f>
        <v>0</v>
      </c>
      <c r="AC25" s="76"/>
    </row>
    <row r="26" spans="1:29" ht="11.25" customHeight="1" x14ac:dyDescent="0.2">
      <c r="A26" s="75"/>
      <c r="B26" s="181" t="str">
        <f t="shared" si="5"/>
        <v>18Y</v>
      </c>
      <c r="C26" s="218" t="str">
        <f t="shared" si="0"/>
        <v>6L</v>
      </c>
      <c r="D26" s="219" t="str">
        <f t="shared" si="1"/>
        <v>3L</v>
      </c>
      <c r="E26" s="220" t="str">
        <f t="shared" si="2"/>
        <v>CHF6L3L18Y_Quote</v>
      </c>
      <c r="F26" s="220" t="str">
        <f>_xll.qlSimpleQuote(E26,,RateTickValue,Permanent,Trigger,ObjectOverwrite)</f>
        <v>CHF6L3L18Y_Quote#0000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92</v>
      </c>
      <c r="M26" s="181" t="s">
        <v>93</v>
      </c>
      <c r="N26" s="182" t="str">
        <f t="shared" si="3"/>
        <v>CHF3L6L18Y</v>
      </c>
      <c r="O26" s="80" t="str">
        <v>CHF3L6L18Y=ICAP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4"/>
        <v>0</v>
      </c>
      <c r="W26" s="263">
        <v>7.4678571265931044</v>
      </c>
      <c r="X26" s="193"/>
      <c r="Y26" s="269">
        <v>7.4678571265931044</v>
      </c>
      <c r="Z26" s="193"/>
      <c r="AA26" s="263">
        <v>7.4678571265931044</v>
      </c>
      <c r="AB26" s="186">
        <f>_xll.qlSimpleQuoteSetValue(F26,AA26/10000,Trigger)</f>
        <v>0</v>
      </c>
      <c r="AC26" s="76"/>
    </row>
    <row r="27" spans="1:29" ht="11.25" customHeight="1" x14ac:dyDescent="0.2">
      <c r="A27" s="75"/>
      <c r="B27" s="181" t="str">
        <f t="shared" si="5"/>
        <v>19Y</v>
      </c>
      <c r="C27" s="218" t="str">
        <f t="shared" si="0"/>
        <v>6L</v>
      </c>
      <c r="D27" s="219" t="str">
        <f t="shared" si="1"/>
        <v>3L</v>
      </c>
      <c r="E27" s="220" t="str">
        <f t="shared" si="2"/>
        <v>CHF6L3L19Y_Quote</v>
      </c>
      <c r="F27" s="220" t="str">
        <f>_xll.qlSimpleQuote(E27,,RateTickValue,Permanent,Trigger,ObjectOverwrite)</f>
        <v>CHF6L3L19Y_Quote#0000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92</v>
      </c>
      <c r="M27" s="181" t="s">
        <v>93</v>
      </c>
      <c r="N27" s="182" t="str">
        <f t="shared" si="3"/>
        <v>CHF3L6L19Y</v>
      </c>
      <c r="O27" s="80" t="str">
        <v>CHF3L6L19Y=ICAP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4"/>
        <v>0</v>
      </c>
      <c r="W27" s="263">
        <v>7.2167514596897506</v>
      </c>
      <c r="X27" s="193"/>
      <c r="Y27" s="269">
        <v>7.2167514596897506</v>
      </c>
      <c r="Z27" s="193"/>
      <c r="AA27" s="263">
        <v>7.2167514596897506</v>
      </c>
      <c r="AB27" s="186">
        <f>_xll.qlSimpleQuoteSetValue(F27,AA27/10000,Trigger)</f>
        <v>0</v>
      </c>
      <c r="AC27" s="76"/>
    </row>
    <row r="28" spans="1:29" ht="11.25" customHeight="1" x14ac:dyDescent="0.2">
      <c r="A28" s="75"/>
      <c r="B28" s="181" t="str">
        <f t="shared" si="5"/>
        <v>20Y</v>
      </c>
      <c r="C28" s="218" t="str">
        <f t="shared" si="0"/>
        <v>6L</v>
      </c>
      <c r="D28" s="219" t="str">
        <f t="shared" si="1"/>
        <v>3L</v>
      </c>
      <c r="E28" s="220" t="str">
        <f t="shared" si="2"/>
        <v>CHF6L3L20Y_Quote</v>
      </c>
      <c r="F28" s="220" t="str">
        <f>_xll.qlSimpleQuote(E28,,RateTickValue,Permanent,Trigger,ObjectOverwrite)</f>
        <v>CHF6L3L20Y_Quote#0000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92</v>
      </c>
      <c r="M28" s="181" t="s">
        <v>93</v>
      </c>
      <c r="N28" s="182" t="str">
        <f t="shared" si="3"/>
        <v>CHF3L6L20Y</v>
      </c>
      <c r="O28" s="80" t="str">
        <v>CHF3L6L20Y=ICAP</v>
      </c>
      <c r="P28" s="263">
        <v>5</v>
      </c>
      <c r="Q28" s="263">
        <v>9</v>
      </c>
      <c r="R28" s="277">
        <v>0</v>
      </c>
      <c r="S28" s="276">
        <v>0</v>
      </c>
      <c r="T28" s="263">
        <f>_xll.qlMidEquivalent(P28,Q28)</f>
        <v>7</v>
      </c>
      <c r="U28" s="274">
        <v>20</v>
      </c>
      <c r="V28" s="83" t="b">
        <f t="shared" si="4"/>
        <v>1</v>
      </c>
      <c r="W28" s="263">
        <v>7</v>
      </c>
      <c r="X28" s="193"/>
      <c r="Y28" s="269">
        <v>7</v>
      </c>
      <c r="Z28" s="193"/>
      <c r="AA28" s="263">
        <v>7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181" t="str">
        <f t="shared" si="5"/>
        <v>21Y</v>
      </c>
      <c r="C29" s="218" t="str">
        <f t="shared" si="0"/>
        <v>6L</v>
      </c>
      <c r="D29" s="219" t="str">
        <f t="shared" si="1"/>
        <v>3L</v>
      </c>
      <c r="E29" s="220" t="str">
        <f t="shared" si="2"/>
        <v>CHF6L3L21Y_Quote</v>
      </c>
      <c r="F29" s="220" t="str">
        <f>_xll.qlSimpleQuote(E29,,RateTickValue,Permanent,Trigger,ObjectOverwrite)</f>
        <v>CHF6L3L21Y_Quote#0000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92</v>
      </c>
      <c r="M29" s="181" t="s">
        <v>93</v>
      </c>
      <c r="N29" s="182" t="str">
        <f t="shared" si="3"/>
        <v>CHF3L6L21Y</v>
      </c>
      <c r="O29" s="80" t="str">
        <v>CHF3L6L21Y=ICAP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4"/>
        <v>0</v>
      </c>
      <c r="W29" s="263">
        <v>6.8109158557279166</v>
      </c>
      <c r="X29" s="193"/>
      <c r="Y29" s="269">
        <v>6.8109158557279166</v>
      </c>
      <c r="Z29" s="193"/>
      <c r="AA29" s="263">
        <v>6.8109158557279166</v>
      </c>
      <c r="AB29" s="186">
        <f>_xll.qlSimpleQuoteSetValue(F29,AA29/10000,Trigger)</f>
        <v>0</v>
      </c>
      <c r="AC29" s="76"/>
    </row>
    <row r="30" spans="1:29" ht="11.25" customHeight="1" x14ac:dyDescent="0.2">
      <c r="A30" s="75"/>
      <c r="B30" s="181" t="str">
        <f t="shared" si="5"/>
        <v>22Y</v>
      </c>
      <c r="C30" s="218" t="str">
        <f t="shared" si="0"/>
        <v>6L</v>
      </c>
      <c r="D30" s="219" t="str">
        <f t="shared" si="1"/>
        <v>3L</v>
      </c>
      <c r="E30" s="220" t="str">
        <f t="shared" si="2"/>
        <v>CHF6L3L22Y_Quote</v>
      </c>
      <c r="F30" s="220" t="str">
        <f>_xll.qlSimpleQuote(E30,,RateTickValue,Permanent,Trigger,ObjectOverwrite)</f>
        <v>CHF6L3L22Y_Quote#0000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92</v>
      </c>
      <c r="M30" s="181" t="s">
        <v>93</v>
      </c>
      <c r="N30" s="182" t="str">
        <f t="shared" si="3"/>
        <v>CHF3L6L22Y</v>
      </c>
      <c r="O30" s="80" t="str">
        <v>CHF3L6L22Y=ICAP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4"/>
        <v>0</v>
      </c>
      <c r="W30" s="263">
        <v>6.6451448196598957</v>
      </c>
      <c r="X30" s="193"/>
      <c r="Y30" s="269">
        <v>6.6451448196598957</v>
      </c>
      <c r="Z30" s="193"/>
      <c r="AA30" s="263">
        <v>6.6451448196598957</v>
      </c>
      <c r="AB30" s="186">
        <f>_xll.qlSimpleQuoteSetValue(F30,AA30/10000,Trigger)</f>
        <v>0</v>
      </c>
      <c r="AC30" s="76"/>
    </row>
    <row r="31" spans="1:29" ht="11.25" customHeight="1" x14ac:dyDescent="0.2">
      <c r="A31" s="75"/>
      <c r="B31" s="181" t="str">
        <f t="shared" si="5"/>
        <v>23Y</v>
      </c>
      <c r="C31" s="218" t="str">
        <f t="shared" si="0"/>
        <v>6L</v>
      </c>
      <c r="D31" s="219" t="str">
        <f t="shared" si="1"/>
        <v>3L</v>
      </c>
      <c r="E31" s="220" t="str">
        <f t="shared" si="2"/>
        <v>CHF6L3L23Y_Quote</v>
      </c>
      <c r="F31" s="220" t="str">
        <f>_xll.qlSimpleQuote(E31,,RateTickValue,Permanent,Trigger,ObjectOverwrite)</f>
        <v>CHF6L3L23Y_Quote#0000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92</v>
      </c>
      <c r="M31" s="181" t="s">
        <v>93</v>
      </c>
      <c r="N31" s="182" t="str">
        <f t="shared" si="3"/>
        <v>CHF3L6L23Y</v>
      </c>
      <c r="O31" s="80" t="str">
        <v>CHF3L6L23Y=ICAP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4"/>
        <v>0</v>
      </c>
      <c r="W31" s="263">
        <v>6.4989158557279163</v>
      </c>
      <c r="X31" s="193"/>
      <c r="Y31" s="269">
        <v>6.4989158557279163</v>
      </c>
      <c r="Z31" s="193"/>
      <c r="AA31" s="263">
        <v>6.4989158557279163</v>
      </c>
      <c r="AB31" s="186">
        <f>_xll.qlSimpleQuoteSetValue(F31,AA31/10000,Trigger)</f>
        <v>0</v>
      </c>
      <c r="AC31" s="76"/>
    </row>
    <row r="32" spans="1:29" ht="11.25" customHeight="1" x14ac:dyDescent="0.2">
      <c r="A32" s="75"/>
      <c r="B32" s="181" t="str">
        <f t="shared" si="5"/>
        <v>24Y</v>
      </c>
      <c r="C32" s="218" t="str">
        <f t="shared" si="0"/>
        <v>6L</v>
      </c>
      <c r="D32" s="219" t="str">
        <f t="shared" si="1"/>
        <v>3L</v>
      </c>
      <c r="E32" s="220" t="str">
        <f t="shared" si="2"/>
        <v>CHF6L3L24Y_Quote</v>
      </c>
      <c r="F32" s="220" t="str">
        <f>_xll.qlSimpleQuote(E32,,RateTickValue,Permanent,Trigger,ObjectOverwrite)</f>
        <v>CHF6L3L24Y_Quote#0000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92</v>
      </c>
      <c r="M32" s="181" t="s">
        <v>93</v>
      </c>
      <c r="N32" s="182" t="str">
        <f t="shared" si="3"/>
        <v>CHF3L6L24Y</v>
      </c>
      <c r="O32" s="80" t="str">
        <v>CHF3L6L24Y=ICAP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4"/>
        <v>0</v>
      </c>
      <c r="W32" s="263">
        <v>6.3684579278639584</v>
      </c>
      <c r="X32" s="193"/>
      <c r="Y32" s="269">
        <v>6.3684579278639584</v>
      </c>
      <c r="Z32" s="193"/>
      <c r="AA32" s="263">
        <v>6.3684579278639584</v>
      </c>
      <c r="AB32" s="186">
        <f>_xll.qlSimpleQuoteSetValue(F32,AA32/10000,Trigger)</f>
        <v>0</v>
      </c>
      <c r="AC32" s="76"/>
    </row>
    <row r="33" spans="1:29" ht="11.25" customHeight="1" x14ac:dyDescent="0.2">
      <c r="A33" s="75"/>
      <c r="B33" s="181" t="str">
        <f t="shared" si="5"/>
        <v>25Y</v>
      </c>
      <c r="C33" s="218" t="str">
        <f t="shared" si="0"/>
        <v>6L</v>
      </c>
      <c r="D33" s="219" t="str">
        <f t="shared" si="1"/>
        <v>3L</v>
      </c>
      <c r="E33" s="220" t="str">
        <f t="shared" si="2"/>
        <v>CHF6L3L25Y_Quote</v>
      </c>
      <c r="F33" s="220" t="str">
        <f>_xll.qlSimpleQuote(E33,,RateTickValue,Permanent,Trigger,ObjectOverwrite)</f>
        <v>CHF6L3L25Y_Quote#0000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92</v>
      </c>
      <c r="M33" s="181" t="s">
        <v>93</v>
      </c>
      <c r="N33" s="182" t="str">
        <f t="shared" si="3"/>
        <v>CHF3L6L25Y</v>
      </c>
      <c r="O33" s="80" t="str">
        <v>CHF3L6L25Y=ICAP</v>
      </c>
      <c r="P33" s="263">
        <v>4.25</v>
      </c>
      <c r="Q33" s="263">
        <v>8.25</v>
      </c>
      <c r="R33" s="277">
        <v>0</v>
      </c>
      <c r="S33" s="276">
        <v>0</v>
      </c>
      <c r="T33" s="263">
        <f>_xll.qlMidEquivalent(P33,Q33)</f>
        <v>6.25</v>
      </c>
      <c r="U33" s="274">
        <v>25</v>
      </c>
      <c r="V33" s="83" t="b">
        <f t="shared" si="4"/>
        <v>1</v>
      </c>
      <c r="W33" s="263">
        <v>6.25</v>
      </c>
      <c r="X33" s="193"/>
      <c r="Y33" s="269">
        <v>6.25</v>
      </c>
      <c r="Z33" s="193"/>
      <c r="AA33" s="263">
        <v>6.25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181" t="str">
        <f t="shared" si="5"/>
        <v>26Y</v>
      </c>
      <c r="C34" s="218" t="str">
        <f t="shared" si="0"/>
        <v>6L</v>
      </c>
      <c r="D34" s="219" t="str">
        <f t="shared" si="1"/>
        <v>3L</v>
      </c>
      <c r="E34" s="220" t="str">
        <f t="shared" si="2"/>
        <v>CHF6L3L26Y_Quote</v>
      </c>
      <c r="F34" s="220" t="str">
        <f>_xll.qlSimpleQuote(E34,,RateTickValue,Permanent,Trigger,ObjectOverwrite)</f>
        <v>CHF6L3L26Y_Quote#0000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92</v>
      </c>
      <c r="M34" s="181" t="s">
        <v>93</v>
      </c>
      <c r="N34" s="182" t="str">
        <f t="shared" si="3"/>
        <v>CHF3L6L26Y</v>
      </c>
      <c r="O34" s="80" t="str">
        <v>CHF3L6L26Y=ICAP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4"/>
        <v>0</v>
      </c>
      <c r="W34" s="263">
        <v>6.1401252432816253</v>
      </c>
      <c r="X34" s="193"/>
      <c r="Y34" s="269">
        <v>6.1401252432816253</v>
      </c>
      <c r="Z34" s="193"/>
      <c r="AA34" s="263">
        <v>6.1401252432816253</v>
      </c>
      <c r="AB34" s="186">
        <f>_xll.qlSimpleQuoteSetValue(F34,AA34/10000,Trigger)</f>
        <v>0</v>
      </c>
      <c r="AC34" s="76"/>
    </row>
    <row r="35" spans="1:29" ht="11.25" customHeight="1" x14ac:dyDescent="0.2">
      <c r="A35" s="75"/>
      <c r="B35" s="181" t="str">
        <f t="shared" si="5"/>
        <v>27Y</v>
      </c>
      <c r="C35" s="218" t="str">
        <f t="shared" si="0"/>
        <v>6L</v>
      </c>
      <c r="D35" s="219" t="str">
        <f t="shared" si="1"/>
        <v>3L</v>
      </c>
      <c r="E35" s="220" t="str">
        <f t="shared" si="2"/>
        <v>CHF6L3L27Y_Quote</v>
      </c>
      <c r="F35" s="220" t="str">
        <f>_xll.qlSimpleQuote(E35,,RateTickValue,Permanent,Trigger,ObjectOverwrite)</f>
        <v>CHF6L3L27Y_Quote#0000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92</v>
      </c>
      <c r="M35" s="181" t="s">
        <v>93</v>
      </c>
      <c r="N35" s="182" t="str">
        <f t="shared" si="3"/>
        <v>CHF3L6L27Y</v>
      </c>
      <c r="O35" s="80" t="str">
        <v>CHF3L6L27Y=ICAP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4"/>
        <v>0</v>
      </c>
      <c r="W35" s="263">
        <v>6.0368336577088337</v>
      </c>
      <c r="X35" s="193"/>
      <c r="Y35" s="269">
        <v>6.0368336577088337</v>
      </c>
      <c r="Z35" s="193"/>
      <c r="AA35" s="263">
        <v>6.0368336577088337</v>
      </c>
      <c r="AB35" s="186">
        <f>_xll.qlSimpleQuoteSetValue(F35,AA35/10000,Trigger)</f>
        <v>0</v>
      </c>
      <c r="AC35" s="76"/>
    </row>
    <row r="36" spans="1:29" ht="11.25" customHeight="1" x14ac:dyDescent="0.2">
      <c r="A36" s="75"/>
      <c r="B36" s="181" t="str">
        <f t="shared" si="5"/>
        <v>28Y</v>
      </c>
      <c r="C36" s="218" t="str">
        <f t="shared" si="0"/>
        <v>6L</v>
      </c>
      <c r="D36" s="219" t="str">
        <f t="shared" si="1"/>
        <v>3L</v>
      </c>
      <c r="E36" s="220" t="str">
        <f t="shared" si="2"/>
        <v>CHF6L3L28Y_Quote</v>
      </c>
      <c r="F36" s="220" t="str">
        <f>_xll.qlSimpleQuote(E36,,RateTickValue,Permanent,Trigger,ObjectOverwrite)</f>
        <v>CHF6L3L28Y_Quote#0000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92</v>
      </c>
      <c r="M36" s="181" t="s">
        <v>93</v>
      </c>
      <c r="N36" s="182" t="str">
        <f t="shared" si="3"/>
        <v>CHF3L6L28Y</v>
      </c>
      <c r="O36" s="80" t="str">
        <v>CHF3L6L28Y=ICAP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4"/>
        <v>0</v>
      </c>
      <c r="W36" s="263">
        <v>5.9384794504952296</v>
      </c>
      <c r="X36" s="193"/>
      <c r="Y36" s="269">
        <v>5.9384794504952296</v>
      </c>
      <c r="Z36" s="193"/>
      <c r="AA36" s="263">
        <v>5.9384794504952296</v>
      </c>
      <c r="AB36" s="186">
        <f>_xll.qlSimpleQuoteSetValue(F36,AA36/10000,Trigger)</f>
        <v>0</v>
      </c>
      <c r="AC36" s="76"/>
    </row>
    <row r="37" spans="1:29" ht="11.25" customHeight="1" x14ac:dyDescent="0.2">
      <c r="A37" s="75"/>
      <c r="B37" s="181" t="str">
        <f t="shared" si="5"/>
        <v>29Y</v>
      </c>
      <c r="C37" s="218" t="str">
        <f t="shared" si="0"/>
        <v>6L</v>
      </c>
      <c r="D37" s="219" t="str">
        <f t="shared" si="1"/>
        <v>3L</v>
      </c>
      <c r="E37" s="220" t="str">
        <f t="shared" si="2"/>
        <v>CHF6L3L29Y_Quote</v>
      </c>
      <c r="F37" s="220" t="str">
        <f>_xll.qlSimpleQuote(E37,,RateTickValue,Permanent,Trigger,ObjectOverwrite)</f>
        <v>CHF6L3L29Y_Quote#0000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92</v>
      </c>
      <c r="M37" s="181" t="s">
        <v>93</v>
      </c>
      <c r="N37" s="182" t="str">
        <f t="shared" si="3"/>
        <v>CHF3L6L29Y</v>
      </c>
      <c r="O37" s="80" t="str">
        <v>CHF3L6L29Y=ICAP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4"/>
        <v>0</v>
      </c>
      <c r="W37" s="263">
        <v>5.8434168288544166</v>
      </c>
      <c r="X37" s="193"/>
      <c r="Y37" s="269">
        <v>5.8434168288544166</v>
      </c>
      <c r="Z37" s="193"/>
      <c r="AA37" s="263">
        <v>5.8434168288544166</v>
      </c>
      <c r="AB37" s="186">
        <f>_xll.qlSimpleQuoteSetValue(F37,AA37/10000,Trigger)</f>
        <v>0</v>
      </c>
      <c r="AC37" s="76"/>
    </row>
    <row r="38" spans="1:29" ht="11.25" customHeight="1" x14ac:dyDescent="0.2">
      <c r="A38" s="75"/>
      <c r="B38" s="181" t="str">
        <f t="shared" si="5"/>
        <v>30Y</v>
      </c>
      <c r="C38" s="218" t="str">
        <f t="shared" si="0"/>
        <v>6L</v>
      </c>
      <c r="D38" s="219" t="str">
        <f t="shared" si="1"/>
        <v>3L</v>
      </c>
      <c r="E38" s="220" t="str">
        <f t="shared" si="2"/>
        <v>CHF6L3L30Y_Quote</v>
      </c>
      <c r="F38" s="220" t="str">
        <f>_xll.qlSimpleQuote(E38,,RateTickValue,Permanent,Trigger,ObjectOverwrite)</f>
        <v>CHF6L3L30Y_Quote#0000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92</v>
      </c>
      <c r="M38" s="181" t="s">
        <v>93</v>
      </c>
      <c r="N38" s="182" t="str">
        <f t="shared" si="3"/>
        <v>CHF3L6L30Y</v>
      </c>
      <c r="O38" s="80" t="str">
        <v>CHF3L6L30Y=ICAP</v>
      </c>
      <c r="P38" s="263">
        <v>3.75</v>
      </c>
      <c r="Q38" s="263">
        <v>7.75</v>
      </c>
      <c r="R38" s="277">
        <v>0</v>
      </c>
      <c r="S38" s="276">
        <v>0</v>
      </c>
      <c r="T38" s="263">
        <f>_xll.qlMidEquivalent(P38,Q38)</f>
        <v>5.75</v>
      </c>
      <c r="U38" s="274">
        <v>30</v>
      </c>
      <c r="V38" s="83" t="b">
        <f t="shared" si="4"/>
        <v>1</v>
      </c>
      <c r="W38" s="263">
        <v>5.75</v>
      </c>
      <c r="X38" s="193"/>
      <c r="Y38" s="263">
        <v>5.75</v>
      </c>
      <c r="Z38" s="193"/>
      <c r="AA38" s="263">
        <v>5.75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181" t="str">
        <f t="shared" si="5"/>
        <v>35Y</v>
      </c>
      <c r="C39" s="218" t="str">
        <f t="shared" si="0"/>
        <v>6L</v>
      </c>
      <c r="D39" s="219" t="str">
        <f t="shared" si="1"/>
        <v>3L</v>
      </c>
      <c r="E39" s="220" t="str">
        <f t="shared" si="2"/>
        <v>CHF6L3L35Y_Quote</v>
      </c>
      <c r="F39" s="220" t="str">
        <f>_xll.qlSimpleQuote(E39,,RateTickValue,Permanent,Trigger,ObjectOverwrite)</f>
        <v>CHF6L3L35Y_Quote#0000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92</v>
      </c>
      <c r="M39" s="181" t="s">
        <v>93</v>
      </c>
      <c r="N39" s="182" t="str">
        <f t="shared" si="3"/>
        <v>CHF3L6L35Y</v>
      </c>
      <c r="O39" s="80" t="str">
        <v>CHF3L6L35Y=ICAP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4"/>
        <v>0</v>
      </c>
      <c r="W39" s="263">
        <f>W38</f>
        <v>5.75</v>
      </c>
      <c r="X39" s="193"/>
      <c r="Y39" s="263">
        <v>5.75</v>
      </c>
      <c r="Z39" s="193"/>
      <c r="AA39" s="263">
        <v>5.75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181" t="str">
        <f t="shared" si="5"/>
        <v>40Y</v>
      </c>
      <c r="C40" s="218" t="str">
        <f t="shared" si="0"/>
        <v>6L</v>
      </c>
      <c r="D40" s="219" t="str">
        <f t="shared" si="1"/>
        <v>3L</v>
      </c>
      <c r="E40" s="220" t="str">
        <f t="shared" si="2"/>
        <v>CHF6L3L40Y_Quote</v>
      </c>
      <c r="F40" s="220" t="str">
        <f>_xll.qlSimpleQuote(E40,,RateTickValue,Permanent,Trigger,ObjectOverwrite)</f>
        <v>CHF6L3L40Y_Quote#0000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92</v>
      </c>
      <c r="M40" s="181" t="s">
        <v>93</v>
      </c>
      <c r="N40" s="182" t="str">
        <f t="shared" si="3"/>
        <v>CHF3L6L40Y</v>
      </c>
      <c r="O40" s="80" t="str">
        <v>CHF3L6L40Y=ICAP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4"/>
        <v>0</v>
      </c>
      <c r="W40" s="263">
        <f>W39</f>
        <v>5.75</v>
      </c>
      <c r="X40" s="193"/>
      <c r="Y40" s="263">
        <v>5.75</v>
      </c>
      <c r="Z40" s="193"/>
      <c r="AA40" s="263">
        <v>5.75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181" t="str">
        <f t="shared" si="5"/>
        <v>50Y</v>
      </c>
      <c r="C41" s="218" t="str">
        <f t="shared" si="0"/>
        <v>6L</v>
      </c>
      <c r="D41" s="219" t="str">
        <f t="shared" si="1"/>
        <v>3L</v>
      </c>
      <c r="E41" s="220" t="str">
        <f t="shared" si="2"/>
        <v>CHF6L3L50Y_Quote</v>
      </c>
      <c r="F41" s="220" t="str">
        <f>_xll.qlSimpleQuote(E41,,RateTickValue,Permanent,Trigger,ObjectOverwrite)</f>
        <v>CHF6L3L50Y_Quote#0000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92</v>
      </c>
      <c r="M41" s="181" t="s">
        <v>93</v>
      </c>
      <c r="N41" s="182" t="str">
        <f t="shared" si="3"/>
        <v>CHF3L6L50Y</v>
      </c>
      <c r="O41" s="80" t="str">
        <v>CHF3L6L50Y=ICAP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4"/>
        <v>0</v>
      </c>
      <c r="W41" s="263">
        <f>W40</f>
        <v>5.75</v>
      </c>
      <c r="X41" s="193"/>
      <c r="Y41" s="263">
        <v>5.75</v>
      </c>
      <c r="Z41" s="193"/>
      <c r="AA41" s="263">
        <v>5.75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183" t="str">
        <f t="shared" si="5"/>
        <v>60Y</v>
      </c>
      <c r="C42" s="223" t="str">
        <f t="shared" si="0"/>
        <v>6L</v>
      </c>
      <c r="D42" s="224" t="str">
        <f t="shared" si="1"/>
        <v>3L</v>
      </c>
      <c r="E42" s="225" t="str">
        <f t="shared" si="2"/>
        <v>CHF6L3L60Y_Quote</v>
      </c>
      <c r="F42" s="225" t="str">
        <f>_xll.qlSimpleQuote(E42,,RateTickValue,Permanent,Trigger,ObjectOverwrite)</f>
        <v>CHF6L3L60Y_Quote#0000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92</v>
      </c>
      <c r="M42" s="183" t="s">
        <v>93</v>
      </c>
      <c r="N42" s="183" t="str">
        <f t="shared" si="3"/>
        <v>CHF3L6L60Y</v>
      </c>
      <c r="O42" s="81" t="str">
        <v>CHF3L6L60Y=ICAP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4"/>
        <v>0</v>
      </c>
      <c r="W42" s="268">
        <f>W41</f>
        <v>5.75</v>
      </c>
      <c r="X42" s="193"/>
      <c r="Y42" s="268">
        <v>5.75</v>
      </c>
      <c r="Z42" s="193"/>
      <c r="AA42" s="268">
        <v>5.75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7" hidden="1" customWidth="1" outlineLevel="1"/>
    <col min="2" max="2" width="4.7109375" style="197" hidden="1" customWidth="1" outlineLevel="1"/>
    <col min="3" max="4" width="3" style="197" hidden="1" customWidth="1" outlineLevel="1"/>
    <col min="5" max="5" width="16.7109375" style="197" hidden="1" customWidth="1" outlineLevel="1"/>
    <col min="6" max="6" width="22.7109375" style="198" hidden="1" customWidth="1" outlineLevel="1"/>
    <col min="7" max="7" width="20.7109375" style="197" hidden="1" customWidth="1" outlineLevel="1"/>
    <col min="8" max="8" width="2.7109375" style="197" hidden="1" customWidth="1" outlineLevel="1"/>
    <col min="9" max="9" width="2.7109375" style="197" customWidth="1" collapsed="1"/>
    <col min="10" max="10" width="2.7109375" style="197" customWidth="1"/>
    <col min="11" max="11" width="4.7109375" style="197" customWidth="1"/>
    <col min="12" max="13" width="3" style="197" customWidth="1"/>
    <col min="14" max="14" width="11.7109375" style="197" customWidth="1"/>
    <col min="15" max="15" width="16.7109375" style="197" customWidth="1"/>
    <col min="16" max="20" width="10.7109375" style="197" customWidth="1"/>
    <col min="21" max="22" width="10.7109375" style="197" hidden="1" customWidth="1" outlineLevel="1"/>
    <col min="23" max="23" width="10.7109375" style="197" customWidth="1" collapsed="1"/>
    <col min="24" max="24" width="2.7109375" style="197" customWidth="1"/>
    <col min="25" max="25" width="10.7109375" style="197" customWidth="1"/>
    <col min="26" max="26" width="2.7109375" style="197" customWidth="1"/>
    <col min="27" max="28" width="10.7109375" style="197" customWidth="1"/>
    <col min="29" max="30" width="2.7109375" style="197" customWidth="1"/>
    <col min="31" max="16384" width="9.140625" style="197"/>
  </cols>
  <sheetData>
    <row r="1" spans="1:30" x14ac:dyDescent="0.2">
      <c r="A1" s="141"/>
      <c r="B1" s="132"/>
      <c r="C1" s="132"/>
      <c r="D1" s="132"/>
      <c r="E1" s="132"/>
      <c r="F1" s="146"/>
      <c r="G1" s="132"/>
      <c r="H1" s="133"/>
      <c r="J1" s="141" t="s">
        <v>282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7"/>
    </row>
    <row r="2" spans="1:30" x14ac:dyDescent="0.2">
      <c r="A2" s="134"/>
      <c r="B2" s="135"/>
      <c r="C2" s="135"/>
      <c r="D2" s="135"/>
      <c r="E2" s="135"/>
      <c r="F2" s="148"/>
      <c r="G2" s="135"/>
      <c r="H2" s="136"/>
      <c r="J2" s="168"/>
      <c r="K2" s="55"/>
      <c r="L2" s="55"/>
      <c r="M2" s="55"/>
      <c r="N2" s="55"/>
      <c r="O2" s="229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81">
        <f>_xll.ohTrigger(AB5:AB42)</f>
        <v>3</v>
      </c>
      <c r="AC2" s="169"/>
    </row>
    <row r="3" spans="1:30" x14ac:dyDescent="0.2">
      <c r="A3" s="137"/>
      <c r="B3" s="7"/>
      <c r="C3" s="7"/>
      <c r="D3" s="7"/>
      <c r="E3" s="135"/>
      <c r="F3" s="148"/>
      <c r="G3" s="135"/>
      <c r="H3" s="169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obj_00219#0001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99"/>
      <c r="C4" s="99"/>
      <c r="D4" s="99"/>
      <c r="E4" s="100" t="s">
        <v>241</v>
      </c>
      <c r="F4" s="100" t="s">
        <v>242</v>
      </c>
      <c r="G4" s="165" t="s">
        <v>257</v>
      </c>
      <c r="H4" s="169"/>
      <c r="J4" s="259"/>
      <c r="K4" s="229"/>
      <c r="L4" s="101"/>
      <c r="M4" s="101"/>
      <c r="N4" s="101" t="s">
        <v>259</v>
      </c>
      <c r="O4" s="104" t="str">
        <f>_xll.RData(O5:O42,P4:S4,"RTFEED:IDN",ReutersRtMode,,P5)</f>
        <v>Updated at 17:21:59</v>
      </c>
      <c r="P4" s="85" t="s">
        <v>147</v>
      </c>
      <c r="Q4" s="85" t="s">
        <v>146</v>
      </c>
      <c r="R4" s="85" t="s">
        <v>156</v>
      </c>
      <c r="S4" s="85" t="s">
        <v>163</v>
      </c>
      <c r="T4" s="85" t="s">
        <v>170</v>
      </c>
      <c r="U4" s="85" t="s">
        <v>262</v>
      </c>
      <c r="V4" s="85" t="s">
        <v>261</v>
      </c>
      <c r="W4" s="86" t="s">
        <v>260</v>
      </c>
      <c r="X4" s="55"/>
      <c r="Y4" s="85" t="s">
        <v>160</v>
      </c>
      <c r="Z4" s="55"/>
      <c r="AA4" s="101" t="s">
        <v>159</v>
      </c>
      <c r="AB4" s="101" t="s">
        <v>158</v>
      </c>
      <c r="AC4" s="76"/>
    </row>
    <row r="5" spans="1:30" s="211" customFormat="1" ht="11.25" customHeight="1" x14ac:dyDescent="0.25">
      <c r="A5" s="75"/>
      <c r="B5" s="179" t="str">
        <f>K5</f>
        <v>6M</v>
      </c>
      <c r="C5" s="213" t="str">
        <f>L5</f>
        <v>12L</v>
      </c>
      <c r="D5" s="214" t="str">
        <f>M5</f>
        <v>3L</v>
      </c>
      <c r="E5" s="215" t="str">
        <f t="shared" ref="E5:E42" si="0">IF(ISBLANK(C5),"#",Currency&amp;$C5&amp;$D5&amp;$B5&amp;QuoteSuffix)</f>
        <v>CHF12L3L6M_Quote</v>
      </c>
      <c r="F5" s="215" t="str">
        <f>_xll.qlSimpleQuote(E5,,RateTickValue,Permanent,Trigger,ObjectOverwrite)</f>
        <v>CHF12L3L6M_Quote#0000</v>
      </c>
      <c r="G5" s="262" t="str">
        <f>_xll.ohRangeRetrieveError(F5)</f>
        <v/>
      </c>
      <c r="H5" s="169"/>
      <c r="I5" s="197"/>
      <c r="J5" s="271"/>
      <c r="K5" s="181" t="s">
        <v>14</v>
      </c>
      <c r="L5" s="181" t="s">
        <v>97</v>
      </c>
      <c r="M5" s="181" t="s">
        <v>92</v>
      </c>
      <c r="N5" s="182" t="str">
        <f t="shared" ref="N5:N42" si="1">Currency&amp;$M5&amp;$L5&amp;$K5</f>
        <v>CHF3L12L6M</v>
      </c>
      <c r="O5" s="80" t="str">
        <f t="array" ref="O5:O42">Instruments&amp;"="&amp;VLOOKUP(Contributor,ContributorTable,2,FALSE)</f>
        <v>CHF3L12L6M=ICAP</v>
      </c>
      <c r="P5" s="263" t="s">
        <v>277</v>
      </c>
      <c r="Q5" s="263" t="s">
        <v>277</v>
      </c>
      <c r="R5" s="279" t="s">
        <v>277</v>
      </c>
      <c r="S5" s="276" t="s">
        <v>277</v>
      </c>
      <c r="T5" s="263" t="e">
        <f>_xll.qlMidEquivalent(P5,Q5)</f>
        <v>#NUM!</v>
      </c>
      <c r="U5" s="273">
        <v>0.5</v>
      </c>
      <c r="V5" s="83" t="b">
        <f t="shared" ref="V5:V42" si="2">IF(ISNUMBER(T5),TRUE,FALSE)</f>
        <v>0</v>
      </c>
      <c r="W5" s="263" t="e">
        <f t="array" ref="W5:W38">_xll.qlInterpolationInterpolate(U3,U5:U42)</f>
        <v>#NUM!</v>
      </c>
      <c r="X5" s="193"/>
      <c r="Y5" s="269" t="e">
        <v>#NUM!</v>
      </c>
      <c r="Z5" s="193"/>
      <c r="AA5" s="270" t="e">
        <f t="array" ref="AA5:AA42">QuoteLive</f>
        <v>#NUM!</v>
      </c>
      <c r="AB5" s="185">
        <f>_xll.qlSimpleQuoteSetValue(F5,AA5/10000,Trigger)</f>
        <v>0</v>
      </c>
      <c r="AC5" s="76"/>
      <c r="AD5" s="197"/>
    </row>
    <row r="6" spans="1:30" s="211" customFormat="1" ht="11.25" customHeight="1" x14ac:dyDescent="0.25">
      <c r="A6" s="75"/>
      <c r="B6" s="181" t="str">
        <f t="shared" ref="B6:B42" si="3">K6</f>
        <v>1Y</v>
      </c>
      <c r="C6" s="218" t="str">
        <f t="shared" ref="C6:C42" si="4">L6</f>
        <v>12L</v>
      </c>
      <c r="D6" s="219" t="str">
        <f t="shared" ref="D6:D42" si="5">M6</f>
        <v>3L</v>
      </c>
      <c r="E6" s="220" t="str">
        <f t="shared" si="0"/>
        <v>CHF12L3L1Y_Quote</v>
      </c>
      <c r="F6" s="220" t="str">
        <f>_xll.qlSimpleQuote(E6,,RateTickValue,Permanent,Trigger,ObjectOverwrite)</f>
        <v>CHF12L3L1Y_Quote#0000</v>
      </c>
      <c r="G6" s="265" t="str">
        <f>_xll.ohRangeRetrieveError(F6)</f>
        <v/>
      </c>
      <c r="H6" s="169"/>
      <c r="I6" s="197"/>
      <c r="J6" s="271"/>
      <c r="K6" s="181" t="s">
        <v>8</v>
      </c>
      <c r="L6" s="181" t="s">
        <v>97</v>
      </c>
      <c r="M6" s="181" t="s">
        <v>92</v>
      </c>
      <c r="N6" s="182" t="str">
        <f t="shared" si="1"/>
        <v>CHF3L12L1Y</v>
      </c>
      <c r="O6" s="80" t="str">
        <v>CHF3L12L1Y=ICAP</v>
      </c>
      <c r="P6" s="263">
        <v>20.5</v>
      </c>
      <c r="Q6" s="263">
        <v>28.5</v>
      </c>
      <c r="R6" s="277">
        <v>0</v>
      </c>
      <c r="S6" s="276">
        <v>0</v>
      </c>
      <c r="T6" s="263">
        <f>_xll.qlMidEquivalent(P6,Q6)</f>
        <v>24.5</v>
      </c>
      <c r="U6" s="273">
        <v>1</v>
      </c>
      <c r="V6" s="83" t="b">
        <f t="shared" si="2"/>
        <v>1</v>
      </c>
      <c r="W6" s="263">
        <v>24.5</v>
      </c>
      <c r="X6" s="193"/>
      <c r="Y6" s="269">
        <v>24.5</v>
      </c>
      <c r="Z6" s="193"/>
      <c r="AA6" s="263">
        <v>24.5</v>
      </c>
      <c r="AB6" s="186">
        <f>_xll.qlSimpleQuoteSetValue(F6,AA6/10000,Trigger)</f>
        <v>-2.5000000000000282E-5</v>
      </c>
      <c r="AC6" s="76"/>
      <c r="AD6" s="197"/>
    </row>
    <row r="7" spans="1:30" s="211" customFormat="1" ht="11.25" customHeight="1" x14ac:dyDescent="0.25">
      <c r="A7" s="75"/>
      <c r="B7" s="181" t="str">
        <f t="shared" si="3"/>
        <v>15M</v>
      </c>
      <c r="C7" s="218" t="str">
        <f t="shared" si="4"/>
        <v>12L</v>
      </c>
      <c r="D7" s="219" t="str">
        <f t="shared" si="5"/>
        <v>3L</v>
      </c>
      <c r="E7" s="220" t="str">
        <f t="shared" si="0"/>
        <v>CHF12L3L15M_Quote</v>
      </c>
      <c r="F7" s="220" t="str">
        <f>_xll.qlSimpleQuote(E7,,RateTickValue,Permanent,Trigger,ObjectOverwrite)</f>
        <v>CHF12L3L15M_Quote#0000</v>
      </c>
      <c r="G7" s="265" t="str">
        <f>_xll.ohRangeRetrieveError(F7)</f>
        <v/>
      </c>
      <c r="H7" s="169"/>
      <c r="J7" s="271"/>
      <c r="K7" s="181" t="s">
        <v>96</v>
      </c>
      <c r="L7" s="181" t="s">
        <v>97</v>
      </c>
      <c r="M7" s="181" t="s">
        <v>92</v>
      </c>
      <c r="N7" s="182" t="str">
        <f t="shared" si="1"/>
        <v>CHF3L12L15M</v>
      </c>
      <c r="O7" s="80" t="str">
        <v>CHF3L12L15M=ICAP</v>
      </c>
      <c r="P7" s="263" t="s">
        <v>277</v>
      </c>
      <c r="Q7" s="263" t="s">
        <v>277</v>
      </c>
      <c r="R7" s="277" t="s">
        <v>277</v>
      </c>
      <c r="S7" s="276" t="s">
        <v>277</v>
      </c>
      <c r="T7" s="263" t="e">
        <f>_xll.qlMidEquivalent(P7,Q7)</f>
        <v>#NUM!</v>
      </c>
      <c r="U7" s="273">
        <v>1.25</v>
      </c>
      <c r="V7" s="83" t="b">
        <f t="shared" si="2"/>
        <v>0</v>
      </c>
      <c r="W7" s="263">
        <v>24.521430353166135</v>
      </c>
      <c r="X7" s="193"/>
      <c r="Y7" s="269">
        <v>24.520944768710365</v>
      </c>
      <c r="Z7" s="193"/>
      <c r="AA7" s="263">
        <v>24.521430353166135</v>
      </c>
      <c r="AB7" s="186">
        <f>_xll.qlSimpleQuoteSetValue(F7,AA7/10000,Trigger)</f>
        <v>-2.285696468338691E-5</v>
      </c>
      <c r="AC7" s="76"/>
      <c r="AD7" s="197"/>
    </row>
    <row r="8" spans="1:30" ht="11.25" customHeight="1" x14ac:dyDescent="0.25">
      <c r="A8" s="75"/>
      <c r="B8" s="181" t="str">
        <f t="shared" si="3"/>
        <v>18M</v>
      </c>
      <c r="C8" s="218" t="str">
        <f t="shared" si="4"/>
        <v>12L</v>
      </c>
      <c r="D8" s="219" t="str">
        <f t="shared" si="5"/>
        <v>3L</v>
      </c>
      <c r="E8" s="220" t="str">
        <f t="shared" si="0"/>
        <v>CHF12L3L18M_Quote</v>
      </c>
      <c r="F8" s="220" t="str">
        <f>_xll.qlSimpleQuote(E8,,RateTickValue,Permanent,Trigger,ObjectOverwrite)</f>
        <v>CHF12L3L18M_Quote#0000</v>
      </c>
      <c r="G8" s="265" t="str">
        <f>_xll.ohRangeRetrieveError(F8)</f>
        <v/>
      </c>
      <c r="H8" s="169"/>
      <c r="I8" s="211"/>
      <c r="J8" s="272"/>
      <c r="K8" s="181" t="s">
        <v>95</v>
      </c>
      <c r="L8" s="181" t="s">
        <v>97</v>
      </c>
      <c r="M8" s="181" t="s">
        <v>92</v>
      </c>
      <c r="N8" s="182" t="str">
        <f t="shared" si="1"/>
        <v>CHF3L12L18M</v>
      </c>
      <c r="O8" s="80" t="str">
        <v>CHF3L12L18M=ICAP</v>
      </c>
      <c r="P8" s="263" t="s">
        <v>277</v>
      </c>
      <c r="Q8" s="263" t="s">
        <v>277</v>
      </c>
      <c r="R8" s="277" t="s">
        <v>277</v>
      </c>
      <c r="S8" s="276" t="s">
        <v>277</v>
      </c>
      <c r="T8" s="263" t="e">
        <f>_xll.qlMidEquivalent(P8,Q8)</f>
        <v>#NUM!</v>
      </c>
      <c r="U8" s="273">
        <v>1.5</v>
      </c>
      <c r="V8" s="83" t="b">
        <f t="shared" si="2"/>
        <v>0</v>
      </c>
      <c r="W8" s="263">
        <v>24.559288565065817</v>
      </c>
      <c r="X8" s="193"/>
      <c r="Y8" s="269">
        <v>24.558511629936586</v>
      </c>
      <c r="Z8" s="193"/>
      <c r="AA8" s="263">
        <v>24.559288565065817</v>
      </c>
      <c r="AB8" s="186">
        <f>_xll.qlSimpleQuoteSetValue(F8,AA8/10000,Trigger)</f>
        <v>-1.9071143493418381E-5</v>
      </c>
      <c r="AC8" s="76"/>
    </row>
    <row r="9" spans="1:30" ht="11.25" customHeight="1" x14ac:dyDescent="0.25">
      <c r="A9" s="75"/>
      <c r="B9" s="181" t="str">
        <f t="shared" si="3"/>
        <v>21M</v>
      </c>
      <c r="C9" s="218" t="str">
        <f t="shared" si="4"/>
        <v>12L</v>
      </c>
      <c r="D9" s="219" t="str">
        <f t="shared" si="5"/>
        <v>3L</v>
      </c>
      <c r="E9" s="220" t="str">
        <f t="shared" si="0"/>
        <v>CHF12L3L21M_Quote</v>
      </c>
      <c r="F9" s="220" t="str">
        <f>_xll.qlSimpleQuote(E9,,RateTickValue,Permanent,Trigger,ObjectOverwrite)</f>
        <v>CHF12L3L21M_Quote#0000</v>
      </c>
      <c r="G9" s="265" t="str">
        <f>_xll.ohRangeRetrieveError(F9)</f>
        <v/>
      </c>
      <c r="H9" s="169"/>
      <c r="I9" s="211"/>
      <c r="J9" s="272"/>
      <c r="K9" s="181" t="s">
        <v>94</v>
      </c>
      <c r="L9" s="181" t="s">
        <v>97</v>
      </c>
      <c r="M9" s="181" t="s">
        <v>92</v>
      </c>
      <c r="N9" s="182" t="str">
        <f t="shared" si="1"/>
        <v>CHF3L12L21M</v>
      </c>
      <c r="O9" s="80" t="str">
        <v>CHF3L12L21M=ICAP</v>
      </c>
      <c r="P9" s="263" t="s">
        <v>277</v>
      </c>
      <c r="Q9" s="263" t="s">
        <v>277</v>
      </c>
      <c r="R9" s="277" t="s">
        <v>277</v>
      </c>
      <c r="S9" s="276" t="s">
        <v>277</v>
      </c>
      <c r="T9" s="263" t="e">
        <f>_xll.qlMidEquivalent(P9,Q9)</f>
        <v>#NUM!</v>
      </c>
      <c r="U9" s="273">
        <v>1.75</v>
      </c>
      <c r="V9" s="83" t="b">
        <f t="shared" si="2"/>
        <v>0</v>
      </c>
      <c r="W9" s="263">
        <v>24.630002494432588</v>
      </c>
      <c r="X9" s="193"/>
      <c r="Y9" s="269">
        <v>24.629322676194512</v>
      </c>
      <c r="Z9" s="193"/>
      <c r="AA9" s="263">
        <v>24.630002494432588</v>
      </c>
      <c r="AB9" s="186">
        <f>_xll.qlSimpleQuoteSetValue(F9,AA9/10000,Trigger)</f>
        <v>-1.1999750556741275E-5</v>
      </c>
      <c r="AC9" s="76"/>
    </row>
    <row r="10" spans="1:30" ht="11.25" customHeight="1" x14ac:dyDescent="0.2">
      <c r="A10" s="75"/>
      <c r="B10" s="181" t="str">
        <f t="shared" si="3"/>
        <v>2Y</v>
      </c>
      <c r="C10" s="218" t="str">
        <f t="shared" si="4"/>
        <v>12L</v>
      </c>
      <c r="D10" s="219" t="str">
        <f t="shared" si="5"/>
        <v>3L</v>
      </c>
      <c r="E10" s="220" t="str">
        <f t="shared" si="0"/>
        <v>CHF12L3L2Y_Quote</v>
      </c>
      <c r="F10" s="220" t="str">
        <f>_xll.qlSimpleQuote(E10,,RateTickValue,Permanent,Trigger,ObjectOverwrite)</f>
        <v>CHF12L3L2Y_Quote#0000</v>
      </c>
      <c r="G10" s="265" t="str">
        <f>_xll.ohRangeRetrieveError(F10)</f>
        <v/>
      </c>
      <c r="H10" s="169"/>
      <c r="J10" s="272"/>
      <c r="K10" s="181" t="s">
        <v>84</v>
      </c>
      <c r="L10" s="181" t="s">
        <v>97</v>
      </c>
      <c r="M10" s="181" t="s">
        <v>92</v>
      </c>
      <c r="N10" s="182" t="str">
        <f t="shared" si="1"/>
        <v>CHF3L12L2Y</v>
      </c>
      <c r="O10" s="80" t="str">
        <v>CHF3L12L2Y=ICAP</v>
      </c>
      <c r="P10" s="263">
        <v>20.75</v>
      </c>
      <c r="Q10" s="263">
        <v>28.75</v>
      </c>
      <c r="R10" s="277">
        <v>0</v>
      </c>
      <c r="S10" s="276">
        <v>0</v>
      </c>
      <c r="T10" s="263">
        <f>_xll.qlMidEquivalent(P10,Q10)</f>
        <v>24.75</v>
      </c>
      <c r="U10" s="274">
        <v>2</v>
      </c>
      <c r="V10" s="83" t="b">
        <f t="shared" si="2"/>
        <v>1</v>
      </c>
      <c r="W10" s="263">
        <v>24.75</v>
      </c>
      <c r="X10" s="193"/>
      <c r="Y10" s="269">
        <v>24.75</v>
      </c>
      <c r="Z10" s="193"/>
      <c r="AA10" s="263">
        <v>24.75</v>
      </c>
      <c r="AB10" s="186">
        <f>_xll.qlSimpleQuoteSetValue(F10,AA10/10000,Trigger)</f>
        <v>0</v>
      </c>
      <c r="AC10" s="76"/>
    </row>
    <row r="11" spans="1:30" ht="11.25" customHeight="1" x14ac:dyDescent="0.2">
      <c r="A11" s="75"/>
      <c r="B11" s="181" t="str">
        <f t="shared" si="3"/>
        <v>3Y</v>
      </c>
      <c r="C11" s="218" t="str">
        <f t="shared" si="4"/>
        <v>12L</v>
      </c>
      <c r="D11" s="219" t="str">
        <f t="shared" si="5"/>
        <v>3L</v>
      </c>
      <c r="E11" s="220" t="str">
        <f t="shared" si="0"/>
        <v>CHF12L3L3Y_Quote</v>
      </c>
      <c r="F11" s="220" t="str">
        <f>_xll.qlSimpleQuote(E11,,RateTickValue,Permanent,Trigger,ObjectOverwrite)</f>
        <v>CHF12L3L3Y_Quote#0000</v>
      </c>
      <c r="G11" s="265" t="str">
        <f>_xll.ohRangeRetrieveError(F11)</f>
        <v/>
      </c>
      <c r="H11" s="169"/>
      <c r="J11" s="272"/>
      <c r="K11" s="181" t="s">
        <v>83</v>
      </c>
      <c r="L11" s="181" t="s">
        <v>97</v>
      </c>
      <c r="M11" s="181" t="s">
        <v>92</v>
      </c>
      <c r="N11" s="182" t="str">
        <f t="shared" si="1"/>
        <v>CHF3L12L3Y</v>
      </c>
      <c r="O11" s="80" t="str">
        <v>CHF3L12L3Y=ICAP</v>
      </c>
      <c r="P11" s="263">
        <v>21.75</v>
      </c>
      <c r="Q11" s="263">
        <v>29.75</v>
      </c>
      <c r="R11" s="277">
        <v>0</v>
      </c>
      <c r="S11" s="276">
        <v>0</v>
      </c>
      <c r="T11" s="263">
        <f>_xll.qlMidEquivalent(P11,Q11)</f>
        <v>25.75</v>
      </c>
      <c r="U11" s="274">
        <v>3</v>
      </c>
      <c r="V11" s="83" t="b">
        <f t="shared" si="2"/>
        <v>1</v>
      </c>
      <c r="W11" s="263">
        <v>25.75</v>
      </c>
      <c r="X11" s="193"/>
      <c r="Y11" s="269">
        <v>25.75</v>
      </c>
      <c r="Z11" s="193"/>
      <c r="AA11" s="263">
        <v>25.75</v>
      </c>
      <c r="AB11" s="186">
        <f>_xll.qlSimpleQuoteSetValue(F11,AA11/10000,Trigger)</f>
        <v>0</v>
      </c>
      <c r="AC11" s="76"/>
    </row>
    <row r="12" spans="1:30" ht="11.25" customHeight="1" x14ac:dyDescent="0.2">
      <c r="A12" s="75"/>
      <c r="B12" s="181" t="str">
        <f t="shared" si="3"/>
        <v>4Y</v>
      </c>
      <c r="C12" s="218" t="str">
        <f t="shared" si="4"/>
        <v>12L</v>
      </c>
      <c r="D12" s="219" t="str">
        <f t="shared" si="5"/>
        <v>3L</v>
      </c>
      <c r="E12" s="220" t="str">
        <f t="shared" si="0"/>
        <v>CHF12L3L4Y_Quote</v>
      </c>
      <c r="F12" s="220" t="str">
        <f>_xll.qlSimpleQuote(E12,,RateTickValue,Permanent,Trigger,ObjectOverwrite)</f>
        <v>CHF12L3L4Y_Quote#0000</v>
      </c>
      <c r="G12" s="265" t="str">
        <f>_xll.ohRangeRetrieveError(F12)</f>
        <v/>
      </c>
      <c r="H12" s="169"/>
      <c r="J12" s="272"/>
      <c r="K12" s="181" t="s">
        <v>82</v>
      </c>
      <c r="L12" s="181" t="s">
        <v>97</v>
      </c>
      <c r="M12" s="181" t="s">
        <v>92</v>
      </c>
      <c r="N12" s="182" t="str">
        <f t="shared" si="1"/>
        <v>CHF3L12L4Y</v>
      </c>
      <c r="O12" s="80" t="str">
        <v>CHF3L12L4Y=ICAP</v>
      </c>
      <c r="P12" s="263">
        <v>23</v>
      </c>
      <c r="Q12" s="263">
        <v>31</v>
      </c>
      <c r="R12" s="277">
        <v>0</v>
      </c>
      <c r="S12" s="276">
        <v>0</v>
      </c>
      <c r="T12" s="263">
        <f>_xll.qlMidEquivalent(P12,Q12)</f>
        <v>27</v>
      </c>
      <c r="U12" s="274">
        <v>4</v>
      </c>
      <c r="V12" s="83" t="b">
        <f t="shared" si="2"/>
        <v>1</v>
      </c>
      <c r="W12" s="263">
        <v>27</v>
      </c>
      <c r="X12" s="193"/>
      <c r="Y12" s="269">
        <v>27</v>
      </c>
      <c r="Z12" s="193"/>
      <c r="AA12" s="263">
        <v>27</v>
      </c>
      <c r="AB12" s="186">
        <f>_xll.qlSimpleQuoteSetValue(F12,AA12/10000,Trigger)</f>
        <v>0</v>
      </c>
      <c r="AC12" s="76"/>
    </row>
    <row r="13" spans="1:30" ht="11.25" customHeight="1" x14ac:dyDescent="0.2">
      <c r="A13" s="75"/>
      <c r="B13" s="181" t="str">
        <f t="shared" si="3"/>
        <v>5Y</v>
      </c>
      <c r="C13" s="218" t="str">
        <f t="shared" si="4"/>
        <v>12L</v>
      </c>
      <c r="D13" s="219" t="str">
        <f t="shared" si="5"/>
        <v>3L</v>
      </c>
      <c r="E13" s="220" t="str">
        <f t="shared" si="0"/>
        <v>CHF12L3L5Y_Quote</v>
      </c>
      <c r="F13" s="220" t="str">
        <f>_xll.qlSimpleQuote(E13,,RateTickValue,Permanent,Trigger,ObjectOverwrite)</f>
        <v>CHF12L3L5Y_Quote#0000</v>
      </c>
      <c r="G13" s="265" t="str">
        <f>_xll.ohRangeRetrieveError(F13)</f>
        <v/>
      </c>
      <c r="H13" s="169"/>
      <c r="J13" s="272"/>
      <c r="K13" s="181" t="s">
        <v>81</v>
      </c>
      <c r="L13" s="181" t="s">
        <v>97</v>
      </c>
      <c r="M13" s="181" t="s">
        <v>92</v>
      </c>
      <c r="N13" s="182" t="str">
        <f t="shared" si="1"/>
        <v>CHF3L12L5Y</v>
      </c>
      <c r="O13" s="80" t="str">
        <v>CHF3L12L5Y=ICAP</v>
      </c>
      <c r="P13" s="263">
        <v>24</v>
      </c>
      <c r="Q13" s="263">
        <v>32</v>
      </c>
      <c r="R13" s="277">
        <v>0</v>
      </c>
      <c r="S13" s="276">
        <v>0</v>
      </c>
      <c r="T13" s="263">
        <f>_xll.qlMidEquivalent(P13,Q13)</f>
        <v>28</v>
      </c>
      <c r="U13" s="274">
        <v>5</v>
      </c>
      <c r="V13" s="83" t="b">
        <f t="shared" si="2"/>
        <v>1</v>
      </c>
      <c r="W13" s="263">
        <v>28</v>
      </c>
      <c r="X13" s="193"/>
      <c r="Y13" s="269">
        <v>28</v>
      </c>
      <c r="Z13" s="193"/>
      <c r="AA13" s="263">
        <v>28</v>
      </c>
      <c r="AB13" s="186">
        <f>_xll.qlSimpleQuoteSetValue(F13,AA13/10000,Trigger)</f>
        <v>0</v>
      </c>
      <c r="AC13" s="76"/>
    </row>
    <row r="14" spans="1:30" ht="11.25" customHeight="1" x14ac:dyDescent="0.2">
      <c r="A14" s="75"/>
      <c r="B14" s="181" t="str">
        <f t="shared" si="3"/>
        <v>6Y</v>
      </c>
      <c r="C14" s="218" t="str">
        <f t="shared" si="4"/>
        <v>12L</v>
      </c>
      <c r="D14" s="219" t="str">
        <f t="shared" si="5"/>
        <v>3L</v>
      </c>
      <c r="E14" s="220" t="str">
        <f t="shared" si="0"/>
        <v>CHF12L3L6Y_Quote</v>
      </c>
      <c r="F14" s="220" t="str">
        <f>_xll.qlSimpleQuote(E14,,RateTickValue,Permanent,Trigger,ObjectOverwrite)</f>
        <v>CHF12L3L6Y_Quote#0000</v>
      </c>
      <c r="G14" s="265" t="str">
        <f>_xll.ohRangeRetrieveError(F14)</f>
        <v/>
      </c>
      <c r="H14" s="169"/>
      <c r="J14" s="272"/>
      <c r="K14" s="181" t="s">
        <v>80</v>
      </c>
      <c r="L14" s="181" t="s">
        <v>97</v>
      </c>
      <c r="M14" s="181" t="s">
        <v>92</v>
      </c>
      <c r="N14" s="182" t="str">
        <f t="shared" si="1"/>
        <v>CHF3L12L6Y</v>
      </c>
      <c r="O14" s="80" t="str">
        <v>CHF3L12L6Y=ICAP</v>
      </c>
      <c r="P14" s="263">
        <v>25.25</v>
      </c>
      <c r="Q14" s="263">
        <v>33.25</v>
      </c>
      <c r="R14" s="277">
        <v>0</v>
      </c>
      <c r="S14" s="276">
        <v>0</v>
      </c>
      <c r="T14" s="263">
        <f>_xll.qlMidEquivalent(P14,Q14)</f>
        <v>29.25</v>
      </c>
      <c r="U14" s="274">
        <v>6</v>
      </c>
      <c r="V14" s="83" t="b">
        <f t="shared" si="2"/>
        <v>1</v>
      </c>
      <c r="W14" s="263">
        <v>29.25</v>
      </c>
      <c r="X14" s="193"/>
      <c r="Y14" s="269">
        <v>29</v>
      </c>
      <c r="Z14" s="193"/>
      <c r="AA14" s="263">
        <v>29.25</v>
      </c>
      <c r="AB14" s="186">
        <f>_xll.qlSimpleQuoteSetValue(F14,AA14/10000,Trigger)</f>
        <v>0</v>
      </c>
      <c r="AC14" s="76"/>
    </row>
    <row r="15" spans="1:30" ht="11.25" customHeight="1" x14ac:dyDescent="0.2">
      <c r="A15" s="75"/>
      <c r="B15" s="181" t="str">
        <f t="shared" si="3"/>
        <v>7Y</v>
      </c>
      <c r="C15" s="218" t="str">
        <f t="shared" si="4"/>
        <v>12L</v>
      </c>
      <c r="D15" s="219" t="str">
        <f t="shared" si="5"/>
        <v>3L</v>
      </c>
      <c r="E15" s="220" t="str">
        <f t="shared" si="0"/>
        <v>CHF12L3L7Y_Quote</v>
      </c>
      <c r="F15" s="220" t="str">
        <f>_xll.qlSimpleQuote(E15,,RateTickValue,Permanent,Trigger,ObjectOverwrite)</f>
        <v>CHF12L3L7Y_Quote#0000</v>
      </c>
      <c r="G15" s="265" t="str">
        <f>_xll.ohRangeRetrieveError(F15)</f>
        <v/>
      </c>
      <c r="H15" s="169"/>
      <c r="J15" s="272"/>
      <c r="K15" s="181" t="s">
        <v>79</v>
      </c>
      <c r="L15" s="181" t="s">
        <v>97</v>
      </c>
      <c r="M15" s="181" t="s">
        <v>92</v>
      </c>
      <c r="N15" s="182" t="str">
        <f t="shared" si="1"/>
        <v>CHF3L12L7Y</v>
      </c>
      <c r="O15" s="80" t="str">
        <v>CHF3L12L7Y=ICAP</v>
      </c>
      <c r="P15" s="263">
        <v>25.25</v>
      </c>
      <c r="Q15" s="263">
        <v>33.25</v>
      </c>
      <c r="R15" s="277">
        <v>0</v>
      </c>
      <c r="S15" s="276">
        <v>0</v>
      </c>
      <c r="T15" s="263">
        <f>_xll.qlMidEquivalent(P15,Q15)</f>
        <v>29.25</v>
      </c>
      <c r="U15" s="274">
        <v>7</v>
      </c>
      <c r="V15" s="83" t="b">
        <f t="shared" si="2"/>
        <v>1</v>
      </c>
      <c r="W15" s="263">
        <v>29.25</v>
      </c>
      <c r="X15" s="193"/>
      <c r="Y15" s="269">
        <v>29.25</v>
      </c>
      <c r="Z15" s="193"/>
      <c r="AA15" s="263">
        <v>29.25</v>
      </c>
      <c r="AB15" s="186">
        <f>_xll.qlSimpleQuoteSetValue(F15,AA15/10000,Trigger)</f>
        <v>0</v>
      </c>
      <c r="AC15" s="76"/>
    </row>
    <row r="16" spans="1:30" ht="11.25" customHeight="1" x14ac:dyDescent="0.2">
      <c r="A16" s="75"/>
      <c r="B16" s="181" t="str">
        <f t="shared" si="3"/>
        <v>8Y</v>
      </c>
      <c r="C16" s="218" t="str">
        <f t="shared" si="4"/>
        <v>12L</v>
      </c>
      <c r="D16" s="219" t="str">
        <f t="shared" si="5"/>
        <v>3L</v>
      </c>
      <c r="E16" s="220" t="str">
        <f t="shared" si="0"/>
        <v>CHF12L3L8Y_Quote</v>
      </c>
      <c r="F16" s="220" t="str">
        <f>_xll.qlSimpleQuote(E16,,RateTickValue,Permanent,Trigger,ObjectOverwrite)</f>
        <v>CHF12L3L8Y_Quote#0000</v>
      </c>
      <c r="G16" s="265" t="str">
        <f>_xll.ohRangeRetrieveError(F16)</f>
        <v/>
      </c>
      <c r="H16" s="169"/>
      <c r="J16" s="272"/>
      <c r="K16" s="181" t="s">
        <v>78</v>
      </c>
      <c r="L16" s="181" t="s">
        <v>97</v>
      </c>
      <c r="M16" s="181" t="s">
        <v>92</v>
      </c>
      <c r="N16" s="182" t="str">
        <f t="shared" si="1"/>
        <v>CHF3L12L8Y</v>
      </c>
      <c r="O16" s="80" t="str">
        <v>CHF3L12L8Y=ICAP</v>
      </c>
      <c r="P16" s="263">
        <v>25</v>
      </c>
      <c r="Q16" s="263">
        <v>33</v>
      </c>
      <c r="R16" s="277">
        <v>0</v>
      </c>
      <c r="S16" s="276">
        <v>0</v>
      </c>
      <c r="T16" s="263">
        <f>_xll.qlMidEquivalent(P16,Q16)</f>
        <v>29</v>
      </c>
      <c r="U16" s="274">
        <v>8</v>
      </c>
      <c r="V16" s="83" t="b">
        <f t="shared" si="2"/>
        <v>1</v>
      </c>
      <c r="W16" s="263">
        <v>29</v>
      </c>
      <c r="X16" s="193"/>
      <c r="Y16" s="269">
        <v>29</v>
      </c>
      <c r="Z16" s="193"/>
      <c r="AA16" s="263">
        <v>29</v>
      </c>
      <c r="AB16" s="186">
        <f>_xll.qlSimpleQuoteSetValue(F16,AA16/10000,Trigger)</f>
        <v>0</v>
      </c>
      <c r="AC16" s="76"/>
    </row>
    <row r="17" spans="1:29" ht="11.25" customHeight="1" x14ac:dyDescent="0.2">
      <c r="A17" s="75"/>
      <c r="B17" s="181" t="str">
        <f t="shared" si="3"/>
        <v>9Y</v>
      </c>
      <c r="C17" s="218" t="str">
        <f t="shared" si="4"/>
        <v>12L</v>
      </c>
      <c r="D17" s="219" t="str">
        <f t="shared" si="5"/>
        <v>3L</v>
      </c>
      <c r="E17" s="220" t="str">
        <f t="shared" si="0"/>
        <v>CHF12L3L9Y_Quote</v>
      </c>
      <c r="F17" s="220" t="str">
        <f>_xll.qlSimpleQuote(E17,,RateTickValue,Permanent,Trigger,ObjectOverwrite)</f>
        <v>CHF12L3L9Y_Quote#0000</v>
      </c>
      <c r="G17" s="265" t="str">
        <f>_xll.ohRangeRetrieveError(F17)</f>
        <v/>
      </c>
      <c r="H17" s="169"/>
      <c r="J17" s="272"/>
      <c r="K17" s="181" t="s">
        <v>77</v>
      </c>
      <c r="L17" s="181" t="s">
        <v>97</v>
      </c>
      <c r="M17" s="181" t="s">
        <v>92</v>
      </c>
      <c r="N17" s="182" t="str">
        <f t="shared" si="1"/>
        <v>CHF3L12L9Y</v>
      </c>
      <c r="O17" s="80" t="str">
        <v>CHF3L12L9Y=ICAP</v>
      </c>
      <c r="P17" s="263">
        <v>24.25</v>
      </c>
      <c r="Q17" s="263">
        <v>32.25</v>
      </c>
      <c r="R17" s="277">
        <v>0</v>
      </c>
      <c r="S17" s="276">
        <v>0</v>
      </c>
      <c r="T17" s="263">
        <f>_xll.qlMidEquivalent(P17,Q17)</f>
        <v>28.25</v>
      </c>
      <c r="U17" s="274">
        <v>9</v>
      </c>
      <c r="V17" s="83" t="b">
        <f t="shared" si="2"/>
        <v>1</v>
      </c>
      <c r="W17" s="263">
        <v>28.25</v>
      </c>
      <c r="X17" s="193"/>
      <c r="Y17" s="269">
        <v>28.25</v>
      </c>
      <c r="Z17" s="193"/>
      <c r="AA17" s="263">
        <v>28.25</v>
      </c>
      <c r="AB17" s="186">
        <f>_xll.qlSimpleQuoteSetValue(F17,AA17/10000,Trigger)</f>
        <v>0</v>
      </c>
      <c r="AC17" s="76"/>
    </row>
    <row r="18" spans="1:29" ht="11.25" customHeight="1" x14ac:dyDescent="0.2">
      <c r="A18" s="75"/>
      <c r="B18" s="181" t="str">
        <f t="shared" si="3"/>
        <v>10Y</v>
      </c>
      <c r="C18" s="218" t="str">
        <f t="shared" si="4"/>
        <v>12L</v>
      </c>
      <c r="D18" s="219" t="str">
        <f t="shared" si="5"/>
        <v>3L</v>
      </c>
      <c r="E18" s="220" t="str">
        <f t="shared" si="0"/>
        <v>CHF12L3L10Y_Quote</v>
      </c>
      <c r="F18" s="220" t="str">
        <f>_xll.qlSimpleQuote(E18,,RateTickValue,Permanent,Trigger,ObjectOverwrite)</f>
        <v>CHF12L3L10Y_Quote#0000</v>
      </c>
      <c r="G18" s="265" t="str">
        <f>_xll.ohRangeRetrieveError(F18)</f>
        <v/>
      </c>
      <c r="H18" s="169"/>
      <c r="J18" s="272"/>
      <c r="K18" s="181" t="s">
        <v>76</v>
      </c>
      <c r="L18" s="181" t="s">
        <v>97</v>
      </c>
      <c r="M18" s="181" t="s">
        <v>92</v>
      </c>
      <c r="N18" s="182" t="str">
        <f t="shared" si="1"/>
        <v>CHF3L12L10Y</v>
      </c>
      <c r="O18" s="80" t="str">
        <v>CHF3L12L10Y=ICAP</v>
      </c>
      <c r="P18" s="263">
        <v>23.5</v>
      </c>
      <c r="Q18" s="263">
        <v>31.5</v>
      </c>
      <c r="R18" s="277">
        <v>0</v>
      </c>
      <c r="S18" s="276">
        <v>0</v>
      </c>
      <c r="T18" s="263">
        <f>_xll.qlMidEquivalent(P18,Q18)</f>
        <v>27.5</v>
      </c>
      <c r="U18" s="274">
        <v>10</v>
      </c>
      <c r="V18" s="83" t="b">
        <f t="shared" si="2"/>
        <v>1</v>
      </c>
      <c r="W18" s="263">
        <v>27.5</v>
      </c>
      <c r="X18" s="193"/>
      <c r="Y18" s="269">
        <v>27.5</v>
      </c>
      <c r="Z18" s="193"/>
      <c r="AA18" s="263">
        <v>27.5</v>
      </c>
      <c r="AB18" s="186">
        <f>_xll.qlSimpleQuoteSetValue(F18,AA18/10000,Trigger)</f>
        <v>0</v>
      </c>
      <c r="AC18" s="76"/>
    </row>
    <row r="19" spans="1:29" ht="11.25" customHeight="1" x14ac:dyDescent="0.2">
      <c r="A19" s="75"/>
      <c r="B19" s="181" t="str">
        <f t="shared" si="3"/>
        <v>11Y</v>
      </c>
      <c r="C19" s="218" t="str">
        <f t="shared" si="4"/>
        <v>12L</v>
      </c>
      <c r="D19" s="219" t="str">
        <f t="shared" si="5"/>
        <v>3L</v>
      </c>
      <c r="E19" s="220" t="str">
        <f t="shared" si="0"/>
        <v>CHF12L3L11Y_Quote</v>
      </c>
      <c r="F19" s="220" t="str">
        <f>_xll.qlSimpleQuote(E19,,RateTickValue,Permanent,Trigger,ObjectOverwrite)</f>
        <v>CHF12L3L11Y_Quote#0000</v>
      </c>
      <c r="G19" s="265" t="str">
        <f>_xll.ohRangeRetrieveError(F19)</f>
        <v/>
      </c>
      <c r="H19" s="169"/>
      <c r="J19" s="272"/>
      <c r="K19" s="181" t="s">
        <v>75</v>
      </c>
      <c r="L19" s="181" t="s">
        <v>97</v>
      </c>
      <c r="M19" s="181" t="s">
        <v>92</v>
      </c>
      <c r="N19" s="182" t="str">
        <f t="shared" si="1"/>
        <v>CHF3L12L11Y</v>
      </c>
      <c r="O19" s="80" t="str">
        <v>CHF3L12L11Y=ICAP</v>
      </c>
      <c r="P19" s="263">
        <v>22.75</v>
      </c>
      <c r="Q19" s="263">
        <v>30.75</v>
      </c>
      <c r="R19" s="277">
        <v>0</v>
      </c>
      <c r="S19" s="276">
        <v>0</v>
      </c>
      <c r="T19" s="263">
        <f>_xll.qlMidEquivalent(P19,Q19)</f>
        <v>26.75</v>
      </c>
      <c r="U19" s="274">
        <v>11</v>
      </c>
      <c r="V19" s="83" t="b">
        <f t="shared" si="2"/>
        <v>1</v>
      </c>
      <c r="W19" s="263">
        <v>26.75</v>
      </c>
      <c r="X19" s="193"/>
      <c r="Y19" s="269">
        <v>26.75</v>
      </c>
      <c r="Z19" s="193"/>
      <c r="AA19" s="263">
        <v>26.75</v>
      </c>
      <c r="AB19" s="186">
        <f>_xll.qlSimpleQuoteSetValue(F19,AA19/10000,Trigger)</f>
        <v>0</v>
      </c>
      <c r="AC19" s="76"/>
    </row>
    <row r="20" spans="1:29" ht="11.25" customHeight="1" x14ac:dyDescent="0.2">
      <c r="A20" s="75"/>
      <c r="B20" s="181" t="str">
        <f t="shared" si="3"/>
        <v>12Y</v>
      </c>
      <c r="C20" s="218" t="str">
        <f t="shared" si="4"/>
        <v>12L</v>
      </c>
      <c r="D20" s="219" t="str">
        <f t="shared" si="5"/>
        <v>3L</v>
      </c>
      <c r="E20" s="220" t="str">
        <f t="shared" si="0"/>
        <v>CHF12L3L12Y_Quote</v>
      </c>
      <c r="F20" s="220" t="str">
        <f>_xll.qlSimpleQuote(E20,,RateTickValue,Permanent,Trigger,ObjectOverwrite)</f>
        <v>CHF12L3L12Y_Quote#0000</v>
      </c>
      <c r="G20" s="265" t="str">
        <f>_xll.ohRangeRetrieveError(F20)</f>
        <v/>
      </c>
      <c r="H20" s="169"/>
      <c r="J20" s="272"/>
      <c r="K20" s="181" t="s">
        <v>74</v>
      </c>
      <c r="L20" s="181" t="s">
        <v>97</v>
      </c>
      <c r="M20" s="181" t="s">
        <v>92</v>
      </c>
      <c r="N20" s="182" t="str">
        <f t="shared" si="1"/>
        <v>CHF3L12L12Y</v>
      </c>
      <c r="O20" s="80" t="str">
        <v>CHF3L12L12Y=ICAP</v>
      </c>
      <c r="P20" s="263">
        <v>22.25</v>
      </c>
      <c r="Q20" s="263">
        <v>30.25</v>
      </c>
      <c r="R20" s="277">
        <v>0</v>
      </c>
      <c r="S20" s="276">
        <v>0</v>
      </c>
      <c r="T20" s="263">
        <f>_xll.qlMidEquivalent(P20,Q20)</f>
        <v>26.25</v>
      </c>
      <c r="U20" s="274">
        <v>12</v>
      </c>
      <c r="V20" s="83" t="b">
        <f t="shared" si="2"/>
        <v>1</v>
      </c>
      <c r="W20" s="263">
        <v>26.25</v>
      </c>
      <c r="X20" s="193"/>
      <c r="Y20" s="269">
        <v>26.25</v>
      </c>
      <c r="Z20" s="193"/>
      <c r="AA20" s="263">
        <v>26.25</v>
      </c>
      <c r="AB20" s="186">
        <f>_xll.qlSimpleQuoteSetValue(F20,AA20/10000,Trigger)</f>
        <v>0</v>
      </c>
      <c r="AC20" s="76"/>
    </row>
    <row r="21" spans="1:29" ht="11.25" customHeight="1" x14ac:dyDescent="0.2">
      <c r="A21" s="75"/>
      <c r="B21" s="181" t="str">
        <f t="shared" si="3"/>
        <v>13Y</v>
      </c>
      <c r="C21" s="218" t="str">
        <f t="shared" si="4"/>
        <v>12L</v>
      </c>
      <c r="D21" s="219" t="str">
        <f t="shared" si="5"/>
        <v>3L</v>
      </c>
      <c r="E21" s="220" t="str">
        <f t="shared" si="0"/>
        <v>CHF12L3L13Y_Quote</v>
      </c>
      <c r="F21" s="220" t="str">
        <f>_xll.qlSimpleQuote(E21,,RateTickValue,Permanent,Trigger,ObjectOverwrite)</f>
        <v>CHF12L3L13Y_Quote#0000</v>
      </c>
      <c r="G21" s="265" t="str">
        <f>_xll.ohRangeRetrieveError(F21)</f>
        <v/>
      </c>
      <c r="H21" s="169"/>
      <c r="J21" s="272"/>
      <c r="K21" s="181" t="s">
        <v>73</v>
      </c>
      <c r="L21" s="181" t="s">
        <v>97</v>
      </c>
      <c r="M21" s="181" t="s">
        <v>92</v>
      </c>
      <c r="N21" s="182" t="str">
        <f t="shared" si="1"/>
        <v>CHF3L12L13Y</v>
      </c>
      <c r="O21" s="80" t="str">
        <v>CHF3L12L13Y=ICAP</v>
      </c>
      <c r="P21" s="263" t="s">
        <v>277</v>
      </c>
      <c r="Q21" s="263" t="s">
        <v>277</v>
      </c>
      <c r="R21" s="277" t="s">
        <v>277</v>
      </c>
      <c r="S21" s="276" t="s">
        <v>277</v>
      </c>
      <c r="T21" s="263" t="e">
        <f>_xll.qlMidEquivalent(P21,Q21)</f>
        <v>#NUM!</v>
      </c>
      <c r="U21" s="274">
        <v>13</v>
      </c>
      <c r="V21" s="83" t="b">
        <f t="shared" si="2"/>
        <v>0</v>
      </c>
      <c r="W21" s="263">
        <v>25.772556531084557</v>
      </c>
      <c r="X21" s="193"/>
      <c r="Y21" s="269">
        <v>25.772339112951013</v>
      </c>
      <c r="Z21" s="193"/>
      <c r="AA21" s="263">
        <v>25.772556531084557</v>
      </c>
      <c r="AB21" s="186">
        <f>_xll.qlSimpleQuoteSetValue(F21,AA21/10000,Trigger)</f>
        <v>1.7337969601682879E-11</v>
      </c>
      <c r="AC21" s="76"/>
    </row>
    <row r="22" spans="1:29" ht="11.25" customHeight="1" x14ac:dyDescent="0.2">
      <c r="A22" s="75"/>
      <c r="B22" s="181" t="str">
        <f t="shared" si="3"/>
        <v>14Y</v>
      </c>
      <c r="C22" s="218" t="str">
        <f t="shared" si="4"/>
        <v>12L</v>
      </c>
      <c r="D22" s="219" t="str">
        <f t="shared" si="5"/>
        <v>3L</v>
      </c>
      <c r="E22" s="220" t="str">
        <f t="shared" si="0"/>
        <v>CHF12L3L14Y_Quote</v>
      </c>
      <c r="F22" s="220" t="str">
        <f>_xll.qlSimpleQuote(E22,,RateTickValue,Permanent,Trigger,ObjectOverwrite)</f>
        <v>CHF12L3L14Y_Quote#0000</v>
      </c>
      <c r="G22" s="265" t="str">
        <f>_xll.ohRangeRetrieveError(F22)</f>
        <v/>
      </c>
      <c r="H22" s="169"/>
      <c r="J22" s="272"/>
      <c r="K22" s="181" t="s">
        <v>72</v>
      </c>
      <c r="L22" s="181" t="s">
        <v>97</v>
      </c>
      <c r="M22" s="181" t="s">
        <v>92</v>
      </c>
      <c r="N22" s="182" t="str">
        <f t="shared" si="1"/>
        <v>CHF3L12L14Y</v>
      </c>
      <c r="O22" s="80" t="str">
        <v>CHF3L12L14Y=ICAP</v>
      </c>
      <c r="P22" s="263" t="s">
        <v>277</v>
      </c>
      <c r="Q22" s="263" t="s">
        <v>277</v>
      </c>
      <c r="R22" s="277" t="s">
        <v>277</v>
      </c>
      <c r="S22" s="276" t="s">
        <v>277</v>
      </c>
      <c r="T22" s="263" t="e">
        <f>_xll.qlMidEquivalent(P22,Q22)</f>
        <v>#NUM!</v>
      </c>
      <c r="U22" s="274">
        <v>14</v>
      </c>
      <c r="V22" s="83" t="b">
        <f t="shared" si="2"/>
        <v>0</v>
      </c>
      <c r="W22" s="263">
        <v>25.261494052022158</v>
      </c>
      <c r="X22" s="193"/>
      <c r="Y22" s="269">
        <v>25.261339259764036</v>
      </c>
      <c r="Z22" s="193"/>
      <c r="AA22" s="263">
        <v>25.261494052022158</v>
      </c>
      <c r="AB22" s="186">
        <f>_xll.qlSimpleQuoteSetValue(F22,AA22/10000,Trigger)</f>
        <v>1.2343880258225415E-11</v>
      </c>
      <c r="AC22" s="76"/>
    </row>
    <row r="23" spans="1:29" ht="11.25" customHeight="1" x14ac:dyDescent="0.2">
      <c r="A23" s="75"/>
      <c r="B23" s="181" t="str">
        <f t="shared" si="3"/>
        <v>15Y</v>
      </c>
      <c r="C23" s="218" t="str">
        <f t="shared" si="4"/>
        <v>12L</v>
      </c>
      <c r="D23" s="219" t="str">
        <f t="shared" si="5"/>
        <v>3L</v>
      </c>
      <c r="E23" s="220" t="str">
        <f t="shared" si="0"/>
        <v>CHF12L3L15Y_Quote</v>
      </c>
      <c r="F23" s="220" t="str">
        <f>_xll.qlSimpleQuote(E23,,RateTickValue,Permanent,Trigger,ObjectOverwrite)</f>
        <v>CHF12L3L15Y_Quote#0000</v>
      </c>
      <c r="G23" s="265" t="str">
        <f>_xll.ohRangeRetrieveError(F23)</f>
        <v/>
      </c>
      <c r="H23" s="169"/>
      <c r="J23" s="272"/>
      <c r="K23" s="181" t="s">
        <v>71</v>
      </c>
      <c r="L23" s="181" t="s">
        <v>97</v>
      </c>
      <c r="M23" s="181" t="s">
        <v>92</v>
      </c>
      <c r="N23" s="182" t="str">
        <f t="shared" si="1"/>
        <v>CHF3L12L15Y</v>
      </c>
      <c r="O23" s="80" t="str">
        <v>CHF3L12L15Y=ICAP</v>
      </c>
      <c r="P23" s="263">
        <v>20.75</v>
      </c>
      <c r="Q23" s="263">
        <v>28.75</v>
      </c>
      <c r="R23" s="277">
        <v>0</v>
      </c>
      <c r="S23" s="276">
        <v>0</v>
      </c>
      <c r="T23" s="263">
        <f>_xll.qlMidEquivalent(P23,Q23)</f>
        <v>24.75</v>
      </c>
      <c r="U23" s="274">
        <v>15</v>
      </c>
      <c r="V23" s="83" t="b">
        <f t="shared" si="2"/>
        <v>1</v>
      </c>
      <c r="W23" s="263">
        <v>24.75</v>
      </c>
      <c r="X23" s="193"/>
      <c r="Y23" s="269">
        <v>24.75</v>
      </c>
      <c r="Z23" s="193"/>
      <c r="AA23" s="263">
        <v>24.75</v>
      </c>
      <c r="AB23" s="186">
        <f>_xll.qlSimpleQuoteSetValue(F23,AA23/10000,Trigger)</f>
        <v>0</v>
      </c>
      <c r="AC23" s="76"/>
    </row>
    <row r="24" spans="1:29" ht="11.25" customHeight="1" x14ac:dyDescent="0.2">
      <c r="A24" s="75"/>
      <c r="B24" s="181" t="str">
        <f t="shared" si="3"/>
        <v>16Y</v>
      </c>
      <c r="C24" s="218" t="str">
        <f t="shared" si="4"/>
        <v>12L</v>
      </c>
      <c r="D24" s="219" t="str">
        <f t="shared" si="5"/>
        <v>3L</v>
      </c>
      <c r="E24" s="220" t="str">
        <f t="shared" si="0"/>
        <v>CHF12L3L16Y_Quote</v>
      </c>
      <c r="F24" s="220" t="str">
        <f>_xll.qlSimpleQuote(E24,,RateTickValue,Permanent,Trigger,ObjectOverwrite)</f>
        <v>CHF12L3L16Y_Quote#0000</v>
      </c>
      <c r="G24" s="265" t="str">
        <f>_xll.ohRangeRetrieveError(F24)</f>
        <v/>
      </c>
      <c r="H24" s="169"/>
      <c r="J24" s="272"/>
      <c r="K24" s="181" t="s">
        <v>70</v>
      </c>
      <c r="L24" s="181" t="s">
        <v>97</v>
      </c>
      <c r="M24" s="181" t="s">
        <v>92</v>
      </c>
      <c r="N24" s="182" t="str">
        <f t="shared" si="1"/>
        <v>CHF3L12L16Y</v>
      </c>
      <c r="O24" s="80" t="str">
        <v>CHF3L12L16Y=ICAP</v>
      </c>
      <c r="P24" s="263" t="s">
        <v>277</v>
      </c>
      <c r="Q24" s="263" t="s">
        <v>277</v>
      </c>
      <c r="R24" s="277" t="s">
        <v>277</v>
      </c>
      <c r="S24" s="276" t="s">
        <v>277</v>
      </c>
      <c r="T24" s="263" t="e">
        <f>_xll.qlMidEquivalent(P24,Q24)</f>
        <v>#NUM!</v>
      </c>
      <c r="U24" s="274">
        <v>16</v>
      </c>
      <c r="V24" s="83" t="b">
        <f t="shared" si="2"/>
        <v>0</v>
      </c>
      <c r="W24" s="263">
        <v>24.266480880628926</v>
      </c>
      <c r="X24" s="193"/>
      <c r="Y24" s="269">
        <v>24.26657531572258</v>
      </c>
      <c r="Z24" s="193"/>
      <c r="AA24" s="263">
        <v>24.266480880628926</v>
      </c>
      <c r="AB24" s="186">
        <f>_xll.qlSimpleQuoteSetValue(F24,AA24/10000,Trigger)</f>
        <v>-7.5307091292053929E-12</v>
      </c>
      <c r="AC24" s="76"/>
    </row>
    <row r="25" spans="1:29" ht="11.25" customHeight="1" x14ac:dyDescent="0.2">
      <c r="A25" s="75"/>
      <c r="B25" s="181" t="str">
        <f t="shared" si="3"/>
        <v>17Y</v>
      </c>
      <c r="C25" s="218" t="str">
        <f t="shared" si="4"/>
        <v>12L</v>
      </c>
      <c r="D25" s="219" t="str">
        <f t="shared" si="5"/>
        <v>3L</v>
      </c>
      <c r="E25" s="220" t="str">
        <f t="shared" si="0"/>
        <v>CHF12L3L17Y_Quote</v>
      </c>
      <c r="F25" s="220" t="str">
        <f>_xll.qlSimpleQuote(E25,,RateTickValue,Permanent,Trigger,ObjectOverwrite)</f>
        <v>CHF12L3L17Y_Quote#0000</v>
      </c>
      <c r="G25" s="265" t="str">
        <f>_xll.ohRangeRetrieveError(F25)</f>
        <v/>
      </c>
      <c r="H25" s="169"/>
      <c r="J25" s="272"/>
      <c r="K25" s="181" t="s">
        <v>69</v>
      </c>
      <c r="L25" s="181" t="s">
        <v>97</v>
      </c>
      <c r="M25" s="181" t="s">
        <v>92</v>
      </c>
      <c r="N25" s="182" t="str">
        <f t="shared" si="1"/>
        <v>CHF3L12L17Y</v>
      </c>
      <c r="O25" s="80" t="str">
        <v>CHF3L12L17Y=ICAP</v>
      </c>
      <c r="P25" s="263" t="s">
        <v>277</v>
      </c>
      <c r="Q25" s="263" t="s">
        <v>277</v>
      </c>
      <c r="R25" s="277" t="s">
        <v>277</v>
      </c>
      <c r="S25" s="276" t="s">
        <v>277</v>
      </c>
      <c r="T25" s="263" t="e">
        <f>_xll.qlMidEquivalent(P25,Q25)</f>
        <v>#NUM!</v>
      </c>
      <c r="U25" s="274">
        <v>17</v>
      </c>
      <c r="V25" s="83" t="b">
        <f t="shared" si="2"/>
        <v>0</v>
      </c>
      <c r="W25" s="263">
        <v>23.820219473214337</v>
      </c>
      <c r="X25" s="193"/>
      <c r="Y25" s="269">
        <v>23.820336879006451</v>
      </c>
      <c r="Z25" s="193"/>
      <c r="AA25" s="263">
        <v>23.820219473214337</v>
      </c>
      <c r="AB25" s="186">
        <f>_xll.qlSimpleQuoteSetValue(F25,AA25/10000,Trigger)</f>
        <v>-9.3625033940891722E-12</v>
      </c>
      <c r="AC25" s="76"/>
    </row>
    <row r="26" spans="1:29" ht="11.25" customHeight="1" x14ac:dyDescent="0.2">
      <c r="A26" s="75"/>
      <c r="B26" s="181" t="str">
        <f t="shared" si="3"/>
        <v>18Y</v>
      </c>
      <c r="C26" s="218" t="str">
        <f t="shared" si="4"/>
        <v>12L</v>
      </c>
      <c r="D26" s="219" t="str">
        <f t="shared" si="5"/>
        <v>3L</v>
      </c>
      <c r="E26" s="220" t="str">
        <f t="shared" si="0"/>
        <v>CHF12L3L18Y_Quote</v>
      </c>
      <c r="F26" s="220" t="str">
        <f>_xll.qlSimpleQuote(E26,,RateTickValue,Permanent,Trigger,ObjectOverwrite)</f>
        <v>CHF12L3L18Y_Quote#0000</v>
      </c>
      <c r="G26" s="265" t="str">
        <f>_xll.ohRangeRetrieveError(F26)</f>
        <v/>
      </c>
      <c r="H26" s="169"/>
      <c r="J26" s="272"/>
      <c r="K26" s="181" t="s">
        <v>68</v>
      </c>
      <c r="L26" s="181" t="s">
        <v>97</v>
      </c>
      <c r="M26" s="181" t="s">
        <v>92</v>
      </c>
      <c r="N26" s="182" t="str">
        <f t="shared" si="1"/>
        <v>CHF3L12L18Y</v>
      </c>
      <c r="O26" s="80" t="str">
        <v>CHF3L12L18Y=ICAP</v>
      </c>
      <c r="P26" s="263" t="s">
        <v>277</v>
      </c>
      <c r="Q26" s="263" t="s">
        <v>277</v>
      </c>
      <c r="R26" s="277" t="s">
        <v>277</v>
      </c>
      <c r="S26" s="276" t="s">
        <v>277</v>
      </c>
      <c r="T26" s="263" t="e">
        <f>_xll.qlMidEquivalent(P26,Q26)</f>
        <v>#NUM!</v>
      </c>
      <c r="U26" s="274">
        <v>18</v>
      </c>
      <c r="V26" s="83" t="b">
        <f t="shared" si="2"/>
        <v>0</v>
      </c>
      <c r="W26" s="263">
        <v>23.415717625485289</v>
      </c>
      <c r="X26" s="193"/>
      <c r="Y26" s="269">
        <v>23.415810784429034</v>
      </c>
      <c r="Z26" s="193"/>
      <c r="AA26" s="263">
        <v>23.415717625485289</v>
      </c>
      <c r="AB26" s="186">
        <f>_xll.qlSimpleQuoteSetValue(F26,AA26/10000,Trigger)</f>
        <v>-7.4289428775298205E-12</v>
      </c>
      <c r="AC26" s="76"/>
    </row>
    <row r="27" spans="1:29" ht="11.25" customHeight="1" x14ac:dyDescent="0.2">
      <c r="A27" s="75"/>
      <c r="B27" s="181" t="str">
        <f t="shared" si="3"/>
        <v>19Y</v>
      </c>
      <c r="C27" s="218" t="str">
        <f t="shared" si="4"/>
        <v>12L</v>
      </c>
      <c r="D27" s="219" t="str">
        <f t="shared" si="5"/>
        <v>3L</v>
      </c>
      <c r="E27" s="220" t="str">
        <f t="shared" si="0"/>
        <v>CHF12L3L19Y_Quote</v>
      </c>
      <c r="F27" s="220" t="str">
        <f>_xll.qlSimpleQuote(E27,,RateTickValue,Permanent,Trigger,ObjectOverwrite)</f>
        <v>CHF12L3L19Y_Quote#0000</v>
      </c>
      <c r="G27" s="265" t="str">
        <f>_xll.ohRangeRetrieveError(F27)</f>
        <v/>
      </c>
      <c r="H27" s="169"/>
      <c r="J27" s="272"/>
      <c r="K27" s="181" t="s">
        <v>67</v>
      </c>
      <c r="L27" s="181" t="s">
        <v>97</v>
      </c>
      <c r="M27" s="181" t="s">
        <v>92</v>
      </c>
      <c r="N27" s="182" t="str">
        <f t="shared" si="1"/>
        <v>CHF3L12L19Y</v>
      </c>
      <c r="O27" s="80" t="str">
        <v>CHF3L12L19Y=ICAP</v>
      </c>
      <c r="P27" s="263" t="s">
        <v>277</v>
      </c>
      <c r="Q27" s="263" t="s">
        <v>277</v>
      </c>
      <c r="R27" s="277" t="s">
        <v>277</v>
      </c>
      <c r="S27" s="276" t="s">
        <v>277</v>
      </c>
      <c r="T27" s="263" t="e">
        <f>_xll.qlMidEquivalent(P27,Q27)</f>
        <v>#NUM!</v>
      </c>
      <c r="U27" s="274">
        <v>19</v>
      </c>
      <c r="V27" s="83" t="b">
        <f t="shared" si="2"/>
        <v>0</v>
      </c>
      <c r="W27" s="263">
        <v>23.057477185170828</v>
      </c>
      <c r="X27" s="193"/>
      <c r="Y27" s="269">
        <v>23.057523126567741</v>
      </c>
      <c r="Z27" s="193"/>
      <c r="AA27" s="263">
        <v>23.057477185170828</v>
      </c>
      <c r="AB27" s="186">
        <f>_xll.qlSimpleQuoteSetValue(F27,AA27/10000,Trigger)</f>
        <v>-3.6635880960866896E-12</v>
      </c>
      <c r="AC27" s="76"/>
    </row>
    <row r="28" spans="1:29" ht="11.25" customHeight="1" x14ac:dyDescent="0.2">
      <c r="A28" s="75"/>
      <c r="B28" s="181" t="str">
        <f t="shared" si="3"/>
        <v>20Y</v>
      </c>
      <c r="C28" s="218" t="str">
        <f t="shared" si="4"/>
        <v>12L</v>
      </c>
      <c r="D28" s="219" t="str">
        <f t="shared" si="5"/>
        <v>3L</v>
      </c>
      <c r="E28" s="220" t="str">
        <f t="shared" si="0"/>
        <v>CHF12L3L20Y_Quote</v>
      </c>
      <c r="F28" s="220" t="str">
        <f>_xll.qlSimpleQuote(E28,,RateTickValue,Permanent,Trigger,ObjectOverwrite)</f>
        <v>CHF12L3L20Y_Quote#0000</v>
      </c>
      <c r="G28" s="265" t="str">
        <f>_xll.ohRangeRetrieveError(F28)</f>
        <v/>
      </c>
      <c r="H28" s="169"/>
      <c r="J28" s="272"/>
      <c r="K28" s="181" t="s">
        <v>66</v>
      </c>
      <c r="L28" s="181" t="s">
        <v>97</v>
      </c>
      <c r="M28" s="181" t="s">
        <v>92</v>
      </c>
      <c r="N28" s="182" t="str">
        <f t="shared" si="1"/>
        <v>CHF3L12L20Y</v>
      </c>
      <c r="O28" s="80" t="str">
        <v>CHF3L12L20Y=ICAP</v>
      </c>
      <c r="P28" s="263">
        <v>18.75</v>
      </c>
      <c r="Q28" s="263">
        <v>26.75</v>
      </c>
      <c r="R28" s="277">
        <v>0</v>
      </c>
      <c r="S28" s="276">
        <v>0</v>
      </c>
      <c r="T28" s="263">
        <f>_xll.qlMidEquivalent(P28,Q28)</f>
        <v>22.75</v>
      </c>
      <c r="U28" s="274">
        <v>20</v>
      </c>
      <c r="V28" s="83" t="b">
        <f t="shared" si="2"/>
        <v>1</v>
      </c>
      <c r="W28" s="263">
        <v>22.75</v>
      </c>
      <c r="X28" s="193"/>
      <c r="Y28" s="269">
        <v>22.75</v>
      </c>
      <c r="Z28" s="193"/>
      <c r="AA28" s="263">
        <v>22.75</v>
      </c>
      <c r="AB28" s="186">
        <f>_xll.qlSimpleQuoteSetValue(F28,AA28/10000,Trigger)</f>
        <v>0</v>
      </c>
      <c r="AC28" s="76"/>
    </row>
    <row r="29" spans="1:29" ht="11.25" customHeight="1" x14ac:dyDescent="0.2">
      <c r="A29" s="75"/>
      <c r="B29" s="181" t="str">
        <f t="shared" si="3"/>
        <v>21Y</v>
      </c>
      <c r="C29" s="218" t="str">
        <f t="shared" si="4"/>
        <v>12L</v>
      </c>
      <c r="D29" s="219" t="str">
        <f t="shared" si="5"/>
        <v>3L</v>
      </c>
      <c r="E29" s="220" t="str">
        <f t="shared" si="0"/>
        <v>CHF12L3L21Y_Quote</v>
      </c>
      <c r="F29" s="220" t="str">
        <f>_xll.qlSimpleQuote(E29,,RateTickValue,Permanent,Trigger,ObjectOverwrite)</f>
        <v>CHF12L3L21Y_Quote#0000</v>
      </c>
      <c r="G29" s="265" t="str">
        <f>_xll.ohRangeRetrieveError(F29)</f>
        <v/>
      </c>
      <c r="H29" s="169"/>
      <c r="J29" s="272"/>
      <c r="K29" s="181" t="s">
        <v>65</v>
      </c>
      <c r="L29" s="181" t="s">
        <v>97</v>
      </c>
      <c r="M29" s="181" t="s">
        <v>92</v>
      </c>
      <c r="N29" s="182" t="str">
        <f t="shared" si="1"/>
        <v>CHF3L12L21Y</v>
      </c>
      <c r="O29" s="80" t="str">
        <v>CHF3L12L21Y=ICAP</v>
      </c>
      <c r="P29" s="263" t="s">
        <v>277</v>
      </c>
      <c r="Q29" s="263" t="s">
        <v>277</v>
      </c>
      <c r="R29" s="277" t="s">
        <v>277</v>
      </c>
      <c r="S29" s="276" t="s">
        <v>277</v>
      </c>
      <c r="T29" s="263" t="e">
        <f>_xll.qlMidEquivalent(P29,Q29)</f>
        <v>#NUM!</v>
      </c>
      <c r="U29" s="274">
        <v>21</v>
      </c>
      <c r="V29" s="83" t="b">
        <f t="shared" si="2"/>
        <v>0</v>
      </c>
      <c r="W29" s="263">
        <v>22.494734897127319</v>
      </c>
      <c r="X29" s="193"/>
      <c r="Y29" s="269">
        <v>22.49470937412903</v>
      </c>
      <c r="Z29" s="193"/>
      <c r="AA29" s="263">
        <v>22.494734897127319</v>
      </c>
      <c r="AB29" s="186">
        <f>_xll.qlSimpleQuoteSetValue(F29,AA29/10000,Trigger)</f>
        <v>2.0353267682349241E-12</v>
      </c>
      <c r="AC29" s="76"/>
    </row>
    <row r="30" spans="1:29" ht="11.25" customHeight="1" x14ac:dyDescent="0.2">
      <c r="A30" s="75"/>
      <c r="B30" s="181" t="str">
        <f t="shared" si="3"/>
        <v>22Y</v>
      </c>
      <c r="C30" s="218" t="str">
        <f t="shared" si="4"/>
        <v>12L</v>
      </c>
      <c r="D30" s="219" t="str">
        <f t="shared" si="5"/>
        <v>3L</v>
      </c>
      <c r="E30" s="220" t="str">
        <f t="shared" si="0"/>
        <v>CHF12L3L22Y_Quote</v>
      </c>
      <c r="F30" s="220" t="str">
        <f>_xll.qlSimpleQuote(E30,,RateTickValue,Permanent,Trigger,ObjectOverwrite)</f>
        <v>CHF12L3L22Y_Quote#0000</v>
      </c>
      <c r="G30" s="265" t="str">
        <f>_xll.ohRangeRetrieveError(F30)</f>
        <v/>
      </c>
      <c r="H30" s="169"/>
      <c r="J30" s="272"/>
      <c r="K30" s="181" t="s">
        <v>64</v>
      </c>
      <c r="L30" s="181" t="s">
        <v>97</v>
      </c>
      <c r="M30" s="181" t="s">
        <v>92</v>
      </c>
      <c r="N30" s="182" t="str">
        <f t="shared" si="1"/>
        <v>CHF3L12L22Y</v>
      </c>
      <c r="O30" s="80" t="str">
        <v>CHF3L12L22Y=ICAP</v>
      </c>
      <c r="P30" s="263" t="s">
        <v>277</v>
      </c>
      <c r="Q30" s="263" t="s">
        <v>277</v>
      </c>
      <c r="R30" s="277" t="s">
        <v>277</v>
      </c>
      <c r="S30" s="276" t="s">
        <v>277</v>
      </c>
      <c r="T30" s="263" t="e">
        <f>_xll.qlMidEquivalent(P30,Q30)</f>
        <v>#NUM!</v>
      </c>
      <c r="U30" s="274">
        <v>22</v>
      </c>
      <c r="V30" s="83" t="b">
        <f t="shared" si="2"/>
        <v>0</v>
      </c>
      <c r="W30" s="263">
        <v>22.280918621409146</v>
      </c>
      <c r="X30" s="193"/>
      <c r="Y30" s="269">
        <v>22.280886717661289</v>
      </c>
      <c r="Z30" s="193"/>
      <c r="AA30" s="263">
        <v>22.280918621409146</v>
      </c>
      <c r="AB30" s="186">
        <f>_xll.qlSimpleQuoteSetValue(F30,AA30/10000,Trigger)</f>
        <v>2.5441580266127861E-12</v>
      </c>
      <c r="AC30" s="76"/>
    </row>
    <row r="31" spans="1:29" ht="11.25" customHeight="1" x14ac:dyDescent="0.2">
      <c r="A31" s="75"/>
      <c r="B31" s="181" t="str">
        <f t="shared" si="3"/>
        <v>23Y</v>
      </c>
      <c r="C31" s="218" t="str">
        <f t="shared" si="4"/>
        <v>12L</v>
      </c>
      <c r="D31" s="219" t="str">
        <f t="shared" si="5"/>
        <v>3L</v>
      </c>
      <c r="E31" s="220" t="str">
        <f t="shared" si="0"/>
        <v>CHF12L3L23Y_Quote</v>
      </c>
      <c r="F31" s="220" t="str">
        <f>_xll.qlSimpleQuote(E31,,RateTickValue,Permanent,Trigger,ObjectOverwrite)</f>
        <v>CHF12L3L23Y_Quote#0000</v>
      </c>
      <c r="G31" s="265" t="str">
        <f>_xll.ohRangeRetrieveError(F31)</f>
        <v/>
      </c>
      <c r="H31" s="169"/>
      <c r="J31" s="272"/>
      <c r="K31" s="181" t="s">
        <v>63</v>
      </c>
      <c r="L31" s="181" t="s">
        <v>97</v>
      </c>
      <c r="M31" s="181" t="s">
        <v>92</v>
      </c>
      <c r="N31" s="182" t="str">
        <f t="shared" si="1"/>
        <v>CHF3L12L23Y</v>
      </c>
      <c r="O31" s="80" t="str">
        <v>CHF3L12L23Y=ICAP</v>
      </c>
      <c r="P31" s="263" t="s">
        <v>277</v>
      </c>
      <c r="Q31" s="263" t="s">
        <v>277</v>
      </c>
      <c r="R31" s="277" t="s">
        <v>277</v>
      </c>
      <c r="S31" s="276" t="s">
        <v>277</v>
      </c>
      <c r="T31" s="263" t="e">
        <f>_xll.qlMidEquivalent(P31,Q31)</f>
        <v>#NUM!</v>
      </c>
      <c r="U31" s="274">
        <v>23</v>
      </c>
      <c r="V31" s="83" t="b">
        <f t="shared" si="2"/>
        <v>0</v>
      </c>
      <c r="W31" s="263">
        <v>22.094734897127317</v>
      </c>
      <c r="X31" s="193"/>
      <c r="Y31" s="269">
        <v>22.094709374129032</v>
      </c>
      <c r="Z31" s="193"/>
      <c r="AA31" s="263">
        <v>22.094734897127317</v>
      </c>
      <c r="AB31" s="186">
        <f>_xll.qlSimpleQuoteSetValue(F31,AA31/10000,Trigger)</f>
        <v>2.0353267682349241E-12</v>
      </c>
      <c r="AC31" s="76"/>
    </row>
    <row r="32" spans="1:29" ht="11.25" customHeight="1" x14ac:dyDescent="0.2">
      <c r="A32" s="75"/>
      <c r="B32" s="181" t="str">
        <f t="shared" si="3"/>
        <v>24Y</v>
      </c>
      <c r="C32" s="218" t="str">
        <f t="shared" si="4"/>
        <v>12L</v>
      </c>
      <c r="D32" s="219" t="str">
        <f t="shared" si="5"/>
        <v>3L</v>
      </c>
      <c r="E32" s="220" t="str">
        <f t="shared" si="0"/>
        <v>CHF12L3L24Y_Quote</v>
      </c>
      <c r="F32" s="220" t="str">
        <f>_xll.qlSimpleQuote(E32,,RateTickValue,Permanent,Trigger,ObjectOverwrite)</f>
        <v>CHF12L3L24Y_Quote#0000</v>
      </c>
      <c r="G32" s="265" t="str">
        <f>_xll.ohRangeRetrieveError(F32)</f>
        <v/>
      </c>
      <c r="H32" s="169"/>
      <c r="J32" s="272"/>
      <c r="K32" s="181" t="s">
        <v>62</v>
      </c>
      <c r="L32" s="181" t="s">
        <v>97</v>
      </c>
      <c r="M32" s="181" t="s">
        <v>92</v>
      </c>
      <c r="N32" s="182" t="str">
        <f t="shared" si="1"/>
        <v>CHF3L12L24Y</v>
      </c>
      <c r="O32" s="80" t="str">
        <v>CHF3L12L24Y=ICAP</v>
      </c>
      <c r="P32" s="263" t="s">
        <v>277</v>
      </c>
      <c r="Q32" s="263" t="s">
        <v>277</v>
      </c>
      <c r="R32" s="277" t="s">
        <v>277</v>
      </c>
      <c r="S32" s="276" t="s">
        <v>277</v>
      </c>
      <c r="T32" s="263" t="e">
        <f>_xll.qlMidEquivalent(P32,Q32)</f>
        <v>#NUM!</v>
      </c>
      <c r="U32" s="274">
        <v>24</v>
      </c>
      <c r="V32" s="83" t="b">
        <f t="shared" si="2"/>
        <v>0</v>
      </c>
      <c r="W32" s="263">
        <v>21.922367448563659</v>
      </c>
      <c r="X32" s="193"/>
      <c r="Y32" s="269">
        <v>21.922354687064516</v>
      </c>
      <c r="Z32" s="193"/>
      <c r="AA32" s="263">
        <v>21.922367448563659</v>
      </c>
      <c r="AB32" s="186">
        <f>_xll.qlSimpleQuoteSetValue(F32,AA32/10000,Trigger)</f>
        <v>1.017663817798331E-12</v>
      </c>
      <c r="AC32" s="76"/>
    </row>
    <row r="33" spans="1:29" ht="11.25" customHeight="1" x14ac:dyDescent="0.2">
      <c r="A33" s="75"/>
      <c r="B33" s="181" t="str">
        <f t="shared" si="3"/>
        <v>25Y</v>
      </c>
      <c r="C33" s="218" t="str">
        <f t="shared" si="4"/>
        <v>12L</v>
      </c>
      <c r="D33" s="219" t="str">
        <f t="shared" si="5"/>
        <v>3L</v>
      </c>
      <c r="E33" s="220" t="str">
        <f t="shared" si="0"/>
        <v>CHF12L3L25Y_Quote</v>
      </c>
      <c r="F33" s="220" t="str">
        <f>_xll.qlSimpleQuote(E33,,RateTickValue,Permanent,Trigger,ObjectOverwrite)</f>
        <v>CHF12L3L25Y_Quote#0000</v>
      </c>
      <c r="G33" s="265" t="str">
        <f>_xll.ohRangeRetrieveError(F33)</f>
        <v/>
      </c>
      <c r="H33" s="169"/>
      <c r="J33" s="272"/>
      <c r="K33" s="181" t="s">
        <v>61</v>
      </c>
      <c r="L33" s="181" t="s">
        <v>97</v>
      </c>
      <c r="M33" s="181" t="s">
        <v>92</v>
      </c>
      <c r="N33" s="182" t="str">
        <f t="shared" si="1"/>
        <v>CHF3L12L25Y</v>
      </c>
      <c r="O33" s="80" t="str">
        <v>CHF3L12L25Y=ICAP</v>
      </c>
      <c r="P33" s="263">
        <v>17.75</v>
      </c>
      <c r="Q33" s="263">
        <v>25.75</v>
      </c>
      <c r="R33" s="277">
        <v>0</v>
      </c>
      <c r="S33" s="276">
        <v>0</v>
      </c>
      <c r="T33" s="263">
        <f>_xll.qlMidEquivalent(P33,Q33)</f>
        <v>21.75</v>
      </c>
      <c r="U33" s="274">
        <v>25</v>
      </c>
      <c r="V33" s="83" t="b">
        <f t="shared" si="2"/>
        <v>1</v>
      </c>
      <c r="W33" s="263">
        <v>21.75</v>
      </c>
      <c r="X33" s="193"/>
      <c r="Y33" s="269">
        <v>21.75</v>
      </c>
      <c r="Z33" s="193"/>
      <c r="AA33" s="263">
        <v>21.75</v>
      </c>
      <c r="AB33" s="186">
        <f>_xll.qlSimpleQuoteSetValue(F33,AA33/10000,Trigger)</f>
        <v>0</v>
      </c>
      <c r="AC33" s="76"/>
    </row>
    <row r="34" spans="1:29" ht="11.25" customHeight="1" x14ac:dyDescent="0.2">
      <c r="A34" s="75"/>
      <c r="B34" s="181" t="str">
        <f t="shared" si="3"/>
        <v>26Y</v>
      </c>
      <c r="C34" s="218" t="str">
        <f t="shared" si="4"/>
        <v>12L</v>
      </c>
      <c r="D34" s="219" t="str">
        <f t="shared" si="5"/>
        <v>3L</v>
      </c>
      <c r="E34" s="220" t="str">
        <f t="shared" si="0"/>
        <v>CHF12L3L26Y_Quote</v>
      </c>
      <c r="F34" s="220" t="str">
        <f>_xll.qlSimpleQuote(E34,,RateTickValue,Permanent,Trigger,ObjectOverwrite)</f>
        <v>CHF12L3L26Y_Quote#0000</v>
      </c>
      <c r="G34" s="265" t="str">
        <f>_xll.ohRangeRetrieveError(F34)</f>
        <v/>
      </c>
      <c r="H34" s="169"/>
      <c r="J34" s="272"/>
      <c r="K34" s="181" t="s">
        <v>60</v>
      </c>
      <c r="L34" s="181" t="s">
        <v>97</v>
      </c>
      <c r="M34" s="181" t="s">
        <v>92</v>
      </c>
      <c r="N34" s="182" t="str">
        <f t="shared" si="1"/>
        <v>CHF3L12L26Y</v>
      </c>
      <c r="O34" s="80" t="str">
        <v>CHF3L12L26Y=ICAP</v>
      </c>
      <c r="P34" s="263" t="s">
        <v>277</v>
      </c>
      <c r="Q34" s="263" t="s">
        <v>277</v>
      </c>
      <c r="R34" s="277" t="s">
        <v>277</v>
      </c>
      <c r="S34" s="276" t="s">
        <v>277</v>
      </c>
      <c r="T34" s="263" t="e">
        <f>_xll.qlMidEquivalent(P34,Q34)</f>
        <v>#NUM!</v>
      </c>
      <c r="U34" s="274">
        <v>26</v>
      </c>
      <c r="V34" s="83" t="b">
        <f t="shared" si="2"/>
        <v>0</v>
      </c>
      <c r="W34" s="263">
        <v>21.566579530861805</v>
      </c>
      <c r="X34" s="193"/>
      <c r="Y34" s="269">
        <v>21.566587187761289</v>
      </c>
      <c r="Z34" s="193"/>
      <c r="AA34" s="263">
        <v>21.566579530861805</v>
      </c>
      <c r="AB34" s="186">
        <f>_xll.qlSimpleQuoteSetValue(F34,AA34/10000,Trigger)</f>
        <v>-6.1059837741517242E-13</v>
      </c>
      <c r="AC34" s="76"/>
    </row>
    <row r="35" spans="1:29" ht="11.25" customHeight="1" x14ac:dyDescent="0.2">
      <c r="A35" s="75"/>
      <c r="B35" s="181" t="str">
        <f t="shared" si="3"/>
        <v>27Y</v>
      </c>
      <c r="C35" s="218" t="str">
        <f t="shared" si="4"/>
        <v>12L</v>
      </c>
      <c r="D35" s="219" t="str">
        <f t="shared" si="5"/>
        <v>3L</v>
      </c>
      <c r="E35" s="220" t="str">
        <f t="shared" si="0"/>
        <v>CHF12L3L27Y_Quote</v>
      </c>
      <c r="F35" s="220" t="str">
        <f>_xll.qlSimpleQuote(E35,,RateTickValue,Permanent,Trigger,ObjectOverwrite)</f>
        <v>CHF12L3L27Y_Quote#0000</v>
      </c>
      <c r="G35" s="265" t="str">
        <f>_xll.ohRangeRetrieveError(F35)</f>
        <v/>
      </c>
      <c r="H35" s="169"/>
      <c r="J35" s="272"/>
      <c r="K35" s="181" t="s">
        <v>59</v>
      </c>
      <c r="L35" s="181" t="s">
        <v>97</v>
      </c>
      <c r="M35" s="181" t="s">
        <v>92</v>
      </c>
      <c r="N35" s="182" t="str">
        <f t="shared" si="1"/>
        <v>CHF3L12L27Y</v>
      </c>
      <c r="O35" s="80" t="str">
        <v>CHF3L12L27Y=ICAP</v>
      </c>
      <c r="P35" s="263" t="s">
        <v>277</v>
      </c>
      <c r="Q35" s="263" t="s">
        <v>277</v>
      </c>
      <c r="R35" s="277" t="s">
        <v>277</v>
      </c>
      <c r="S35" s="276" t="s">
        <v>277</v>
      </c>
      <c r="T35" s="263" t="e">
        <f>_xll.qlMidEquivalent(P35,Q35)</f>
        <v>#NUM!</v>
      </c>
      <c r="U35" s="274">
        <v>27</v>
      </c>
      <c r="V35" s="83" t="b">
        <f t="shared" si="2"/>
        <v>0</v>
      </c>
      <c r="W35" s="263">
        <v>21.372106041149074</v>
      </c>
      <c r="X35" s="193"/>
      <c r="Y35" s="269">
        <v>21.372116250348387</v>
      </c>
      <c r="Z35" s="193"/>
      <c r="AA35" s="263">
        <v>21.372106041149074</v>
      </c>
      <c r="AB35" s="186">
        <f>_xll.qlSimpleQuoteSetValue(F35,AA35/10000,Trigger)</f>
        <v>-8.1413044708544824E-13</v>
      </c>
      <c r="AC35" s="76"/>
    </row>
    <row r="36" spans="1:29" ht="11.25" customHeight="1" x14ac:dyDescent="0.2">
      <c r="A36" s="75"/>
      <c r="B36" s="181" t="str">
        <f t="shared" si="3"/>
        <v>28Y</v>
      </c>
      <c r="C36" s="218" t="str">
        <f t="shared" si="4"/>
        <v>12L</v>
      </c>
      <c r="D36" s="219" t="str">
        <f t="shared" si="5"/>
        <v>3L</v>
      </c>
      <c r="E36" s="220" t="str">
        <f t="shared" si="0"/>
        <v>CHF12L3L28Y_Quote</v>
      </c>
      <c r="F36" s="220" t="str">
        <f>_xll.qlSimpleQuote(E36,,RateTickValue,Permanent,Trigger,ObjectOverwrite)</f>
        <v>CHF12L3L28Y_Quote#0000</v>
      </c>
      <c r="G36" s="265" t="str">
        <f>_xll.ohRangeRetrieveError(F36)</f>
        <v/>
      </c>
      <c r="H36" s="169"/>
      <c r="J36" s="272"/>
      <c r="K36" s="181" t="s">
        <v>58</v>
      </c>
      <c r="L36" s="181" t="s">
        <v>97</v>
      </c>
      <c r="M36" s="181" t="s">
        <v>92</v>
      </c>
      <c r="N36" s="182" t="str">
        <f t="shared" si="1"/>
        <v>CHF3L12L28Y</v>
      </c>
      <c r="O36" s="80" t="str">
        <v>CHF3L12L28Y=ICAP</v>
      </c>
      <c r="P36" s="263" t="s">
        <v>277</v>
      </c>
      <c r="Q36" s="263" t="s">
        <v>277</v>
      </c>
      <c r="R36" s="277" t="s">
        <v>277</v>
      </c>
      <c r="S36" s="276" t="s">
        <v>277</v>
      </c>
      <c r="T36" s="263" t="e">
        <f>_xll.qlMidEquivalent(P36,Q36)</f>
        <v>#NUM!</v>
      </c>
      <c r="U36" s="274">
        <v>28</v>
      </c>
      <c r="V36" s="83" t="b">
        <f t="shared" si="2"/>
        <v>0</v>
      </c>
      <c r="W36" s="263">
        <v>21.169342786005437</v>
      </c>
      <c r="X36" s="193"/>
      <c r="Y36" s="269">
        <v>21.169351719054838</v>
      </c>
      <c r="Z36" s="193"/>
      <c r="AA36" s="263">
        <v>21.169342786005437</v>
      </c>
      <c r="AB36" s="186">
        <f>_xll.qlSimpleQuoteSetValue(F36,AA36/10000,Trigger)</f>
        <v>-7.1236462909074483E-13</v>
      </c>
      <c r="AC36" s="76"/>
    </row>
    <row r="37" spans="1:29" ht="11.25" customHeight="1" x14ac:dyDescent="0.2">
      <c r="A37" s="75"/>
      <c r="B37" s="181" t="str">
        <f t="shared" si="3"/>
        <v>29Y</v>
      </c>
      <c r="C37" s="218" t="str">
        <f t="shared" si="4"/>
        <v>12L</v>
      </c>
      <c r="D37" s="219" t="str">
        <f t="shared" si="5"/>
        <v>3L</v>
      </c>
      <c r="E37" s="220" t="str">
        <f t="shared" si="0"/>
        <v>CHF12L3L29Y_Quote</v>
      </c>
      <c r="F37" s="220" t="str">
        <f>_xll.qlSimpleQuote(E37,,RateTickValue,Permanent,Trigger,ObjectOverwrite)</f>
        <v>CHF12L3L29Y_Quote#0000</v>
      </c>
      <c r="G37" s="265" t="str">
        <f>_xll.ohRangeRetrieveError(F37)</f>
        <v/>
      </c>
      <c r="H37" s="169"/>
      <c r="J37" s="272"/>
      <c r="K37" s="181" t="s">
        <v>57</v>
      </c>
      <c r="L37" s="181" t="s">
        <v>97</v>
      </c>
      <c r="M37" s="181" t="s">
        <v>92</v>
      </c>
      <c r="N37" s="182" t="str">
        <f t="shared" si="1"/>
        <v>CHF3L12L29Y</v>
      </c>
      <c r="O37" s="80" t="str">
        <v>CHF3L12L29Y=ICAP</v>
      </c>
      <c r="P37" s="263" t="s">
        <v>277</v>
      </c>
      <c r="Q37" s="263" t="s">
        <v>277</v>
      </c>
      <c r="R37" s="277" t="s">
        <v>277</v>
      </c>
      <c r="S37" s="276" t="s">
        <v>277</v>
      </c>
      <c r="T37" s="263" t="e">
        <f>_xll.qlMidEquivalent(P37,Q37)</f>
        <v>#NUM!</v>
      </c>
      <c r="U37" s="274">
        <v>29</v>
      </c>
      <c r="V37" s="83" t="b">
        <f t="shared" si="2"/>
        <v>0</v>
      </c>
      <c r="W37" s="263">
        <v>20.961053020574536</v>
      </c>
      <c r="X37" s="193"/>
      <c r="Y37" s="269">
        <v>20.961058125174194</v>
      </c>
      <c r="Z37" s="193"/>
      <c r="AA37" s="263">
        <v>20.961053020574536</v>
      </c>
      <c r="AB37" s="186">
        <f>_xll.qlSimpleQuoteSetValue(F37,AA37/10000,Trigger)</f>
        <v>-4.0706500670228962E-13</v>
      </c>
      <c r="AC37" s="76"/>
    </row>
    <row r="38" spans="1:29" ht="11.25" customHeight="1" x14ac:dyDescent="0.2">
      <c r="A38" s="75"/>
      <c r="B38" s="181" t="str">
        <f t="shared" si="3"/>
        <v>30Y</v>
      </c>
      <c r="C38" s="218" t="str">
        <f t="shared" si="4"/>
        <v>12L</v>
      </c>
      <c r="D38" s="219" t="str">
        <f t="shared" si="5"/>
        <v>3L</v>
      </c>
      <c r="E38" s="220" t="str">
        <f t="shared" si="0"/>
        <v>CHF12L3L30Y_Quote</v>
      </c>
      <c r="F38" s="220" t="str">
        <f>_xll.qlSimpleQuote(E38,,RateTickValue,Permanent,Trigger,ObjectOverwrite)</f>
        <v>CHF12L3L30Y_Quote#0000</v>
      </c>
      <c r="G38" s="265" t="str">
        <f>_xll.ohRangeRetrieveError(F38)</f>
        <v/>
      </c>
      <c r="H38" s="169"/>
      <c r="J38" s="272"/>
      <c r="K38" s="181" t="s">
        <v>56</v>
      </c>
      <c r="L38" s="181" t="s">
        <v>97</v>
      </c>
      <c r="M38" s="181" t="s">
        <v>92</v>
      </c>
      <c r="N38" s="182" t="str">
        <f t="shared" si="1"/>
        <v>CHF3L12L30Y</v>
      </c>
      <c r="O38" s="80" t="str">
        <v>CHF3L12L30Y=ICAP</v>
      </c>
      <c r="P38" s="263">
        <v>16.75</v>
      </c>
      <c r="Q38" s="263">
        <v>24.75</v>
      </c>
      <c r="R38" s="277">
        <v>0</v>
      </c>
      <c r="S38" s="276">
        <v>0</v>
      </c>
      <c r="T38" s="263">
        <f>_xll.qlMidEquivalent(P38,Q38)</f>
        <v>20.75</v>
      </c>
      <c r="U38" s="274">
        <v>30</v>
      </c>
      <c r="V38" s="83" t="b">
        <f t="shared" si="2"/>
        <v>1</v>
      </c>
      <c r="W38" s="263">
        <v>20.75</v>
      </c>
      <c r="X38" s="193"/>
      <c r="Y38" s="269">
        <v>20.75</v>
      </c>
      <c r="Z38" s="193"/>
      <c r="AA38" s="263">
        <v>20.75</v>
      </c>
      <c r="AB38" s="186">
        <f>_xll.qlSimpleQuoteSetValue(F38,AA38/10000,Trigger)</f>
        <v>0</v>
      </c>
      <c r="AC38" s="76"/>
    </row>
    <row r="39" spans="1:29" ht="11.25" customHeight="1" x14ac:dyDescent="0.2">
      <c r="A39" s="75"/>
      <c r="B39" s="181" t="str">
        <f t="shared" si="3"/>
        <v>35Y</v>
      </c>
      <c r="C39" s="218" t="str">
        <f t="shared" si="4"/>
        <v>12L</v>
      </c>
      <c r="D39" s="219" t="str">
        <f t="shared" si="5"/>
        <v>3L</v>
      </c>
      <c r="E39" s="220" t="str">
        <f t="shared" si="0"/>
        <v>CHF12L3L35Y_Quote</v>
      </c>
      <c r="F39" s="220" t="str">
        <f>_xll.qlSimpleQuote(E39,,RateTickValue,Permanent,Trigger,ObjectOverwrite)</f>
        <v>CHF12L3L35Y_Quote#0000</v>
      </c>
      <c r="G39" s="265" t="str">
        <f>_xll.ohRangeRetrieveError(F39)</f>
        <v/>
      </c>
      <c r="H39" s="169"/>
      <c r="J39" s="272"/>
      <c r="K39" s="181" t="s">
        <v>51</v>
      </c>
      <c r="L39" s="181" t="s">
        <v>97</v>
      </c>
      <c r="M39" s="181" t="s">
        <v>92</v>
      </c>
      <c r="N39" s="182" t="str">
        <f t="shared" si="1"/>
        <v>CHF3L12L35Y</v>
      </c>
      <c r="O39" s="80" t="str">
        <v>CHF3L12L35Y=ICAP</v>
      </c>
      <c r="P39" s="263" t="s">
        <v>277</v>
      </c>
      <c r="Q39" s="263" t="s">
        <v>277</v>
      </c>
      <c r="R39" s="277" t="s">
        <v>277</v>
      </c>
      <c r="S39" s="276" t="s">
        <v>277</v>
      </c>
      <c r="T39" s="263" t="e">
        <f>_xll.qlMidEquivalent(P39,Q39)</f>
        <v>#NUM!</v>
      </c>
      <c r="U39" s="274">
        <v>35</v>
      </c>
      <c r="V39" s="83" t="b">
        <f t="shared" si="2"/>
        <v>0</v>
      </c>
      <c r="W39" s="263">
        <f>W38</f>
        <v>20.75</v>
      </c>
      <c r="X39" s="193"/>
      <c r="Y39" s="263">
        <v>20.75</v>
      </c>
      <c r="Z39" s="193"/>
      <c r="AA39" s="263">
        <v>20.75</v>
      </c>
      <c r="AB39" s="186">
        <f>_xll.qlSimpleQuoteSetValue(F39,AA39/10000,Trigger)</f>
        <v>0</v>
      </c>
      <c r="AC39" s="76"/>
    </row>
    <row r="40" spans="1:29" ht="11.25" customHeight="1" x14ac:dyDescent="0.2">
      <c r="A40" s="75"/>
      <c r="B40" s="181" t="str">
        <f t="shared" si="3"/>
        <v>40Y</v>
      </c>
      <c r="C40" s="218" t="str">
        <f t="shared" si="4"/>
        <v>12L</v>
      </c>
      <c r="D40" s="219" t="str">
        <f t="shared" si="5"/>
        <v>3L</v>
      </c>
      <c r="E40" s="220" t="str">
        <f t="shared" si="0"/>
        <v>CHF12L3L40Y_Quote</v>
      </c>
      <c r="F40" s="220" t="str">
        <f>_xll.qlSimpleQuote(E40,,RateTickValue,Permanent,Trigger,ObjectOverwrite)</f>
        <v>CHF12L3L40Y_Quote#0000</v>
      </c>
      <c r="G40" s="265" t="str">
        <f>_xll.ohRangeRetrieveError(F40)</f>
        <v/>
      </c>
      <c r="H40" s="169"/>
      <c r="J40" s="272"/>
      <c r="K40" s="181" t="s">
        <v>46</v>
      </c>
      <c r="L40" s="181" t="s">
        <v>97</v>
      </c>
      <c r="M40" s="181" t="s">
        <v>92</v>
      </c>
      <c r="N40" s="182" t="str">
        <f t="shared" si="1"/>
        <v>CHF3L12L40Y</v>
      </c>
      <c r="O40" s="80" t="str">
        <v>CHF3L12L40Y=ICAP</v>
      </c>
      <c r="P40" s="263" t="s">
        <v>277</v>
      </c>
      <c r="Q40" s="263" t="s">
        <v>277</v>
      </c>
      <c r="R40" s="277" t="s">
        <v>277</v>
      </c>
      <c r="S40" s="276" t="s">
        <v>277</v>
      </c>
      <c r="T40" s="263" t="e">
        <f>_xll.qlMidEquivalent(P40,Q40)</f>
        <v>#NUM!</v>
      </c>
      <c r="U40" s="274">
        <v>40</v>
      </c>
      <c r="V40" s="83" t="b">
        <f t="shared" si="2"/>
        <v>0</v>
      </c>
      <c r="W40" s="263">
        <f t="shared" ref="W40:W42" si="6">W39</f>
        <v>20.75</v>
      </c>
      <c r="X40" s="193"/>
      <c r="Y40" s="263">
        <v>20.75</v>
      </c>
      <c r="Z40" s="193"/>
      <c r="AA40" s="263">
        <v>20.75</v>
      </c>
      <c r="AB40" s="186">
        <f>_xll.qlSimpleQuoteSetValue(F40,AA40/10000,Trigger)</f>
        <v>0</v>
      </c>
      <c r="AC40" s="76"/>
    </row>
    <row r="41" spans="1:29" ht="11.25" customHeight="1" x14ac:dyDescent="0.2">
      <c r="A41" s="75"/>
      <c r="B41" s="181" t="str">
        <f t="shared" si="3"/>
        <v>50Y</v>
      </c>
      <c r="C41" s="218" t="str">
        <f t="shared" si="4"/>
        <v>12L</v>
      </c>
      <c r="D41" s="219" t="str">
        <f t="shared" si="5"/>
        <v>3L</v>
      </c>
      <c r="E41" s="220" t="str">
        <f t="shared" si="0"/>
        <v>CHF12L3L50Y_Quote</v>
      </c>
      <c r="F41" s="220" t="str">
        <f>_xll.qlSimpleQuote(E41,,RateTickValue,Permanent,Trigger,ObjectOverwrite)</f>
        <v>CHF12L3L50Y_Quote#0000</v>
      </c>
      <c r="G41" s="265" t="str">
        <f>_xll.ohRangeRetrieveError(F41)</f>
        <v/>
      </c>
      <c r="H41" s="169"/>
      <c r="J41" s="272"/>
      <c r="K41" s="181" t="s">
        <v>36</v>
      </c>
      <c r="L41" s="181" t="s">
        <v>97</v>
      </c>
      <c r="M41" s="181" t="s">
        <v>92</v>
      </c>
      <c r="N41" s="182" t="str">
        <f t="shared" si="1"/>
        <v>CHF3L12L50Y</v>
      </c>
      <c r="O41" s="80" t="str">
        <v>CHF3L12L50Y=ICAP</v>
      </c>
      <c r="P41" s="263" t="s">
        <v>277</v>
      </c>
      <c r="Q41" s="263" t="s">
        <v>277</v>
      </c>
      <c r="R41" s="277" t="s">
        <v>277</v>
      </c>
      <c r="S41" s="276" t="s">
        <v>277</v>
      </c>
      <c r="T41" s="263" t="e">
        <f>_xll.qlMidEquivalent(P41,Q41)</f>
        <v>#NUM!</v>
      </c>
      <c r="U41" s="274">
        <v>50</v>
      </c>
      <c r="V41" s="83" t="b">
        <f t="shared" si="2"/>
        <v>0</v>
      </c>
      <c r="W41" s="263">
        <f t="shared" si="6"/>
        <v>20.75</v>
      </c>
      <c r="X41" s="193"/>
      <c r="Y41" s="263">
        <v>20.75</v>
      </c>
      <c r="Z41" s="193"/>
      <c r="AA41" s="263">
        <v>20.75</v>
      </c>
      <c r="AB41" s="186">
        <f>_xll.qlSimpleQuoteSetValue(F41,AA41/10000,Trigger)</f>
        <v>0</v>
      </c>
      <c r="AC41" s="76"/>
    </row>
    <row r="42" spans="1:29" ht="11.25" customHeight="1" x14ac:dyDescent="0.2">
      <c r="A42" s="75"/>
      <c r="B42" s="183" t="str">
        <f t="shared" si="3"/>
        <v>60Y</v>
      </c>
      <c r="C42" s="223" t="str">
        <f t="shared" si="4"/>
        <v>12L</v>
      </c>
      <c r="D42" s="224" t="str">
        <f t="shared" si="5"/>
        <v>3L</v>
      </c>
      <c r="E42" s="225" t="str">
        <f t="shared" si="0"/>
        <v>CHF12L3L60Y_Quote</v>
      </c>
      <c r="F42" s="225" t="str">
        <f>_xll.qlSimpleQuote(E42,,RateTickValue,Permanent,Trigger,ObjectOverwrite)</f>
        <v>CHF12L3L60Y_Quote#0000</v>
      </c>
      <c r="G42" s="267" t="str">
        <f>_xll.ohRangeRetrieveError(F42)</f>
        <v/>
      </c>
      <c r="H42" s="169"/>
      <c r="J42" s="272"/>
      <c r="K42" s="183" t="s">
        <v>26</v>
      </c>
      <c r="L42" s="183" t="s">
        <v>97</v>
      </c>
      <c r="M42" s="183" t="s">
        <v>92</v>
      </c>
      <c r="N42" s="184" t="str">
        <f t="shared" si="1"/>
        <v>CHF3L12L60Y</v>
      </c>
      <c r="O42" s="81" t="str">
        <v>CHF3L12L60Y=ICAP</v>
      </c>
      <c r="P42" s="268" t="s">
        <v>277</v>
      </c>
      <c r="Q42" s="268" t="s">
        <v>277</v>
      </c>
      <c r="R42" s="278" t="s">
        <v>277</v>
      </c>
      <c r="S42" s="268" t="s">
        <v>277</v>
      </c>
      <c r="T42" s="268" t="e">
        <f>_xll.qlMidEquivalent(P42,Q42)</f>
        <v>#NUM!</v>
      </c>
      <c r="U42" s="275">
        <v>60</v>
      </c>
      <c r="V42" s="84" t="b">
        <f t="shared" si="2"/>
        <v>0</v>
      </c>
      <c r="W42" s="268">
        <f t="shared" si="6"/>
        <v>20.75</v>
      </c>
      <c r="X42" s="193"/>
      <c r="Y42" s="268">
        <v>20.75</v>
      </c>
      <c r="Z42" s="193"/>
      <c r="AA42" s="268">
        <v>20.75</v>
      </c>
      <c r="AB42" s="187">
        <f>_xll.qlSimpleQuoteSetValue(F42,AA42/10000,Trigger)</f>
        <v>0</v>
      </c>
      <c r="AC42" s="76"/>
    </row>
    <row r="43" spans="1:29" ht="11.25" customHeight="1" x14ac:dyDescent="0.2">
      <c r="A43" s="170"/>
      <c r="B43" s="171"/>
      <c r="C43" s="171"/>
      <c r="D43" s="171"/>
      <c r="E43" s="171"/>
      <c r="F43" s="172"/>
      <c r="G43" s="172"/>
      <c r="H43" s="173"/>
      <c r="J43" s="170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227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83" customWidth="1"/>
    <col min="3" max="3" width="4" style="283" bestFit="1" customWidth="1"/>
    <col min="4" max="4" width="10" style="283" bestFit="1" customWidth="1"/>
    <col min="5" max="5" width="30.28515625" style="283" bestFit="1" customWidth="1"/>
    <col min="6" max="6" width="33.85546875" style="283" bestFit="1" customWidth="1"/>
    <col min="7" max="7" width="20.7109375" style="283" customWidth="1"/>
    <col min="8" max="8" width="2.7109375" style="283" customWidth="1"/>
    <col min="9" max="9" width="22.7109375" style="283" customWidth="1"/>
    <col min="10" max="16384" width="9.140625" style="283"/>
  </cols>
  <sheetData>
    <row r="1" spans="2:8" s="282" customFormat="1" ht="12" thickBot="1" x14ac:dyDescent="0.25"/>
    <row r="2" spans="2:8" s="282" customFormat="1" x14ac:dyDescent="0.2">
      <c r="B2" s="22"/>
      <c r="C2" s="4"/>
      <c r="D2" s="4"/>
      <c r="E2" s="23"/>
      <c r="F2" s="4"/>
      <c r="G2" s="4"/>
      <c r="H2" s="5"/>
    </row>
    <row r="3" spans="2:8" s="282" customFormat="1" x14ac:dyDescent="0.2">
      <c r="B3" s="24"/>
      <c r="C3" s="8"/>
      <c r="D3" s="8"/>
      <c r="E3" s="284" t="s">
        <v>25</v>
      </c>
      <c r="F3" s="294" t="s">
        <v>87</v>
      </c>
      <c r="G3" s="8"/>
      <c r="H3" s="9"/>
    </row>
    <row r="4" spans="2:8" s="282" customFormat="1" x14ac:dyDescent="0.2">
      <c r="B4" s="24"/>
      <c r="C4" s="8"/>
      <c r="D4" s="8"/>
      <c r="E4" s="284" t="s">
        <v>86</v>
      </c>
      <c r="F4" s="294" t="s">
        <v>89</v>
      </c>
      <c r="G4" s="8"/>
      <c r="H4" s="9"/>
    </row>
    <row r="5" spans="2:8" s="282" customFormat="1" x14ac:dyDescent="0.2">
      <c r="B5" s="24"/>
      <c r="C5" s="8"/>
      <c r="D5" s="8"/>
      <c r="E5" s="284" t="s">
        <v>88</v>
      </c>
      <c r="F5" s="305" t="str">
        <f>PROPER(Currency)&amp;FamilyName&amp;"3M"</f>
        <v>ChfLibor3M</v>
      </c>
      <c r="G5" s="8"/>
      <c r="H5" s="9"/>
    </row>
    <row r="6" spans="2:8" s="282" customFormat="1" x14ac:dyDescent="0.2">
      <c r="B6" s="24"/>
      <c r="C6" s="8"/>
      <c r="D6" s="8"/>
      <c r="E6" s="284" t="s">
        <v>202</v>
      </c>
      <c r="F6" s="305" t="str">
        <f>IF(HolidayCheck,LocalCalendar,Calendar)</f>
        <v>UnitedKingdom::Exchange</v>
      </c>
      <c r="G6" s="8"/>
      <c r="H6" s="9"/>
    </row>
    <row r="7" spans="2:8" s="282" customFormat="1" x14ac:dyDescent="0.2">
      <c r="B7" s="24"/>
      <c r="C7" s="8"/>
      <c r="D7" s="8"/>
      <c r="E7" s="8"/>
      <c r="F7" s="8"/>
      <c r="G7" s="8"/>
      <c r="H7" s="9"/>
    </row>
    <row r="8" spans="2:8" s="282" customFormat="1" ht="12" x14ac:dyDescent="0.25">
      <c r="B8" s="24"/>
      <c r="C8" s="8"/>
      <c r="D8" s="295" t="s">
        <v>85</v>
      </c>
      <c r="E8" s="296" t="str">
        <f>PROPER(Currency)&amp;FamilyName2&amp;FixingType&amp;".xml"</f>
        <v>ChfLiborSwapForBasisCalc.xml</v>
      </c>
      <c r="F8" s="297" t="str">
        <f>IF(Serialize,_xll.ohObjectSave(F9:F68,SerializationPath&amp;FileName,FileOverwrite,,Serialize),"---")</f>
        <v>---</v>
      </c>
      <c r="G8" s="298" t="s">
        <v>257</v>
      </c>
      <c r="H8" s="9"/>
    </row>
    <row r="9" spans="2:8" s="282" customFormat="1" x14ac:dyDescent="0.2">
      <c r="B9" s="24"/>
      <c r="C9" s="285" t="s">
        <v>8</v>
      </c>
      <c r="D9" s="299" t="s">
        <v>17</v>
      </c>
      <c r="E9" s="300" t="str">
        <f t="shared" ref="E9:E40" si="0">PROPER(Currency)&amp;FamilyName2&amp;FixingType&amp;$C9</f>
        <v>ChfLiborSwapForBasisCalc1Y</v>
      </c>
      <c r="F9" s="288" t="str">
        <f>_xll.qlSwapIndex($E9,FixingType,C9,2,Currency,$F$6,"1Y","f",MoneyMarketDayCounter,Libor!$E$11,Discounting,Permanent,Trigger,ObjectOverwrite)</f>
        <v>ChfLiborSwapForBasisCalc1Y#0000</v>
      </c>
      <c r="G9" s="291" t="str">
        <f>_xll.ohRangeRetrieveError(F9)</f>
        <v/>
      </c>
      <c r="H9" s="25"/>
    </row>
    <row r="10" spans="2:8" s="282" customFormat="1" x14ac:dyDescent="0.2">
      <c r="B10" s="24"/>
      <c r="C10" s="286" t="s">
        <v>84</v>
      </c>
      <c r="D10" s="301" t="s">
        <v>17</v>
      </c>
      <c r="E10" s="302" t="str">
        <f t="shared" si="0"/>
        <v>ChfLiborSwapForBasisCalc2Y</v>
      </c>
      <c r="F10" s="289" t="str">
        <f>_xll.qlSwapIndex($E10,FixingType,C10,2,Currency,$F$6,"1Y","f",MoneyMarketDayCounter,Libor!$E$11,Discounting,Permanent,Trigger,ObjectOverwrite)</f>
        <v>ChfLiborSwapForBasisCalc2Y#0000</v>
      </c>
      <c r="G10" s="292" t="str">
        <f>_xll.ohRangeRetrieveError(F10)</f>
        <v/>
      </c>
      <c r="H10" s="25"/>
    </row>
    <row r="11" spans="2:8" s="282" customFormat="1" x14ac:dyDescent="0.2">
      <c r="B11" s="24"/>
      <c r="C11" s="286" t="s">
        <v>83</v>
      </c>
      <c r="D11" s="301" t="s">
        <v>17</v>
      </c>
      <c r="E11" s="302" t="str">
        <f t="shared" si="0"/>
        <v>ChfLiborSwapForBasisCalc3Y</v>
      </c>
      <c r="F11" s="289" t="str">
        <f>_xll.qlSwapIndex($E11,FixingType,C11,2,Currency,$F$6,"1Y","f",MoneyMarketDayCounter,Libor!$E$11,Discounting,Permanent,Trigger,ObjectOverwrite)</f>
        <v>ChfLiborSwapForBasisCalc3Y#0000</v>
      </c>
      <c r="G11" s="292" t="str">
        <f>_xll.ohRangeRetrieveError(F11)</f>
        <v/>
      </c>
      <c r="H11" s="25"/>
    </row>
    <row r="12" spans="2:8" s="282" customFormat="1" x14ac:dyDescent="0.2">
      <c r="B12" s="24"/>
      <c r="C12" s="286" t="s">
        <v>82</v>
      </c>
      <c r="D12" s="301" t="s">
        <v>17</v>
      </c>
      <c r="E12" s="302" t="str">
        <f t="shared" si="0"/>
        <v>ChfLiborSwapForBasisCalc4Y</v>
      </c>
      <c r="F12" s="289" t="str">
        <f>_xll.qlSwapIndex($E12,FixingType,C12,2,Currency,$F$6,"1Y","f",MoneyMarketDayCounter,Libor!$E$11,Discounting,Permanent,Trigger,ObjectOverwrite)</f>
        <v>ChfLiborSwapForBasisCalc4Y#0000</v>
      </c>
      <c r="G12" s="292" t="str">
        <f>_xll.ohRangeRetrieveError(F12)</f>
        <v/>
      </c>
      <c r="H12" s="25"/>
    </row>
    <row r="13" spans="2:8" s="282" customFormat="1" x14ac:dyDescent="0.2">
      <c r="B13" s="24"/>
      <c r="C13" s="286" t="s">
        <v>81</v>
      </c>
      <c r="D13" s="301" t="s">
        <v>17</v>
      </c>
      <c r="E13" s="302" t="str">
        <f t="shared" si="0"/>
        <v>ChfLiborSwapForBasisCalc5Y</v>
      </c>
      <c r="F13" s="289" t="str">
        <f>_xll.qlSwapIndex($E13,FixingType,C13,2,Currency,$F$6,"1Y","f",MoneyMarketDayCounter,Libor!$E$11,Discounting,Permanent,Trigger,ObjectOverwrite)</f>
        <v>ChfLiborSwapForBasisCalc5Y#0000</v>
      </c>
      <c r="G13" s="292" t="str">
        <f>_xll.ohRangeRetrieveError(F13)</f>
        <v/>
      </c>
      <c r="H13" s="25"/>
    </row>
    <row r="14" spans="2:8" s="282" customFormat="1" x14ac:dyDescent="0.2">
      <c r="B14" s="24"/>
      <c r="C14" s="286" t="s">
        <v>80</v>
      </c>
      <c r="D14" s="301" t="s">
        <v>17</v>
      </c>
      <c r="E14" s="302" t="str">
        <f t="shared" si="0"/>
        <v>ChfLiborSwapForBasisCalc6Y</v>
      </c>
      <c r="F14" s="289" t="str">
        <f>_xll.qlSwapIndex($E14,FixingType,C14,2,Currency,$F$6,"1Y","f",MoneyMarketDayCounter,Libor!$E$11,Discounting,Permanent,Trigger,ObjectOverwrite)</f>
        <v>ChfLiborSwapForBasisCalc6Y#0000</v>
      </c>
      <c r="G14" s="292" t="str">
        <f>_xll.ohRangeRetrieveError(F14)</f>
        <v/>
      </c>
      <c r="H14" s="25"/>
    </row>
    <row r="15" spans="2:8" s="282" customFormat="1" x14ac:dyDescent="0.2">
      <c r="B15" s="24"/>
      <c r="C15" s="286" t="s">
        <v>79</v>
      </c>
      <c r="D15" s="301" t="s">
        <v>17</v>
      </c>
      <c r="E15" s="302" t="str">
        <f t="shared" si="0"/>
        <v>ChfLiborSwapForBasisCalc7Y</v>
      </c>
      <c r="F15" s="289" t="str">
        <f>_xll.qlSwapIndex($E15,FixingType,C15,2,Currency,$F$6,"1Y","f",MoneyMarketDayCounter,Libor!$E$11,Discounting,Permanent,Trigger,ObjectOverwrite)</f>
        <v>ChfLiborSwapForBasisCalc7Y#0000</v>
      </c>
      <c r="G15" s="292" t="str">
        <f>_xll.ohRangeRetrieveError(F15)</f>
        <v/>
      </c>
      <c r="H15" s="25"/>
    </row>
    <row r="16" spans="2:8" s="282" customFormat="1" x14ac:dyDescent="0.2">
      <c r="B16" s="24"/>
      <c r="C16" s="286" t="s">
        <v>78</v>
      </c>
      <c r="D16" s="301" t="s">
        <v>17</v>
      </c>
      <c r="E16" s="302" t="str">
        <f t="shared" si="0"/>
        <v>ChfLiborSwapForBasisCalc8Y</v>
      </c>
      <c r="F16" s="289" t="str">
        <f>_xll.qlSwapIndex($E16,FixingType,C16,2,Currency,$F$6,"1Y","f",MoneyMarketDayCounter,Libor!$E$11,Discounting,Permanent,Trigger,ObjectOverwrite)</f>
        <v>ChfLiborSwapForBasisCalc8Y#0000</v>
      </c>
      <c r="G16" s="292" t="str">
        <f>_xll.ohRangeRetrieveError(F16)</f>
        <v/>
      </c>
      <c r="H16" s="25"/>
    </row>
    <row r="17" spans="2:8" s="282" customFormat="1" x14ac:dyDescent="0.2">
      <c r="B17" s="24"/>
      <c r="C17" s="286" t="s">
        <v>77</v>
      </c>
      <c r="D17" s="301" t="s">
        <v>17</v>
      </c>
      <c r="E17" s="302" t="str">
        <f t="shared" si="0"/>
        <v>ChfLiborSwapForBasisCalc9Y</v>
      </c>
      <c r="F17" s="289" t="str">
        <f>_xll.qlSwapIndex($E17,FixingType,C17,2,Currency,$F$6,"1Y","f",MoneyMarketDayCounter,Libor!$E$11,Discounting,Permanent,Trigger,ObjectOverwrite)</f>
        <v>ChfLiborSwapForBasisCalc9Y#0000</v>
      </c>
      <c r="G17" s="292" t="str">
        <f>_xll.ohRangeRetrieveError(F17)</f>
        <v/>
      </c>
      <c r="H17" s="25"/>
    </row>
    <row r="18" spans="2:8" s="282" customFormat="1" x14ac:dyDescent="0.2">
      <c r="B18" s="24"/>
      <c r="C18" s="286" t="s">
        <v>76</v>
      </c>
      <c r="D18" s="301" t="s">
        <v>17</v>
      </c>
      <c r="E18" s="302" t="str">
        <f t="shared" si="0"/>
        <v>ChfLiborSwapForBasisCalc10Y</v>
      </c>
      <c r="F18" s="289" t="str">
        <f>_xll.qlSwapIndex($E18,FixingType,C18,2,Currency,$F$6,"1Y","f",MoneyMarketDayCounter,Libor!$E$11,Discounting,Permanent,Trigger,ObjectOverwrite)</f>
        <v>ChfLiborSwapForBasisCalc10Y#0000</v>
      </c>
      <c r="G18" s="292" t="str">
        <f>_xll.ohRangeRetrieveError(F18)</f>
        <v/>
      </c>
      <c r="H18" s="25"/>
    </row>
    <row r="19" spans="2:8" s="282" customFormat="1" x14ac:dyDescent="0.2">
      <c r="B19" s="24"/>
      <c r="C19" s="286" t="s">
        <v>75</v>
      </c>
      <c r="D19" s="301" t="s">
        <v>17</v>
      </c>
      <c r="E19" s="302" t="str">
        <f t="shared" si="0"/>
        <v>ChfLiborSwapForBasisCalc11Y</v>
      </c>
      <c r="F19" s="289" t="str">
        <f>_xll.qlSwapIndex($E19,FixingType,C19,2,Currency,$F$6,"1Y","f",MoneyMarketDayCounter,Libor!$E$11,Discounting,Permanent,Trigger,ObjectOverwrite)</f>
        <v>ChfLiborSwapForBasisCalc11Y#0000</v>
      </c>
      <c r="G19" s="292" t="str">
        <f>_xll.ohRangeRetrieveError(F19)</f>
        <v/>
      </c>
      <c r="H19" s="25"/>
    </row>
    <row r="20" spans="2:8" s="282" customFormat="1" x14ac:dyDescent="0.2">
      <c r="B20" s="24"/>
      <c r="C20" s="286" t="s">
        <v>74</v>
      </c>
      <c r="D20" s="301" t="s">
        <v>17</v>
      </c>
      <c r="E20" s="302" t="str">
        <f t="shared" si="0"/>
        <v>ChfLiborSwapForBasisCalc12Y</v>
      </c>
      <c r="F20" s="289" t="str">
        <f>_xll.qlSwapIndex($E20,FixingType,C20,2,Currency,$F$6,"1Y","f",MoneyMarketDayCounter,Libor!$E$11,Discounting,Permanent,Trigger,ObjectOverwrite)</f>
        <v>ChfLiborSwapForBasisCalc12Y#0000</v>
      </c>
      <c r="G20" s="292" t="str">
        <f>_xll.ohRangeRetrieveError(F20)</f>
        <v/>
      </c>
      <c r="H20" s="25"/>
    </row>
    <row r="21" spans="2:8" s="282" customFormat="1" x14ac:dyDescent="0.2">
      <c r="B21" s="24"/>
      <c r="C21" s="286" t="s">
        <v>73</v>
      </c>
      <c r="D21" s="301" t="s">
        <v>17</v>
      </c>
      <c r="E21" s="302" t="str">
        <f t="shared" si="0"/>
        <v>ChfLiborSwapForBasisCalc13Y</v>
      </c>
      <c r="F21" s="289" t="str">
        <f>_xll.qlSwapIndex($E21,FixingType,C21,2,Currency,$F$6,"1Y","f",MoneyMarketDayCounter,Libor!$E$11,Discounting,Permanent,Trigger,ObjectOverwrite)</f>
        <v>ChfLiborSwapForBasisCalc13Y#0000</v>
      </c>
      <c r="G21" s="292" t="str">
        <f>_xll.ohRangeRetrieveError(F21)</f>
        <v/>
      </c>
      <c r="H21" s="25"/>
    </row>
    <row r="22" spans="2:8" s="282" customFormat="1" x14ac:dyDescent="0.2">
      <c r="B22" s="24"/>
      <c r="C22" s="286" t="s">
        <v>72</v>
      </c>
      <c r="D22" s="301" t="s">
        <v>17</v>
      </c>
      <c r="E22" s="302" t="str">
        <f t="shared" si="0"/>
        <v>ChfLiborSwapForBasisCalc14Y</v>
      </c>
      <c r="F22" s="289" t="str">
        <f>_xll.qlSwapIndex($E22,FixingType,C22,2,Currency,$F$6,"1Y","f",MoneyMarketDayCounter,Libor!$E$11,Discounting,Permanent,Trigger,ObjectOverwrite)</f>
        <v>ChfLiborSwapForBasisCalc14Y#0000</v>
      </c>
      <c r="G22" s="292" t="str">
        <f>_xll.ohRangeRetrieveError(F22)</f>
        <v/>
      </c>
      <c r="H22" s="25"/>
    </row>
    <row r="23" spans="2:8" s="282" customFormat="1" x14ac:dyDescent="0.2">
      <c r="B23" s="24"/>
      <c r="C23" s="286" t="s">
        <v>71</v>
      </c>
      <c r="D23" s="301" t="s">
        <v>17</v>
      </c>
      <c r="E23" s="302" t="str">
        <f t="shared" si="0"/>
        <v>ChfLiborSwapForBasisCalc15Y</v>
      </c>
      <c r="F23" s="289" t="str">
        <f>_xll.qlSwapIndex($E23,FixingType,C23,2,Currency,$F$6,"1Y","f",MoneyMarketDayCounter,Libor!$E$11,Discounting,Permanent,Trigger,ObjectOverwrite)</f>
        <v>ChfLiborSwapForBasisCalc15Y#0000</v>
      </c>
      <c r="G23" s="292" t="str">
        <f>_xll.ohRangeRetrieveError(F23)</f>
        <v/>
      </c>
      <c r="H23" s="25"/>
    </row>
    <row r="24" spans="2:8" s="282" customFormat="1" x14ac:dyDescent="0.2">
      <c r="B24" s="24"/>
      <c r="C24" s="286" t="s">
        <v>70</v>
      </c>
      <c r="D24" s="301" t="s">
        <v>17</v>
      </c>
      <c r="E24" s="302" t="str">
        <f t="shared" si="0"/>
        <v>ChfLiborSwapForBasisCalc16Y</v>
      </c>
      <c r="F24" s="289" t="str">
        <f>_xll.qlSwapIndex($E24,FixingType,C24,2,Currency,$F$6,"1Y","f",MoneyMarketDayCounter,Libor!$E$11,Discounting,Permanent,Trigger,ObjectOverwrite)</f>
        <v>ChfLiborSwapForBasisCalc16Y#0000</v>
      </c>
      <c r="G24" s="292" t="str">
        <f>_xll.ohRangeRetrieveError(F24)</f>
        <v/>
      </c>
      <c r="H24" s="25"/>
    </row>
    <row r="25" spans="2:8" s="282" customFormat="1" x14ac:dyDescent="0.2">
      <c r="B25" s="24"/>
      <c r="C25" s="286" t="s">
        <v>69</v>
      </c>
      <c r="D25" s="301" t="s">
        <v>17</v>
      </c>
      <c r="E25" s="302" t="str">
        <f t="shared" si="0"/>
        <v>ChfLiborSwapForBasisCalc17Y</v>
      </c>
      <c r="F25" s="289" t="str">
        <f>_xll.qlSwapIndex($E25,FixingType,C25,2,Currency,$F$6,"1Y","f",MoneyMarketDayCounter,Libor!$E$11,Discounting,Permanent,Trigger,ObjectOverwrite)</f>
        <v>ChfLiborSwapForBasisCalc17Y#0000</v>
      </c>
      <c r="G25" s="292" t="str">
        <f>_xll.ohRangeRetrieveError(F25)</f>
        <v/>
      </c>
      <c r="H25" s="25"/>
    </row>
    <row r="26" spans="2:8" s="282" customFormat="1" x14ac:dyDescent="0.2">
      <c r="B26" s="24"/>
      <c r="C26" s="286" t="s">
        <v>68</v>
      </c>
      <c r="D26" s="301" t="s">
        <v>17</v>
      </c>
      <c r="E26" s="302" t="str">
        <f t="shared" si="0"/>
        <v>ChfLiborSwapForBasisCalc18Y</v>
      </c>
      <c r="F26" s="289" t="str">
        <f>_xll.qlSwapIndex($E26,FixingType,C26,2,Currency,$F$6,"1Y","f",MoneyMarketDayCounter,Libor!$E$11,Discounting,Permanent,Trigger,ObjectOverwrite)</f>
        <v>ChfLiborSwapForBasisCalc18Y#0000</v>
      </c>
      <c r="G26" s="292" t="str">
        <f>_xll.ohRangeRetrieveError(F26)</f>
        <v/>
      </c>
      <c r="H26" s="25"/>
    </row>
    <row r="27" spans="2:8" s="282" customFormat="1" x14ac:dyDescent="0.2">
      <c r="B27" s="24"/>
      <c r="C27" s="286" t="s">
        <v>67</v>
      </c>
      <c r="D27" s="301" t="s">
        <v>17</v>
      </c>
      <c r="E27" s="302" t="str">
        <f t="shared" si="0"/>
        <v>ChfLiborSwapForBasisCalc19Y</v>
      </c>
      <c r="F27" s="289" t="str">
        <f>_xll.qlSwapIndex($E27,FixingType,C27,2,Currency,$F$6,"1Y","f",MoneyMarketDayCounter,Libor!$E$11,Discounting,Permanent,Trigger,ObjectOverwrite)</f>
        <v>ChfLiborSwapForBasisCalc19Y#0000</v>
      </c>
      <c r="G27" s="292" t="str">
        <f>_xll.ohRangeRetrieveError(F27)</f>
        <v/>
      </c>
      <c r="H27" s="25"/>
    </row>
    <row r="28" spans="2:8" s="282" customFormat="1" x14ac:dyDescent="0.2">
      <c r="B28" s="24"/>
      <c r="C28" s="286" t="s">
        <v>66</v>
      </c>
      <c r="D28" s="301" t="s">
        <v>17</v>
      </c>
      <c r="E28" s="302" t="str">
        <f t="shared" si="0"/>
        <v>ChfLiborSwapForBasisCalc20Y</v>
      </c>
      <c r="F28" s="289" t="str">
        <f>_xll.qlSwapIndex($E28,FixingType,C28,2,Currency,$F$6,"1Y","f",MoneyMarketDayCounter,Libor!$E$11,Discounting,Permanent,Trigger,ObjectOverwrite)</f>
        <v>ChfLiborSwapForBasisCalc20Y#0000</v>
      </c>
      <c r="G28" s="292" t="str">
        <f>_xll.ohRangeRetrieveError(F28)</f>
        <v/>
      </c>
      <c r="H28" s="25"/>
    </row>
    <row r="29" spans="2:8" s="282" customFormat="1" x14ac:dyDescent="0.2">
      <c r="B29" s="24"/>
      <c r="C29" s="286" t="s">
        <v>65</v>
      </c>
      <c r="D29" s="301" t="s">
        <v>17</v>
      </c>
      <c r="E29" s="302" t="str">
        <f t="shared" si="0"/>
        <v>ChfLiborSwapForBasisCalc21Y</v>
      </c>
      <c r="F29" s="289" t="str">
        <f>_xll.qlSwapIndex($E29,FixingType,C29,2,Currency,$F$6,"1Y","f",MoneyMarketDayCounter,Libor!$E$11,Discounting,Permanent,Trigger,ObjectOverwrite)</f>
        <v>ChfLiborSwapForBasisCalc21Y#0000</v>
      </c>
      <c r="G29" s="292" t="str">
        <f>_xll.ohRangeRetrieveError(F29)</f>
        <v/>
      </c>
      <c r="H29" s="25"/>
    </row>
    <row r="30" spans="2:8" s="282" customFormat="1" x14ac:dyDescent="0.2">
      <c r="B30" s="24"/>
      <c r="C30" s="286" t="s">
        <v>64</v>
      </c>
      <c r="D30" s="301" t="s">
        <v>17</v>
      </c>
      <c r="E30" s="302" t="str">
        <f t="shared" si="0"/>
        <v>ChfLiborSwapForBasisCalc22Y</v>
      </c>
      <c r="F30" s="289" t="str">
        <f>_xll.qlSwapIndex($E30,FixingType,C30,2,Currency,$F$6,"1Y","f",MoneyMarketDayCounter,Libor!$E$11,Discounting,Permanent,Trigger,ObjectOverwrite)</f>
        <v>ChfLiborSwapForBasisCalc22Y#0000</v>
      </c>
      <c r="G30" s="292" t="str">
        <f>_xll.ohRangeRetrieveError(F30)</f>
        <v/>
      </c>
      <c r="H30" s="25"/>
    </row>
    <row r="31" spans="2:8" s="282" customFormat="1" x14ac:dyDescent="0.2">
      <c r="B31" s="24"/>
      <c r="C31" s="286" t="s">
        <v>63</v>
      </c>
      <c r="D31" s="301" t="s">
        <v>17</v>
      </c>
      <c r="E31" s="302" t="str">
        <f t="shared" si="0"/>
        <v>ChfLiborSwapForBasisCalc23Y</v>
      </c>
      <c r="F31" s="289" t="str">
        <f>_xll.qlSwapIndex($E31,FixingType,C31,2,Currency,$F$6,"1Y","f",MoneyMarketDayCounter,Libor!$E$11,Discounting,Permanent,Trigger,ObjectOverwrite)</f>
        <v>ChfLiborSwapForBasisCalc23Y#0000</v>
      </c>
      <c r="G31" s="292" t="str">
        <f>_xll.ohRangeRetrieveError(F31)</f>
        <v/>
      </c>
      <c r="H31" s="25"/>
    </row>
    <row r="32" spans="2:8" s="282" customFormat="1" x14ac:dyDescent="0.2">
      <c r="B32" s="24"/>
      <c r="C32" s="286" t="s">
        <v>62</v>
      </c>
      <c r="D32" s="301" t="s">
        <v>17</v>
      </c>
      <c r="E32" s="302" t="str">
        <f t="shared" si="0"/>
        <v>ChfLiborSwapForBasisCalc24Y</v>
      </c>
      <c r="F32" s="289" t="str">
        <f>_xll.qlSwapIndex($E32,FixingType,C32,2,Currency,$F$6,"1Y","f",MoneyMarketDayCounter,Libor!$E$11,Discounting,Permanent,Trigger,ObjectOverwrite)</f>
        <v>ChfLiborSwapForBasisCalc24Y#0000</v>
      </c>
      <c r="G32" s="292" t="str">
        <f>_xll.ohRangeRetrieveError(F32)</f>
        <v/>
      </c>
      <c r="H32" s="25"/>
    </row>
    <row r="33" spans="2:8" s="282" customFormat="1" x14ac:dyDescent="0.2">
      <c r="B33" s="24"/>
      <c r="C33" s="286" t="s">
        <v>61</v>
      </c>
      <c r="D33" s="301" t="s">
        <v>17</v>
      </c>
      <c r="E33" s="302" t="str">
        <f t="shared" si="0"/>
        <v>ChfLiborSwapForBasisCalc25Y</v>
      </c>
      <c r="F33" s="289" t="str">
        <f>_xll.qlSwapIndex($E33,FixingType,C33,2,Currency,$F$6,"1Y","f",MoneyMarketDayCounter,Libor!$E$11,Discounting,Permanent,Trigger,ObjectOverwrite)</f>
        <v>ChfLiborSwapForBasisCalc25Y#0000</v>
      </c>
      <c r="G33" s="292" t="str">
        <f>_xll.ohRangeRetrieveError(F33)</f>
        <v/>
      </c>
      <c r="H33" s="25"/>
    </row>
    <row r="34" spans="2:8" s="282" customFormat="1" x14ac:dyDescent="0.2">
      <c r="B34" s="24"/>
      <c r="C34" s="286" t="s">
        <v>60</v>
      </c>
      <c r="D34" s="301" t="s">
        <v>17</v>
      </c>
      <c r="E34" s="302" t="str">
        <f t="shared" si="0"/>
        <v>ChfLiborSwapForBasisCalc26Y</v>
      </c>
      <c r="F34" s="289" t="str">
        <f>_xll.qlSwapIndex($E34,FixingType,C34,2,Currency,$F$6,"1Y","f",MoneyMarketDayCounter,Libor!$E$11,Discounting,Permanent,Trigger,ObjectOverwrite)</f>
        <v>ChfLiborSwapForBasisCalc26Y#0000</v>
      </c>
      <c r="G34" s="292" t="str">
        <f>_xll.ohRangeRetrieveError(F34)</f>
        <v/>
      </c>
      <c r="H34" s="25"/>
    </row>
    <row r="35" spans="2:8" s="282" customFormat="1" x14ac:dyDescent="0.2">
      <c r="B35" s="24"/>
      <c r="C35" s="286" t="s">
        <v>59</v>
      </c>
      <c r="D35" s="301" t="s">
        <v>17</v>
      </c>
      <c r="E35" s="302" t="str">
        <f t="shared" si="0"/>
        <v>ChfLiborSwapForBasisCalc27Y</v>
      </c>
      <c r="F35" s="289" t="str">
        <f>_xll.qlSwapIndex($E35,FixingType,C35,2,Currency,$F$6,"1Y","f",MoneyMarketDayCounter,Libor!$E$11,Discounting,Permanent,Trigger,ObjectOverwrite)</f>
        <v>ChfLiborSwapForBasisCalc27Y#0000</v>
      </c>
      <c r="G35" s="292" t="str">
        <f>_xll.ohRangeRetrieveError(F35)</f>
        <v/>
      </c>
      <c r="H35" s="25"/>
    </row>
    <row r="36" spans="2:8" s="282" customFormat="1" x14ac:dyDescent="0.2">
      <c r="B36" s="24"/>
      <c r="C36" s="286" t="s">
        <v>58</v>
      </c>
      <c r="D36" s="301" t="s">
        <v>17</v>
      </c>
      <c r="E36" s="302" t="str">
        <f t="shared" si="0"/>
        <v>ChfLiborSwapForBasisCalc28Y</v>
      </c>
      <c r="F36" s="289" t="str">
        <f>_xll.qlSwapIndex($E36,FixingType,C36,2,Currency,$F$6,"1Y","f",MoneyMarketDayCounter,Libor!$E$11,Discounting,Permanent,Trigger,ObjectOverwrite)</f>
        <v>ChfLiborSwapForBasisCalc28Y#0000</v>
      </c>
      <c r="G36" s="292" t="str">
        <f>_xll.ohRangeRetrieveError(F36)</f>
        <v/>
      </c>
      <c r="H36" s="25"/>
    </row>
    <row r="37" spans="2:8" s="282" customFormat="1" x14ac:dyDescent="0.2">
      <c r="B37" s="24"/>
      <c r="C37" s="286" t="s">
        <v>57</v>
      </c>
      <c r="D37" s="301" t="s">
        <v>17</v>
      </c>
      <c r="E37" s="302" t="str">
        <f t="shared" si="0"/>
        <v>ChfLiborSwapForBasisCalc29Y</v>
      </c>
      <c r="F37" s="289" t="str">
        <f>_xll.qlSwapIndex($E37,FixingType,C37,2,Currency,$F$6,"1Y","f",MoneyMarketDayCounter,Libor!$E$11,Discounting,Permanent,Trigger,ObjectOverwrite)</f>
        <v>ChfLiborSwapForBasisCalc29Y#0000</v>
      </c>
      <c r="G37" s="292" t="str">
        <f>_xll.ohRangeRetrieveError(F37)</f>
        <v/>
      </c>
      <c r="H37" s="25"/>
    </row>
    <row r="38" spans="2:8" s="282" customFormat="1" x14ac:dyDescent="0.2">
      <c r="B38" s="24"/>
      <c r="C38" s="286" t="s">
        <v>56</v>
      </c>
      <c r="D38" s="301" t="s">
        <v>17</v>
      </c>
      <c r="E38" s="302" t="str">
        <f t="shared" si="0"/>
        <v>ChfLiborSwapForBasisCalc30Y</v>
      </c>
      <c r="F38" s="289" t="str">
        <f>_xll.qlSwapIndex($E38,FixingType,C38,2,Currency,$F$6,"1Y","f",MoneyMarketDayCounter,Libor!$E$11,Discounting,Permanent,Trigger,ObjectOverwrite)</f>
        <v>ChfLiborSwapForBasisCalc30Y#0000</v>
      </c>
      <c r="G38" s="292" t="str">
        <f>_xll.ohRangeRetrieveError(F38)</f>
        <v/>
      </c>
      <c r="H38" s="25"/>
    </row>
    <row r="39" spans="2:8" s="282" customFormat="1" x14ac:dyDescent="0.2">
      <c r="B39" s="24"/>
      <c r="C39" s="286" t="s">
        <v>55</v>
      </c>
      <c r="D39" s="301" t="s">
        <v>17</v>
      </c>
      <c r="E39" s="302" t="str">
        <f t="shared" si="0"/>
        <v>ChfLiborSwapForBasisCalc31Y</v>
      </c>
      <c r="F39" s="289" t="str">
        <f>_xll.qlSwapIndex($E39,FixingType,C39,2,Currency,$F$6,"1Y","f",MoneyMarketDayCounter,Libor!$E$11,Discounting,Permanent,Trigger,ObjectOverwrite)</f>
        <v>ChfLiborSwapForBasisCalc31Y#0000</v>
      </c>
      <c r="G39" s="292" t="str">
        <f>_xll.ohRangeRetrieveError(F39)</f>
        <v/>
      </c>
      <c r="H39" s="25"/>
    </row>
    <row r="40" spans="2:8" s="282" customFormat="1" x14ac:dyDescent="0.2">
      <c r="B40" s="24"/>
      <c r="C40" s="286" t="s">
        <v>54</v>
      </c>
      <c r="D40" s="301" t="s">
        <v>17</v>
      </c>
      <c r="E40" s="302" t="str">
        <f t="shared" si="0"/>
        <v>ChfLiborSwapForBasisCalc32Y</v>
      </c>
      <c r="F40" s="289" t="str">
        <f>_xll.qlSwapIndex($E40,FixingType,C40,2,Currency,$F$6,"1Y","f",MoneyMarketDayCounter,Libor!$E$11,Discounting,Permanent,Trigger,ObjectOverwrite)</f>
        <v>ChfLiborSwapForBasisCalc32Y#0000</v>
      </c>
      <c r="G40" s="292" t="str">
        <f>_xll.ohRangeRetrieveError(F40)</f>
        <v/>
      </c>
      <c r="H40" s="25"/>
    </row>
    <row r="41" spans="2:8" s="282" customFormat="1" x14ac:dyDescent="0.2">
      <c r="B41" s="24"/>
      <c r="C41" s="286" t="s">
        <v>53</v>
      </c>
      <c r="D41" s="301" t="s">
        <v>17</v>
      </c>
      <c r="E41" s="302" t="str">
        <f t="shared" ref="E41:E68" si="1">PROPER(Currency)&amp;FamilyName2&amp;FixingType&amp;$C41</f>
        <v>ChfLiborSwapForBasisCalc33Y</v>
      </c>
      <c r="F41" s="289" t="str">
        <f>_xll.qlSwapIndex($E41,FixingType,C41,2,Currency,$F$6,"1Y","f",MoneyMarketDayCounter,Libor!$E$11,Discounting,Permanent,Trigger,ObjectOverwrite)</f>
        <v>ChfLiborSwapForBasisCalc33Y#0000</v>
      </c>
      <c r="G41" s="292" t="str">
        <f>_xll.ohRangeRetrieveError(F41)</f>
        <v/>
      </c>
      <c r="H41" s="25"/>
    </row>
    <row r="42" spans="2:8" s="282" customFormat="1" x14ac:dyDescent="0.2">
      <c r="B42" s="24"/>
      <c r="C42" s="286" t="s">
        <v>52</v>
      </c>
      <c r="D42" s="301" t="s">
        <v>17</v>
      </c>
      <c r="E42" s="302" t="str">
        <f t="shared" si="1"/>
        <v>ChfLiborSwapForBasisCalc34Y</v>
      </c>
      <c r="F42" s="289" t="str">
        <f>_xll.qlSwapIndex($E42,FixingType,C42,2,Currency,$F$6,"1Y","f",MoneyMarketDayCounter,Libor!$E$11,Discounting,Permanent,Trigger,ObjectOverwrite)</f>
        <v>ChfLiborSwapForBasisCalc34Y#0000</v>
      </c>
      <c r="G42" s="292" t="str">
        <f>_xll.ohRangeRetrieveError(F42)</f>
        <v/>
      </c>
      <c r="H42" s="25"/>
    </row>
    <row r="43" spans="2:8" s="282" customFormat="1" x14ac:dyDescent="0.2">
      <c r="B43" s="24"/>
      <c r="C43" s="286" t="s">
        <v>51</v>
      </c>
      <c r="D43" s="301" t="s">
        <v>17</v>
      </c>
      <c r="E43" s="302" t="str">
        <f t="shared" si="1"/>
        <v>ChfLiborSwapForBasisCalc35Y</v>
      </c>
      <c r="F43" s="289" t="str">
        <f>_xll.qlSwapIndex($E43,FixingType,C43,2,Currency,$F$6,"1Y","f",MoneyMarketDayCounter,Libor!$E$11,Discounting,Permanent,Trigger,ObjectOverwrite)</f>
        <v>ChfLiborSwapForBasisCalc35Y#0000</v>
      </c>
      <c r="G43" s="292" t="str">
        <f>_xll.ohRangeRetrieveError(F43)</f>
        <v/>
      </c>
      <c r="H43" s="25"/>
    </row>
    <row r="44" spans="2:8" s="282" customFormat="1" x14ac:dyDescent="0.2">
      <c r="B44" s="24"/>
      <c r="C44" s="286" t="s">
        <v>50</v>
      </c>
      <c r="D44" s="301" t="s">
        <v>17</v>
      </c>
      <c r="E44" s="302" t="str">
        <f t="shared" si="1"/>
        <v>ChfLiborSwapForBasisCalc36Y</v>
      </c>
      <c r="F44" s="289" t="str">
        <f>_xll.qlSwapIndex($E44,FixingType,C44,2,Currency,$F$6,"1Y","f",MoneyMarketDayCounter,Libor!$E$11,Discounting,Permanent,Trigger,ObjectOverwrite)</f>
        <v>ChfLiborSwapForBasisCalc36Y#0000</v>
      </c>
      <c r="G44" s="292" t="str">
        <f>_xll.ohRangeRetrieveError(F44)</f>
        <v/>
      </c>
      <c r="H44" s="25"/>
    </row>
    <row r="45" spans="2:8" s="282" customFormat="1" x14ac:dyDescent="0.2">
      <c r="B45" s="24"/>
      <c r="C45" s="286" t="s">
        <v>49</v>
      </c>
      <c r="D45" s="301" t="s">
        <v>17</v>
      </c>
      <c r="E45" s="302" t="str">
        <f t="shared" si="1"/>
        <v>ChfLiborSwapForBasisCalc37Y</v>
      </c>
      <c r="F45" s="289" t="str">
        <f>_xll.qlSwapIndex($E45,FixingType,C45,2,Currency,$F$6,"1Y","f",MoneyMarketDayCounter,Libor!$E$11,Discounting,Permanent,Trigger,ObjectOverwrite)</f>
        <v>ChfLiborSwapForBasisCalc37Y#0000</v>
      </c>
      <c r="G45" s="292" t="str">
        <f>_xll.ohRangeRetrieveError(F45)</f>
        <v/>
      </c>
      <c r="H45" s="25"/>
    </row>
    <row r="46" spans="2:8" s="282" customFormat="1" x14ac:dyDescent="0.2">
      <c r="B46" s="24"/>
      <c r="C46" s="286" t="s">
        <v>48</v>
      </c>
      <c r="D46" s="301" t="s">
        <v>17</v>
      </c>
      <c r="E46" s="302" t="str">
        <f t="shared" si="1"/>
        <v>ChfLiborSwapForBasisCalc38Y</v>
      </c>
      <c r="F46" s="289" t="str">
        <f>_xll.qlSwapIndex($E46,FixingType,C46,2,Currency,$F$6,"1Y","f",MoneyMarketDayCounter,Libor!$E$11,Discounting,Permanent,Trigger,ObjectOverwrite)</f>
        <v>ChfLiborSwapForBasisCalc38Y#0000</v>
      </c>
      <c r="G46" s="292" t="str">
        <f>_xll.ohRangeRetrieveError(F46)</f>
        <v/>
      </c>
      <c r="H46" s="25"/>
    </row>
    <row r="47" spans="2:8" s="282" customFormat="1" x14ac:dyDescent="0.2">
      <c r="B47" s="24"/>
      <c r="C47" s="286" t="s">
        <v>47</v>
      </c>
      <c r="D47" s="301" t="s">
        <v>17</v>
      </c>
      <c r="E47" s="302" t="str">
        <f t="shared" si="1"/>
        <v>ChfLiborSwapForBasisCalc39Y</v>
      </c>
      <c r="F47" s="289" t="str">
        <f>_xll.qlSwapIndex($E47,FixingType,C47,2,Currency,$F$6,"1Y","f",MoneyMarketDayCounter,Libor!$E$11,Discounting,Permanent,Trigger,ObjectOverwrite)</f>
        <v>ChfLiborSwapForBasisCalc39Y#0000</v>
      </c>
      <c r="G47" s="292" t="str">
        <f>_xll.ohRangeRetrieveError(F47)</f>
        <v/>
      </c>
      <c r="H47" s="25"/>
    </row>
    <row r="48" spans="2:8" s="282" customFormat="1" x14ac:dyDescent="0.2">
      <c r="B48" s="24"/>
      <c r="C48" s="286" t="s">
        <v>46</v>
      </c>
      <c r="D48" s="301" t="s">
        <v>17</v>
      </c>
      <c r="E48" s="302" t="str">
        <f t="shared" si="1"/>
        <v>ChfLiborSwapForBasisCalc40Y</v>
      </c>
      <c r="F48" s="289" t="str">
        <f>_xll.qlSwapIndex($E48,FixingType,C48,2,Currency,$F$6,"1Y","f",MoneyMarketDayCounter,Libor!$E$11,Discounting,Permanent,Trigger,ObjectOverwrite)</f>
        <v>ChfLiborSwapForBasisCalc40Y#0000</v>
      </c>
      <c r="G48" s="292" t="str">
        <f>_xll.ohRangeRetrieveError(F48)</f>
        <v/>
      </c>
      <c r="H48" s="25"/>
    </row>
    <row r="49" spans="2:8" s="282" customFormat="1" x14ac:dyDescent="0.2">
      <c r="B49" s="24"/>
      <c r="C49" s="286" t="s">
        <v>45</v>
      </c>
      <c r="D49" s="301" t="s">
        <v>17</v>
      </c>
      <c r="E49" s="302" t="str">
        <f t="shared" si="1"/>
        <v>ChfLiborSwapForBasisCalc41Y</v>
      </c>
      <c r="F49" s="289" t="str">
        <f>_xll.qlSwapIndex($E49,FixingType,C49,2,Currency,$F$6,"1Y","f",MoneyMarketDayCounter,Libor!$E$11,Discounting,Permanent,Trigger,ObjectOverwrite)</f>
        <v>ChfLiborSwapForBasisCalc41Y#0000</v>
      </c>
      <c r="G49" s="292" t="str">
        <f>_xll.ohRangeRetrieveError(F49)</f>
        <v/>
      </c>
      <c r="H49" s="25"/>
    </row>
    <row r="50" spans="2:8" s="282" customFormat="1" x14ac:dyDescent="0.2">
      <c r="B50" s="24"/>
      <c r="C50" s="286" t="s">
        <v>44</v>
      </c>
      <c r="D50" s="301" t="s">
        <v>17</v>
      </c>
      <c r="E50" s="302" t="str">
        <f t="shared" si="1"/>
        <v>ChfLiborSwapForBasisCalc42Y</v>
      </c>
      <c r="F50" s="289" t="str">
        <f>_xll.qlSwapIndex($E50,FixingType,C50,2,Currency,$F$6,"1Y","f",MoneyMarketDayCounter,Libor!$E$11,Discounting,Permanent,Trigger,ObjectOverwrite)</f>
        <v>ChfLiborSwapForBasisCalc42Y#0000</v>
      </c>
      <c r="G50" s="292" t="str">
        <f>_xll.ohRangeRetrieveError(F50)</f>
        <v/>
      </c>
      <c r="H50" s="25"/>
    </row>
    <row r="51" spans="2:8" s="282" customFormat="1" x14ac:dyDescent="0.2">
      <c r="B51" s="24"/>
      <c r="C51" s="286" t="s">
        <v>43</v>
      </c>
      <c r="D51" s="301" t="s">
        <v>17</v>
      </c>
      <c r="E51" s="302" t="str">
        <f t="shared" si="1"/>
        <v>ChfLiborSwapForBasisCalc43Y</v>
      </c>
      <c r="F51" s="289" t="str">
        <f>_xll.qlSwapIndex($E51,FixingType,C51,2,Currency,$F$6,"1Y","f",MoneyMarketDayCounter,Libor!$E$11,Discounting,Permanent,Trigger,ObjectOverwrite)</f>
        <v>ChfLiborSwapForBasisCalc43Y#0000</v>
      </c>
      <c r="G51" s="292" t="str">
        <f>_xll.ohRangeRetrieveError(F51)</f>
        <v/>
      </c>
      <c r="H51" s="25"/>
    </row>
    <row r="52" spans="2:8" s="282" customFormat="1" x14ac:dyDescent="0.2">
      <c r="B52" s="24"/>
      <c r="C52" s="286" t="s">
        <v>42</v>
      </c>
      <c r="D52" s="301" t="s">
        <v>17</v>
      </c>
      <c r="E52" s="302" t="str">
        <f t="shared" si="1"/>
        <v>ChfLiborSwapForBasisCalc44Y</v>
      </c>
      <c r="F52" s="289" t="str">
        <f>_xll.qlSwapIndex($E52,FixingType,C52,2,Currency,$F$6,"1Y","f",MoneyMarketDayCounter,Libor!$E$11,Discounting,Permanent,Trigger,ObjectOverwrite)</f>
        <v>ChfLiborSwapForBasisCalc44Y#0000</v>
      </c>
      <c r="G52" s="292" t="str">
        <f>_xll.ohRangeRetrieveError(F52)</f>
        <v/>
      </c>
      <c r="H52" s="25"/>
    </row>
    <row r="53" spans="2:8" s="282" customFormat="1" x14ac:dyDescent="0.2">
      <c r="B53" s="24"/>
      <c r="C53" s="286" t="s">
        <v>41</v>
      </c>
      <c r="D53" s="301" t="s">
        <v>17</v>
      </c>
      <c r="E53" s="302" t="str">
        <f t="shared" si="1"/>
        <v>ChfLiborSwapForBasisCalc45Y</v>
      </c>
      <c r="F53" s="289" t="str">
        <f>_xll.qlSwapIndex($E53,FixingType,C53,2,Currency,$F$6,"1Y","f",MoneyMarketDayCounter,Libor!$E$11,Discounting,Permanent,Trigger,ObjectOverwrite)</f>
        <v>ChfLiborSwapForBasisCalc45Y#0000</v>
      </c>
      <c r="G53" s="292" t="str">
        <f>_xll.ohRangeRetrieveError(F53)</f>
        <v/>
      </c>
      <c r="H53" s="25"/>
    </row>
    <row r="54" spans="2:8" s="282" customFormat="1" x14ac:dyDescent="0.2">
      <c r="B54" s="24"/>
      <c r="C54" s="286" t="s">
        <v>40</v>
      </c>
      <c r="D54" s="301" t="s">
        <v>17</v>
      </c>
      <c r="E54" s="302" t="str">
        <f t="shared" si="1"/>
        <v>ChfLiborSwapForBasisCalc46Y</v>
      </c>
      <c r="F54" s="289" t="str">
        <f>_xll.qlSwapIndex($E54,FixingType,C54,2,Currency,$F$6,"1Y","f",MoneyMarketDayCounter,Libor!$E$11,Discounting,Permanent,Trigger,ObjectOverwrite)</f>
        <v>ChfLiborSwapForBasisCalc46Y#0000</v>
      </c>
      <c r="G54" s="292" t="str">
        <f>_xll.ohRangeRetrieveError(F54)</f>
        <v/>
      </c>
      <c r="H54" s="25"/>
    </row>
    <row r="55" spans="2:8" s="282" customFormat="1" x14ac:dyDescent="0.2">
      <c r="B55" s="24"/>
      <c r="C55" s="286" t="s">
        <v>39</v>
      </c>
      <c r="D55" s="301" t="s">
        <v>17</v>
      </c>
      <c r="E55" s="302" t="str">
        <f t="shared" si="1"/>
        <v>ChfLiborSwapForBasisCalc47Y</v>
      </c>
      <c r="F55" s="289" t="str">
        <f>_xll.qlSwapIndex($E55,FixingType,C55,2,Currency,$F$6,"1Y","f",MoneyMarketDayCounter,Libor!$E$11,Discounting,Permanent,Trigger,ObjectOverwrite)</f>
        <v>ChfLiborSwapForBasisCalc47Y#0000</v>
      </c>
      <c r="G55" s="292" t="str">
        <f>_xll.ohRangeRetrieveError(F55)</f>
        <v/>
      </c>
      <c r="H55" s="25"/>
    </row>
    <row r="56" spans="2:8" s="282" customFormat="1" x14ac:dyDescent="0.2">
      <c r="B56" s="24"/>
      <c r="C56" s="286" t="s">
        <v>38</v>
      </c>
      <c r="D56" s="301" t="s">
        <v>17</v>
      </c>
      <c r="E56" s="302" t="str">
        <f t="shared" si="1"/>
        <v>ChfLiborSwapForBasisCalc48Y</v>
      </c>
      <c r="F56" s="289" t="str">
        <f>_xll.qlSwapIndex($E56,FixingType,C56,2,Currency,$F$6,"1Y","f",MoneyMarketDayCounter,Libor!$E$11,Discounting,Permanent,Trigger,ObjectOverwrite)</f>
        <v>ChfLiborSwapForBasisCalc48Y#0000</v>
      </c>
      <c r="G56" s="292" t="str">
        <f>_xll.ohRangeRetrieveError(F56)</f>
        <v/>
      </c>
      <c r="H56" s="25"/>
    </row>
    <row r="57" spans="2:8" s="282" customFormat="1" x14ac:dyDescent="0.2">
      <c r="B57" s="24"/>
      <c r="C57" s="286" t="s">
        <v>37</v>
      </c>
      <c r="D57" s="301" t="s">
        <v>17</v>
      </c>
      <c r="E57" s="302" t="str">
        <f t="shared" si="1"/>
        <v>ChfLiborSwapForBasisCalc49Y</v>
      </c>
      <c r="F57" s="289" t="str">
        <f>_xll.qlSwapIndex($E57,FixingType,C57,2,Currency,$F$6,"1Y","f",MoneyMarketDayCounter,Libor!$E$11,Discounting,Permanent,Trigger,ObjectOverwrite)</f>
        <v>ChfLiborSwapForBasisCalc49Y#0000</v>
      </c>
      <c r="G57" s="292" t="str">
        <f>_xll.ohRangeRetrieveError(F57)</f>
        <v/>
      </c>
      <c r="H57" s="25"/>
    </row>
    <row r="58" spans="2:8" s="282" customFormat="1" x14ac:dyDescent="0.2">
      <c r="B58" s="24"/>
      <c r="C58" s="286" t="s">
        <v>36</v>
      </c>
      <c r="D58" s="301" t="s">
        <v>17</v>
      </c>
      <c r="E58" s="302" t="str">
        <f t="shared" si="1"/>
        <v>ChfLiborSwapForBasisCalc50Y</v>
      </c>
      <c r="F58" s="289" t="str">
        <f>_xll.qlSwapIndex($E58,FixingType,C58,2,Currency,$F$6,"1Y","f",MoneyMarketDayCounter,Libor!$E$11,Discounting,Permanent,Trigger,ObjectOverwrite)</f>
        <v>ChfLiborSwapForBasisCalc50Y#0000</v>
      </c>
      <c r="G58" s="292" t="str">
        <f>_xll.ohRangeRetrieveError(F58)</f>
        <v/>
      </c>
      <c r="H58" s="25"/>
    </row>
    <row r="59" spans="2:8" s="282" customFormat="1" x14ac:dyDescent="0.2">
      <c r="B59" s="24"/>
      <c r="C59" s="286" t="s">
        <v>35</v>
      </c>
      <c r="D59" s="301" t="s">
        <v>17</v>
      </c>
      <c r="E59" s="302" t="str">
        <f t="shared" si="1"/>
        <v>ChfLiborSwapForBasisCalc51Y</v>
      </c>
      <c r="F59" s="289" t="str">
        <f>_xll.qlSwapIndex($E59,FixingType,C59,2,Currency,$F$6,"1Y","f",MoneyMarketDayCounter,Libor!$E$11,Discounting,Permanent,Trigger,ObjectOverwrite)</f>
        <v>ChfLiborSwapForBasisCalc51Y#0000</v>
      </c>
      <c r="G59" s="292" t="str">
        <f>_xll.ohRangeRetrieveError(F59)</f>
        <v/>
      </c>
      <c r="H59" s="25"/>
    </row>
    <row r="60" spans="2:8" s="282" customFormat="1" x14ac:dyDescent="0.2">
      <c r="B60" s="24"/>
      <c r="C60" s="286" t="s">
        <v>34</v>
      </c>
      <c r="D60" s="301" t="s">
        <v>17</v>
      </c>
      <c r="E60" s="302" t="str">
        <f t="shared" si="1"/>
        <v>ChfLiborSwapForBasisCalc52Y</v>
      </c>
      <c r="F60" s="289" t="str">
        <f>_xll.qlSwapIndex($E60,FixingType,C60,2,Currency,$F$6,"1Y","f",MoneyMarketDayCounter,Libor!$E$11,Discounting,Permanent,Trigger,ObjectOverwrite)</f>
        <v>ChfLiborSwapForBasisCalc52Y#0000</v>
      </c>
      <c r="G60" s="292" t="str">
        <f>_xll.ohRangeRetrieveError(F60)</f>
        <v/>
      </c>
      <c r="H60" s="25"/>
    </row>
    <row r="61" spans="2:8" s="282" customFormat="1" x14ac:dyDescent="0.2">
      <c r="B61" s="24"/>
      <c r="C61" s="286" t="s">
        <v>33</v>
      </c>
      <c r="D61" s="301" t="s">
        <v>17</v>
      </c>
      <c r="E61" s="302" t="str">
        <f t="shared" si="1"/>
        <v>ChfLiborSwapForBasisCalc53Y</v>
      </c>
      <c r="F61" s="289" t="str">
        <f>_xll.qlSwapIndex($E61,FixingType,C61,2,Currency,$F$6,"1Y","f",MoneyMarketDayCounter,Libor!$E$11,Discounting,Permanent,Trigger,ObjectOverwrite)</f>
        <v>ChfLiborSwapForBasisCalc53Y#0000</v>
      </c>
      <c r="G61" s="292" t="str">
        <f>_xll.ohRangeRetrieveError(F61)</f>
        <v/>
      </c>
      <c r="H61" s="25"/>
    </row>
    <row r="62" spans="2:8" s="282" customFormat="1" x14ac:dyDescent="0.2">
      <c r="B62" s="24"/>
      <c r="C62" s="286" t="s">
        <v>32</v>
      </c>
      <c r="D62" s="301" t="s">
        <v>17</v>
      </c>
      <c r="E62" s="302" t="str">
        <f t="shared" si="1"/>
        <v>ChfLiborSwapForBasisCalc54Y</v>
      </c>
      <c r="F62" s="289" t="str">
        <f>_xll.qlSwapIndex($E62,FixingType,C62,2,Currency,$F$6,"1Y","f",MoneyMarketDayCounter,Libor!$E$11,Discounting,Permanent,Trigger,ObjectOverwrite)</f>
        <v>ChfLiborSwapForBasisCalc54Y#0000</v>
      </c>
      <c r="G62" s="292" t="str">
        <f>_xll.ohRangeRetrieveError(F62)</f>
        <v/>
      </c>
      <c r="H62" s="25"/>
    </row>
    <row r="63" spans="2:8" s="282" customFormat="1" x14ac:dyDescent="0.2">
      <c r="B63" s="24"/>
      <c r="C63" s="286" t="s">
        <v>31</v>
      </c>
      <c r="D63" s="301" t="s">
        <v>17</v>
      </c>
      <c r="E63" s="302" t="str">
        <f t="shared" si="1"/>
        <v>ChfLiborSwapForBasisCalc55Y</v>
      </c>
      <c r="F63" s="289" t="str">
        <f>_xll.qlSwapIndex($E63,FixingType,C63,2,Currency,$F$6,"1Y","f",MoneyMarketDayCounter,Libor!$E$11,Discounting,Permanent,Trigger,ObjectOverwrite)</f>
        <v>ChfLiborSwapForBasisCalc55Y#0000</v>
      </c>
      <c r="G63" s="292" t="str">
        <f>_xll.ohRangeRetrieveError(F63)</f>
        <v/>
      </c>
      <c r="H63" s="25"/>
    </row>
    <row r="64" spans="2:8" s="282" customFormat="1" x14ac:dyDescent="0.2">
      <c r="B64" s="24"/>
      <c r="C64" s="286" t="s">
        <v>30</v>
      </c>
      <c r="D64" s="301" t="s">
        <v>17</v>
      </c>
      <c r="E64" s="302" t="str">
        <f t="shared" si="1"/>
        <v>ChfLiborSwapForBasisCalc56Y</v>
      </c>
      <c r="F64" s="289" t="str">
        <f>_xll.qlSwapIndex($E64,FixingType,C64,2,Currency,$F$6,"1Y","f",MoneyMarketDayCounter,Libor!$E$11,Discounting,Permanent,Trigger,ObjectOverwrite)</f>
        <v>ChfLiborSwapForBasisCalc56Y#0000</v>
      </c>
      <c r="G64" s="292" t="str">
        <f>_xll.ohRangeRetrieveError(F64)</f>
        <v/>
      </c>
      <c r="H64" s="25"/>
    </row>
    <row r="65" spans="2:8" s="282" customFormat="1" x14ac:dyDescent="0.2">
      <c r="B65" s="24"/>
      <c r="C65" s="286" t="s">
        <v>29</v>
      </c>
      <c r="D65" s="301" t="s">
        <v>17</v>
      </c>
      <c r="E65" s="302" t="str">
        <f t="shared" si="1"/>
        <v>ChfLiborSwapForBasisCalc57Y</v>
      </c>
      <c r="F65" s="289" t="str">
        <f>_xll.qlSwapIndex($E65,FixingType,C65,2,Currency,$F$6,"1Y","f",MoneyMarketDayCounter,Libor!$E$11,Discounting,Permanent,Trigger,ObjectOverwrite)</f>
        <v>ChfLiborSwapForBasisCalc57Y#0000</v>
      </c>
      <c r="G65" s="292" t="str">
        <f>_xll.ohRangeRetrieveError(F65)</f>
        <v/>
      </c>
      <c r="H65" s="25"/>
    </row>
    <row r="66" spans="2:8" s="282" customFormat="1" x14ac:dyDescent="0.2">
      <c r="B66" s="24"/>
      <c r="C66" s="286" t="s">
        <v>28</v>
      </c>
      <c r="D66" s="301" t="s">
        <v>17</v>
      </c>
      <c r="E66" s="302" t="str">
        <f t="shared" si="1"/>
        <v>ChfLiborSwapForBasisCalc58Y</v>
      </c>
      <c r="F66" s="289" t="str">
        <f>_xll.qlSwapIndex($E66,FixingType,C66,2,Currency,$F$6,"1Y","f",MoneyMarketDayCounter,Libor!$E$11,Discounting,Permanent,Trigger,ObjectOverwrite)</f>
        <v>ChfLiborSwapForBasisCalc58Y#0000</v>
      </c>
      <c r="G66" s="292" t="str">
        <f>_xll.ohRangeRetrieveError(F66)</f>
        <v/>
      </c>
      <c r="H66" s="25"/>
    </row>
    <row r="67" spans="2:8" s="282" customFormat="1" x14ac:dyDescent="0.2">
      <c r="B67" s="24"/>
      <c r="C67" s="286" t="s">
        <v>27</v>
      </c>
      <c r="D67" s="301" t="s">
        <v>17</v>
      </c>
      <c r="E67" s="302" t="str">
        <f t="shared" si="1"/>
        <v>ChfLiborSwapForBasisCalc59Y</v>
      </c>
      <c r="F67" s="289" t="str">
        <f>_xll.qlSwapIndex($E67,FixingType,C67,2,Currency,$F$6,"1Y","f",MoneyMarketDayCounter,Libor!$E$11,Discounting,Permanent,Trigger,ObjectOverwrite)</f>
        <v>ChfLiborSwapForBasisCalc59Y#0000</v>
      </c>
      <c r="G67" s="292" t="str">
        <f>_xll.ohRangeRetrieveError(F67)</f>
        <v/>
      </c>
      <c r="H67" s="25"/>
    </row>
    <row r="68" spans="2:8" s="282" customFormat="1" x14ac:dyDescent="0.2">
      <c r="B68" s="24"/>
      <c r="C68" s="287" t="s">
        <v>26</v>
      </c>
      <c r="D68" s="303" t="s">
        <v>17</v>
      </c>
      <c r="E68" s="304" t="str">
        <f t="shared" si="1"/>
        <v>ChfLiborSwapForBasisCalc60Y</v>
      </c>
      <c r="F68" s="290" t="str">
        <f>_xll.qlSwapIndex($E68,FixingType,C68,2,Currency,$F$6,"1Y","f",MoneyMarketDayCounter,Libor!$E$11,Discounting,Permanent,Trigger,ObjectOverwrite)</f>
        <v>ChfLiborSwapForBasisCalc60Y#0000</v>
      </c>
      <c r="G68" s="293" t="str">
        <f>_xll.ohRangeRetrieveError(F68)</f>
        <v/>
      </c>
      <c r="H68" s="25"/>
    </row>
    <row r="69" spans="2:8" s="282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82" customFormat="1" x14ac:dyDescent="0.2"/>
    <row r="71" spans="2:8" s="282" customFormat="1" x14ac:dyDescent="0.2">
      <c r="B71" s="283"/>
      <c r="C71" s="283"/>
      <c r="D71" s="283"/>
      <c r="E71" s="283"/>
      <c r="F71" s="283"/>
      <c r="G71" s="283"/>
      <c r="H71" s="283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97" hidden="1" customWidth="1" outlineLevel="1"/>
    <col min="2" max="2" width="26.5703125" style="197" hidden="1" customWidth="1" outlineLevel="1"/>
    <col min="3" max="3" width="31.7109375" style="197" hidden="1" customWidth="1" outlineLevel="1"/>
    <col min="4" max="4" width="20.7109375" style="197" hidden="1" customWidth="1" outlineLevel="1"/>
    <col min="5" max="5" width="2.7109375" style="197" hidden="1" customWidth="1" outlineLevel="1"/>
    <col min="6" max="6" width="2.7109375" style="197" customWidth="1" collapsed="1"/>
    <col min="7" max="10" width="2.7109375" style="197" customWidth="1"/>
    <col min="11" max="11" width="11.7109375" style="197" customWidth="1"/>
    <col min="12" max="12" width="15.140625" style="197" bestFit="1" customWidth="1"/>
    <col min="13" max="13" width="10.7109375" style="197" customWidth="1"/>
    <col min="14" max="14" width="2.7109375" style="197" customWidth="1"/>
    <col min="15" max="15" width="15.140625" style="197" bestFit="1" customWidth="1"/>
    <col min="16" max="16" width="10.7109375" style="197" customWidth="1"/>
    <col min="17" max="17" width="2.7109375" style="197" customWidth="1"/>
    <col min="18" max="18" width="10.7109375" style="197" customWidth="1"/>
    <col min="19" max="19" width="2.7109375" style="197" customWidth="1"/>
    <col min="20" max="21" width="10.7109375" style="197" customWidth="1"/>
    <col min="22" max="23" width="2.7109375" style="197" customWidth="1"/>
    <col min="24" max="16384" width="9.140625" style="197"/>
  </cols>
  <sheetData>
    <row r="1" spans="1:22" x14ac:dyDescent="0.2">
      <c r="A1" s="141"/>
      <c r="B1" s="132"/>
      <c r="C1" s="132"/>
      <c r="D1" s="132"/>
      <c r="E1" s="133"/>
      <c r="G1" s="355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7"/>
    </row>
    <row r="2" spans="1:22" x14ac:dyDescent="0.2">
      <c r="A2" s="134"/>
      <c r="B2" s="135"/>
      <c r="C2" s="135"/>
      <c r="D2" s="73"/>
      <c r="E2" s="136"/>
      <c r="G2" s="168"/>
      <c r="H2" s="7"/>
      <c r="I2" s="7"/>
      <c r="J2" s="7"/>
      <c r="K2" s="7"/>
      <c r="L2" s="229" t="s">
        <v>235</v>
      </c>
      <c r="M2" s="7"/>
      <c r="N2" s="7"/>
      <c r="O2" s="7"/>
      <c r="P2" s="7"/>
      <c r="Q2" s="7"/>
      <c r="R2" s="7"/>
      <c r="S2" s="7"/>
      <c r="T2" s="7"/>
      <c r="U2" s="107">
        <f>_xll.ohTrigger(U5:U9)</f>
        <v>25</v>
      </c>
      <c r="V2" s="169"/>
    </row>
    <row r="3" spans="1:22" x14ac:dyDescent="0.2">
      <c r="A3" s="168"/>
      <c r="B3" s="7"/>
      <c r="C3" s="7"/>
      <c r="D3" s="7"/>
      <c r="E3" s="169"/>
      <c r="G3" s="168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9"/>
    </row>
    <row r="4" spans="1:22" ht="23.25" thickBot="1" x14ac:dyDescent="0.25">
      <c r="A4" s="168"/>
      <c r="B4" s="309" t="s">
        <v>241</v>
      </c>
      <c r="C4" s="345" t="s">
        <v>242</v>
      </c>
      <c r="D4" s="354" t="s">
        <v>257</v>
      </c>
      <c r="E4" s="169"/>
      <c r="G4" s="168"/>
      <c r="H4" s="174"/>
      <c r="I4" s="229"/>
      <c r="J4" s="101"/>
      <c r="K4" s="101" t="s">
        <v>267</v>
      </c>
      <c r="L4" s="346" t="str">
        <f>_xll.RData(L5,M4,"RTFEED:IDN",ReutersRtMode,,M5)</f>
        <v>Updated at 17:44:23</v>
      </c>
      <c r="M4" s="347" t="s">
        <v>147</v>
      </c>
      <c r="N4" s="348"/>
      <c r="O4" s="405" t="s">
        <v>169</v>
      </c>
      <c r="P4" s="406"/>
      <c r="Q4" s="348"/>
      <c r="R4" s="85" t="s">
        <v>160</v>
      </c>
      <c r="S4" s="349"/>
      <c r="T4" s="85" t="s">
        <v>159</v>
      </c>
      <c r="U4" s="85" t="s">
        <v>158</v>
      </c>
      <c r="V4" s="169"/>
    </row>
    <row r="5" spans="1:22" x14ac:dyDescent="0.2">
      <c r="A5" s="168"/>
      <c r="B5" s="281" t="str">
        <f>Currency&amp;"HW_Volatility"&amp;QuoteSuffix</f>
        <v>CHFHW_Volatility_Quote</v>
      </c>
      <c r="C5" s="281" t="str">
        <f>_xll.qlSimpleQuote(B5,,,Permanent,Trigger,ObjectOverwrite)</f>
        <v>CHFHW_Volatility_Quote#0000</v>
      </c>
      <c r="D5" s="350" t="str">
        <f>_xll.ohRangeRetrieveError(C5)</f>
        <v/>
      </c>
      <c r="E5" s="169"/>
      <c r="G5" s="168"/>
      <c r="H5" s="356" t="s">
        <v>84</v>
      </c>
      <c r="I5" s="237" t="s">
        <v>166</v>
      </c>
      <c r="J5" s="179" t="s">
        <v>92</v>
      </c>
      <c r="K5" s="179" t="str">
        <f>I5&amp;H5&amp;J5&amp;"ATM"</f>
        <v>US2Y3LATM</v>
      </c>
      <c r="L5" s="83" t="str">
        <f>K5&amp;"="&amp;VLOOKUP($L$2,ContributorTable,2,FALSE)</f>
        <v>US2Y3LATM=ICAP</v>
      </c>
      <c r="M5" s="263">
        <v>69</v>
      </c>
      <c r="N5" s="348"/>
      <c r="O5" s="180" t="s">
        <v>168</v>
      </c>
      <c r="P5" s="351">
        <f>M5/100*IF(ISNUMBER(Swap3M4Y),Swap3M4Y/100,Swap6M4Y/100)*0</f>
        <v>0</v>
      </c>
      <c r="Q5" s="348"/>
      <c r="R5" s="351">
        <v>0</v>
      </c>
      <c r="S5" s="349"/>
      <c r="T5" s="351">
        <f t="array" ref="T5:T6">QuoteLive</f>
        <v>0</v>
      </c>
      <c r="U5" s="351">
        <f>_xll.qlSimpleQuoteSetValue(C5,T5,Trigger)</f>
        <v>0</v>
      </c>
      <c r="V5" s="169"/>
    </row>
    <row r="6" spans="1:22" x14ac:dyDescent="0.2">
      <c r="A6" s="168"/>
      <c r="B6" s="281" t="str">
        <f>Currency&amp;"HW_MeanReversion"&amp;QuoteSuffix</f>
        <v>CHFHW_MeanReversion_Quote</v>
      </c>
      <c r="C6" s="281" t="str">
        <f>_xll.qlSimpleQuote(B6,,,Permanent,Trigger,ObjectOverwrite)</f>
        <v>CHFHW_MeanReversion_Quote#0000</v>
      </c>
      <c r="D6" s="350" t="str">
        <f>_xll.ohRangeRetrieveError(C6)</f>
        <v/>
      </c>
      <c r="E6" s="169"/>
      <c r="G6" s="168"/>
      <c r="H6" s="357"/>
      <c r="I6" s="357"/>
      <c r="J6" s="357"/>
      <c r="K6" s="357"/>
      <c r="L6" s="358"/>
      <c r="M6" s="359"/>
      <c r="N6" s="348"/>
      <c r="O6" s="352" t="s">
        <v>167</v>
      </c>
      <c r="P6" s="353">
        <v>0.03</v>
      </c>
      <c r="Q6" s="348"/>
      <c r="R6" s="353">
        <v>0.03</v>
      </c>
      <c r="S6" s="349"/>
      <c r="T6" s="353">
        <v>0.03</v>
      </c>
      <c r="U6" s="353">
        <f>_xll.qlSimpleQuoteSetValue(C6,T6,Trigger)</f>
        <v>0</v>
      </c>
      <c r="V6" s="169"/>
    </row>
    <row r="7" spans="1:22" x14ac:dyDescent="0.2">
      <c r="A7" s="170"/>
      <c r="B7" s="171"/>
      <c r="C7" s="171"/>
      <c r="D7" s="171"/>
      <c r="E7" s="173"/>
      <c r="G7" s="170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3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102</vt:i4>
      </vt:variant>
    </vt:vector>
  </HeadingPairs>
  <TitlesOfParts>
    <vt:vector size="118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2015-04-27T15:46:30Z</dcterms:modified>
</cp:coreProperties>
</file>