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" windowWidth="9600" windowHeight="11550" firstSheet="1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Pricing'!$O$63:$O$81</definedName>
    <definedName name="_xlnm._FilterDatabase" localSheetId="1" hidden="1">Contribution!$B$5:$AM$5</definedName>
    <definedName name="AllTriggers">'General Settings'!$D$6:$D$6</definedName>
    <definedName name="ASK">Contribution!$F$2</definedName>
    <definedName name="BDayConvention" localSheetId="2">'1M Pricing'!$P$7</definedName>
    <definedName name="BDayConvention" localSheetId="5">'1Y Pricing'!$P$7</definedName>
    <definedName name="BDayConvention" localSheetId="3">'3M Pricing'!$P$7</definedName>
    <definedName name="BDayConvention" localSheetId="4">'6M Pricing'!$P$7</definedName>
    <definedName name="BID">Contribution!$E$2</definedName>
    <definedName name="BusinessDayConv" localSheetId="6">'ON Pricing'!$Q$10</definedName>
    <definedName name="Calendar">'General Settings'!$D$19</definedName>
    <definedName name="Contribute">Contribution!$B$2</definedName>
    <definedName name="Currency">'General Settings'!$D$11</definedName>
    <definedName name="CurveTenor" localSheetId="2">'1M Pricing'!$F$2</definedName>
    <definedName name="CurveTenor" localSheetId="5">'1Y Pricing'!$F$2</definedName>
    <definedName name="CurveTenor" localSheetId="3">'3M Pricing'!$F$2</definedName>
    <definedName name="CurveTenor" localSheetId="4">'6M Pricing'!$F$2</definedName>
    <definedName name="CurveTenor" localSheetId="6">'ON Pricing'!$F$2</definedName>
    <definedName name="DayCountConv" localSheetId="6">'ON Pricing'!$R$10</definedName>
    <definedName name="DayCounter" localSheetId="2">'1M Pricing'!$Q$7</definedName>
    <definedName name="DayCounter" localSheetId="5">'1Y Pricing'!$Q$7</definedName>
    <definedName name="DayCounter" localSheetId="3">'3M Pricing'!$Q$7</definedName>
    <definedName name="DayCounter" localSheetId="4">'6M Pricing'!$Q$7</definedName>
    <definedName name="DiscountingCurve">'General Settings'!$D$12</definedName>
    <definedName name="EndOfMonth" localSheetId="2">'1M Pricing'!$O$7</definedName>
    <definedName name="EndOfMonth" localSheetId="5">'1Y Pricing'!$O$7</definedName>
    <definedName name="EndOfMonth" localSheetId="3">'3M Pricing'!$O$7</definedName>
    <definedName name="EndOfMonth" localSheetId="4">'6M Pricing'!$O$7</definedName>
    <definedName name="EvaluationDate">'General Settings'!$D$5</definedName>
    <definedName name="Fields">Contribution!$E$2:$F$2</definedName>
    <definedName name="FixedLegBDC" localSheetId="2">'1M Pricing'!$P$49</definedName>
    <definedName name="FixedLegBDC" localSheetId="5">'1Y Pricing'!$P$61</definedName>
    <definedName name="FixedLegBDC" localSheetId="3">'3M Pricing'!$P$61</definedName>
    <definedName name="FixedLegBDC" localSheetId="4">'6M Pricing'!$P$61</definedName>
    <definedName name="FixedLegDayCounter" localSheetId="2">'1M Pricing'!$Q$49</definedName>
    <definedName name="FixedLegDayCounter" localSheetId="5">'1Y Pricing'!$Q$61</definedName>
    <definedName name="FixedLegDayCounter" localSheetId="3">'3M Pricing'!$Q$61</definedName>
    <definedName name="FixedLegDayCounter" localSheetId="4">'6M Pricing'!$Q$61</definedName>
    <definedName name="FixedLegTenor" localSheetId="2">'1M Pricing'!$O$49</definedName>
    <definedName name="FixedLegTenor" localSheetId="5">'1Y Pricing'!$O$61</definedName>
    <definedName name="FixedLegTenor" localSheetId="3">'3M Pricing'!$O$61</definedName>
    <definedName name="FixedLegTenor" localSheetId="4">'6M Pricing'!$O$61</definedName>
    <definedName name="Frequency" localSheetId="6">'ON Pricing'!$P$10</definedName>
    <definedName name="FwdStart" localSheetId="6">'ON Pricing'!$O$10</definedName>
    <definedName name="IborIndex" localSheetId="2">'1M Pricing'!$F$4</definedName>
    <definedName name="IborIndex" localSheetId="5">'1Y Pricing'!$F$4</definedName>
    <definedName name="IborIndex" localSheetId="3">'3M Pricing'!$F$4</definedName>
    <definedName name="IborIndex" localSheetId="4">'6M Pricing'!$F$4</definedName>
    <definedName name="IborIndexFamily">'General Settings'!$D$13</definedName>
    <definedName name="InterestRatesTrigger">'General Settings'!$D$6</definedName>
    <definedName name="Interpolation" localSheetId="2">'1M Pricing'!$M$7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Pricing'!$F$4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Contribution!$H$6:$H$114</definedName>
    <definedName name="Ric1Y">Contribution!$Q$6:$Q$114</definedName>
    <definedName name="Ric3M">Contribution!$K$6:$K$114</definedName>
    <definedName name="Ric6M">Contribution!$N$6:$N$114</definedName>
    <definedName name="RicON">Contribution!$T$6:$T$114</definedName>
    <definedName name="SettlementDate">'General Settings'!$D$20</definedName>
    <definedName name="SettlementDays">'General Settings'!$D$15</definedName>
    <definedName name="SourceAlias">Contribution!$C$2</definedName>
    <definedName name="Stub">Quote!$AL$2</definedName>
    <definedName name="Trigger">'General Settings'!$D$4</definedName>
    <definedName name="TriggerCounter">Contribution!$N$1</definedName>
    <definedName name="YieldCurve" localSheetId="2">'1M Pricing'!$F$3</definedName>
    <definedName name="YieldCurve" localSheetId="5">'1Y Pricing'!$F$3</definedName>
    <definedName name="YieldCurve" localSheetId="3">'3M Pricing'!$F$3</definedName>
    <definedName name="YieldCurve" localSheetId="4">'6M Pricing'!$F$3</definedName>
    <definedName name="YieldCurve" localSheetId="6">'ON Pricing'!$F$3</definedName>
  </definedNames>
  <calcPr calcId="145621"/>
</workbook>
</file>

<file path=xl/calcChain.xml><?xml version="1.0" encoding="utf-8"?>
<calcChain xmlns="http://schemas.openxmlformats.org/spreadsheetml/2006/main">
  <c r="U114" i="7" l="1"/>
  <c r="V114" i="7" s="1"/>
  <c r="U113" i="7"/>
  <c r="V113" i="7" s="1"/>
  <c r="U112" i="7"/>
  <c r="V112" i="7" s="1"/>
  <c r="U111" i="7"/>
  <c r="V111" i="7" s="1"/>
  <c r="U110" i="7"/>
  <c r="V110" i="7" s="1"/>
  <c r="U109" i="7"/>
  <c r="V109" i="7" s="1"/>
  <c r="U108" i="7"/>
  <c r="V108" i="7" s="1"/>
  <c r="U107" i="7"/>
  <c r="V107" i="7" s="1"/>
  <c r="U106" i="7"/>
  <c r="V106" i="7" s="1"/>
  <c r="U105" i="7"/>
  <c r="V105" i="7" s="1"/>
  <c r="U104" i="7"/>
  <c r="V104" i="7" s="1"/>
  <c r="U103" i="7"/>
  <c r="V103" i="7" s="1"/>
  <c r="U102" i="7"/>
  <c r="V102" i="7" s="1"/>
  <c r="U101" i="7"/>
  <c r="V101" i="7" s="1"/>
  <c r="U100" i="7"/>
  <c r="V100" i="7" s="1"/>
  <c r="U99" i="7"/>
  <c r="V99" i="7" s="1"/>
  <c r="U98" i="7"/>
  <c r="V98" i="7" s="1"/>
  <c r="U97" i="7"/>
  <c r="V97" i="7" s="1"/>
  <c r="U96" i="7"/>
  <c r="V96" i="7" s="1"/>
  <c r="U95" i="7"/>
  <c r="V95" i="7" s="1"/>
  <c r="U94" i="7"/>
  <c r="V94" i="7" s="1"/>
  <c r="U93" i="7"/>
  <c r="V93" i="7" s="1"/>
  <c r="U92" i="7"/>
  <c r="V92" i="7" s="1"/>
  <c r="U91" i="7"/>
  <c r="V91" i="7" s="1"/>
  <c r="U90" i="7"/>
  <c r="V90" i="7" s="1"/>
  <c r="U89" i="7"/>
  <c r="V89" i="7" s="1"/>
  <c r="U88" i="7"/>
  <c r="V88" i="7" s="1"/>
  <c r="U87" i="7"/>
  <c r="V87" i="7" s="1"/>
  <c r="U86" i="7"/>
  <c r="V86" i="7" s="1"/>
  <c r="U85" i="7"/>
  <c r="V85" i="7" s="1"/>
  <c r="U84" i="7"/>
  <c r="V84" i="7" s="1"/>
  <c r="U83" i="7"/>
  <c r="V83" i="7" s="1"/>
  <c r="U82" i="7"/>
  <c r="V82" i="7" s="1"/>
  <c r="U81" i="7"/>
  <c r="V81" i="7" s="1"/>
  <c r="U80" i="7"/>
  <c r="V80" i="7" s="1"/>
  <c r="U79" i="7"/>
  <c r="V79" i="7" s="1"/>
  <c r="U78" i="7"/>
  <c r="V78" i="7" s="1"/>
  <c r="U77" i="7"/>
  <c r="V77" i="7" s="1"/>
  <c r="U76" i="7"/>
  <c r="V76" i="7" s="1"/>
  <c r="U75" i="7"/>
  <c r="V75" i="7" s="1"/>
  <c r="U74" i="7"/>
  <c r="V74" i="7" s="1"/>
  <c r="U73" i="7"/>
  <c r="V73" i="7" s="1"/>
  <c r="U72" i="7"/>
  <c r="V72" i="7" s="1"/>
  <c r="U71" i="7"/>
  <c r="V71" i="7" s="1"/>
  <c r="U70" i="7"/>
  <c r="V70" i="7" s="1"/>
  <c r="U69" i="7"/>
  <c r="V69" i="7" s="1"/>
  <c r="U68" i="7"/>
  <c r="V68" i="7" s="1"/>
  <c r="U67" i="7"/>
  <c r="V67" i="7" s="1"/>
  <c r="U66" i="7"/>
  <c r="V66" i="7" s="1"/>
  <c r="U65" i="7"/>
  <c r="V65" i="7" s="1"/>
  <c r="U64" i="7"/>
  <c r="V64" i="7" s="1"/>
  <c r="U63" i="7"/>
  <c r="V63" i="7" s="1"/>
  <c r="U62" i="7"/>
  <c r="V62" i="7" s="1"/>
  <c r="U61" i="7"/>
  <c r="V61" i="7" s="1"/>
  <c r="U60" i="7"/>
  <c r="V60" i="7" s="1"/>
  <c r="U59" i="7"/>
  <c r="V59" i="7" s="1"/>
  <c r="U58" i="7"/>
  <c r="V58" i="7" s="1"/>
  <c r="U57" i="7"/>
  <c r="V57" i="7" s="1"/>
  <c r="U56" i="7"/>
  <c r="V56" i="7" s="1"/>
  <c r="U55" i="7"/>
  <c r="V55" i="7" s="1"/>
  <c r="U54" i="7"/>
  <c r="V54" i="7" s="1"/>
  <c r="U53" i="7"/>
  <c r="V53" i="7" s="1"/>
  <c r="U52" i="7"/>
  <c r="V52" i="7" s="1"/>
  <c r="U51" i="7"/>
  <c r="V51" i="7" s="1"/>
  <c r="U50" i="7"/>
  <c r="V50" i="7" s="1"/>
  <c r="U49" i="7"/>
  <c r="V49" i="7" s="1"/>
  <c r="U48" i="7"/>
  <c r="V48" i="7" s="1"/>
  <c r="U47" i="7"/>
  <c r="V47" i="7" s="1"/>
  <c r="U46" i="7"/>
  <c r="V46" i="7" s="1"/>
  <c r="U45" i="7"/>
  <c r="V45" i="7" s="1"/>
  <c r="U44" i="7"/>
  <c r="V44" i="7" s="1"/>
  <c r="U43" i="7"/>
  <c r="V43" i="7" s="1"/>
  <c r="U42" i="7"/>
  <c r="V42" i="7" s="1"/>
  <c r="U41" i="7"/>
  <c r="V41" i="7" s="1"/>
  <c r="U40" i="7"/>
  <c r="V40" i="7" s="1"/>
  <c r="U39" i="7"/>
  <c r="V39" i="7" s="1"/>
  <c r="U38" i="7"/>
  <c r="V38" i="7" s="1"/>
  <c r="U37" i="7"/>
  <c r="V37" i="7" s="1"/>
  <c r="U36" i="7"/>
  <c r="V36" i="7" s="1"/>
  <c r="U35" i="7"/>
  <c r="V35" i="7" s="1"/>
  <c r="U34" i="7"/>
  <c r="V34" i="7" s="1"/>
  <c r="U33" i="7"/>
  <c r="V33" i="7" s="1"/>
  <c r="U32" i="7"/>
  <c r="V32" i="7" s="1"/>
  <c r="U31" i="7"/>
  <c r="V31" i="7" s="1"/>
  <c r="U30" i="7"/>
  <c r="V30" i="7" s="1"/>
  <c r="U29" i="7"/>
  <c r="V29" i="7" s="1"/>
  <c r="U28" i="7"/>
  <c r="V28" i="7" s="1"/>
  <c r="U27" i="7"/>
  <c r="V27" i="7" s="1"/>
  <c r="U26" i="7"/>
  <c r="V26" i="7" s="1"/>
  <c r="U25" i="7"/>
  <c r="V25" i="7" s="1"/>
  <c r="U24" i="7"/>
  <c r="V24" i="7" s="1"/>
  <c r="U23" i="7"/>
  <c r="V23" i="7" s="1"/>
  <c r="U22" i="7"/>
  <c r="V22" i="7" s="1"/>
  <c r="U21" i="7"/>
  <c r="V21" i="7" s="1"/>
  <c r="U20" i="7"/>
  <c r="V20" i="7" s="1"/>
  <c r="U19" i="7"/>
  <c r="V19" i="7" s="1"/>
  <c r="U18" i="7"/>
  <c r="V18" i="7" s="1"/>
  <c r="U17" i="7"/>
  <c r="V17" i="7" s="1"/>
  <c r="U16" i="7"/>
  <c r="V16" i="7" s="1"/>
  <c r="U15" i="7"/>
  <c r="V15" i="7" s="1"/>
  <c r="U14" i="7"/>
  <c r="V14" i="7" s="1"/>
  <c r="U13" i="7"/>
  <c r="V13" i="7" s="1"/>
  <c r="U12" i="7"/>
  <c r="V12" i="7" s="1"/>
  <c r="U11" i="7"/>
  <c r="V11" i="7" s="1"/>
  <c r="U10" i="7"/>
  <c r="V10" i="7" s="1"/>
  <c r="U9" i="7"/>
  <c r="V9" i="7" s="1"/>
  <c r="U8" i="7"/>
  <c r="V8" i="7" s="1"/>
  <c r="U7" i="7"/>
  <c r="V7" i="7" s="1"/>
  <c r="R114" i="7"/>
  <c r="S114" i="7" s="1"/>
  <c r="R113" i="7"/>
  <c r="S113" i="7" s="1"/>
  <c r="R112" i="7"/>
  <c r="S112" i="7" s="1"/>
  <c r="R111" i="7"/>
  <c r="S111" i="7" s="1"/>
  <c r="R110" i="7"/>
  <c r="S110" i="7" s="1"/>
  <c r="R109" i="7"/>
  <c r="S109" i="7" s="1"/>
  <c r="R108" i="7"/>
  <c r="S108" i="7" s="1"/>
  <c r="R107" i="7"/>
  <c r="S107" i="7" s="1"/>
  <c r="R106" i="7"/>
  <c r="S106" i="7" s="1"/>
  <c r="R105" i="7"/>
  <c r="S105" i="7" s="1"/>
  <c r="R104" i="7"/>
  <c r="S104" i="7" s="1"/>
  <c r="R103" i="7"/>
  <c r="S103" i="7" s="1"/>
  <c r="R102" i="7"/>
  <c r="S102" i="7" s="1"/>
  <c r="R101" i="7"/>
  <c r="S101" i="7" s="1"/>
  <c r="R100" i="7"/>
  <c r="S100" i="7" s="1"/>
  <c r="R99" i="7"/>
  <c r="S99" i="7" s="1"/>
  <c r="R98" i="7"/>
  <c r="S98" i="7" s="1"/>
  <c r="R97" i="7"/>
  <c r="S97" i="7" s="1"/>
  <c r="R96" i="7"/>
  <c r="S96" i="7" s="1"/>
  <c r="R95" i="7"/>
  <c r="S95" i="7" s="1"/>
  <c r="R94" i="7"/>
  <c r="S94" i="7" s="1"/>
  <c r="R93" i="7"/>
  <c r="S93" i="7" s="1"/>
  <c r="R92" i="7"/>
  <c r="S92" i="7" s="1"/>
  <c r="R91" i="7"/>
  <c r="S91" i="7" s="1"/>
  <c r="R90" i="7"/>
  <c r="S90" i="7" s="1"/>
  <c r="R89" i="7"/>
  <c r="S89" i="7" s="1"/>
  <c r="R88" i="7"/>
  <c r="S88" i="7" s="1"/>
  <c r="R87" i="7"/>
  <c r="S87" i="7" s="1"/>
  <c r="R86" i="7"/>
  <c r="S86" i="7" s="1"/>
  <c r="R85" i="7"/>
  <c r="S85" i="7" s="1"/>
  <c r="R84" i="7"/>
  <c r="S84" i="7" s="1"/>
  <c r="R83" i="7"/>
  <c r="S83" i="7" s="1"/>
  <c r="R82" i="7"/>
  <c r="S82" i="7" s="1"/>
  <c r="R81" i="7"/>
  <c r="S81" i="7" s="1"/>
  <c r="R80" i="7"/>
  <c r="S80" i="7" s="1"/>
  <c r="R79" i="7"/>
  <c r="S79" i="7" s="1"/>
  <c r="R78" i="7"/>
  <c r="S78" i="7" s="1"/>
  <c r="R77" i="7"/>
  <c r="S77" i="7" s="1"/>
  <c r="R76" i="7"/>
  <c r="S76" i="7" s="1"/>
  <c r="R75" i="7"/>
  <c r="S75" i="7" s="1"/>
  <c r="R74" i="7"/>
  <c r="S74" i="7" s="1"/>
  <c r="R73" i="7"/>
  <c r="S73" i="7" s="1"/>
  <c r="R72" i="7"/>
  <c r="S72" i="7" s="1"/>
  <c r="R71" i="7"/>
  <c r="S71" i="7" s="1"/>
  <c r="R70" i="7"/>
  <c r="S70" i="7" s="1"/>
  <c r="R69" i="7"/>
  <c r="S69" i="7" s="1"/>
  <c r="R68" i="7"/>
  <c r="S68" i="7" s="1"/>
  <c r="R67" i="7"/>
  <c r="S67" i="7" s="1"/>
  <c r="R66" i="7"/>
  <c r="S66" i="7" s="1"/>
  <c r="R65" i="7"/>
  <c r="S65" i="7" s="1"/>
  <c r="R64" i="7"/>
  <c r="S64" i="7" s="1"/>
  <c r="R63" i="7"/>
  <c r="S63" i="7" s="1"/>
  <c r="R62" i="7"/>
  <c r="S62" i="7" s="1"/>
  <c r="R61" i="7"/>
  <c r="S61" i="7" s="1"/>
  <c r="R60" i="7"/>
  <c r="S60" i="7" s="1"/>
  <c r="R59" i="7"/>
  <c r="S59" i="7" s="1"/>
  <c r="R58" i="7"/>
  <c r="S58" i="7" s="1"/>
  <c r="R57" i="7"/>
  <c r="S57" i="7" s="1"/>
  <c r="R56" i="7"/>
  <c r="S56" i="7" s="1"/>
  <c r="R55" i="7"/>
  <c r="S55" i="7" s="1"/>
  <c r="R54" i="7"/>
  <c r="S54" i="7" s="1"/>
  <c r="R53" i="7"/>
  <c r="S53" i="7" s="1"/>
  <c r="R52" i="7"/>
  <c r="S52" i="7" s="1"/>
  <c r="R51" i="7"/>
  <c r="S51" i="7" s="1"/>
  <c r="R50" i="7"/>
  <c r="S50" i="7" s="1"/>
  <c r="R49" i="7"/>
  <c r="S49" i="7" s="1"/>
  <c r="R48" i="7"/>
  <c r="S48" i="7" s="1"/>
  <c r="R47" i="7"/>
  <c r="S47" i="7" s="1"/>
  <c r="R46" i="7"/>
  <c r="S46" i="7" s="1"/>
  <c r="R45" i="7"/>
  <c r="S45" i="7" s="1"/>
  <c r="R44" i="7"/>
  <c r="S44" i="7" s="1"/>
  <c r="R43" i="7"/>
  <c r="S43" i="7" s="1"/>
  <c r="R42" i="7"/>
  <c r="S42" i="7" s="1"/>
  <c r="R41" i="7"/>
  <c r="S41" i="7" s="1"/>
  <c r="R40" i="7"/>
  <c r="S40" i="7" s="1"/>
  <c r="R39" i="7"/>
  <c r="S39" i="7" s="1"/>
  <c r="R38" i="7"/>
  <c r="S38" i="7" s="1"/>
  <c r="R37" i="7"/>
  <c r="S37" i="7" s="1"/>
  <c r="R36" i="7"/>
  <c r="S36" i="7" s="1"/>
  <c r="R35" i="7"/>
  <c r="S35" i="7" s="1"/>
  <c r="R34" i="7"/>
  <c r="S34" i="7" s="1"/>
  <c r="R33" i="7"/>
  <c r="S33" i="7" s="1"/>
  <c r="R32" i="7"/>
  <c r="S32" i="7" s="1"/>
  <c r="R31" i="7"/>
  <c r="S31" i="7" s="1"/>
  <c r="R30" i="7"/>
  <c r="S30" i="7" s="1"/>
  <c r="R29" i="7"/>
  <c r="S29" i="7" s="1"/>
  <c r="R28" i="7"/>
  <c r="S28" i="7" s="1"/>
  <c r="R27" i="7"/>
  <c r="S27" i="7" s="1"/>
  <c r="R26" i="7"/>
  <c r="S26" i="7" s="1"/>
  <c r="R25" i="7"/>
  <c r="S25" i="7" s="1"/>
  <c r="R24" i="7"/>
  <c r="S24" i="7" s="1"/>
  <c r="R23" i="7"/>
  <c r="S23" i="7" s="1"/>
  <c r="R22" i="7"/>
  <c r="S22" i="7" s="1"/>
  <c r="R21" i="7"/>
  <c r="S21" i="7" s="1"/>
  <c r="R20" i="7"/>
  <c r="S20" i="7" s="1"/>
  <c r="R19" i="7"/>
  <c r="S19" i="7" s="1"/>
  <c r="R18" i="7"/>
  <c r="S18" i="7" s="1"/>
  <c r="R17" i="7"/>
  <c r="S17" i="7" s="1"/>
  <c r="R16" i="7"/>
  <c r="S16" i="7" s="1"/>
  <c r="R15" i="7"/>
  <c r="S15" i="7" s="1"/>
  <c r="R14" i="7"/>
  <c r="S14" i="7" s="1"/>
  <c r="R13" i="7"/>
  <c r="S13" i="7" s="1"/>
  <c r="R12" i="7"/>
  <c r="S12" i="7" s="1"/>
  <c r="R11" i="7"/>
  <c r="S11" i="7" s="1"/>
  <c r="R10" i="7"/>
  <c r="S10" i="7" s="1"/>
  <c r="R9" i="7"/>
  <c r="S9" i="7" s="1"/>
  <c r="R8" i="7"/>
  <c r="S8" i="7" s="1"/>
  <c r="R7" i="7"/>
  <c r="S7" i="7" s="1"/>
  <c r="O114" i="7"/>
  <c r="P114" i="7" s="1"/>
  <c r="O113" i="7"/>
  <c r="P113" i="7" s="1"/>
  <c r="O112" i="7"/>
  <c r="P112" i="7" s="1"/>
  <c r="O111" i="7"/>
  <c r="P111" i="7" s="1"/>
  <c r="O110" i="7"/>
  <c r="P110" i="7" s="1"/>
  <c r="O109" i="7"/>
  <c r="P109" i="7" s="1"/>
  <c r="O108" i="7"/>
  <c r="P108" i="7" s="1"/>
  <c r="O107" i="7"/>
  <c r="P107" i="7" s="1"/>
  <c r="O106" i="7"/>
  <c r="P106" i="7" s="1"/>
  <c r="O105" i="7"/>
  <c r="P105" i="7" s="1"/>
  <c r="O104" i="7"/>
  <c r="P104" i="7" s="1"/>
  <c r="O103" i="7"/>
  <c r="P103" i="7" s="1"/>
  <c r="O102" i="7"/>
  <c r="P102" i="7" s="1"/>
  <c r="O101" i="7"/>
  <c r="P101" i="7" s="1"/>
  <c r="O100" i="7"/>
  <c r="P100" i="7" s="1"/>
  <c r="O99" i="7"/>
  <c r="P99" i="7" s="1"/>
  <c r="O98" i="7"/>
  <c r="P98" i="7" s="1"/>
  <c r="O97" i="7"/>
  <c r="P97" i="7" s="1"/>
  <c r="O96" i="7"/>
  <c r="P96" i="7" s="1"/>
  <c r="O95" i="7"/>
  <c r="P95" i="7" s="1"/>
  <c r="O94" i="7"/>
  <c r="P94" i="7" s="1"/>
  <c r="O93" i="7"/>
  <c r="P93" i="7" s="1"/>
  <c r="O92" i="7"/>
  <c r="P92" i="7" s="1"/>
  <c r="O91" i="7"/>
  <c r="P91" i="7" s="1"/>
  <c r="O90" i="7"/>
  <c r="P90" i="7" s="1"/>
  <c r="O89" i="7"/>
  <c r="P89" i="7" s="1"/>
  <c r="O88" i="7"/>
  <c r="P88" i="7" s="1"/>
  <c r="O87" i="7"/>
  <c r="P87" i="7" s="1"/>
  <c r="O86" i="7"/>
  <c r="P86" i="7" s="1"/>
  <c r="O85" i="7"/>
  <c r="P85" i="7" s="1"/>
  <c r="O84" i="7"/>
  <c r="P84" i="7" s="1"/>
  <c r="O83" i="7"/>
  <c r="P83" i="7" s="1"/>
  <c r="O82" i="7"/>
  <c r="P82" i="7" s="1"/>
  <c r="O81" i="7"/>
  <c r="P81" i="7" s="1"/>
  <c r="O80" i="7"/>
  <c r="P80" i="7" s="1"/>
  <c r="O79" i="7"/>
  <c r="P79" i="7" s="1"/>
  <c r="O78" i="7"/>
  <c r="P78" i="7" s="1"/>
  <c r="O77" i="7"/>
  <c r="P77" i="7" s="1"/>
  <c r="O76" i="7"/>
  <c r="P76" i="7" s="1"/>
  <c r="O75" i="7"/>
  <c r="P75" i="7" s="1"/>
  <c r="O74" i="7"/>
  <c r="P74" i="7" s="1"/>
  <c r="O73" i="7"/>
  <c r="P73" i="7" s="1"/>
  <c r="O72" i="7"/>
  <c r="P72" i="7" s="1"/>
  <c r="O71" i="7"/>
  <c r="P71" i="7" s="1"/>
  <c r="O70" i="7"/>
  <c r="P70" i="7" s="1"/>
  <c r="O69" i="7"/>
  <c r="P69" i="7" s="1"/>
  <c r="O68" i="7"/>
  <c r="P68" i="7" s="1"/>
  <c r="O67" i="7"/>
  <c r="P67" i="7" s="1"/>
  <c r="O66" i="7"/>
  <c r="P66" i="7" s="1"/>
  <c r="O65" i="7"/>
  <c r="P65" i="7" s="1"/>
  <c r="O64" i="7"/>
  <c r="P64" i="7" s="1"/>
  <c r="O63" i="7"/>
  <c r="P63" i="7" s="1"/>
  <c r="O62" i="7"/>
  <c r="P62" i="7" s="1"/>
  <c r="O61" i="7"/>
  <c r="P61" i="7" s="1"/>
  <c r="O60" i="7"/>
  <c r="P60" i="7" s="1"/>
  <c r="O59" i="7"/>
  <c r="P59" i="7" s="1"/>
  <c r="O58" i="7"/>
  <c r="P58" i="7" s="1"/>
  <c r="O57" i="7"/>
  <c r="P57" i="7" s="1"/>
  <c r="O56" i="7"/>
  <c r="P56" i="7" s="1"/>
  <c r="O55" i="7"/>
  <c r="P55" i="7" s="1"/>
  <c r="O54" i="7"/>
  <c r="P54" i="7" s="1"/>
  <c r="O53" i="7"/>
  <c r="P53" i="7" s="1"/>
  <c r="O52" i="7"/>
  <c r="P52" i="7" s="1"/>
  <c r="O51" i="7"/>
  <c r="P51" i="7" s="1"/>
  <c r="O50" i="7"/>
  <c r="P50" i="7" s="1"/>
  <c r="O49" i="7"/>
  <c r="P49" i="7" s="1"/>
  <c r="O48" i="7"/>
  <c r="P48" i="7" s="1"/>
  <c r="O47" i="7"/>
  <c r="P47" i="7" s="1"/>
  <c r="O46" i="7"/>
  <c r="P46" i="7" s="1"/>
  <c r="O45" i="7"/>
  <c r="P45" i="7" s="1"/>
  <c r="O44" i="7"/>
  <c r="P44" i="7" s="1"/>
  <c r="O43" i="7"/>
  <c r="P43" i="7" s="1"/>
  <c r="O42" i="7"/>
  <c r="P42" i="7" s="1"/>
  <c r="O41" i="7"/>
  <c r="P41" i="7" s="1"/>
  <c r="O40" i="7"/>
  <c r="P40" i="7" s="1"/>
  <c r="O39" i="7"/>
  <c r="P39" i="7" s="1"/>
  <c r="O38" i="7"/>
  <c r="P38" i="7" s="1"/>
  <c r="O37" i="7"/>
  <c r="P37" i="7" s="1"/>
  <c r="O36" i="7"/>
  <c r="P36" i="7" s="1"/>
  <c r="O35" i="7"/>
  <c r="P35" i="7" s="1"/>
  <c r="O34" i="7"/>
  <c r="P34" i="7" s="1"/>
  <c r="O33" i="7"/>
  <c r="P33" i="7" s="1"/>
  <c r="O32" i="7"/>
  <c r="P32" i="7" s="1"/>
  <c r="O31" i="7"/>
  <c r="P31" i="7" s="1"/>
  <c r="O30" i="7"/>
  <c r="P30" i="7" s="1"/>
  <c r="O29" i="7"/>
  <c r="P29" i="7" s="1"/>
  <c r="O28" i="7"/>
  <c r="P28" i="7" s="1"/>
  <c r="O27" i="7"/>
  <c r="P27" i="7" s="1"/>
  <c r="O26" i="7"/>
  <c r="P26" i="7" s="1"/>
  <c r="O25" i="7"/>
  <c r="P25" i="7" s="1"/>
  <c r="O24" i="7"/>
  <c r="P24" i="7" s="1"/>
  <c r="O23" i="7"/>
  <c r="P23" i="7" s="1"/>
  <c r="O22" i="7"/>
  <c r="P22" i="7" s="1"/>
  <c r="O21" i="7"/>
  <c r="P21" i="7" s="1"/>
  <c r="O20" i="7"/>
  <c r="P20" i="7" s="1"/>
  <c r="O19" i="7"/>
  <c r="P19" i="7" s="1"/>
  <c r="O18" i="7"/>
  <c r="P18" i="7" s="1"/>
  <c r="O17" i="7"/>
  <c r="P17" i="7" s="1"/>
  <c r="O16" i="7"/>
  <c r="P16" i="7" s="1"/>
  <c r="O15" i="7"/>
  <c r="P15" i="7" s="1"/>
  <c r="O14" i="7"/>
  <c r="P14" i="7" s="1"/>
  <c r="O13" i="7"/>
  <c r="P13" i="7" s="1"/>
  <c r="O12" i="7"/>
  <c r="P12" i="7" s="1"/>
  <c r="O11" i="7"/>
  <c r="P11" i="7" s="1"/>
  <c r="O10" i="7"/>
  <c r="P10" i="7" s="1"/>
  <c r="O9" i="7"/>
  <c r="P9" i="7" s="1"/>
  <c r="O8" i="7"/>
  <c r="P8" i="7" s="1"/>
  <c r="O7" i="7"/>
  <c r="P7" i="7" s="1"/>
  <c r="L47" i="7"/>
  <c r="L46" i="7"/>
  <c r="L45" i="7"/>
  <c r="L44" i="7"/>
  <c r="L43" i="7"/>
  <c r="L42" i="7"/>
  <c r="L41" i="7"/>
  <c r="M41" i="7" s="1"/>
  <c r="L40" i="7"/>
  <c r="M40" i="7" s="1"/>
  <c r="L39" i="7"/>
  <c r="L38" i="7"/>
  <c r="L37" i="7"/>
  <c r="L36" i="7"/>
  <c r="L35" i="7"/>
  <c r="M35" i="7" s="1"/>
  <c r="L34" i="7"/>
  <c r="M34" i="7" s="1"/>
  <c r="L33" i="7"/>
  <c r="M33" i="7" s="1"/>
  <c r="L32" i="7"/>
  <c r="M32" i="7" s="1"/>
  <c r="L31" i="7"/>
  <c r="L30" i="7"/>
  <c r="L29" i="7"/>
  <c r="L28" i="7"/>
  <c r="M28" i="7" s="1"/>
  <c r="L27" i="7"/>
  <c r="M27" i="7" s="1"/>
  <c r="L26" i="7"/>
  <c r="L25" i="7"/>
  <c r="M25" i="7" s="1"/>
  <c r="L24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M100" i="7" s="1"/>
  <c r="L99" i="7"/>
  <c r="M99" i="7" s="1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M84" i="7" s="1"/>
  <c r="L83" i="7"/>
  <c r="M83" i="7" s="1"/>
  <c r="L82" i="7"/>
  <c r="L81" i="7"/>
  <c r="L80" i="7"/>
  <c r="L79" i="7"/>
  <c r="L78" i="7"/>
  <c r="L77" i="7"/>
  <c r="L76" i="7"/>
  <c r="M76" i="7" s="1"/>
  <c r="L75" i="7"/>
  <c r="L74" i="7"/>
  <c r="L73" i="7"/>
  <c r="L72" i="7"/>
  <c r="L71" i="7"/>
  <c r="L70" i="7"/>
  <c r="L69" i="7"/>
  <c r="L68" i="7"/>
  <c r="L67" i="7"/>
  <c r="M67" i="7" s="1"/>
  <c r="L66" i="7"/>
  <c r="L65" i="7"/>
  <c r="L64" i="7"/>
  <c r="L63" i="7"/>
  <c r="L62" i="7"/>
  <c r="L61" i="7"/>
  <c r="L60" i="7"/>
  <c r="M60" i="7" s="1"/>
  <c r="L59" i="7"/>
  <c r="M59" i="7" s="1"/>
  <c r="L58" i="7"/>
  <c r="L57" i="7"/>
  <c r="L56" i="7"/>
  <c r="L55" i="7"/>
  <c r="L54" i="7"/>
  <c r="L53" i="7"/>
  <c r="L52" i="7"/>
  <c r="M52" i="7" s="1"/>
  <c r="L51" i="7"/>
  <c r="L50" i="7"/>
  <c r="L49" i="7"/>
  <c r="L48" i="7"/>
  <c r="M45" i="7"/>
  <c r="M44" i="7"/>
  <c r="M43" i="7"/>
  <c r="M36" i="7"/>
  <c r="M29" i="7"/>
  <c r="L23" i="7"/>
  <c r="L22" i="7"/>
  <c r="L21" i="7"/>
  <c r="L20" i="7"/>
  <c r="M20" i="7" s="1"/>
  <c r="L19" i="7"/>
  <c r="L18" i="7"/>
  <c r="L17" i="7"/>
  <c r="L16" i="7"/>
  <c r="L15" i="7"/>
  <c r="L14" i="7"/>
  <c r="L13" i="7"/>
  <c r="M13" i="7" s="1"/>
  <c r="L12" i="7"/>
  <c r="M12" i="7" s="1"/>
  <c r="L11" i="7"/>
  <c r="M11" i="7" s="1"/>
  <c r="L10" i="7"/>
  <c r="L9" i="7"/>
  <c r="L8" i="7"/>
  <c r="L7" i="7"/>
  <c r="M57" i="7"/>
  <c r="M68" i="7"/>
  <c r="M73" i="7"/>
  <c r="M74" i="7"/>
  <c r="M77" i="7"/>
  <c r="M110" i="7"/>
  <c r="M109" i="7"/>
  <c r="M108" i="7"/>
  <c r="M107" i="7"/>
  <c r="M102" i="7"/>
  <c r="M101" i="7"/>
  <c r="M94" i="7"/>
  <c r="M93" i="7"/>
  <c r="M92" i="7"/>
  <c r="M91" i="7"/>
  <c r="M86" i="7"/>
  <c r="M85" i="7"/>
  <c r="M78" i="7"/>
  <c r="M75" i="7"/>
  <c r="M70" i="7"/>
  <c r="M69" i="7"/>
  <c r="M62" i="7"/>
  <c r="M61" i="7"/>
  <c r="M54" i="7"/>
  <c r="M53" i="7"/>
  <c r="M51" i="7"/>
  <c r="M46" i="7"/>
  <c r="M38" i="7"/>
  <c r="M37" i="7"/>
  <c r="M30" i="7"/>
  <c r="M22" i="7"/>
  <c r="M21" i="7"/>
  <c r="M19" i="7"/>
  <c r="M14" i="7"/>
  <c r="M114" i="7"/>
  <c r="M113" i="7"/>
  <c r="M112" i="7"/>
  <c r="M111" i="7"/>
  <c r="M106" i="7"/>
  <c r="M105" i="7"/>
  <c r="M104" i="7"/>
  <c r="M103" i="7"/>
  <c r="M98" i="7"/>
  <c r="M97" i="7"/>
  <c r="M96" i="7"/>
  <c r="M95" i="7"/>
  <c r="M90" i="7"/>
  <c r="M89" i="7"/>
  <c r="M88" i="7"/>
  <c r="M87" i="7"/>
  <c r="M82" i="7"/>
  <c r="M81" i="7"/>
  <c r="M80" i="7"/>
  <c r="M79" i="7"/>
  <c r="M72" i="7"/>
  <c r="M71" i="7"/>
  <c r="M66" i="7"/>
  <c r="M65" i="7"/>
  <c r="M64" i="7"/>
  <c r="M63" i="7"/>
  <c r="M58" i="7"/>
  <c r="M56" i="7"/>
  <c r="M55" i="7"/>
  <c r="M50" i="7"/>
  <c r="M49" i="7"/>
  <c r="M48" i="7"/>
  <c r="M47" i="7"/>
  <c r="M42" i="7"/>
  <c r="M39" i="7"/>
  <c r="M31" i="7"/>
  <c r="M26" i="7"/>
  <c r="M24" i="7"/>
  <c r="M23" i="7"/>
  <c r="M18" i="7"/>
  <c r="M17" i="7"/>
  <c r="M16" i="7"/>
  <c r="M15" i="7"/>
  <c r="M10" i="7"/>
  <c r="M9" i="7"/>
  <c r="M8" i="7"/>
  <c r="M7" i="7"/>
  <c r="AL4" i="23" l="1"/>
  <c r="AF4" i="23" a="1"/>
  <c r="Y4" i="23" a="1"/>
  <c r="R4" i="23" a="1"/>
  <c r="K4" i="23" a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D4" i="23" a="1"/>
  <c r="M65" i="19"/>
  <c r="M23" i="19"/>
  <c r="M25" i="19"/>
  <c r="M16" i="19"/>
  <c r="M54" i="19"/>
  <c r="M17" i="19"/>
  <c r="M47" i="19"/>
  <c r="M15" i="19"/>
  <c r="M52" i="19"/>
  <c r="M34" i="19"/>
  <c r="M48" i="19"/>
  <c r="M18" i="19"/>
  <c r="M49" i="19"/>
  <c r="M32" i="19"/>
  <c r="M42" i="19"/>
  <c r="M22" i="19"/>
  <c r="M10" i="19"/>
  <c r="M35" i="19"/>
  <c r="M62" i="19"/>
  <c r="M36" i="19"/>
  <c r="M21" i="19"/>
  <c r="M28" i="19"/>
  <c r="M13" i="19"/>
  <c r="M20" i="19"/>
  <c r="M46" i="19"/>
  <c r="M29" i="19"/>
  <c r="M11" i="19"/>
  <c r="M59" i="19"/>
  <c r="M58" i="19"/>
  <c r="M77" i="19"/>
  <c r="M67" i="19"/>
  <c r="M64" i="19"/>
  <c r="M57" i="19"/>
  <c r="M60" i="19"/>
  <c r="M51" i="19"/>
  <c r="M66" i="19"/>
  <c r="M33" i="19"/>
  <c r="M27" i="19"/>
  <c r="M40" i="19"/>
  <c r="M55" i="19"/>
  <c r="M78" i="19"/>
  <c r="M72" i="19"/>
  <c r="M41" i="19"/>
  <c r="M26" i="19"/>
  <c r="M56" i="19"/>
  <c r="M50" i="19"/>
  <c r="M61" i="19"/>
  <c r="M14" i="19"/>
  <c r="M19" i="19"/>
  <c r="M53" i="19"/>
  <c r="M63" i="19"/>
  <c r="M44" i="19"/>
  <c r="M43" i="19"/>
  <c r="M24" i="19"/>
  <c r="M79" i="19"/>
  <c r="M12" i="19"/>
  <c r="M30" i="19"/>
  <c r="M31" i="19"/>
  <c r="M45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AG75" i="7" l="1"/>
  <c r="AF75" i="7"/>
  <c r="AE75" i="7"/>
  <c r="AD75" i="7"/>
  <c r="AC75" i="7"/>
  <c r="AB75" i="7"/>
  <c r="AA75" i="7"/>
  <c r="Z75" i="7"/>
  <c r="AG74" i="7"/>
  <c r="AF74" i="7"/>
  <c r="AE74" i="7"/>
  <c r="AD74" i="7"/>
  <c r="AC74" i="7"/>
  <c r="AB74" i="7"/>
  <c r="AA74" i="7"/>
  <c r="Z74" i="7"/>
  <c r="AG73" i="7"/>
  <c r="AF73" i="7"/>
  <c r="AE73" i="7"/>
  <c r="AD73" i="7"/>
  <c r="AC73" i="7"/>
  <c r="AB73" i="7"/>
  <c r="AA73" i="7"/>
  <c r="Z73" i="7"/>
  <c r="AG72" i="7"/>
  <c r="AF72" i="7"/>
  <c r="AE72" i="7"/>
  <c r="AD72" i="7"/>
  <c r="AC72" i="7"/>
  <c r="AB72" i="7"/>
  <c r="AA72" i="7"/>
  <c r="Z72" i="7"/>
  <c r="AG70" i="7"/>
  <c r="AF70" i="7"/>
  <c r="AE70" i="7"/>
  <c r="AD70" i="7"/>
  <c r="AC70" i="7"/>
  <c r="AB70" i="7"/>
  <c r="AA70" i="7"/>
  <c r="Z70" i="7"/>
  <c r="AG69" i="7"/>
  <c r="AF69" i="7"/>
  <c r="AE69" i="7"/>
  <c r="AD69" i="7"/>
  <c r="AC69" i="7"/>
  <c r="AB69" i="7"/>
  <c r="AA69" i="7"/>
  <c r="Z69" i="7"/>
  <c r="AG68" i="7"/>
  <c r="AF68" i="7"/>
  <c r="AE68" i="7"/>
  <c r="AD68" i="7"/>
  <c r="AC68" i="7"/>
  <c r="AB68" i="7"/>
  <c r="AA68" i="7"/>
  <c r="Z68" i="7"/>
  <c r="AG67" i="7"/>
  <c r="AF67" i="7"/>
  <c r="AE67" i="7"/>
  <c r="AD67" i="7"/>
  <c r="AC67" i="7"/>
  <c r="AB67" i="7"/>
  <c r="AA67" i="7"/>
  <c r="Z67" i="7"/>
  <c r="AG38" i="7"/>
  <c r="AF38" i="7"/>
  <c r="AE38" i="7"/>
  <c r="AD38" i="7"/>
  <c r="AC38" i="7"/>
  <c r="AB38" i="7"/>
  <c r="AA38" i="7"/>
  <c r="Z38" i="7"/>
  <c r="AG37" i="7"/>
  <c r="AF37" i="7"/>
  <c r="AE37" i="7"/>
  <c r="AD37" i="7"/>
  <c r="AC37" i="7"/>
  <c r="AB37" i="7"/>
  <c r="AA37" i="7"/>
  <c r="Z37" i="7"/>
  <c r="AG36" i="7"/>
  <c r="AF36" i="7"/>
  <c r="AE36" i="7"/>
  <c r="AD36" i="7"/>
  <c r="AC36" i="7"/>
  <c r="AB36" i="7"/>
  <c r="AA36" i="7"/>
  <c r="Z36" i="7"/>
  <c r="Y34" i="7"/>
  <c r="X34" i="7"/>
  <c r="Y33" i="7"/>
  <c r="X33" i="7"/>
  <c r="Y31" i="7"/>
  <c r="X31" i="7"/>
  <c r="Y30" i="7"/>
  <c r="X30" i="7"/>
  <c r="Y28" i="7"/>
  <c r="X28" i="7"/>
  <c r="Y27" i="7"/>
  <c r="X27" i="7"/>
  <c r="Y25" i="7"/>
  <c r="X25" i="7"/>
  <c r="Y24" i="7"/>
  <c r="X24" i="7"/>
  <c r="AE16" i="7"/>
  <c r="AD16" i="7"/>
  <c r="AE15" i="7"/>
  <c r="AD15" i="7"/>
  <c r="AE8" i="7"/>
  <c r="AD8" i="7"/>
  <c r="AG7" i="7"/>
  <c r="AF7" i="7"/>
  <c r="AE7" i="7"/>
  <c r="AD7" i="7"/>
  <c r="AG6" i="7"/>
  <c r="AF6" i="7"/>
  <c r="AD6" i="7"/>
  <c r="AE6" i="7"/>
  <c r="J115" i="18"/>
  <c r="J114" i="18"/>
  <c r="J113" i="18"/>
  <c r="J108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18" i="18"/>
  <c r="J17" i="18"/>
  <c r="J16" i="18"/>
  <c r="J15" i="18"/>
  <c r="J14" i="18"/>
  <c r="J13" i="18"/>
  <c r="J12" i="18"/>
  <c r="J11" i="18"/>
  <c r="J10" i="18"/>
  <c r="K60" i="14"/>
  <c r="K59" i="14"/>
  <c r="K58" i="14"/>
  <c r="K57" i="14"/>
  <c r="K56" i="14"/>
  <c r="K55" i="14"/>
  <c r="K54" i="14"/>
  <c r="K53" i="14"/>
  <c r="K52" i="14"/>
  <c r="K51" i="14"/>
  <c r="K50" i="14"/>
  <c r="K49" i="14"/>
  <c r="J49" i="14"/>
  <c r="J61" i="14" l="1"/>
  <c r="K115" i="17"/>
  <c r="K114" i="17"/>
  <c r="K113" i="17"/>
  <c r="K103" i="17"/>
  <c r="K98" i="17"/>
  <c r="K93" i="17"/>
  <c r="K88" i="17"/>
  <c r="K85" i="17"/>
  <c r="K84" i="17"/>
  <c r="K83" i="17"/>
  <c r="K82" i="17"/>
  <c r="K81" i="17"/>
  <c r="K80" i="17"/>
  <c r="K79" i="17"/>
  <c r="K78" i="17"/>
  <c r="K77" i="17"/>
  <c r="K76" i="17"/>
  <c r="J115" i="17" l="1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16" i="17"/>
  <c r="J15" i="17"/>
  <c r="J14" i="17"/>
  <c r="J13" i="17"/>
  <c r="J12" i="17"/>
  <c r="J11" i="17"/>
  <c r="J10" i="17"/>
  <c r="J9" i="17"/>
  <c r="J115" i="21"/>
  <c r="J114" i="21"/>
  <c r="J113" i="21"/>
  <c r="J108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K115" i="18"/>
  <c r="K114" i="18"/>
  <c r="K113" i="18"/>
  <c r="K108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Q6" i="7" l="1" a="1"/>
  <c r="J9" i="18"/>
  <c r="N6" i="7" s="1" a="1"/>
  <c r="N14" i="7" l="1"/>
  <c r="Y12" i="23" s="1"/>
  <c r="N99" i="7"/>
  <c r="Y97" i="23" s="1"/>
  <c r="N11" i="7"/>
  <c r="Y9" i="23" s="1"/>
  <c r="N19" i="7"/>
  <c r="Y17" i="23" s="1"/>
  <c r="N27" i="7"/>
  <c r="Y25" i="23" s="1"/>
  <c r="N44" i="7"/>
  <c r="Y42" i="23" s="1"/>
  <c r="N64" i="7"/>
  <c r="Y62" i="23" s="1"/>
  <c r="N85" i="7"/>
  <c r="Y83" i="23" s="1"/>
  <c r="N6" i="7"/>
  <c r="Y4" i="23" s="1"/>
  <c r="N23" i="7"/>
  <c r="Y21" i="23" s="1"/>
  <c r="N31" i="7"/>
  <c r="Y29" i="23" s="1"/>
  <c r="N97" i="7"/>
  <c r="Y95" i="23" s="1"/>
  <c r="N111" i="7"/>
  <c r="Y109" i="23" s="1"/>
  <c r="N110" i="7"/>
  <c r="Y108" i="23" s="1"/>
  <c r="N46" i="7"/>
  <c r="Y44" i="23" s="1"/>
  <c r="N92" i="7"/>
  <c r="Y90" i="23" s="1"/>
  <c r="N43" i="7"/>
  <c r="Y41" i="23" s="1"/>
  <c r="N100" i="7"/>
  <c r="Y98" i="23" s="1"/>
  <c r="N112" i="7"/>
  <c r="Y110" i="23" s="1"/>
  <c r="N94" i="7"/>
  <c r="Y92" i="23" s="1"/>
  <c r="N34" i="7"/>
  <c r="Y32" i="23" s="1"/>
  <c r="N73" i="7"/>
  <c r="Y71" i="23" s="1"/>
  <c r="N104" i="7"/>
  <c r="Y102" i="23" s="1"/>
  <c r="N86" i="7"/>
  <c r="Y84" i="23" s="1"/>
  <c r="N22" i="7"/>
  <c r="Y20" i="23" s="1"/>
  <c r="N16" i="7"/>
  <c r="Y14" i="23" s="1"/>
  <c r="N88" i="7"/>
  <c r="Y86" i="23" s="1"/>
  <c r="N55" i="7"/>
  <c r="Y53" i="23" s="1"/>
  <c r="N82" i="7"/>
  <c r="Y80" i="23" s="1"/>
  <c r="N93" i="7"/>
  <c r="Y91" i="23" s="1"/>
  <c r="N10" i="7"/>
  <c r="Y8" i="23" s="1"/>
  <c r="N18" i="7"/>
  <c r="Y16" i="23" s="1"/>
  <c r="N35" i="7"/>
  <c r="Y33" i="23" s="1"/>
  <c r="N52" i="7"/>
  <c r="Y50" i="23" s="1"/>
  <c r="N74" i="7"/>
  <c r="Y72" i="23" s="1"/>
  <c r="N101" i="7"/>
  <c r="Y99" i="23" s="1"/>
  <c r="N13" i="7"/>
  <c r="Y11" i="23" s="1"/>
  <c r="N21" i="7"/>
  <c r="Y19" i="23" s="1"/>
  <c r="N89" i="7"/>
  <c r="Y87" i="23" s="1"/>
  <c r="N103" i="7"/>
  <c r="Y101" i="23" s="1"/>
  <c r="N102" i="7"/>
  <c r="Y100" i="23" s="1"/>
  <c r="N38" i="7"/>
  <c r="Y36" i="23" s="1"/>
  <c r="N81" i="7"/>
  <c r="Y79" i="23" s="1"/>
  <c r="N9" i="7"/>
  <c r="Y7" i="23" s="1"/>
  <c r="N26" i="7"/>
  <c r="Y24" i="23" s="1"/>
  <c r="N84" i="7"/>
  <c r="Y82" i="23" s="1"/>
  <c r="N12" i="7"/>
  <c r="Y10" i="23" s="1"/>
  <c r="N95" i="7"/>
  <c r="Y93" i="23" s="1"/>
  <c r="N30" i="7"/>
  <c r="Y28" i="23" s="1"/>
  <c r="N17" i="7"/>
  <c r="Y15" i="23" s="1"/>
  <c r="N51" i="7"/>
  <c r="Y49" i="23" s="1"/>
  <c r="N114" i="7"/>
  <c r="Y112" i="23" s="1"/>
  <c r="N87" i="7"/>
  <c r="Y85" i="23" s="1"/>
  <c r="N76" i="7"/>
  <c r="Y74" i="23" s="1"/>
  <c r="N50" i="7"/>
  <c r="Y48" i="23" s="1"/>
  <c r="N71" i="7"/>
  <c r="Y69" i="23" s="1"/>
  <c r="N68" i="7"/>
  <c r="Y66" i="23" s="1"/>
  <c r="N61" i="7"/>
  <c r="Y59" i="23" s="1"/>
  <c r="N59" i="7"/>
  <c r="Y57" i="23" s="1"/>
  <c r="N58" i="7"/>
  <c r="Y56" i="23" s="1"/>
  <c r="N67" i="7"/>
  <c r="Y65" i="23" s="1"/>
  <c r="N77" i="7"/>
  <c r="Y75" i="23" s="1"/>
  <c r="N109" i="7"/>
  <c r="Y107" i="23" s="1"/>
  <c r="N83" i="7"/>
  <c r="Y81" i="23" s="1"/>
  <c r="N108" i="7"/>
  <c r="Y106" i="23" s="1"/>
  <c r="N70" i="7"/>
  <c r="Y68" i="23" s="1"/>
  <c r="N48" i="7"/>
  <c r="Y46" i="23" s="1"/>
  <c r="N57" i="7"/>
  <c r="Y55" i="23" s="1"/>
  <c r="N66" i="7"/>
  <c r="Y64" i="23" s="1"/>
  <c r="N91" i="7"/>
  <c r="Y89" i="23" s="1"/>
  <c r="N8" i="7"/>
  <c r="Y6" i="23" s="1"/>
  <c r="N25" i="7"/>
  <c r="Y23" i="23" s="1"/>
  <c r="N42" i="7"/>
  <c r="Y40" i="23" s="1"/>
  <c r="N60" i="7"/>
  <c r="Y58" i="23" s="1"/>
  <c r="N69" i="7"/>
  <c r="Y67" i="23" s="1"/>
  <c r="N106" i="7"/>
  <c r="Y104" i="23" s="1"/>
  <c r="N96" i="7"/>
  <c r="Y94" i="23" s="1"/>
  <c r="N79" i="7"/>
  <c r="Y77" i="23" s="1"/>
  <c r="N78" i="7"/>
  <c r="Y76" i="23" s="1"/>
  <c r="N98" i="7"/>
  <c r="Y96" i="23" s="1"/>
  <c r="N54" i="7"/>
  <c r="Y52" i="23" s="1"/>
  <c r="N39" i="7"/>
  <c r="Y37" i="23" s="1"/>
  <c r="N47" i="7"/>
  <c r="Y45" i="23" s="1"/>
  <c r="N56" i="7"/>
  <c r="Y54" i="23" s="1"/>
  <c r="N33" i="7"/>
  <c r="Y31" i="23" s="1"/>
  <c r="N29" i="7"/>
  <c r="Y27" i="23" s="1"/>
  <c r="N37" i="7"/>
  <c r="Y35" i="23" s="1"/>
  <c r="N45" i="7"/>
  <c r="Y43" i="23" s="1"/>
  <c r="N65" i="7"/>
  <c r="Y63" i="23" s="1"/>
  <c r="N90" i="7"/>
  <c r="Y88" i="23" s="1"/>
  <c r="N7" i="7"/>
  <c r="Y5" i="23" s="1"/>
  <c r="N24" i="7"/>
  <c r="Y22" i="23" s="1"/>
  <c r="N41" i="7"/>
  <c r="Y39" i="23" s="1"/>
  <c r="N49" i="7"/>
  <c r="Y47" i="23" s="1"/>
  <c r="N113" i="7"/>
  <c r="Y111" i="23" s="1"/>
  <c r="N80" i="7"/>
  <c r="Y78" i="23" s="1"/>
  <c r="N63" i="7"/>
  <c r="Y61" i="23" s="1"/>
  <c r="N62" i="7"/>
  <c r="Y60" i="23" s="1"/>
  <c r="N20" i="7"/>
  <c r="Y18" i="23" s="1"/>
  <c r="N28" i="7"/>
  <c r="Y26" i="23" s="1"/>
  <c r="N36" i="7"/>
  <c r="Y34" i="23" s="1"/>
  <c r="N53" i="7"/>
  <c r="Y51" i="23" s="1"/>
  <c r="N75" i="7"/>
  <c r="Y73" i="23" s="1"/>
  <c r="N107" i="7"/>
  <c r="Y105" i="23" s="1"/>
  <c r="N15" i="7"/>
  <c r="Y13" i="23" s="1"/>
  <c r="N32" i="7"/>
  <c r="Y30" i="23" s="1"/>
  <c r="N40" i="7"/>
  <c r="Y38" i="23" s="1"/>
  <c r="N105" i="7"/>
  <c r="Y103" i="23" s="1"/>
  <c r="N72" i="7"/>
  <c r="Y70" i="23" s="1"/>
  <c r="Q14" i="7"/>
  <c r="AF12" i="23" s="1"/>
  <c r="Q13" i="7"/>
  <c r="AF11" i="23" s="1"/>
  <c r="Q23" i="7"/>
  <c r="AF21" i="23" s="1"/>
  <c r="Q32" i="7"/>
  <c r="AF30" i="23" s="1"/>
  <c r="Q41" i="7"/>
  <c r="AF39" i="23" s="1"/>
  <c r="Q50" i="7"/>
  <c r="AF48" i="23" s="1"/>
  <c r="Q59" i="7"/>
  <c r="AF57" i="23" s="1"/>
  <c r="Q68" i="7"/>
  <c r="Q80" i="7"/>
  <c r="AF78" i="23" s="1"/>
  <c r="Q91" i="7"/>
  <c r="AF89" i="23" s="1"/>
  <c r="Q106" i="7"/>
  <c r="AF104" i="23" s="1"/>
  <c r="Q6" i="7"/>
  <c r="AF4" i="23" s="1"/>
  <c r="Q15" i="7"/>
  <c r="AF13" i="23" s="1"/>
  <c r="Q24" i="7"/>
  <c r="AF22" i="23" s="1"/>
  <c r="Q33" i="7"/>
  <c r="AF31" i="23" s="1"/>
  <c r="Q42" i="7"/>
  <c r="AF40" i="23" s="1"/>
  <c r="Q51" i="7"/>
  <c r="AF49" i="23" s="1"/>
  <c r="Q60" i="7"/>
  <c r="AF58" i="23" s="1"/>
  <c r="Q69" i="7"/>
  <c r="Q81" i="7"/>
  <c r="AF79" i="23" s="1"/>
  <c r="Q92" i="7"/>
  <c r="AF90" i="23" s="1"/>
  <c r="Q107" i="7"/>
  <c r="AF105" i="23" s="1"/>
  <c r="Q7" i="7"/>
  <c r="AF5" i="23" s="1"/>
  <c r="Q16" i="7"/>
  <c r="AF14" i="23" s="1"/>
  <c r="Q25" i="7"/>
  <c r="AF23" i="23" s="1"/>
  <c r="Q34" i="7"/>
  <c r="AF32" i="23" s="1"/>
  <c r="Q43" i="7"/>
  <c r="AF41" i="23" s="1"/>
  <c r="Q52" i="7"/>
  <c r="AF50" i="23" s="1"/>
  <c r="Q61" i="7"/>
  <c r="AF59" i="23" s="1"/>
  <c r="Q72" i="7"/>
  <c r="AF70" i="23" s="1"/>
  <c r="Q82" i="7"/>
  <c r="AF80" i="23" s="1"/>
  <c r="Q93" i="7"/>
  <c r="AF91" i="23" s="1"/>
  <c r="Q108" i="7"/>
  <c r="AF106" i="23" s="1"/>
  <c r="Q8" i="7"/>
  <c r="AF6" i="23" s="1"/>
  <c r="Q17" i="7"/>
  <c r="AF15" i="23" s="1"/>
  <c r="Q26" i="7"/>
  <c r="AF24" i="23" s="1"/>
  <c r="Q35" i="7"/>
  <c r="AF33" i="23" s="1"/>
  <c r="Q44" i="7"/>
  <c r="AF42" i="23" s="1"/>
  <c r="Q53" i="7"/>
  <c r="AF51" i="23" s="1"/>
  <c r="Q63" i="7"/>
  <c r="AF61" i="23" s="1"/>
  <c r="Q73" i="7"/>
  <c r="Q83" i="7"/>
  <c r="AF81" i="23" s="1"/>
  <c r="Q97" i="7"/>
  <c r="AF95" i="23" s="1"/>
  <c r="Q109" i="7"/>
  <c r="AF107" i="23" s="1"/>
  <c r="Q9" i="7"/>
  <c r="AF7" i="23" s="1"/>
  <c r="Q18" i="7"/>
  <c r="AF16" i="23" s="1"/>
  <c r="Q27" i="7"/>
  <c r="AF25" i="23" s="1"/>
  <c r="Q36" i="7"/>
  <c r="Q45" i="7"/>
  <c r="AF43" i="23" s="1"/>
  <c r="Q55" i="7"/>
  <c r="AF53" i="23" s="1"/>
  <c r="Q64" i="7"/>
  <c r="AF62" i="23" s="1"/>
  <c r="Q74" i="7"/>
  <c r="AF72" i="23" s="1"/>
  <c r="Q84" i="7"/>
  <c r="AF82" i="23" s="1"/>
  <c r="Q98" i="7"/>
  <c r="AF96" i="23" s="1"/>
  <c r="Q114" i="7"/>
  <c r="AF112" i="23" s="1"/>
  <c r="Q10" i="7"/>
  <c r="AF8" i="23" s="1"/>
  <c r="Q19" i="7"/>
  <c r="AF17" i="23" s="1"/>
  <c r="Q28" i="7"/>
  <c r="AF26" i="23" s="1"/>
  <c r="Q37" i="7"/>
  <c r="Q47" i="7"/>
  <c r="AF45" i="23" s="1"/>
  <c r="Q56" i="7"/>
  <c r="AF54" i="23" s="1"/>
  <c r="Q65" i="7"/>
  <c r="AF63" i="23" s="1"/>
  <c r="Q75" i="7"/>
  <c r="Q85" i="7"/>
  <c r="AF83" i="23" s="1"/>
  <c r="Q99" i="7"/>
  <c r="AF97" i="23" s="1"/>
  <c r="Q11" i="7"/>
  <c r="AF9" i="23" s="1"/>
  <c r="Q20" i="7"/>
  <c r="AF18" i="23" s="1"/>
  <c r="Q29" i="7"/>
  <c r="AF27" i="23" s="1"/>
  <c r="Q39" i="7"/>
  <c r="AF37" i="23" s="1"/>
  <c r="Q48" i="7"/>
  <c r="AF46" i="23" s="1"/>
  <c r="Q57" i="7"/>
  <c r="AF55" i="23" s="1"/>
  <c r="Q66" i="7"/>
  <c r="AF64" i="23" s="1"/>
  <c r="Q76" i="7"/>
  <c r="AF74" i="23" s="1"/>
  <c r="Q89" i="7"/>
  <c r="AF87" i="23" s="1"/>
  <c r="Q100" i="7"/>
  <c r="AF98" i="23" s="1"/>
  <c r="Q12" i="7"/>
  <c r="AF10" i="23" s="1"/>
  <c r="Q21" i="7"/>
  <c r="AF19" i="23" s="1"/>
  <c r="Q31" i="7"/>
  <c r="AF29" i="23" s="1"/>
  <c r="Q40" i="7"/>
  <c r="AF38" i="23" s="1"/>
  <c r="Q49" i="7"/>
  <c r="AF47" i="23" s="1"/>
  <c r="Q58" i="7"/>
  <c r="AF56" i="23" s="1"/>
  <c r="Q67" i="7"/>
  <c r="Q77" i="7"/>
  <c r="AF75" i="23" s="1"/>
  <c r="Q90" i="7"/>
  <c r="AF88" i="23" s="1"/>
  <c r="Q101" i="7"/>
  <c r="AF99" i="23" s="1"/>
  <c r="Q113" i="7"/>
  <c r="AF111" i="23" s="1"/>
  <c r="Q95" i="7"/>
  <c r="AF93" i="23" s="1"/>
  <c r="Q78" i="7"/>
  <c r="AF76" i="23" s="1"/>
  <c r="Q105" i="7"/>
  <c r="AF103" i="23" s="1"/>
  <c r="Q87" i="7"/>
  <c r="AF85" i="23" s="1"/>
  <c r="Q70" i="7"/>
  <c r="Q112" i="7"/>
  <c r="AF110" i="23" s="1"/>
  <c r="Q79" i="7"/>
  <c r="AF77" i="23" s="1"/>
  <c r="Q62" i="7"/>
  <c r="AF60" i="23" s="1"/>
  <c r="Q104" i="7"/>
  <c r="AF102" i="23" s="1"/>
  <c r="Q71" i="7"/>
  <c r="AF69" i="23" s="1"/>
  <c r="Q54" i="7"/>
  <c r="AF52" i="23" s="1"/>
  <c r="Q96" i="7"/>
  <c r="AF94" i="23" s="1"/>
  <c r="Q110" i="7"/>
  <c r="AF108" i="23" s="1"/>
  <c r="Q46" i="7"/>
  <c r="AF44" i="23" s="1"/>
  <c r="Q88" i="7"/>
  <c r="AF86" i="23" s="1"/>
  <c r="Q102" i="7"/>
  <c r="AF100" i="23" s="1"/>
  <c r="Q38" i="7"/>
  <c r="Q111" i="7"/>
  <c r="AF109" i="23" s="1"/>
  <c r="Q94" i="7"/>
  <c r="AF92" i="23" s="1"/>
  <c r="Q30" i="7"/>
  <c r="AF28" i="23" s="1"/>
  <c r="Q103" i="7"/>
  <c r="AF101" i="23" s="1"/>
  <c r="Q86" i="7"/>
  <c r="AF84" i="23" s="1"/>
  <c r="Q22" i="7"/>
  <c r="AF20" i="23" s="1"/>
  <c r="R6" i="7"/>
  <c r="S6" i="7" s="1"/>
  <c r="J115" i="14"/>
  <c r="J114" i="14"/>
  <c r="J113" i="14"/>
  <c r="J108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69" i="14"/>
  <c r="J66" i="14"/>
  <c r="J63" i="14"/>
  <c r="J60" i="14"/>
  <c r="J59" i="14"/>
  <c r="J58" i="14"/>
  <c r="J57" i="14"/>
  <c r="J56" i="14"/>
  <c r="J55" i="14"/>
  <c r="J54" i="14"/>
  <c r="J53" i="14"/>
  <c r="J52" i="14"/>
  <c r="J51" i="14"/>
  <c r="J50" i="14"/>
  <c r="J13" i="14"/>
  <c r="J12" i="14"/>
  <c r="J11" i="14"/>
  <c r="J10" i="14"/>
  <c r="J9" i="14"/>
  <c r="K7" i="19"/>
  <c r="J79" i="19"/>
  <c r="J78" i="19"/>
  <c r="J77" i="19"/>
  <c r="J72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AG21" i="23"/>
  <c r="Z97" i="23"/>
  <c r="AG17" i="23"/>
  <c r="AG100" i="23"/>
  <c r="Z112" i="23"/>
  <c r="AG111" i="23"/>
  <c r="AG9" i="23"/>
  <c r="Z95" i="23"/>
  <c r="Z32" i="23"/>
  <c r="Z77" i="23"/>
  <c r="AG77" i="23"/>
  <c r="Z88" i="23"/>
  <c r="Z25" i="23"/>
  <c r="Z7" i="23"/>
  <c r="Z31" i="23"/>
  <c r="Z29" i="23"/>
  <c r="AG96" i="23"/>
  <c r="AG84" i="23"/>
  <c r="Z73" i="23"/>
  <c r="Z13" i="23"/>
  <c r="Z15" i="23"/>
  <c r="AG89" i="23"/>
  <c r="Z27" i="23"/>
  <c r="Z78" i="23"/>
  <c r="AG90" i="23"/>
  <c r="AG95" i="23"/>
  <c r="Z110" i="23"/>
  <c r="Z82" i="23"/>
  <c r="AG87" i="23"/>
  <c r="Z99" i="23"/>
  <c r="Z111" i="23"/>
  <c r="Z23" i="23"/>
  <c r="AG85" i="23"/>
  <c r="Z81" i="23"/>
  <c r="AG14" i="23"/>
  <c r="Z6" i="23"/>
  <c r="Z34" i="23"/>
  <c r="Z35" i="23"/>
  <c r="AG82" i="23"/>
  <c r="AG74" i="23"/>
  <c r="Z39" i="23"/>
  <c r="Z8" i="23"/>
  <c r="Z79" i="23"/>
  <c r="Z74" i="23"/>
  <c r="AG22" i="23"/>
  <c r="AG11" i="23"/>
  <c r="Z26" i="23"/>
  <c r="AG92" i="23"/>
  <c r="AG76" i="23"/>
  <c r="Z9" i="23"/>
  <c r="AG79" i="23"/>
  <c r="Z92" i="23"/>
  <c r="Z94" i="23"/>
  <c r="AG25" i="23"/>
  <c r="AG110" i="23"/>
  <c r="Z96" i="23"/>
  <c r="Z105" i="23"/>
  <c r="Z12" i="23"/>
  <c r="AG112" i="23"/>
  <c r="AG23" i="23"/>
  <c r="Z36" i="23"/>
  <c r="Z22" i="23"/>
  <c r="Z89" i="23"/>
  <c r="AG31" i="23"/>
  <c r="AG99" i="23"/>
  <c r="Z33" i="23"/>
  <c r="Z28" i="23"/>
  <c r="Z87" i="23"/>
  <c r="AG78" i="23"/>
  <c r="AG97" i="23"/>
  <c r="Z37" i="23"/>
  <c r="AG28" i="23"/>
  <c r="Z91" i="23"/>
  <c r="Z86" i="23"/>
  <c r="Z14" i="23"/>
  <c r="Z24" i="23"/>
  <c r="AG18" i="23"/>
  <c r="Z30" i="23"/>
  <c r="Z98" i="23"/>
  <c r="Z75" i="23"/>
  <c r="Z11" i="23"/>
  <c r="AG27" i="23"/>
  <c r="Z100" i="23"/>
  <c r="AG93" i="23"/>
  <c r="Z76" i="23"/>
  <c r="AG29" i="23"/>
  <c r="AG81" i="23"/>
  <c r="AG15" i="23"/>
  <c r="AG13" i="23"/>
  <c r="AG26" i="23"/>
  <c r="Z38" i="23"/>
  <c r="Z83" i="23"/>
  <c r="AG8" i="23"/>
  <c r="AG98" i="23"/>
  <c r="AG16" i="23"/>
  <c r="AG20" i="23"/>
  <c r="AG12" i="23"/>
  <c r="AG33" i="23"/>
  <c r="AG19" i="23"/>
  <c r="Z85" i="23"/>
  <c r="AG94" i="23"/>
  <c r="Z80" i="23"/>
  <c r="AG32" i="23"/>
  <c r="AG80" i="23"/>
  <c r="AG86" i="23"/>
  <c r="AG88" i="23"/>
  <c r="AG30" i="23"/>
  <c r="AG24" i="23"/>
  <c r="AG7" i="23"/>
  <c r="Z93" i="23"/>
  <c r="AG105" i="23"/>
  <c r="Z90" i="23"/>
  <c r="AG75" i="23"/>
  <c r="AG6" i="23"/>
  <c r="AG83" i="23"/>
  <c r="Z84" i="23"/>
  <c r="Z10" i="23"/>
  <c r="AG91" i="23"/>
  <c r="AG10" i="23"/>
  <c r="AH41" i="23" l="1"/>
  <c r="AG41" i="23"/>
  <c r="AI41" i="23" s="1"/>
  <c r="AA101" i="23"/>
  <c r="Z101" i="23"/>
  <c r="AB101" i="23" s="1"/>
  <c r="AA16" i="23"/>
  <c r="Z16" i="23"/>
  <c r="AB16" i="23" s="1"/>
  <c r="AH58" i="23"/>
  <c r="AG58" i="23"/>
  <c r="AI58" i="23" s="1"/>
  <c r="AA43" i="23"/>
  <c r="Z43" i="23"/>
  <c r="AB43" i="23" s="1"/>
  <c r="AA48" i="23"/>
  <c r="Z48" i="23"/>
  <c r="AB48" i="23" s="1"/>
  <c r="AA102" i="23"/>
  <c r="Z102" i="23"/>
  <c r="AB102" i="23" s="1"/>
  <c r="AG103" i="23"/>
  <c r="AI103" i="23" s="1"/>
  <c r="AH103" i="23"/>
  <c r="AH43" i="23"/>
  <c r="AG43" i="23"/>
  <c r="AI43" i="23" s="1"/>
  <c r="AH49" i="23"/>
  <c r="AG49" i="23"/>
  <c r="AI49" i="23" s="1"/>
  <c r="AA47" i="23"/>
  <c r="Z47" i="23"/>
  <c r="AB47" i="23" s="1"/>
  <c r="AA108" i="23"/>
  <c r="Z108" i="23"/>
  <c r="AB108" i="23" s="1"/>
  <c r="AH61" i="23"/>
  <c r="AG61" i="23"/>
  <c r="AI61" i="23" s="1"/>
  <c r="AH40" i="23"/>
  <c r="AG40" i="23"/>
  <c r="AI40" i="23" s="1"/>
  <c r="AA64" i="23"/>
  <c r="Z64" i="23"/>
  <c r="AB64" i="23" s="1"/>
  <c r="AH38" i="23"/>
  <c r="AG38" i="23"/>
  <c r="AI38" i="23" s="1"/>
  <c r="AF73" i="23"/>
  <c r="AH51" i="23"/>
  <c r="AG51" i="23"/>
  <c r="AI51" i="23" s="1"/>
  <c r="AA55" i="23"/>
  <c r="Z55" i="23"/>
  <c r="AB55" i="23" s="1"/>
  <c r="AH60" i="23"/>
  <c r="AG60" i="23"/>
  <c r="AI60" i="23" s="1"/>
  <c r="AG46" i="23"/>
  <c r="AI46" i="23" s="1"/>
  <c r="AH46" i="23"/>
  <c r="AH63" i="23"/>
  <c r="AG63" i="23"/>
  <c r="AI63" i="23" s="1"/>
  <c r="AG42" i="23"/>
  <c r="AI42" i="23" s="1"/>
  <c r="AH42" i="23"/>
  <c r="AH70" i="23"/>
  <c r="AG70" i="23"/>
  <c r="AI70" i="23" s="1"/>
  <c r="AH48" i="23"/>
  <c r="AG48" i="23"/>
  <c r="AI48" i="23" s="1"/>
  <c r="AA18" i="23"/>
  <c r="Z18" i="23"/>
  <c r="AB18" i="23" s="1"/>
  <c r="AA5" i="23"/>
  <c r="Z5" i="23"/>
  <c r="AB5" i="23" s="1"/>
  <c r="AA45" i="23"/>
  <c r="Z45" i="23"/>
  <c r="AB45" i="23" s="1"/>
  <c r="AA67" i="23"/>
  <c r="Z67" i="23"/>
  <c r="AB67" i="23" s="1"/>
  <c r="Z46" i="23"/>
  <c r="AB46" i="23" s="1"/>
  <c r="AA46" i="23"/>
  <c r="AA57" i="23"/>
  <c r="Z57" i="23"/>
  <c r="AB57" i="23" s="1"/>
  <c r="AA49" i="23"/>
  <c r="Z49" i="23"/>
  <c r="AB49" i="23" s="1"/>
  <c r="Z72" i="23"/>
  <c r="AB72" i="23" s="1"/>
  <c r="AA72" i="23"/>
  <c r="AH101" i="23"/>
  <c r="AG101" i="23"/>
  <c r="AI101" i="23" s="1"/>
  <c r="AF68" i="23"/>
  <c r="AF35" i="23"/>
  <c r="AF67" i="23"/>
  <c r="AF65" i="23"/>
  <c r="AH53" i="23"/>
  <c r="AG53" i="23"/>
  <c r="AI53" i="23" s="1"/>
  <c r="Z107" i="23"/>
  <c r="AB107" i="23" s="1"/>
  <c r="AA107" i="23"/>
  <c r="AA62" i="23"/>
  <c r="Z62" i="23"/>
  <c r="AB62" i="23" s="1"/>
  <c r="AH56" i="23"/>
  <c r="AG56" i="23"/>
  <c r="AI56" i="23" s="1"/>
  <c r="AF71" i="23"/>
  <c r="AA19" i="23"/>
  <c r="Z19" i="23"/>
  <c r="AB19" i="23" s="1"/>
  <c r="AA71" i="23"/>
  <c r="Z71" i="23"/>
  <c r="AB71" i="23" s="1"/>
  <c r="AH69" i="23"/>
  <c r="AG69" i="23"/>
  <c r="AI69" i="23" s="1"/>
  <c r="AG64" i="23"/>
  <c r="AI64" i="23" s="1"/>
  <c r="AH64" i="23"/>
  <c r="AF34" i="23"/>
  <c r="AA109" i="23"/>
  <c r="Z109" i="23"/>
  <c r="AB109" i="23" s="1"/>
  <c r="AF36" i="23"/>
  <c r="AH57" i="23"/>
  <c r="AG57" i="23"/>
  <c r="AI57" i="23" s="1"/>
  <c r="Z54" i="23"/>
  <c r="AB54" i="23" s="1"/>
  <c r="AA54" i="23"/>
  <c r="Z56" i="23"/>
  <c r="AB56" i="23" s="1"/>
  <c r="AA56" i="23"/>
  <c r="AH37" i="23"/>
  <c r="AG37" i="23"/>
  <c r="AI37" i="23" s="1"/>
  <c r="AH54" i="23"/>
  <c r="AG54" i="23"/>
  <c r="AI54" i="23" s="1"/>
  <c r="AH59" i="23"/>
  <c r="AG59" i="23"/>
  <c r="AI59" i="23" s="1"/>
  <c r="AH39" i="23"/>
  <c r="AG39" i="23"/>
  <c r="AI39" i="23" s="1"/>
  <c r="AA60" i="23"/>
  <c r="Z60" i="23"/>
  <c r="AB60" i="23" s="1"/>
  <c r="AA58" i="23"/>
  <c r="Z58" i="23"/>
  <c r="AB58" i="23" s="1"/>
  <c r="AA68" i="23"/>
  <c r="Z68" i="23"/>
  <c r="AB68" i="23" s="1"/>
  <c r="AA59" i="23"/>
  <c r="Z59" i="23"/>
  <c r="AB59" i="23" s="1"/>
  <c r="AA50" i="23"/>
  <c r="Z50" i="23"/>
  <c r="AB50" i="23" s="1"/>
  <c r="AA21" i="23"/>
  <c r="Z21" i="23"/>
  <c r="AB21" i="23" s="1"/>
  <c r="AH108" i="23"/>
  <c r="AG108" i="23"/>
  <c r="AI108" i="23" s="1"/>
  <c r="AH62" i="23"/>
  <c r="AG62" i="23"/>
  <c r="AI62" i="23" s="1"/>
  <c r="AH104" i="23"/>
  <c r="AG104" i="23"/>
  <c r="AI104" i="23" s="1"/>
  <c r="AA69" i="23"/>
  <c r="Z69" i="23"/>
  <c r="AB69" i="23" s="1"/>
  <c r="AA44" i="23"/>
  <c r="Z44" i="23"/>
  <c r="AB44" i="23" s="1"/>
  <c r="AH52" i="23"/>
  <c r="AG52" i="23"/>
  <c r="AI52" i="23" s="1"/>
  <c r="AH106" i="23"/>
  <c r="AG106" i="23"/>
  <c r="AI106" i="23" s="1"/>
  <c r="Z51" i="23"/>
  <c r="AB51" i="23" s="1"/>
  <c r="AA51" i="23"/>
  <c r="Z42" i="23"/>
  <c r="AB42" i="23" s="1"/>
  <c r="AA42" i="23"/>
  <c r="AH109" i="23"/>
  <c r="AG109" i="23"/>
  <c r="AI109" i="23" s="1"/>
  <c r="AH47" i="23"/>
  <c r="AG47" i="23"/>
  <c r="AI47" i="23" s="1"/>
  <c r="AF66" i="23"/>
  <c r="Z70" i="23"/>
  <c r="AB70" i="23" s="1"/>
  <c r="AA70" i="23"/>
  <c r="AA65" i="23"/>
  <c r="Z65" i="23"/>
  <c r="AB65" i="23" s="1"/>
  <c r="AH102" i="23"/>
  <c r="AG102" i="23"/>
  <c r="AI102" i="23" s="1"/>
  <c r="AG55" i="23"/>
  <c r="AI55" i="23" s="1"/>
  <c r="AH55" i="23"/>
  <c r="AH5" i="23"/>
  <c r="AG5" i="23"/>
  <c r="AI5" i="23" s="1"/>
  <c r="AA103" i="23"/>
  <c r="Z103" i="23"/>
  <c r="AB103" i="23" s="1"/>
  <c r="AA104" i="23"/>
  <c r="Z104" i="23"/>
  <c r="AB104" i="23" s="1"/>
  <c r="AA53" i="23"/>
  <c r="Z53" i="23"/>
  <c r="AB53" i="23" s="1"/>
  <c r="AA17" i="23"/>
  <c r="Z17" i="23"/>
  <c r="AB17" i="23" s="1"/>
  <c r="AH44" i="23"/>
  <c r="AG44" i="23"/>
  <c r="AI44" i="23" s="1"/>
  <c r="AH45" i="23"/>
  <c r="AG45" i="23"/>
  <c r="AI45" i="23" s="1"/>
  <c r="AH72" i="23"/>
  <c r="AG72" i="23"/>
  <c r="AI72" i="23" s="1"/>
  <c r="AG107" i="23"/>
  <c r="AI107" i="23" s="1"/>
  <c r="AH107" i="23"/>
  <c r="AH50" i="23"/>
  <c r="AG50" i="23"/>
  <c r="AI50" i="23" s="1"/>
  <c r="AG4" i="23"/>
  <c r="AI4" i="23" s="1"/>
  <c r="AH4" i="23"/>
  <c r="AA61" i="23"/>
  <c r="Z61" i="23"/>
  <c r="AB61" i="23" s="1"/>
  <c r="Z63" i="23"/>
  <c r="AB63" i="23" s="1"/>
  <c r="AA63" i="23"/>
  <c r="AA52" i="23"/>
  <c r="Z52" i="23"/>
  <c r="AB52" i="23" s="1"/>
  <c r="Z40" i="23"/>
  <c r="AB40" i="23" s="1"/>
  <c r="AA40" i="23"/>
  <c r="AA106" i="23"/>
  <c r="Z106" i="23"/>
  <c r="AB106" i="23" s="1"/>
  <c r="AA66" i="23"/>
  <c r="Z66" i="23"/>
  <c r="AB66" i="23" s="1"/>
  <c r="AA20" i="23"/>
  <c r="Z20" i="23"/>
  <c r="AB20" i="23" s="1"/>
  <c r="AA41" i="23"/>
  <c r="Z41" i="23"/>
  <c r="AB41" i="23" s="1"/>
  <c r="AA4" i="23"/>
  <c r="Z4" i="23"/>
  <c r="AB4" i="23" s="1"/>
  <c r="H6" i="7" a="1"/>
  <c r="O6" i="7"/>
  <c r="T6" i="7" a="1"/>
  <c r="T10" i="7" s="1"/>
  <c r="D8" i="23" s="1"/>
  <c r="AG73" i="23"/>
  <c r="E8" i="23"/>
  <c r="AH66" i="23" l="1"/>
  <c r="AG66" i="23"/>
  <c r="AI66" i="23" s="1"/>
  <c r="AH36" i="23"/>
  <c r="AG36" i="23"/>
  <c r="AI36" i="23" s="1"/>
  <c r="AG34" i="23"/>
  <c r="AI34" i="23" s="1"/>
  <c r="AH34" i="23"/>
  <c r="AH71" i="23"/>
  <c r="AG71" i="23"/>
  <c r="AI71" i="23" s="1"/>
  <c r="AH65" i="23"/>
  <c r="AG65" i="23"/>
  <c r="AI65" i="23" s="1"/>
  <c r="AH67" i="23"/>
  <c r="AG67" i="23"/>
  <c r="AI67" i="23" s="1"/>
  <c r="AH35" i="23"/>
  <c r="AG35" i="23"/>
  <c r="AI35" i="23" s="1"/>
  <c r="AH68" i="23"/>
  <c r="AG68" i="23"/>
  <c r="AI68" i="23" s="1"/>
  <c r="H22" i="7"/>
  <c r="H10" i="7"/>
  <c r="K8" i="23" s="1"/>
  <c r="H18" i="7"/>
  <c r="H27" i="7"/>
  <c r="H36" i="7"/>
  <c r="H49" i="7"/>
  <c r="K47" i="23" s="1"/>
  <c r="H61" i="7"/>
  <c r="H6" i="7"/>
  <c r="H14" i="7"/>
  <c r="H23" i="7"/>
  <c r="H42" i="7"/>
  <c r="H15" i="7"/>
  <c r="H33" i="7"/>
  <c r="H16" i="7"/>
  <c r="H34" i="7"/>
  <c r="H59" i="7"/>
  <c r="K57" i="23" s="1"/>
  <c r="H11" i="7"/>
  <c r="K9" i="23" s="1"/>
  <c r="H19" i="7"/>
  <c r="H28" i="7"/>
  <c r="H37" i="7"/>
  <c r="H50" i="7"/>
  <c r="K48" i="23" s="1"/>
  <c r="H68" i="7"/>
  <c r="K66" i="23" s="1"/>
  <c r="H12" i="7"/>
  <c r="K10" i="23" s="1"/>
  <c r="H20" i="7"/>
  <c r="H29" i="7"/>
  <c r="H40" i="7"/>
  <c r="H51" i="7"/>
  <c r="K49" i="23" s="1"/>
  <c r="H69" i="7"/>
  <c r="H21" i="7"/>
  <c r="H31" i="7"/>
  <c r="H41" i="7"/>
  <c r="H52" i="7"/>
  <c r="K50" i="23" s="1"/>
  <c r="H77" i="7"/>
  <c r="K75" i="23" s="1"/>
  <c r="H32" i="7"/>
  <c r="H53" i="7"/>
  <c r="K51" i="23" s="1"/>
  <c r="H58" i="7"/>
  <c r="K56" i="23" s="1"/>
  <c r="H13" i="7"/>
  <c r="H7" i="7"/>
  <c r="H43" i="7"/>
  <c r="H24" i="7"/>
  <c r="H9" i="7"/>
  <c r="K7" i="23" s="1"/>
  <c r="H17" i="7"/>
  <c r="H26" i="7"/>
  <c r="H35" i="7"/>
  <c r="H45" i="7"/>
  <c r="H60" i="7"/>
  <c r="K58" i="23" s="1"/>
  <c r="H8" i="7"/>
  <c r="K6" i="23" s="1"/>
  <c r="H25" i="7"/>
  <c r="H44" i="7"/>
  <c r="H108" i="7"/>
  <c r="H83" i="7"/>
  <c r="K81" i="23" s="1"/>
  <c r="H74" i="7"/>
  <c r="K72" i="23" s="1"/>
  <c r="H65" i="7"/>
  <c r="K63" i="23" s="1"/>
  <c r="H64" i="7"/>
  <c r="H71" i="7"/>
  <c r="K69" i="23" s="1"/>
  <c r="H86" i="7"/>
  <c r="K84" i="23" s="1"/>
  <c r="H92" i="7"/>
  <c r="K90" i="23" s="1"/>
  <c r="H113" i="7"/>
  <c r="K111" i="23" s="1"/>
  <c r="H48" i="7"/>
  <c r="K46" i="23" s="1"/>
  <c r="H55" i="7"/>
  <c r="K53" i="23" s="1"/>
  <c r="H114" i="7"/>
  <c r="K112" i="23" s="1"/>
  <c r="H104" i="7"/>
  <c r="H62" i="7"/>
  <c r="K60" i="23" s="1"/>
  <c r="H76" i="7"/>
  <c r="K74" i="23" s="1"/>
  <c r="H97" i="7"/>
  <c r="K95" i="23" s="1"/>
  <c r="H103" i="7"/>
  <c r="H54" i="7"/>
  <c r="K52" i="23" s="1"/>
  <c r="H101" i="7"/>
  <c r="K99" i="23" s="1"/>
  <c r="H88" i="7"/>
  <c r="K86" i="23" s="1"/>
  <c r="H73" i="7"/>
  <c r="K71" i="23" s="1"/>
  <c r="H30" i="7"/>
  <c r="H100" i="7"/>
  <c r="K98" i="23" s="1"/>
  <c r="H75" i="7"/>
  <c r="K73" i="23" s="1"/>
  <c r="H66" i="7"/>
  <c r="H57" i="7"/>
  <c r="K55" i="23" s="1"/>
  <c r="H56" i="7"/>
  <c r="K54" i="23" s="1"/>
  <c r="H63" i="7"/>
  <c r="H78" i="7"/>
  <c r="K76" i="23" s="1"/>
  <c r="H67" i="7"/>
  <c r="H112" i="7"/>
  <c r="K110" i="23" s="1"/>
  <c r="H70" i="7"/>
  <c r="H84" i="7"/>
  <c r="K82" i="23" s="1"/>
  <c r="H105" i="7"/>
  <c r="H111" i="7"/>
  <c r="H106" i="7"/>
  <c r="H96" i="7"/>
  <c r="K94" i="23" s="1"/>
  <c r="H107" i="7"/>
  <c r="K105" i="23" s="1"/>
  <c r="H110" i="7"/>
  <c r="H85" i="7"/>
  <c r="K83" i="23" s="1"/>
  <c r="H79" i="7"/>
  <c r="K77" i="23" s="1"/>
  <c r="H95" i="7"/>
  <c r="K93" i="23" s="1"/>
  <c r="H91" i="7"/>
  <c r="K89" i="23" s="1"/>
  <c r="H47" i="7"/>
  <c r="H82" i="7"/>
  <c r="K80" i="23" s="1"/>
  <c r="H109" i="7"/>
  <c r="H39" i="7"/>
  <c r="H98" i="7"/>
  <c r="K96" i="23" s="1"/>
  <c r="H89" i="7"/>
  <c r="K87" i="23" s="1"/>
  <c r="H94" i="7"/>
  <c r="K92" i="23" s="1"/>
  <c r="H46" i="7"/>
  <c r="H93" i="7"/>
  <c r="K91" i="23" s="1"/>
  <c r="H99" i="7"/>
  <c r="K97" i="23" s="1"/>
  <c r="H90" i="7"/>
  <c r="K88" i="23" s="1"/>
  <c r="H81" i="7"/>
  <c r="K79" i="23" s="1"/>
  <c r="H80" i="7"/>
  <c r="K78" i="23" s="1"/>
  <c r="H87" i="7"/>
  <c r="K85" i="23" s="1"/>
  <c r="H102" i="7"/>
  <c r="K100" i="23" s="1"/>
  <c r="H38" i="7"/>
  <c r="H72" i="7"/>
  <c r="K70" i="23" s="1"/>
  <c r="T32" i="7"/>
  <c r="D30" i="23" s="1"/>
  <c r="T26" i="7"/>
  <c r="D24" i="23" s="1"/>
  <c r="T14" i="7"/>
  <c r="D12" i="23" s="1"/>
  <c r="T8" i="7"/>
  <c r="D6" i="23" s="1"/>
  <c r="T11" i="7"/>
  <c r="D9" i="23" s="1"/>
  <c r="T34" i="7"/>
  <c r="D32" i="23" s="1"/>
  <c r="T22" i="7"/>
  <c r="D20" i="23" s="1"/>
  <c r="T16" i="7"/>
  <c r="D14" i="23" s="1"/>
  <c r="T19" i="7"/>
  <c r="D17" i="23" s="1"/>
  <c r="T42" i="7"/>
  <c r="D40" i="23" s="1"/>
  <c r="T30" i="7"/>
  <c r="D28" i="23" s="1"/>
  <c r="T24" i="7"/>
  <c r="D22" i="23" s="1"/>
  <c r="T27" i="7"/>
  <c r="D25" i="23" s="1"/>
  <c r="T13" i="7"/>
  <c r="D11" i="23" s="1"/>
  <c r="T38" i="7"/>
  <c r="T35" i="7"/>
  <c r="D33" i="23" s="1"/>
  <c r="T21" i="7"/>
  <c r="D19" i="23" s="1"/>
  <c r="T7" i="7"/>
  <c r="D5" i="23" s="1"/>
  <c r="T9" i="7"/>
  <c r="D7" i="23" s="1"/>
  <c r="T12" i="7"/>
  <c r="D10" i="23" s="1"/>
  <c r="T29" i="7"/>
  <c r="D27" i="23" s="1"/>
  <c r="T15" i="7"/>
  <c r="D13" i="23" s="1"/>
  <c r="T17" i="7"/>
  <c r="D15" i="23" s="1"/>
  <c r="T20" i="7"/>
  <c r="D18" i="23" s="1"/>
  <c r="T37" i="7"/>
  <c r="T23" i="7"/>
  <c r="D21" i="23" s="1"/>
  <c r="T25" i="7"/>
  <c r="D23" i="23" s="1"/>
  <c r="T28" i="7"/>
  <c r="D26" i="23" s="1"/>
  <c r="T18" i="7"/>
  <c r="D16" i="23" s="1"/>
  <c r="T6" i="7"/>
  <c r="T31" i="7"/>
  <c r="D29" i="23" s="1"/>
  <c r="T33" i="7"/>
  <c r="D31" i="23" s="1"/>
  <c r="T36" i="7"/>
  <c r="T73" i="7"/>
  <c r="T67" i="7"/>
  <c r="T45" i="7"/>
  <c r="D43" i="23" s="1"/>
  <c r="T50" i="7"/>
  <c r="D48" i="23" s="1"/>
  <c r="T53" i="7"/>
  <c r="D51" i="23" s="1"/>
  <c r="T46" i="7"/>
  <c r="D44" i="23" s="1"/>
  <c r="T47" i="7"/>
  <c r="D45" i="23" s="1"/>
  <c r="T40" i="7"/>
  <c r="D38" i="23" s="1"/>
  <c r="T41" i="7"/>
  <c r="D39" i="23" s="1"/>
  <c r="T58" i="7"/>
  <c r="D56" i="23" s="1"/>
  <c r="T61" i="7"/>
  <c r="D59" i="23" s="1"/>
  <c r="T62" i="7"/>
  <c r="D60" i="23" s="1"/>
  <c r="T55" i="7"/>
  <c r="D53" i="23" s="1"/>
  <c r="T48" i="7"/>
  <c r="D46" i="23" s="1"/>
  <c r="T49" i="7"/>
  <c r="D47" i="23" s="1"/>
  <c r="T43" i="7"/>
  <c r="D41" i="23" s="1"/>
  <c r="T44" i="7"/>
  <c r="D42" i="23" s="1"/>
  <c r="T66" i="7"/>
  <c r="D64" i="23" s="1"/>
  <c r="T77" i="7"/>
  <c r="D75" i="23" s="1"/>
  <c r="T70" i="7"/>
  <c r="T63" i="7"/>
  <c r="D61" i="23" s="1"/>
  <c r="T56" i="7"/>
  <c r="D54" i="23" s="1"/>
  <c r="T57" i="7"/>
  <c r="D55" i="23" s="1"/>
  <c r="T51" i="7"/>
  <c r="D49" i="23" s="1"/>
  <c r="T52" i="7"/>
  <c r="D50" i="23" s="1"/>
  <c r="T78" i="7"/>
  <c r="D76" i="23" s="1"/>
  <c r="T71" i="7"/>
  <c r="D69" i="23" s="1"/>
  <c r="T64" i="7"/>
  <c r="D62" i="23" s="1"/>
  <c r="T65" i="7"/>
  <c r="D63" i="23" s="1"/>
  <c r="T59" i="7"/>
  <c r="D57" i="23" s="1"/>
  <c r="T60" i="7"/>
  <c r="D58" i="23" s="1"/>
  <c r="T72" i="7"/>
  <c r="T75" i="7"/>
  <c r="T68" i="7"/>
  <c r="T74" i="7"/>
  <c r="T69" i="7"/>
  <c r="T54" i="7"/>
  <c r="D52" i="23" s="1"/>
  <c r="T39" i="7"/>
  <c r="D37" i="23" s="1"/>
  <c r="T76" i="7"/>
  <c r="D74" i="23" s="1"/>
  <c r="E15" i="23"/>
  <c r="L88" i="23"/>
  <c r="E69" i="23"/>
  <c r="E64" i="23"/>
  <c r="L96" i="23"/>
  <c r="L83" i="23"/>
  <c r="E74" i="23"/>
  <c r="E63" i="23"/>
  <c r="E24" i="23"/>
  <c r="E47" i="23"/>
  <c r="E76" i="23"/>
  <c r="E44" i="23"/>
  <c r="E29" i="23"/>
  <c r="L105" i="23"/>
  <c r="E33" i="23"/>
  <c r="L9" i="23"/>
  <c r="L86" i="23"/>
  <c r="E50" i="23"/>
  <c r="L100" i="23"/>
  <c r="E22" i="23"/>
  <c r="L91" i="23"/>
  <c r="L78" i="23"/>
  <c r="E58" i="23"/>
  <c r="E49" i="23"/>
  <c r="L66" i="23"/>
  <c r="L97" i="23"/>
  <c r="L69" i="23"/>
  <c r="L87" i="23"/>
  <c r="L74" i="23"/>
  <c r="L55" i="23"/>
  <c r="E54" i="23"/>
  <c r="L99" i="23"/>
  <c r="E51" i="23"/>
  <c r="L7" i="23"/>
  <c r="E37" i="23"/>
  <c r="L70" i="23"/>
  <c r="L76" i="23"/>
  <c r="L60" i="23"/>
  <c r="L111" i="23"/>
  <c r="L73" i="23"/>
  <c r="L82" i="23"/>
  <c r="L53" i="23"/>
  <c r="L89" i="23"/>
  <c r="L93" i="23"/>
  <c r="E39" i="23"/>
  <c r="E9" i="23"/>
  <c r="E25" i="23"/>
  <c r="E18" i="23"/>
  <c r="E27" i="23"/>
  <c r="L79" i="23"/>
  <c r="E30" i="23"/>
  <c r="E42" i="23"/>
  <c r="E19" i="23"/>
  <c r="L112" i="23"/>
  <c r="L50" i="23"/>
  <c r="E16" i="23"/>
  <c r="L75" i="23"/>
  <c r="E10" i="23"/>
  <c r="L10" i="23"/>
  <c r="E11" i="23"/>
  <c r="E17" i="23"/>
  <c r="E31" i="23"/>
  <c r="L110" i="23"/>
  <c r="E26" i="23"/>
  <c r="L57" i="23"/>
  <c r="L56" i="23"/>
  <c r="E57" i="23"/>
  <c r="E7" i="23"/>
  <c r="L84" i="23"/>
  <c r="L71" i="23"/>
  <c r="E32" i="23"/>
  <c r="E60" i="23"/>
  <c r="E40" i="23"/>
  <c r="L48" i="23"/>
  <c r="E75" i="23"/>
  <c r="L58" i="23"/>
  <c r="E62" i="23"/>
  <c r="E45" i="23"/>
  <c r="L52" i="23"/>
  <c r="L46" i="23"/>
  <c r="E61" i="23"/>
  <c r="E41" i="23"/>
  <c r="L77" i="23"/>
  <c r="E5" i="23"/>
  <c r="L90" i="23"/>
  <c r="L8" i="23"/>
  <c r="L94" i="23"/>
  <c r="E48" i="23"/>
  <c r="L6" i="23"/>
  <c r="L63" i="23"/>
  <c r="E6" i="23"/>
  <c r="L95" i="23"/>
  <c r="L85" i="23"/>
  <c r="E14" i="23"/>
  <c r="E23" i="23"/>
  <c r="E43" i="23"/>
  <c r="E56" i="23"/>
  <c r="E46" i="23"/>
  <c r="E20" i="23"/>
  <c r="E21" i="23"/>
  <c r="L47" i="23"/>
  <c r="L51" i="23"/>
  <c r="E12" i="23"/>
  <c r="L72" i="23"/>
  <c r="E28" i="23"/>
  <c r="L81" i="23"/>
  <c r="E52" i="23"/>
  <c r="L80" i="23"/>
  <c r="E59" i="23"/>
  <c r="L98" i="23"/>
  <c r="L49" i="23"/>
  <c r="E55" i="23"/>
  <c r="L54" i="23"/>
  <c r="E53" i="23"/>
  <c r="E13" i="23"/>
  <c r="L92" i="23"/>
  <c r="E38" i="23"/>
  <c r="AG8" i="7"/>
  <c r="D67" i="23" l="1"/>
  <c r="D72" i="23"/>
  <c r="D66" i="23"/>
  <c r="D73" i="23"/>
  <c r="D70" i="23"/>
  <c r="D68" i="23"/>
  <c r="D65" i="23"/>
  <c r="D71" i="23"/>
  <c r="D34" i="23"/>
  <c r="U6" i="7"/>
  <c r="V6" i="7" s="1"/>
  <c r="D4" i="23"/>
  <c r="D35" i="23"/>
  <c r="D36" i="23"/>
  <c r="I38" i="7"/>
  <c r="J38" i="7" s="1"/>
  <c r="K36" i="23"/>
  <c r="I46" i="7"/>
  <c r="J46" i="7" s="1"/>
  <c r="K44" i="23"/>
  <c r="I39" i="7"/>
  <c r="J39" i="7" s="1"/>
  <c r="K37" i="23"/>
  <c r="I109" i="7"/>
  <c r="J109" i="7" s="1"/>
  <c r="K107" i="23"/>
  <c r="I47" i="7"/>
  <c r="J47" i="7" s="1"/>
  <c r="K45" i="23"/>
  <c r="I110" i="7"/>
  <c r="J110" i="7" s="1"/>
  <c r="K108" i="23"/>
  <c r="I106" i="7"/>
  <c r="J106" i="7" s="1"/>
  <c r="K104" i="23"/>
  <c r="I111" i="7"/>
  <c r="J111" i="7" s="1"/>
  <c r="K109" i="23"/>
  <c r="I105" i="7"/>
  <c r="J105" i="7" s="1"/>
  <c r="K103" i="23"/>
  <c r="I70" i="7"/>
  <c r="J70" i="7" s="1"/>
  <c r="K68" i="23"/>
  <c r="I67" i="7"/>
  <c r="J67" i="7" s="1"/>
  <c r="K65" i="23"/>
  <c r="I63" i="7"/>
  <c r="J63" i="7" s="1"/>
  <c r="K61" i="23"/>
  <c r="I66" i="7"/>
  <c r="J66" i="7" s="1"/>
  <c r="K64" i="23"/>
  <c r="I30" i="7"/>
  <c r="J30" i="7" s="1"/>
  <c r="K28" i="23"/>
  <c r="I103" i="7"/>
  <c r="J103" i="7" s="1"/>
  <c r="K101" i="23"/>
  <c r="I104" i="7"/>
  <c r="J104" i="7" s="1"/>
  <c r="K102" i="23"/>
  <c r="I64" i="7"/>
  <c r="J64" i="7" s="1"/>
  <c r="K62" i="23"/>
  <c r="I108" i="7"/>
  <c r="J108" i="7" s="1"/>
  <c r="K106" i="23"/>
  <c r="I44" i="7"/>
  <c r="J44" i="7" s="1"/>
  <c r="K42" i="23"/>
  <c r="I25" i="7"/>
  <c r="J25" i="7" s="1"/>
  <c r="K23" i="23"/>
  <c r="I45" i="7"/>
  <c r="J45" i="7" s="1"/>
  <c r="K43" i="23"/>
  <c r="I35" i="7"/>
  <c r="J35" i="7" s="1"/>
  <c r="K33" i="23"/>
  <c r="I26" i="7"/>
  <c r="J26" i="7" s="1"/>
  <c r="K24" i="23"/>
  <c r="I17" i="7"/>
  <c r="J17" i="7" s="1"/>
  <c r="K15" i="23"/>
  <c r="I24" i="7"/>
  <c r="J24" i="7" s="1"/>
  <c r="K22" i="23"/>
  <c r="I43" i="7"/>
  <c r="J43" i="7" s="1"/>
  <c r="K41" i="23"/>
  <c r="I7" i="7"/>
  <c r="J7" i="7" s="1"/>
  <c r="K5" i="23"/>
  <c r="I13" i="7"/>
  <c r="J13" i="7" s="1"/>
  <c r="K11" i="23"/>
  <c r="I32" i="7"/>
  <c r="J32" i="7" s="1"/>
  <c r="K30" i="23"/>
  <c r="I41" i="7"/>
  <c r="J41" i="7" s="1"/>
  <c r="K39" i="23"/>
  <c r="I31" i="7"/>
  <c r="J31" i="7" s="1"/>
  <c r="K29" i="23"/>
  <c r="I21" i="7"/>
  <c r="J21" i="7" s="1"/>
  <c r="K19" i="23"/>
  <c r="I69" i="7"/>
  <c r="J69" i="7" s="1"/>
  <c r="K67" i="23"/>
  <c r="I40" i="7"/>
  <c r="J40" i="7" s="1"/>
  <c r="K38" i="23"/>
  <c r="I29" i="7"/>
  <c r="J29" i="7" s="1"/>
  <c r="K27" i="23"/>
  <c r="I20" i="7"/>
  <c r="J20" i="7" s="1"/>
  <c r="K18" i="23"/>
  <c r="I37" i="7"/>
  <c r="J37" i="7" s="1"/>
  <c r="K35" i="23"/>
  <c r="I28" i="7"/>
  <c r="J28" i="7" s="1"/>
  <c r="K26" i="23"/>
  <c r="I19" i="7"/>
  <c r="J19" i="7" s="1"/>
  <c r="K17" i="23"/>
  <c r="I34" i="7"/>
  <c r="J34" i="7" s="1"/>
  <c r="K32" i="23"/>
  <c r="I16" i="7"/>
  <c r="J16" i="7" s="1"/>
  <c r="K14" i="23"/>
  <c r="I33" i="7"/>
  <c r="J33" i="7" s="1"/>
  <c r="K31" i="23"/>
  <c r="I15" i="7"/>
  <c r="J15" i="7" s="1"/>
  <c r="K13" i="23"/>
  <c r="I42" i="7"/>
  <c r="J42" i="7" s="1"/>
  <c r="K40" i="23"/>
  <c r="I23" i="7"/>
  <c r="J23" i="7" s="1"/>
  <c r="K21" i="23"/>
  <c r="I14" i="7"/>
  <c r="J14" i="7" s="1"/>
  <c r="K12" i="23"/>
  <c r="I6" i="7"/>
  <c r="K4" i="23"/>
  <c r="I61" i="7"/>
  <c r="J61" i="7" s="1"/>
  <c r="K59" i="23"/>
  <c r="I36" i="7"/>
  <c r="J36" i="7" s="1"/>
  <c r="K34" i="23"/>
  <c r="I27" i="7"/>
  <c r="J27" i="7" s="1"/>
  <c r="K25" i="23"/>
  <c r="I18" i="7"/>
  <c r="J18" i="7" s="1"/>
  <c r="K16" i="23"/>
  <c r="I22" i="7"/>
  <c r="J22" i="7" s="1"/>
  <c r="K20" i="23"/>
  <c r="B67" i="7"/>
  <c r="B68" i="7"/>
  <c r="B69" i="7"/>
  <c r="B70" i="7"/>
  <c r="B71" i="7"/>
  <c r="B72" i="7"/>
  <c r="B73" i="7"/>
  <c r="B74" i="7"/>
  <c r="B75" i="7"/>
  <c r="B76" i="7"/>
  <c r="B77" i="7"/>
  <c r="B78" i="7"/>
  <c r="B36" i="7"/>
  <c r="B37" i="7"/>
  <c r="B38" i="7"/>
  <c r="B39" i="7"/>
  <c r="B40" i="7"/>
  <c r="B41" i="7"/>
  <c r="B42" i="7"/>
  <c r="B43" i="7"/>
  <c r="B44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F3" i="21"/>
  <c r="K79" i="19"/>
  <c r="K78" i="19"/>
  <c r="K77" i="19"/>
  <c r="K67" i="19"/>
  <c r="K62" i="19"/>
  <c r="K57" i="19"/>
  <c r="K52" i="19"/>
  <c r="K49" i="19"/>
  <c r="K48" i="19"/>
  <c r="K47" i="19"/>
  <c r="K46" i="19"/>
  <c r="K45" i="19"/>
  <c r="K44" i="19"/>
  <c r="K43" i="19"/>
  <c r="K42" i="19"/>
  <c r="K41" i="19"/>
  <c r="K40" i="19"/>
  <c r="K36" i="19"/>
  <c r="K33" i="19"/>
  <c r="K30" i="19"/>
  <c r="K27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F78" i="7"/>
  <c r="F77" i="7"/>
  <c r="F76" i="7"/>
  <c r="F71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D13" i="2"/>
  <c r="C30" i="7"/>
  <c r="D30" i="7"/>
  <c r="E30" i="7"/>
  <c r="C31" i="7"/>
  <c r="D31" i="7"/>
  <c r="E31" i="7"/>
  <c r="B32" i="7"/>
  <c r="C32" i="7"/>
  <c r="D32" i="7"/>
  <c r="E32" i="7"/>
  <c r="C33" i="7"/>
  <c r="D33" i="7"/>
  <c r="E33" i="7"/>
  <c r="C34" i="7"/>
  <c r="D34" i="7"/>
  <c r="E34" i="7"/>
  <c r="B35" i="7"/>
  <c r="C35" i="7"/>
  <c r="D35" i="7"/>
  <c r="E35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B45" i="7"/>
  <c r="C45" i="7"/>
  <c r="D45" i="7"/>
  <c r="E45" i="7"/>
  <c r="B46" i="7"/>
  <c r="C46" i="7"/>
  <c r="D46" i="7"/>
  <c r="E46" i="7"/>
  <c r="B47" i="7"/>
  <c r="C47" i="7"/>
  <c r="D47" i="7"/>
  <c r="E47" i="7"/>
  <c r="B48" i="7"/>
  <c r="C48" i="7"/>
  <c r="D48" i="7"/>
  <c r="E48" i="7"/>
  <c r="B49" i="7"/>
  <c r="C49" i="7"/>
  <c r="D49" i="7"/>
  <c r="E49" i="7"/>
  <c r="B50" i="7"/>
  <c r="C50" i="7"/>
  <c r="D50" i="7"/>
  <c r="E50" i="7"/>
  <c r="B51" i="7"/>
  <c r="C51" i="7"/>
  <c r="D51" i="7"/>
  <c r="E51" i="7"/>
  <c r="B52" i="7"/>
  <c r="C52" i="7"/>
  <c r="D52" i="7"/>
  <c r="E52" i="7"/>
  <c r="B53" i="7"/>
  <c r="C53" i="7"/>
  <c r="D53" i="7"/>
  <c r="E53" i="7"/>
  <c r="B54" i="7"/>
  <c r="C54" i="7"/>
  <c r="D54" i="7"/>
  <c r="E54" i="7"/>
  <c r="B55" i="7"/>
  <c r="C55" i="7"/>
  <c r="D55" i="7"/>
  <c r="E55" i="7"/>
  <c r="B56" i="7"/>
  <c r="C56" i="7"/>
  <c r="D56" i="7"/>
  <c r="E56" i="7"/>
  <c r="B57" i="7"/>
  <c r="C57" i="7"/>
  <c r="D57" i="7"/>
  <c r="E57" i="7"/>
  <c r="B58" i="7"/>
  <c r="C58" i="7"/>
  <c r="D58" i="7"/>
  <c r="E58" i="7"/>
  <c r="B59" i="7"/>
  <c r="C59" i="7"/>
  <c r="D59" i="7"/>
  <c r="E59" i="7"/>
  <c r="B60" i="7"/>
  <c r="C60" i="7"/>
  <c r="D60" i="7"/>
  <c r="E60" i="7"/>
  <c r="B61" i="7"/>
  <c r="C61" i="7"/>
  <c r="D61" i="7"/>
  <c r="E61" i="7"/>
  <c r="B62" i="7"/>
  <c r="C62" i="7"/>
  <c r="D62" i="7"/>
  <c r="E62" i="7"/>
  <c r="B63" i="7"/>
  <c r="C63" i="7"/>
  <c r="D63" i="7"/>
  <c r="E63" i="7"/>
  <c r="B64" i="7"/>
  <c r="C64" i="7"/>
  <c r="D64" i="7"/>
  <c r="E64" i="7"/>
  <c r="B65" i="7"/>
  <c r="C65" i="7"/>
  <c r="D65" i="7"/>
  <c r="E65" i="7"/>
  <c r="B66" i="7"/>
  <c r="C66" i="7"/>
  <c r="D66" i="7"/>
  <c r="E66" i="7"/>
  <c r="C71" i="7"/>
  <c r="D71" i="7"/>
  <c r="E71" i="7"/>
  <c r="C76" i="7"/>
  <c r="D76" i="7"/>
  <c r="E76" i="7"/>
  <c r="C77" i="7"/>
  <c r="D77" i="7"/>
  <c r="E77" i="7"/>
  <c r="C78" i="7"/>
  <c r="D78" i="7"/>
  <c r="E78" i="7"/>
  <c r="G13" i="19"/>
  <c r="G52" i="19"/>
  <c r="M14" i="21"/>
  <c r="G78" i="19"/>
  <c r="M20" i="21"/>
  <c r="G65" i="19"/>
  <c r="G72" i="19"/>
  <c r="G46" i="19"/>
  <c r="G54" i="19"/>
  <c r="M17" i="21"/>
  <c r="G62" i="19"/>
  <c r="G22" i="19"/>
  <c r="M16" i="21"/>
  <c r="M12" i="21"/>
  <c r="G66" i="19"/>
  <c r="G58" i="19"/>
  <c r="G41" i="19"/>
  <c r="G17" i="19"/>
  <c r="G24" i="19"/>
  <c r="G44" i="19"/>
  <c r="M11" i="21"/>
  <c r="G55" i="19"/>
  <c r="M10" i="21"/>
  <c r="G12" i="19"/>
  <c r="G61" i="19"/>
  <c r="G27" i="19"/>
  <c r="G35" i="19"/>
  <c r="G63" i="19"/>
  <c r="G51" i="19"/>
  <c r="M18" i="21"/>
  <c r="G79" i="19"/>
  <c r="G30" i="19"/>
  <c r="G25" i="19"/>
  <c r="G19" i="19"/>
  <c r="G33" i="19"/>
  <c r="M23" i="21"/>
  <c r="M22" i="21"/>
  <c r="M21" i="21"/>
  <c r="G77" i="19"/>
  <c r="M13" i="21"/>
  <c r="G32" i="19"/>
  <c r="M15" i="21"/>
  <c r="G45" i="19"/>
  <c r="M19" i="21"/>
  <c r="G40" i="19"/>
  <c r="L20" i="23" l="1"/>
  <c r="N20" i="23" s="1"/>
  <c r="M20" i="23"/>
  <c r="M16" i="23"/>
  <c r="L16" i="23"/>
  <c r="N16" i="23" s="1"/>
  <c r="L25" i="23"/>
  <c r="N25" i="23" s="1"/>
  <c r="M25" i="23"/>
  <c r="L34" i="23"/>
  <c r="N34" i="23" s="1"/>
  <c r="M34" i="23"/>
  <c r="L59" i="23"/>
  <c r="N59" i="23" s="1"/>
  <c r="M59" i="23"/>
  <c r="L4" i="23"/>
  <c r="N4" i="23" s="1"/>
  <c r="M4" i="23"/>
  <c r="L12" i="23"/>
  <c r="N12" i="23" s="1"/>
  <c r="M12" i="23"/>
  <c r="L21" i="23"/>
  <c r="N21" i="23" s="1"/>
  <c r="M21" i="23"/>
  <c r="M40" i="23"/>
  <c r="L40" i="23"/>
  <c r="N40" i="23" s="1"/>
  <c r="M13" i="23"/>
  <c r="L13" i="23"/>
  <c r="N13" i="23" s="1"/>
  <c r="M31" i="23"/>
  <c r="L31" i="23"/>
  <c r="N31" i="23" s="1"/>
  <c r="M14" i="23"/>
  <c r="L14" i="23"/>
  <c r="N14" i="23" s="1"/>
  <c r="M32" i="23"/>
  <c r="L32" i="23"/>
  <c r="N32" i="23" s="1"/>
  <c r="L17" i="23"/>
  <c r="N17" i="23" s="1"/>
  <c r="M17" i="23"/>
  <c r="M26" i="23"/>
  <c r="L26" i="23"/>
  <c r="N26" i="23" s="1"/>
  <c r="L35" i="23"/>
  <c r="N35" i="23" s="1"/>
  <c r="M35" i="23"/>
  <c r="L18" i="23"/>
  <c r="N18" i="23" s="1"/>
  <c r="M18" i="23"/>
  <c r="L27" i="23"/>
  <c r="N27" i="23" s="1"/>
  <c r="M27" i="23"/>
  <c r="L38" i="23"/>
  <c r="N38" i="23" s="1"/>
  <c r="M38" i="23"/>
  <c r="L67" i="23"/>
  <c r="N67" i="23" s="1"/>
  <c r="M67" i="23"/>
  <c r="L19" i="23"/>
  <c r="N19" i="23" s="1"/>
  <c r="M19" i="23"/>
  <c r="L29" i="23"/>
  <c r="N29" i="23" s="1"/>
  <c r="M29" i="23"/>
  <c r="M39" i="23"/>
  <c r="L39" i="23"/>
  <c r="N39" i="23" s="1"/>
  <c r="L30" i="23"/>
  <c r="N30" i="23" s="1"/>
  <c r="M30" i="23"/>
  <c r="L11" i="23"/>
  <c r="N11" i="23" s="1"/>
  <c r="M11" i="23"/>
  <c r="L5" i="23"/>
  <c r="N5" i="23" s="1"/>
  <c r="M5" i="23"/>
  <c r="M41" i="23"/>
  <c r="L41" i="23"/>
  <c r="N41" i="23" s="1"/>
  <c r="M22" i="23"/>
  <c r="L22" i="23"/>
  <c r="N22" i="23" s="1"/>
  <c r="M15" i="23"/>
  <c r="L15" i="23"/>
  <c r="N15" i="23" s="1"/>
  <c r="M24" i="23"/>
  <c r="L24" i="23"/>
  <c r="N24" i="23" s="1"/>
  <c r="M33" i="23"/>
  <c r="L33" i="23"/>
  <c r="N33" i="23" s="1"/>
  <c r="L43" i="23"/>
  <c r="N43" i="23" s="1"/>
  <c r="M43" i="23"/>
  <c r="M23" i="23"/>
  <c r="L23" i="23"/>
  <c r="N23" i="23" s="1"/>
  <c r="M42" i="23"/>
  <c r="L42" i="23"/>
  <c r="N42" i="23" s="1"/>
  <c r="L106" i="23"/>
  <c r="N106" i="23" s="1"/>
  <c r="M106" i="23"/>
  <c r="L62" i="23"/>
  <c r="N62" i="23" s="1"/>
  <c r="M62" i="23"/>
  <c r="M102" i="23"/>
  <c r="L102" i="23"/>
  <c r="N102" i="23" s="1"/>
  <c r="L101" i="23"/>
  <c r="N101" i="23" s="1"/>
  <c r="M101" i="23"/>
  <c r="L28" i="23"/>
  <c r="N28" i="23" s="1"/>
  <c r="M28" i="23"/>
  <c r="M64" i="23"/>
  <c r="L64" i="23"/>
  <c r="N64" i="23" s="1"/>
  <c r="M61" i="23"/>
  <c r="L61" i="23"/>
  <c r="N61" i="23" s="1"/>
  <c r="M65" i="23"/>
  <c r="L65" i="23"/>
  <c r="N65" i="23" s="1"/>
  <c r="L68" i="23"/>
  <c r="N68" i="23" s="1"/>
  <c r="M68" i="23"/>
  <c r="M103" i="23"/>
  <c r="L103" i="23"/>
  <c r="N103" i="23" s="1"/>
  <c r="M109" i="23"/>
  <c r="L109" i="23"/>
  <c r="N109" i="23" s="1"/>
  <c r="L104" i="23"/>
  <c r="N104" i="23" s="1"/>
  <c r="M104" i="23"/>
  <c r="L108" i="23"/>
  <c r="N108" i="23" s="1"/>
  <c r="M108" i="23"/>
  <c r="L45" i="23"/>
  <c r="N45" i="23" s="1"/>
  <c r="M45" i="23"/>
  <c r="M107" i="23"/>
  <c r="L107" i="23"/>
  <c r="N107" i="23" s="1"/>
  <c r="L37" i="23"/>
  <c r="N37" i="23" s="1"/>
  <c r="M37" i="23"/>
  <c r="M44" i="23"/>
  <c r="L44" i="23"/>
  <c r="N44" i="23" s="1"/>
  <c r="L36" i="23"/>
  <c r="N36" i="23" s="1"/>
  <c r="M36" i="23"/>
  <c r="E36" i="23"/>
  <c r="G36" i="23" s="1"/>
  <c r="F36" i="23"/>
  <c r="F35" i="23"/>
  <c r="E35" i="23"/>
  <c r="G35" i="23" s="1"/>
  <c r="E4" i="23"/>
  <c r="G4" i="23" s="1"/>
  <c r="F4" i="23"/>
  <c r="B4" i="23" s="1"/>
  <c r="E34" i="23"/>
  <c r="G34" i="23" s="1"/>
  <c r="F34" i="23"/>
  <c r="F71" i="23"/>
  <c r="E71" i="23"/>
  <c r="G71" i="23" s="1"/>
  <c r="E65" i="23"/>
  <c r="G65" i="23" s="1"/>
  <c r="F65" i="23"/>
  <c r="F68" i="23"/>
  <c r="E68" i="23"/>
  <c r="G68" i="23" s="1"/>
  <c r="E70" i="23"/>
  <c r="G70" i="23" s="1"/>
  <c r="F70" i="23"/>
  <c r="F73" i="23"/>
  <c r="E73" i="23"/>
  <c r="G73" i="23" s="1"/>
  <c r="E66" i="23"/>
  <c r="G66" i="23" s="1"/>
  <c r="F66" i="23"/>
  <c r="E72" i="23"/>
  <c r="G72" i="23" s="1"/>
  <c r="F72" i="23"/>
  <c r="F67" i="23"/>
  <c r="E67" i="23"/>
  <c r="G67" i="23" s="1"/>
  <c r="F4" i="21"/>
  <c r="F3" i="19"/>
  <c r="F3" i="18"/>
  <c r="F3" i="17"/>
  <c r="E27" i="7"/>
  <c r="D29" i="7"/>
  <c r="D17" i="7"/>
  <c r="C27" i="7"/>
  <c r="E25" i="7"/>
  <c r="D19" i="7"/>
  <c r="E22" i="7"/>
  <c r="C25" i="7"/>
  <c r="E14" i="7"/>
  <c r="E28" i="7"/>
  <c r="D20" i="7"/>
  <c r="C20" i="7"/>
  <c r="E13" i="7"/>
  <c r="E23" i="7"/>
  <c r="D16" i="7"/>
  <c r="D22" i="7"/>
  <c r="C29" i="7"/>
  <c r="C14" i="7"/>
  <c r="E11" i="7"/>
  <c r="C11" i="7"/>
  <c r="D8" i="7"/>
  <c r="D28" i="7"/>
  <c r="D13" i="7"/>
  <c r="E10" i="7"/>
  <c r="C26" i="7"/>
  <c r="E26" i="7"/>
  <c r="C12" i="7"/>
  <c r="D15" i="7"/>
  <c r="E21" i="7"/>
  <c r="D25" i="7"/>
  <c r="D23" i="7"/>
  <c r="C7" i="7"/>
  <c r="C21" i="7"/>
  <c r="D24" i="7"/>
  <c r="D26" i="7"/>
  <c r="C23" i="7"/>
  <c r="E29" i="7"/>
  <c r="D10" i="7"/>
  <c r="C22" i="7"/>
  <c r="C8" i="7"/>
  <c r="D12" i="7"/>
  <c r="C24" i="7"/>
  <c r="D21" i="7"/>
  <c r="D27" i="7"/>
  <c r="E9" i="7"/>
  <c r="E12" i="7"/>
  <c r="D9" i="7"/>
  <c r="C9" i="7"/>
  <c r="E20" i="7"/>
  <c r="E17" i="7"/>
  <c r="D18" i="7"/>
  <c r="B26" i="7"/>
  <c r="D7" i="7"/>
  <c r="F9" i="7"/>
  <c r="C17" i="7"/>
  <c r="D11" i="7"/>
  <c r="B29" i="7"/>
  <c r="C28" i="7"/>
  <c r="E24" i="7"/>
  <c r="B23" i="7"/>
  <c r="D14" i="7"/>
  <c r="X41" i="7"/>
  <c r="X70" i="7"/>
  <c r="Y41" i="7"/>
  <c r="X36" i="7"/>
  <c r="Y16" i="7"/>
  <c r="Y18" i="7"/>
  <c r="Y61" i="7"/>
  <c r="X39" i="7"/>
  <c r="Y69" i="7"/>
  <c r="X64" i="7"/>
  <c r="Y45" i="7"/>
  <c r="Y40" i="7"/>
  <c r="Y44" i="7"/>
  <c r="X15" i="7"/>
  <c r="X46" i="7"/>
  <c r="Y47" i="7"/>
  <c r="Y42" i="7"/>
  <c r="Y38" i="7"/>
  <c r="X16" i="7"/>
  <c r="Y46" i="7"/>
  <c r="Y17" i="7"/>
  <c r="X43" i="7"/>
  <c r="X19" i="7"/>
  <c r="Y15" i="7"/>
  <c r="Y70" i="7"/>
  <c r="X40" i="7"/>
  <c r="X44" i="7"/>
  <c r="X7" i="7"/>
  <c r="X67" i="7"/>
  <c r="X32" i="7"/>
  <c r="X61" i="7"/>
  <c r="Y37" i="7"/>
  <c r="X14" i="7"/>
  <c r="Y64" i="7"/>
  <c r="Y67" i="7"/>
  <c r="Y63" i="7"/>
  <c r="Y66" i="7"/>
  <c r="Y20" i="7"/>
  <c r="Y32" i="7"/>
  <c r="X69" i="7"/>
  <c r="Y14" i="7"/>
  <c r="X13" i="7"/>
  <c r="Y19" i="7"/>
  <c r="Y36" i="7"/>
  <c r="X66" i="7"/>
  <c r="X45" i="7"/>
  <c r="X47" i="7"/>
  <c r="Y21" i="7"/>
  <c r="Y35" i="7"/>
  <c r="X35" i="7"/>
  <c r="X63" i="7"/>
  <c r="X38" i="7"/>
  <c r="X17" i="7"/>
  <c r="Y13" i="7"/>
  <c r="Y7" i="7"/>
  <c r="Y43" i="7"/>
  <c r="X42" i="7"/>
  <c r="X21" i="7"/>
  <c r="Y39" i="7"/>
  <c r="X37" i="7"/>
  <c r="X20" i="7"/>
  <c r="X18" i="7"/>
  <c r="X22" i="7"/>
  <c r="Y22" i="7"/>
  <c r="B1" i="2"/>
  <c r="Y26" i="7"/>
  <c r="X26" i="7"/>
  <c r="Y23" i="7"/>
  <c r="X23" i="7"/>
  <c r="X29" i="7"/>
  <c r="Y29" i="7"/>
  <c r="AC7" i="7"/>
  <c r="G43" i="19"/>
  <c r="AB61" i="7"/>
  <c r="G42" i="19"/>
  <c r="AB40" i="7"/>
  <c r="G53" i="19"/>
  <c r="AB47" i="7"/>
  <c r="G59" i="19"/>
  <c r="G26" i="19"/>
  <c r="G36" i="19"/>
  <c r="M11" i="17"/>
  <c r="G18" i="19"/>
  <c r="AC46" i="7"/>
  <c r="G11" i="19"/>
  <c r="M12" i="18"/>
  <c r="G14" i="19"/>
  <c r="G60" i="19"/>
  <c r="G28" i="19"/>
  <c r="G21" i="19"/>
  <c r="M15" i="18"/>
  <c r="AC44" i="7"/>
  <c r="AB64" i="7"/>
  <c r="AB41" i="7"/>
  <c r="AB45" i="7"/>
  <c r="AC43" i="7"/>
  <c r="M13" i="17"/>
  <c r="G57" i="19"/>
  <c r="AB44" i="7"/>
  <c r="G49" i="19"/>
  <c r="AB63" i="7"/>
  <c r="AC66" i="7"/>
  <c r="G23" i="19"/>
  <c r="AC64" i="7"/>
  <c r="G16" i="19"/>
  <c r="G34" i="19"/>
  <c r="G64" i="19"/>
  <c r="AC63" i="7"/>
  <c r="M14" i="17"/>
  <c r="G29" i="19"/>
  <c r="AB66" i="7"/>
  <c r="G67" i="19"/>
  <c r="M16" i="18"/>
  <c r="AC47" i="7"/>
  <c r="AB43" i="7"/>
  <c r="G10" i="19"/>
  <c r="AC42" i="7"/>
  <c r="AB46" i="7"/>
  <c r="M13" i="18"/>
  <c r="M12" i="17"/>
  <c r="AC61" i="7"/>
  <c r="M11" i="18"/>
  <c r="G50" i="19"/>
  <c r="G48" i="19"/>
  <c r="M17" i="18"/>
  <c r="G20" i="19"/>
  <c r="AC39" i="7"/>
  <c r="G47" i="19"/>
  <c r="AC41" i="7"/>
  <c r="G56" i="19"/>
  <c r="AC45" i="7"/>
  <c r="G15" i="19"/>
  <c r="AB42" i="7"/>
  <c r="M10" i="17"/>
  <c r="AB39" i="7"/>
  <c r="D5" i="2"/>
  <c r="M10" i="18"/>
  <c r="M14" i="18"/>
  <c r="AC40" i="7"/>
  <c r="G31" i="19"/>
  <c r="AF46" i="7"/>
  <c r="AG15" i="7"/>
  <c r="AC16" i="7"/>
  <c r="AG34" i="7"/>
  <c r="AG24" i="7"/>
  <c r="AG41" i="7"/>
  <c r="AC19" i="7"/>
  <c r="AC56" i="7"/>
  <c r="AC62" i="7"/>
  <c r="AB53" i="7"/>
  <c r="AC54" i="7"/>
  <c r="AF32" i="7"/>
  <c r="AG47" i="7"/>
  <c r="AF60" i="7"/>
  <c r="AF39" i="7"/>
  <c r="AG21" i="7"/>
  <c r="AG53" i="7"/>
  <c r="AG14" i="7"/>
  <c r="AF52" i="7"/>
  <c r="AG78" i="7"/>
  <c r="AF66" i="7"/>
  <c r="AG77" i="7"/>
  <c r="AC13" i="7"/>
  <c r="AG9" i="7"/>
  <c r="AC50" i="7"/>
  <c r="AB62" i="7"/>
  <c r="AG51" i="7"/>
  <c r="AB19" i="7"/>
  <c r="AC60" i="7"/>
  <c r="AF56" i="7"/>
  <c r="AG26" i="7"/>
  <c r="AC12" i="7"/>
  <c r="AB77" i="7"/>
  <c r="AC26" i="7"/>
  <c r="AG43" i="7"/>
  <c r="AC57" i="7"/>
  <c r="AB76" i="7"/>
  <c r="AG39" i="7"/>
  <c r="AB13" i="7"/>
  <c r="AG57" i="7"/>
  <c r="AB34" i="7"/>
  <c r="AB48" i="7"/>
  <c r="AG29" i="7"/>
  <c r="AG42" i="7"/>
  <c r="AG49" i="7"/>
  <c r="AC24" i="7"/>
  <c r="AC28" i="7"/>
  <c r="AF62" i="7"/>
  <c r="AG58" i="7"/>
  <c r="AG54" i="7"/>
  <c r="AF78" i="7"/>
  <c r="AG32" i="7"/>
  <c r="AG71" i="7"/>
  <c r="AF43" i="7"/>
  <c r="AG12" i="7"/>
  <c r="AC35" i="7"/>
  <c r="AC14" i="7"/>
  <c r="AC32" i="7"/>
  <c r="AF51" i="7"/>
  <c r="AB16" i="7"/>
  <c r="AC59" i="7"/>
  <c r="AG63" i="7"/>
  <c r="AG66" i="7"/>
  <c r="AG64" i="7"/>
  <c r="AB58" i="7"/>
  <c r="AC78" i="7"/>
  <c r="AG56" i="7"/>
  <c r="AG76" i="7"/>
  <c r="AF44" i="7"/>
  <c r="AG55" i="7"/>
  <c r="AG62" i="7"/>
  <c r="AC22" i="7"/>
  <c r="AC29" i="7"/>
  <c r="AG65" i="7"/>
  <c r="AB55" i="7"/>
  <c r="AG30" i="7"/>
  <c r="AC27" i="7"/>
  <c r="AF57" i="7"/>
  <c r="AF33" i="7"/>
  <c r="AF49" i="7"/>
  <c r="AC48" i="7"/>
  <c r="AG33" i="7"/>
  <c r="AG27" i="7"/>
  <c r="AC18" i="7"/>
  <c r="AF71" i="7"/>
  <c r="AG60" i="7"/>
  <c r="AC8" i="7"/>
  <c r="AB33" i="7"/>
  <c r="AG10" i="7"/>
  <c r="AB49" i="7"/>
  <c r="AF30" i="7"/>
  <c r="AF47" i="7"/>
  <c r="AG13" i="7"/>
  <c r="AG46" i="7"/>
  <c r="AC52" i="7"/>
  <c r="AF77" i="7"/>
  <c r="AC25" i="7"/>
  <c r="AF48" i="7"/>
  <c r="AB52" i="7"/>
  <c r="AC23" i="7"/>
  <c r="AF76" i="7"/>
  <c r="AC76" i="7"/>
  <c r="AC17" i="7"/>
  <c r="AG28" i="7"/>
  <c r="AC49" i="7"/>
  <c r="AF55" i="7"/>
  <c r="AB56" i="7"/>
  <c r="AF64" i="7"/>
  <c r="AB32" i="7"/>
  <c r="AB10" i="7"/>
  <c r="AC58" i="7"/>
  <c r="AB50" i="7"/>
  <c r="AB78" i="7"/>
  <c r="AC71" i="7"/>
  <c r="AF42" i="7"/>
  <c r="AB51" i="7"/>
  <c r="AG45" i="7"/>
  <c r="AC11" i="7"/>
  <c r="AG18" i="7"/>
  <c r="AG31" i="7"/>
  <c r="AC30" i="7"/>
  <c r="AC53" i="7"/>
  <c r="AC55" i="7"/>
  <c r="AG40" i="7"/>
  <c r="AB65" i="7"/>
  <c r="AG11" i="7"/>
  <c r="AF45" i="7"/>
  <c r="AG35" i="7"/>
  <c r="AG50" i="7"/>
  <c r="AC34" i="7"/>
  <c r="AG59" i="7"/>
  <c r="AG20" i="7"/>
  <c r="AC21" i="7"/>
  <c r="AF41" i="7"/>
  <c r="AG25" i="7"/>
  <c r="AF63" i="7"/>
  <c r="AC33" i="7"/>
  <c r="AF59" i="7"/>
  <c r="AG17" i="7"/>
  <c r="AC77" i="7"/>
  <c r="AB18" i="7"/>
  <c r="AG44" i="7"/>
  <c r="AG16" i="7"/>
  <c r="AG23" i="7"/>
  <c r="AF54" i="7"/>
  <c r="AB59" i="7"/>
  <c r="AB60" i="7"/>
  <c r="AF65" i="7"/>
  <c r="AG52" i="7"/>
  <c r="AF53" i="7"/>
  <c r="AC10" i="7"/>
  <c r="AC15" i="7"/>
  <c r="AB35" i="7"/>
  <c r="AG19" i="7"/>
  <c r="AC20" i="7"/>
  <c r="AF35" i="7"/>
  <c r="AB54" i="7"/>
  <c r="AF61" i="7"/>
  <c r="AC51" i="7"/>
  <c r="AF34" i="7"/>
  <c r="AC65" i="7"/>
  <c r="AB71" i="7"/>
  <c r="AB57" i="7"/>
  <c r="AF40" i="7"/>
  <c r="AG48" i="7"/>
  <c r="AG61" i="7"/>
  <c r="AF31" i="7"/>
  <c r="AC31" i="7"/>
  <c r="AB30" i="7"/>
  <c r="AB31" i="7"/>
  <c r="AC9" i="7"/>
  <c r="AF58" i="7"/>
  <c r="AF50" i="7"/>
  <c r="AB15" i="7"/>
  <c r="AG22" i="7"/>
  <c r="F49" i="14" l="1"/>
  <c r="F61" i="14"/>
  <c r="F15" i="17"/>
  <c r="F78" i="17"/>
  <c r="F86" i="17"/>
  <c r="F94" i="17"/>
  <c r="F102" i="17"/>
  <c r="F110" i="17"/>
  <c r="F77" i="21"/>
  <c r="F85" i="21"/>
  <c r="F93" i="21"/>
  <c r="F101" i="21"/>
  <c r="F10" i="21"/>
  <c r="F18" i="21"/>
  <c r="F79" i="18"/>
  <c r="F87" i="18"/>
  <c r="F95" i="18"/>
  <c r="F103" i="18"/>
  <c r="F14" i="17"/>
  <c r="F79" i="17"/>
  <c r="F87" i="17"/>
  <c r="F95" i="17"/>
  <c r="F103" i="17"/>
  <c r="F111" i="17"/>
  <c r="F78" i="21"/>
  <c r="F86" i="21"/>
  <c r="F94" i="21"/>
  <c r="F102" i="21"/>
  <c r="F11" i="21"/>
  <c r="F19" i="21"/>
  <c r="F80" i="18"/>
  <c r="F88" i="18"/>
  <c r="F96" i="18"/>
  <c r="F108" i="18"/>
  <c r="F13" i="17"/>
  <c r="F80" i="17"/>
  <c r="F88" i="17"/>
  <c r="F96" i="17"/>
  <c r="F104" i="17"/>
  <c r="F112" i="17"/>
  <c r="F79" i="21"/>
  <c r="F87" i="21"/>
  <c r="F95" i="21"/>
  <c r="F103" i="21"/>
  <c r="F12" i="21"/>
  <c r="F20" i="21"/>
  <c r="F81" i="18"/>
  <c r="F89" i="18"/>
  <c r="F97" i="18"/>
  <c r="F113" i="18"/>
  <c r="F12" i="17"/>
  <c r="F81" i="17"/>
  <c r="F89" i="17"/>
  <c r="F97" i="17"/>
  <c r="F105" i="17"/>
  <c r="F113" i="17"/>
  <c r="F80" i="21"/>
  <c r="F88" i="21"/>
  <c r="F96" i="21"/>
  <c r="F108" i="21"/>
  <c r="F13" i="21"/>
  <c r="F21" i="21"/>
  <c r="F82" i="18"/>
  <c r="F90" i="18"/>
  <c r="F98" i="18"/>
  <c r="F114" i="18"/>
  <c r="F11" i="17"/>
  <c r="F82" i="17"/>
  <c r="F90" i="17"/>
  <c r="F98" i="17"/>
  <c r="F106" i="17"/>
  <c r="F114" i="17"/>
  <c r="F81" i="21"/>
  <c r="F89" i="21"/>
  <c r="F97" i="21"/>
  <c r="F113" i="21"/>
  <c r="F14" i="21"/>
  <c r="F22" i="21"/>
  <c r="F83" i="18"/>
  <c r="F91" i="18"/>
  <c r="F99" i="18"/>
  <c r="F115" i="18"/>
  <c r="F10" i="17"/>
  <c r="F83" i="17"/>
  <c r="F91" i="17"/>
  <c r="F99" i="17"/>
  <c r="F115" i="17"/>
  <c r="F82" i="21"/>
  <c r="F90" i="21"/>
  <c r="F98" i="21"/>
  <c r="F114" i="21"/>
  <c r="F15" i="21"/>
  <c r="F23" i="21"/>
  <c r="F76" i="18"/>
  <c r="F92" i="18"/>
  <c r="F76" i="17"/>
  <c r="F92" i="17"/>
  <c r="F100" i="17"/>
  <c r="F91" i="21"/>
  <c r="F115" i="21"/>
  <c r="F24" i="21"/>
  <c r="F85" i="18"/>
  <c r="F93" i="18"/>
  <c r="F85" i="17"/>
  <c r="F93" i="17"/>
  <c r="F109" i="17"/>
  <c r="F92" i="21"/>
  <c r="F9" i="21"/>
  <c r="F86" i="18"/>
  <c r="F102" i="18"/>
  <c r="F107" i="17"/>
  <c r="F84" i="18"/>
  <c r="F100" i="18"/>
  <c r="F84" i="17"/>
  <c r="F108" i="17"/>
  <c r="F9" i="17"/>
  <c r="F83" i="21"/>
  <c r="F99" i="21"/>
  <c r="F16" i="21"/>
  <c r="F77" i="18"/>
  <c r="F101" i="18"/>
  <c r="F77" i="17"/>
  <c r="F101" i="17"/>
  <c r="F76" i="21"/>
  <c r="F84" i="21"/>
  <c r="F100" i="21"/>
  <c r="F17" i="21"/>
  <c r="F78" i="18"/>
  <c r="F94" i="18"/>
  <c r="F16" i="18"/>
  <c r="F9" i="18"/>
  <c r="F17" i="18"/>
  <c r="F10" i="18"/>
  <c r="F18" i="18"/>
  <c r="F11" i="18"/>
  <c r="F12" i="18"/>
  <c r="F13" i="18"/>
  <c r="F14" i="18"/>
  <c r="F15" i="18"/>
  <c r="F13" i="14"/>
  <c r="F12" i="14"/>
  <c r="F11" i="14"/>
  <c r="F10" i="14"/>
  <c r="F9" i="14"/>
  <c r="F7" i="19"/>
  <c r="F108" i="14"/>
  <c r="F100" i="14"/>
  <c r="F92" i="14"/>
  <c r="F84" i="14"/>
  <c r="F76" i="14"/>
  <c r="F60" i="14"/>
  <c r="F52" i="14"/>
  <c r="F114" i="14"/>
  <c r="F98" i="14"/>
  <c r="F90" i="14"/>
  <c r="F82" i="14"/>
  <c r="F74" i="14"/>
  <c r="F66" i="14"/>
  <c r="F58" i="14"/>
  <c r="F113" i="14"/>
  <c r="F89" i="14"/>
  <c r="F81" i="14"/>
  <c r="F73" i="14"/>
  <c r="F57" i="14"/>
  <c r="F96" i="14"/>
  <c r="F88" i="14"/>
  <c r="F80" i="14"/>
  <c r="F72" i="14"/>
  <c r="F56" i="14"/>
  <c r="F115" i="14"/>
  <c r="F99" i="14"/>
  <c r="F91" i="14"/>
  <c r="F83" i="14"/>
  <c r="F75" i="14"/>
  <c r="F59" i="14"/>
  <c r="F51" i="14"/>
  <c r="F97" i="14"/>
  <c r="F94" i="14"/>
  <c r="F53" i="14"/>
  <c r="F93" i="14"/>
  <c r="F87" i="14"/>
  <c r="F69" i="14"/>
  <c r="F86" i="14"/>
  <c r="F63" i="14"/>
  <c r="F103" i="14"/>
  <c r="F85" i="14"/>
  <c r="F102" i="14"/>
  <c r="F79" i="14"/>
  <c r="F101" i="14"/>
  <c r="F78" i="14"/>
  <c r="F55" i="14"/>
  <c r="F95" i="14"/>
  <c r="F77" i="14"/>
  <c r="F54" i="14"/>
  <c r="F32" i="19"/>
  <c r="F43" i="19"/>
  <c r="F51" i="19"/>
  <c r="F59" i="19"/>
  <c r="F67" i="19"/>
  <c r="F33" i="19"/>
  <c r="F44" i="19"/>
  <c r="F52" i="19"/>
  <c r="F60" i="19"/>
  <c r="F72" i="19"/>
  <c r="F34" i="19"/>
  <c r="F45" i="19"/>
  <c r="F53" i="19"/>
  <c r="F61" i="19"/>
  <c r="F77" i="19"/>
  <c r="F35" i="19"/>
  <c r="F46" i="19"/>
  <c r="F54" i="19"/>
  <c r="F62" i="19"/>
  <c r="F78" i="19"/>
  <c r="F36" i="19"/>
  <c r="F47" i="19"/>
  <c r="F55" i="19"/>
  <c r="F63" i="19"/>
  <c r="F79" i="19"/>
  <c r="F40" i="19"/>
  <c r="F48" i="19"/>
  <c r="F56" i="19"/>
  <c r="F64" i="19"/>
  <c r="F41" i="19"/>
  <c r="F49" i="19"/>
  <c r="F57" i="19"/>
  <c r="F65" i="19"/>
  <c r="F31" i="19"/>
  <c r="F42" i="19"/>
  <c r="F50" i="19"/>
  <c r="F58" i="19"/>
  <c r="F66" i="19"/>
  <c r="F26" i="19"/>
  <c r="F18" i="19"/>
  <c r="F10" i="19"/>
  <c r="F24" i="19"/>
  <c r="F30" i="19"/>
  <c r="F29" i="19"/>
  <c r="F13" i="19"/>
  <c r="F20" i="19"/>
  <c r="F25" i="19"/>
  <c r="F17" i="19"/>
  <c r="F16" i="19"/>
  <c r="F15" i="19"/>
  <c r="F22" i="19"/>
  <c r="F12" i="19"/>
  <c r="F23" i="19"/>
  <c r="F14" i="19"/>
  <c r="F21" i="19"/>
  <c r="F28" i="19"/>
  <c r="F27" i="19"/>
  <c r="F19" i="19"/>
  <c r="F11" i="19"/>
  <c r="F4" i="18"/>
  <c r="F4" i="17"/>
  <c r="F50" i="14"/>
  <c r="F4" i="14"/>
  <c r="G10" i="17"/>
  <c r="G22" i="21"/>
  <c r="G18" i="18"/>
  <c r="G16" i="21"/>
  <c r="G14" i="17"/>
  <c r="G14" i="21"/>
  <c r="G15" i="17"/>
  <c r="G7" i="19"/>
  <c r="G12" i="17"/>
  <c r="G13" i="18"/>
  <c r="G16" i="18"/>
  <c r="G17" i="21"/>
  <c r="G24" i="21"/>
  <c r="I7" i="19"/>
  <c r="D18" i="2"/>
  <c r="G15" i="18"/>
  <c r="I13" i="14"/>
  <c r="G13" i="14"/>
  <c r="G23" i="21"/>
  <c r="G10" i="21"/>
  <c r="G11" i="21"/>
  <c r="G21" i="21"/>
  <c r="G20" i="21"/>
  <c r="G19" i="21"/>
  <c r="G18" i="21"/>
  <c r="G13" i="17"/>
  <c r="G12" i="18"/>
  <c r="G10" i="18"/>
  <c r="G11" i="18"/>
  <c r="G17" i="18"/>
  <c r="D25" i="17"/>
  <c r="G15" i="21"/>
  <c r="G13" i="21"/>
  <c r="G11" i="17"/>
  <c r="D26" i="17"/>
  <c r="G12" i="21"/>
  <c r="G14" i="18"/>
  <c r="G25" i="17"/>
  <c r="D27" i="17"/>
  <c r="F25" i="17"/>
  <c r="H25" i="17"/>
  <c r="G27" i="17"/>
  <c r="D28" i="17"/>
  <c r="F27" i="17"/>
  <c r="H27" i="17"/>
  <c r="D29" i="17"/>
  <c r="G28" i="17"/>
  <c r="D30" i="17"/>
  <c r="G29" i="17"/>
  <c r="H28" i="17"/>
  <c r="F28" i="17"/>
  <c r="G30" i="17"/>
  <c r="D31" i="17"/>
  <c r="F29" i="17"/>
  <c r="H29" i="17"/>
  <c r="F30" i="17"/>
  <c r="H30" i="17"/>
  <c r="G31" i="17"/>
  <c r="D32" i="17"/>
  <c r="F31" i="17"/>
  <c r="H31" i="17"/>
  <c r="K32" i="17" l="1"/>
  <c r="J32" i="17"/>
  <c r="K31" i="17"/>
  <c r="J31" i="17"/>
  <c r="J30" i="17"/>
  <c r="K30" i="17"/>
  <c r="K29" i="17"/>
  <c r="J29" i="17"/>
  <c r="K28" i="17"/>
  <c r="J28" i="17"/>
  <c r="K27" i="17"/>
  <c r="J27" i="17"/>
  <c r="K26" i="17"/>
  <c r="J26" i="17"/>
  <c r="K25" i="17"/>
  <c r="J25" i="17"/>
  <c r="M10" i="23"/>
  <c r="I12" i="7"/>
  <c r="D19" i="2"/>
  <c r="B6" i="7"/>
  <c r="C6" i="7"/>
  <c r="D6" i="7"/>
  <c r="AC6" i="7"/>
  <c r="G32" i="17"/>
  <c r="I28" i="17"/>
  <c r="G26" i="17"/>
  <c r="I31" i="17"/>
  <c r="I27" i="17"/>
  <c r="H15" i="17"/>
  <c r="I25" i="17"/>
  <c r="H32" i="17"/>
  <c r="I30" i="17"/>
  <c r="N10" i="23"/>
  <c r="I29" i="17"/>
  <c r="H26" i="17"/>
  <c r="F26" i="17"/>
  <c r="I26" i="17" s="1"/>
  <c r="K6" i="7" l="1" a="1"/>
  <c r="D12" i="2"/>
  <c r="F3" i="14"/>
  <c r="X6" i="7"/>
  <c r="F32" i="17"/>
  <c r="I32" i="17" s="1"/>
  <c r="G32" i="18"/>
  <c r="M86" i="14"/>
  <c r="H10" i="18"/>
  <c r="M114" i="17"/>
  <c r="M61" i="14"/>
  <c r="H22" i="19"/>
  <c r="H52" i="19"/>
  <c r="M95" i="17"/>
  <c r="H58" i="19"/>
  <c r="G28" i="21"/>
  <c r="M80" i="14"/>
  <c r="G42" i="18"/>
  <c r="M9" i="17"/>
  <c r="G28" i="18"/>
  <c r="H16" i="18"/>
  <c r="M104" i="17"/>
  <c r="M86" i="18"/>
  <c r="H29" i="19"/>
  <c r="G25" i="21"/>
  <c r="H63" i="19"/>
  <c r="M92" i="18"/>
  <c r="M78" i="21"/>
  <c r="H41" i="19"/>
  <c r="M55" i="14"/>
  <c r="M92" i="21"/>
  <c r="M103" i="18"/>
  <c r="M94" i="21"/>
  <c r="M76" i="17"/>
  <c r="M113" i="17"/>
  <c r="M109" i="17"/>
  <c r="M115" i="18"/>
  <c r="M100" i="21"/>
  <c r="H13" i="18"/>
  <c r="M108" i="17"/>
  <c r="M88" i="17"/>
  <c r="M50" i="14"/>
  <c r="M113" i="21"/>
  <c r="H19" i="21"/>
  <c r="H26" i="19"/>
  <c r="M108" i="21"/>
  <c r="G30" i="18"/>
  <c r="M76" i="18"/>
  <c r="M85" i="18"/>
  <c r="M98" i="14"/>
  <c r="G36" i="21"/>
  <c r="H47" i="19"/>
  <c r="M12" i="14"/>
  <c r="H43" i="19"/>
  <c r="H57" i="19"/>
  <c r="M87" i="14"/>
  <c r="M106" i="17"/>
  <c r="G26" i="18"/>
  <c r="H13" i="17"/>
  <c r="M9" i="14"/>
  <c r="I76" i="18"/>
  <c r="H10" i="19"/>
  <c r="G37" i="18"/>
  <c r="H7" i="19"/>
  <c r="M103" i="21"/>
  <c r="I12" i="14"/>
  <c r="M69" i="14"/>
  <c r="M79" i="17"/>
  <c r="M108" i="14"/>
  <c r="M83" i="14"/>
  <c r="M95" i="18"/>
  <c r="H65" i="19"/>
  <c r="G30" i="21"/>
  <c r="H67" i="19"/>
  <c r="M94" i="14"/>
  <c r="G27" i="21"/>
  <c r="M99" i="17"/>
  <c r="M85" i="14"/>
  <c r="H77" i="19"/>
  <c r="H17" i="18"/>
  <c r="M84" i="21"/>
  <c r="H28" i="19"/>
  <c r="H22" i="21"/>
  <c r="M73" i="14"/>
  <c r="M97" i="18"/>
  <c r="G114" i="17"/>
  <c r="H24" i="19"/>
  <c r="M87" i="17"/>
  <c r="M79" i="21"/>
  <c r="G79" i="21" s="1"/>
  <c r="F32" i="18"/>
  <c r="M108" i="18"/>
  <c r="M88" i="18"/>
  <c r="M96" i="14"/>
  <c r="M77" i="21"/>
  <c r="M79" i="18"/>
  <c r="I79" i="18" s="1"/>
  <c r="M52" i="14"/>
  <c r="H14" i="17"/>
  <c r="G92" i="18"/>
  <c r="M91" i="18"/>
  <c r="H17" i="19"/>
  <c r="H13" i="21"/>
  <c r="M87" i="21"/>
  <c r="H62" i="19"/>
  <c r="H35" i="19"/>
  <c r="M100" i="17"/>
  <c r="M95" i="14"/>
  <c r="M84" i="17"/>
  <c r="G29" i="18"/>
  <c r="F29" i="18" s="1"/>
  <c r="F30" i="18"/>
  <c r="H21" i="19"/>
  <c r="M75" i="14"/>
  <c r="G75" i="14" s="1"/>
  <c r="G34" i="18"/>
  <c r="H34" i="19"/>
  <c r="H11" i="21"/>
  <c r="M88" i="21"/>
  <c r="G88" i="18"/>
  <c r="M89" i="21"/>
  <c r="H14" i="19"/>
  <c r="G38" i="18"/>
  <c r="G87" i="14"/>
  <c r="H60" i="19"/>
  <c r="H27" i="21"/>
  <c r="G33" i="18"/>
  <c r="H33" i="18" s="1"/>
  <c r="F26" i="18"/>
  <c r="M89" i="14"/>
  <c r="H38" i="18"/>
  <c r="F27" i="21"/>
  <c r="M102" i="18"/>
  <c r="H30" i="18"/>
  <c r="H10" i="21"/>
  <c r="H40" i="19"/>
  <c r="M79" i="14"/>
  <c r="H78" i="19"/>
  <c r="H31" i="19"/>
  <c r="H72" i="19"/>
  <c r="G27" i="18"/>
  <c r="M92" i="14"/>
  <c r="H44" i="19"/>
  <c r="H42" i="19"/>
  <c r="M78" i="18"/>
  <c r="M115" i="17"/>
  <c r="H54" i="19"/>
  <c r="H55" i="19"/>
  <c r="H27" i="19"/>
  <c r="M103" i="17"/>
  <c r="M89" i="18"/>
  <c r="M99" i="18"/>
  <c r="G99" i="18" s="1"/>
  <c r="G31" i="21"/>
  <c r="M78" i="14"/>
  <c r="M59" i="14"/>
  <c r="H12" i="17"/>
  <c r="M93" i="21"/>
  <c r="H48" i="19"/>
  <c r="M89" i="17"/>
  <c r="M97" i="14"/>
  <c r="M102" i="14"/>
  <c r="H20" i="19"/>
  <c r="H45" i="19"/>
  <c r="M86" i="21"/>
  <c r="H23" i="21"/>
  <c r="M53" i="14"/>
  <c r="G39" i="18"/>
  <c r="M98" i="21"/>
  <c r="H46" i="19"/>
  <c r="M96" i="21"/>
  <c r="M91" i="21"/>
  <c r="M85" i="21"/>
  <c r="M114" i="21"/>
  <c r="G114" i="21" s="1"/>
  <c r="M90" i="14"/>
  <c r="H11" i="18"/>
  <c r="M77" i="14"/>
  <c r="M81" i="17"/>
  <c r="H11" i="19"/>
  <c r="G80" i="14"/>
  <c r="H80" i="14" s="1"/>
  <c r="M9" i="21"/>
  <c r="M95" i="21"/>
  <c r="H13" i="14"/>
  <c r="M81" i="18"/>
  <c r="M91" i="17"/>
  <c r="G35" i="21"/>
  <c r="F35" i="21" s="1"/>
  <c r="M97" i="17"/>
  <c r="M51" i="14"/>
  <c r="M98" i="18"/>
  <c r="M56" i="14"/>
  <c r="G56" i="14" s="1"/>
  <c r="G41" i="18"/>
  <c r="M76" i="14"/>
  <c r="M86" i="17"/>
  <c r="M97" i="21"/>
  <c r="M9" i="18"/>
  <c r="H64" i="19"/>
  <c r="M58" i="14"/>
  <c r="F34" i="18"/>
  <c r="M101" i="21"/>
  <c r="I115" i="18"/>
  <c r="H36" i="19"/>
  <c r="G25" i="18"/>
  <c r="M49" i="14"/>
  <c r="M98" i="17"/>
  <c r="H18" i="18"/>
  <c r="H61" i="19"/>
  <c r="M57" i="14"/>
  <c r="G26" i="21"/>
  <c r="F26" i="21" s="1"/>
  <c r="F25" i="18"/>
  <c r="M93" i="17"/>
  <c r="H12" i="21"/>
  <c r="M110" i="17"/>
  <c r="H20" i="21"/>
  <c r="M83" i="17"/>
  <c r="H17" i="21"/>
  <c r="M85" i="17"/>
  <c r="G34" i="21"/>
  <c r="H14" i="21"/>
  <c r="H13" i="19"/>
  <c r="H10" i="17"/>
  <c r="M113" i="18"/>
  <c r="G113" i="18" s="1"/>
  <c r="M54" i="14"/>
  <c r="M80" i="18"/>
  <c r="G80" i="18" s="1"/>
  <c r="M91" i="14"/>
  <c r="M10" i="14"/>
  <c r="H18" i="19"/>
  <c r="M115" i="21"/>
  <c r="G115" i="21" s="1"/>
  <c r="M76" i="21"/>
  <c r="G76" i="21" s="1"/>
  <c r="M101" i="17"/>
  <c r="M102" i="21"/>
  <c r="M63" i="14"/>
  <c r="M102" i="17"/>
  <c r="G102" i="17" s="1"/>
  <c r="M94" i="18"/>
  <c r="M93" i="14"/>
  <c r="M66" i="14"/>
  <c r="H15" i="19"/>
  <c r="M78" i="17"/>
  <c r="H16" i="21"/>
  <c r="H12" i="19"/>
  <c r="M80" i="21"/>
  <c r="M90" i="17"/>
  <c r="M88" i="14"/>
  <c r="G88" i="14" s="1"/>
  <c r="F42" i="18"/>
  <c r="D20" i="2"/>
  <c r="I81" i="18"/>
  <c r="H11" i="17"/>
  <c r="F36" i="21"/>
  <c r="G102" i="18"/>
  <c r="F27" i="18"/>
  <c r="M77" i="18"/>
  <c r="H32" i="19"/>
  <c r="G33" i="21"/>
  <c r="H39" i="18"/>
  <c r="F28" i="21"/>
  <c r="M111" i="17"/>
  <c r="G36" i="18"/>
  <c r="M101" i="18"/>
  <c r="M96" i="18"/>
  <c r="G96" i="18" s="1"/>
  <c r="M81" i="14"/>
  <c r="G101" i="18"/>
  <c r="M107" i="17"/>
  <c r="H49" i="19"/>
  <c r="M11" i="14"/>
  <c r="M93" i="18"/>
  <c r="M115" i="14"/>
  <c r="H24" i="21"/>
  <c r="H41" i="18"/>
  <c r="M112" i="17"/>
  <c r="I80" i="18"/>
  <c r="M99" i="21"/>
  <c r="H19" i="19"/>
  <c r="G31" i="18"/>
  <c r="M100" i="14"/>
  <c r="M113" i="14"/>
  <c r="H51" i="19"/>
  <c r="H25" i="18"/>
  <c r="I11" i="14"/>
  <c r="H56" i="19"/>
  <c r="M114" i="14"/>
  <c r="G114" i="14" s="1"/>
  <c r="H18" i="21"/>
  <c r="M82" i="18"/>
  <c r="G29" i="21"/>
  <c r="M60" i="14"/>
  <c r="H15" i="21"/>
  <c r="M114" i="18"/>
  <c r="I114" i="18" s="1"/>
  <c r="G84" i="17"/>
  <c r="M84" i="14"/>
  <c r="H12" i="18"/>
  <c r="G77" i="21"/>
  <c r="M87" i="18"/>
  <c r="M82" i="17"/>
  <c r="H33" i="19"/>
  <c r="M81" i="21"/>
  <c r="G95" i="14"/>
  <c r="M94" i="17"/>
  <c r="H14" i="18"/>
  <c r="M92" i="17"/>
  <c r="G92" i="17" s="1"/>
  <c r="M99" i="14"/>
  <c r="M96" i="17"/>
  <c r="M82" i="21"/>
  <c r="H25" i="19"/>
  <c r="F37" i="18"/>
  <c r="M101" i="14"/>
  <c r="H75" i="14"/>
  <c r="G35" i="18"/>
  <c r="H28" i="18"/>
  <c r="M82" i="14"/>
  <c r="M80" i="17"/>
  <c r="G79" i="18"/>
  <c r="M100" i="18"/>
  <c r="M72" i="14"/>
  <c r="H15" i="18"/>
  <c r="H50" i="19"/>
  <c r="H66" i="19"/>
  <c r="H79" i="19"/>
  <c r="H53" i="19"/>
  <c r="G40" i="18"/>
  <c r="H59" i="19"/>
  <c r="G32" i="21"/>
  <c r="M77" i="17"/>
  <c r="M74" i="14"/>
  <c r="M83" i="21"/>
  <c r="M105" i="17"/>
  <c r="H21" i="21"/>
  <c r="M103" i="14"/>
  <c r="M90" i="18"/>
  <c r="M83" i="18"/>
  <c r="G83" i="18" s="1"/>
  <c r="H16" i="19"/>
  <c r="H30" i="19"/>
  <c r="M84" i="18"/>
  <c r="H23" i="19"/>
  <c r="M90" i="21"/>
  <c r="H27" i="18"/>
  <c r="G92" i="21"/>
  <c r="AE61" i="7"/>
  <c r="AE71" i="7"/>
  <c r="AE46" i="7"/>
  <c r="AD49" i="7"/>
  <c r="AD46" i="7"/>
  <c r="AE47" i="7"/>
  <c r="AE56" i="7"/>
  <c r="AE44" i="7"/>
  <c r="AE54" i="7"/>
  <c r="AD54" i="7"/>
  <c r="AE50" i="7"/>
  <c r="AE45" i="7"/>
  <c r="AD63" i="7"/>
  <c r="AD44" i="7"/>
  <c r="AD59" i="7"/>
  <c r="AD57" i="7"/>
  <c r="AE62" i="7"/>
  <c r="AD60" i="7"/>
  <c r="AE49" i="7"/>
  <c r="AD51" i="7"/>
  <c r="AE59" i="7"/>
  <c r="AE52" i="7"/>
  <c r="AD71" i="7"/>
  <c r="AD48" i="7"/>
  <c r="AD62" i="7"/>
  <c r="AD50" i="7"/>
  <c r="AD45" i="7"/>
  <c r="AE43" i="7"/>
  <c r="AD42" i="7"/>
  <c r="AE53" i="7"/>
  <c r="AE66" i="7"/>
  <c r="AD64" i="7"/>
  <c r="AE55" i="7"/>
  <c r="AD43" i="7"/>
  <c r="AD52" i="7"/>
  <c r="X12" i="7"/>
  <c r="AD47" i="7"/>
  <c r="AD56" i="7"/>
  <c r="AD66" i="7"/>
  <c r="AE58" i="7"/>
  <c r="AD58" i="7"/>
  <c r="AD55" i="7"/>
  <c r="AE65" i="7"/>
  <c r="AE48" i="7"/>
  <c r="AE42" i="7"/>
  <c r="AE64" i="7"/>
  <c r="AD65" i="7"/>
  <c r="AE51" i="7"/>
  <c r="AE63" i="7"/>
  <c r="AE57" i="7"/>
  <c r="AE60" i="7"/>
  <c r="AD53" i="7"/>
  <c r="AD61" i="7"/>
  <c r="I98" i="18"/>
  <c r="I77" i="18"/>
  <c r="G77" i="18"/>
  <c r="H33" i="21"/>
  <c r="F35" i="18"/>
  <c r="H35" i="18"/>
  <c r="AA77" i="23" l="1"/>
  <c r="AA111" i="23"/>
  <c r="AA76" i="23"/>
  <c r="M8" i="23"/>
  <c r="AA95" i="23"/>
  <c r="M9" i="23"/>
  <c r="AA74" i="23"/>
  <c r="AA78" i="23"/>
  <c r="AA73" i="23"/>
  <c r="AA112" i="23"/>
  <c r="AL3" i="23"/>
  <c r="I11" i="7"/>
  <c r="I10" i="7"/>
  <c r="F8" i="19"/>
  <c r="K14" i="7"/>
  <c r="R12" i="23" s="1"/>
  <c r="K7" i="7"/>
  <c r="R5" i="23" s="1"/>
  <c r="K16" i="7"/>
  <c r="R14" i="23" s="1"/>
  <c r="K25" i="7"/>
  <c r="R23" i="23" s="1"/>
  <c r="K34" i="7"/>
  <c r="R32" i="23" s="1"/>
  <c r="K44" i="7"/>
  <c r="R42" i="23" s="1"/>
  <c r="K57" i="7"/>
  <c r="R55" i="23" s="1"/>
  <c r="K68" i="7"/>
  <c r="R66" i="23" s="1"/>
  <c r="K85" i="7"/>
  <c r="R83" i="23" s="1"/>
  <c r="K8" i="7"/>
  <c r="R6" i="23" s="1"/>
  <c r="K17" i="7"/>
  <c r="R15" i="23" s="1"/>
  <c r="K26" i="7"/>
  <c r="R24" i="23" s="1"/>
  <c r="K35" i="7"/>
  <c r="K45" i="7"/>
  <c r="R43" i="23" s="1"/>
  <c r="K58" i="7"/>
  <c r="R56" i="23" s="1"/>
  <c r="K69" i="7"/>
  <c r="R67" i="23" s="1"/>
  <c r="K92" i="7"/>
  <c r="R90" i="23" s="1"/>
  <c r="K9" i="7"/>
  <c r="R7" i="23" s="1"/>
  <c r="K18" i="7"/>
  <c r="R16" i="23" s="1"/>
  <c r="K27" i="7"/>
  <c r="R25" i="23" s="1"/>
  <c r="K36" i="7"/>
  <c r="K48" i="7"/>
  <c r="R46" i="23" s="1"/>
  <c r="K59" i="7"/>
  <c r="R57" i="23" s="1"/>
  <c r="K74" i="7"/>
  <c r="R72" i="23" s="1"/>
  <c r="K93" i="7"/>
  <c r="R91" i="23" s="1"/>
  <c r="K10" i="7"/>
  <c r="R8" i="23" s="1"/>
  <c r="K19" i="7"/>
  <c r="R17" i="23" s="1"/>
  <c r="K28" i="7"/>
  <c r="K37" i="7"/>
  <c r="K49" i="7"/>
  <c r="R47" i="23" s="1"/>
  <c r="K75" i="7"/>
  <c r="R73" i="23" s="1"/>
  <c r="K100" i="7"/>
  <c r="R98" i="23" s="1"/>
  <c r="K60" i="7"/>
  <c r="R58" i="23" s="1"/>
  <c r="K11" i="7"/>
  <c r="R9" i="23" s="1"/>
  <c r="K29" i="7"/>
  <c r="R27" i="23" s="1"/>
  <c r="K50" i="7"/>
  <c r="R48" i="23" s="1"/>
  <c r="K76" i="7"/>
  <c r="R74" i="23" s="1"/>
  <c r="K12" i="7"/>
  <c r="R10" i="23" s="1"/>
  <c r="K31" i="7"/>
  <c r="R29" i="23" s="1"/>
  <c r="K51" i="7"/>
  <c r="R49" i="23" s="1"/>
  <c r="K77" i="7"/>
  <c r="R75" i="23" s="1"/>
  <c r="K13" i="7"/>
  <c r="R11" i="23" s="1"/>
  <c r="K32" i="7"/>
  <c r="K52" i="7"/>
  <c r="R50" i="23" s="1"/>
  <c r="K83" i="7"/>
  <c r="R81" i="23" s="1"/>
  <c r="K15" i="7"/>
  <c r="R13" i="23" s="1"/>
  <c r="K53" i="7"/>
  <c r="R51" i="23" s="1"/>
  <c r="K84" i="7"/>
  <c r="R82" i="23" s="1"/>
  <c r="K21" i="7"/>
  <c r="K41" i="7"/>
  <c r="R39" i="23" s="1"/>
  <c r="K109" i="7"/>
  <c r="R107" i="23" s="1"/>
  <c r="K23" i="7"/>
  <c r="R21" i="23" s="1"/>
  <c r="K42" i="7"/>
  <c r="R40" i="23" s="1"/>
  <c r="K66" i="7"/>
  <c r="R64" i="23" s="1"/>
  <c r="K6" i="7"/>
  <c r="K24" i="7"/>
  <c r="K43" i="7"/>
  <c r="R41" i="23" s="1"/>
  <c r="K67" i="7"/>
  <c r="R65" i="23" s="1"/>
  <c r="K33" i="7"/>
  <c r="R31" i="23" s="1"/>
  <c r="K20" i="7"/>
  <c r="R18" i="23" s="1"/>
  <c r="K40" i="7"/>
  <c r="R38" i="23" s="1"/>
  <c r="K61" i="7"/>
  <c r="R59" i="23" s="1"/>
  <c r="K101" i="7"/>
  <c r="R99" i="23" s="1"/>
  <c r="K65" i="7"/>
  <c r="R63" i="23" s="1"/>
  <c r="K114" i="7"/>
  <c r="R112" i="23" s="1"/>
  <c r="K89" i="7"/>
  <c r="R87" i="23" s="1"/>
  <c r="K72" i="7"/>
  <c r="R70" i="23" s="1"/>
  <c r="K71" i="7"/>
  <c r="R69" i="23" s="1"/>
  <c r="K86" i="7"/>
  <c r="R84" i="23" s="1"/>
  <c r="K22" i="7"/>
  <c r="R20" i="23" s="1"/>
  <c r="K106" i="7"/>
  <c r="R104" i="23" s="1"/>
  <c r="K81" i="7"/>
  <c r="R79" i="23" s="1"/>
  <c r="K64" i="7"/>
  <c r="R62" i="23" s="1"/>
  <c r="K63" i="7"/>
  <c r="R61" i="23" s="1"/>
  <c r="K78" i="7"/>
  <c r="R76" i="23" s="1"/>
  <c r="K98" i="7"/>
  <c r="R96" i="23" s="1"/>
  <c r="K73" i="7"/>
  <c r="R71" i="23" s="1"/>
  <c r="K56" i="7"/>
  <c r="R54" i="23" s="1"/>
  <c r="K55" i="7"/>
  <c r="R53" i="23" s="1"/>
  <c r="K70" i="7"/>
  <c r="R68" i="23" s="1"/>
  <c r="K90" i="7"/>
  <c r="R88" i="23" s="1"/>
  <c r="K112" i="7"/>
  <c r="R110" i="23" s="1"/>
  <c r="K111" i="7"/>
  <c r="R109" i="23" s="1"/>
  <c r="K47" i="7"/>
  <c r="R45" i="23" s="1"/>
  <c r="K62" i="7"/>
  <c r="R60" i="23" s="1"/>
  <c r="K108" i="7"/>
  <c r="R106" i="23" s="1"/>
  <c r="K82" i="7"/>
  <c r="R80" i="23" s="1"/>
  <c r="K104" i="7"/>
  <c r="R102" i="23" s="1"/>
  <c r="K103" i="7"/>
  <c r="R101" i="23" s="1"/>
  <c r="K39" i="7"/>
  <c r="R37" i="23" s="1"/>
  <c r="K54" i="7"/>
  <c r="R52" i="23" s="1"/>
  <c r="K107" i="7"/>
  <c r="R105" i="23" s="1"/>
  <c r="K113" i="7"/>
  <c r="R111" i="23" s="1"/>
  <c r="K96" i="7"/>
  <c r="R94" i="23" s="1"/>
  <c r="K95" i="7"/>
  <c r="R93" i="23" s="1"/>
  <c r="K110" i="7"/>
  <c r="R108" i="23" s="1"/>
  <c r="K46" i="7"/>
  <c r="R44" i="23" s="1"/>
  <c r="K99" i="7"/>
  <c r="R97" i="23" s="1"/>
  <c r="K105" i="7"/>
  <c r="R103" i="23" s="1"/>
  <c r="K88" i="7"/>
  <c r="R86" i="23" s="1"/>
  <c r="K87" i="7"/>
  <c r="R85" i="23" s="1"/>
  <c r="K102" i="7"/>
  <c r="R100" i="23" s="1"/>
  <c r="K38" i="7"/>
  <c r="K91" i="7"/>
  <c r="R89" i="23" s="1"/>
  <c r="K97" i="7"/>
  <c r="R95" i="23" s="1"/>
  <c r="K80" i="7"/>
  <c r="R78" i="23" s="1"/>
  <c r="K79" i="7"/>
  <c r="R77" i="23" s="1"/>
  <c r="K94" i="7"/>
  <c r="R92" i="23" s="1"/>
  <c r="K30" i="7"/>
  <c r="R28" i="23" s="1"/>
  <c r="J12" i="7"/>
  <c r="G103" i="14"/>
  <c r="G93" i="17"/>
  <c r="G86" i="21"/>
  <c r="G73" i="14"/>
  <c r="G110" i="17"/>
  <c r="H32" i="18"/>
  <c r="G87" i="18"/>
  <c r="G97" i="17"/>
  <c r="H114" i="17"/>
  <c r="S25" i="23"/>
  <c r="I84" i="18"/>
  <c r="AB77" i="23"/>
  <c r="G97" i="21"/>
  <c r="G52" i="14"/>
  <c r="I10" i="14"/>
  <c r="G88" i="17"/>
  <c r="N8" i="23"/>
  <c r="G102" i="14"/>
  <c r="F28" i="18"/>
  <c r="H79" i="18"/>
  <c r="H28" i="21"/>
  <c r="G90" i="17"/>
  <c r="I87" i="18"/>
  <c r="I82" i="18"/>
  <c r="S74" i="23"/>
  <c r="G84" i="14"/>
  <c r="G103" i="18"/>
  <c r="Z20" i="7"/>
  <c r="G115" i="18"/>
  <c r="H31" i="18"/>
  <c r="G55" i="14"/>
  <c r="AL5" i="23"/>
  <c r="I93" i="18"/>
  <c r="S28" i="23"/>
  <c r="G95" i="17"/>
  <c r="G101" i="17"/>
  <c r="S81" i="23"/>
  <c r="H95" i="14"/>
  <c r="H29" i="18"/>
  <c r="Z27" i="7"/>
  <c r="G87" i="21"/>
  <c r="AB95" i="23"/>
  <c r="H77" i="18"/>
  <c r="F30" i="21"/>
  <c r="G99" i="21"/>
  <c r="G94" i="14"/>
  <c r="I78" i="18"/>
  <c r="Z22" i="7"/>
  <c r="I92" i="18"/>
  <c r="I94" i="18"/>
  <c r="G99" i="14"/>
  <c r="H92" i="18"/>
  <c r="S85" i="23"/>
  <c r="S94" i="23"/>
  <c r="G83" i="14"/>
  <c r="G98" i="14"/>
  <c r="G89" i="21"/>
  <c r="G98" i="21"/>
  <c r="S10" i="23"/>
  <c r="G81" i="21"/>
  <c r="S23" i="23"/>
  <c r="G100" i="17"/>
  <c r="G100" i="21"/>
  <c r="S100" i="23"/>
  <c r="G88" i="21"/>
  <c r="H31" i="21"/>
  <c r="G78" i="17"/>
  <c r="F33" i="18"/>
  <c r="I99" i="18"/>
  <c r="G113" i="21"/>
  <c r="F29" i="21"/>
  <c r="Z15" i="7"/>
  <c r="I83" i="18"/>
  <c r="S108" i="23"/>
  <c r="Z33" i="7"/>
  <c r="G8" i="19"/>
  <c r="G111" i="17"/>
  <c r="H111" i="17" s="1"/>
  <c r="I91" i="18"/>
  <c r="F25" i="21"/>
  <c r="G98" i="17"/>
  <c r="H29" i="21"/>
  <c r="H30" i="21"/>
  <c r="Z6" i="7"/>
  <c r="H36" i="21"/>
  <c r="F32" i="21"/>
  <c r="G96" i="21"/>
  <c r="G66" i="14"/>
  <c r="S29" i="23"/>
  <c r="G81" i="18"/>
  <c r="H77" i="21"/>
  <c r="H102" i="18"/>
  <c r="S6" i="23"/>
  <c r="G80" i="21"/>
  <c r="G103" i="17"/>
  <c r="G84" i="21"/>
  <c r="G86" i="18"/>
  <c r="H98" i="14"/>
  <c r="G101" i="14"/>
  <c r="H88" i="21"/>
  <c r="G82" i="21"/>
  <c r="S101" i="23"/>
  <c r="I108" i="18"/>
  <c r="G77" i="14"/>
  <c r="H114" i="14"/>
  <c r="G90" i="14"/>
  <c r="S78" i="23"/>
  <c r="G9" i="14"/>
  <c r="Z16" i="7"/>
  <c r="Z19" i="7"/>
  <c r="H32" i="21"/>
  <c r="G57" i="14"/>
  <c r="G78" i="14"/>
  <c r="G85" i="14"/>
  <c r="H85" i="14" s="1"/>
  <c r="G102" i="21"/>
  <c r="Z21" i="7"/>
  <c r="G83" i="21"/>
  <c r="I97" i="18"/>
  <c r="Z17" i="7"/>
  <c r="I89" i="18"/>
  <c r="I85" i="18"/>
  <c r="G51" i="14"/>
  <c r="S86" i="23"/>
  <c r="AB73" i="23"/>
  <c r="G85" i="17"/>
  <c r="H26" i="18"/>
  <c r="I100" i="18"/>
  <c r="G89" i="18"/>
  <c r="I102" i="18"/>
  <c r="AB111" i="23"/>
  <c r="G86" i="17"/>
  <c r="G61" i="14"/>
  <c r="G94" i="18"/>
  <c r="I9" i="14"/>
  <c r="G60" i="14"/>
  <c r="G89" i="14"/>
  <c r="G112" i="17"/>
  <c r="G78" i="18"/>
  <c r="S84" i="23"/>
  <c r="Z31" i="7"/>
  <c r="G53" i="14"/>
  <c r="G54" i="14"/>
  <c r="AB112" i="23"/>
  <c r="G108" i="14"/>
  <c r="H108" i="14" s="1"/>
  <c r="G86" i="14"/>
  <c r="G87" i="17"/>
  <c r="H57" i="14"/>
  <c r="G114" i="18"/>
  <c r="I90" i="18"/>
  <c r="Z13" i="7"/>
  <c r="H84" i="17"/>
  <c r="G69" i="14"/>
  <c r="G80" i="17"/>
  <c r="G9" i="18"/>
  <c r="H9" i="18" s="1"/>
  <c r="H102" i="17"/>
  <c r="H35" i="21"/>
  <c r="H76" i="21"/>
  <c r="F34" i="21"/>
  <c r="G107" i="17"/>
  <c r="H87" i="14"/>
  <c r="G91" i="17"/>
  <c r="H91" i="17" s="1"/>
  <c r="G81" i="17"/>
  <c r="H81" i="17" s="1"/>
  <c r="G90" i="21"/>
  <c r="H115" i="21"/>
  <c r="G104" i="17"/>
  <c r="H81" i="18"/>
  <c r="G82" i="18"/>
  <c r="H37" i="18"/>
  <c r="G76" i="17"/>
  <c r="H110" i="17"/>
  <c r="G108" i="21"/>
  <c r="G84" i="18"/>
  <c r="G103" i="21"/>
  <c r="H102" i="21"/>
  <c r="Z23" i="7"/>
  <c r="G99" i="17"/>
  <c r="G76" i="14"/>
  <c r="Z34" i="7"/>
  <c r="S105" i="23"/>
  <c r="H86" i="18"/>
  <c r="S73" i="23"/>
  <c r="H34" i="18"/>
  <c r="F36" i="18"/>
  <c r="G106" i="17"/>
  <c r="G89" i="17"/>
  <c r="G108" i="17"/>
  <c r="Z18" i="7"/>
  <c r="H77" i="14"/>
  <c r="G77" i="17"/>
  <c r="H114" i="21"/>
  <c r="H9" i="14"/>
  <c r="G12" i="14"/>
  <c r="G81" i="14"/>
  <c r="G90" i="18"/>
  <c r="S112" i="23"/>
  <c r="I88" i="18"/>
  <c r="G74" i="14"/>
  <c r="H34" i="21"/>
  <c r="AB74" i="23"/>
  <c r="G93" i="21"/>
  <c r="H36" i="18"/>
  <c r="G9" i="21"/>
  <c r="N9" i="23"/>
  <c r="G100" i="18"/>
  <c r="F31" i="18"/>
  <c r="S87" i="23"/>
  <c r="G100" i="14"/>
  <c r="S99" i="23"/>
  <c r="G93" i="14"/>
  <c r="H93" i="14" s="1"/>
  <c r="H76" i="17"/>
  <c r="AB76" i="23"/>
  <c r="G59" i="14"/>
  <c r="H88" i="14"/>
  <c r="F39" i="18"/>
  <c r="G115" i="17"/>
  <c r="H83" i="18"/>
  <c r="H113" i="18"/>
  <c r="H40" i="18"/>
  <c r="G101" i="21"/>
  <c r="H101" i="21" s="1"/>
  <c r="G92" i="14"/>
  <c r="I95" i="18"/>
  <c r="H73" i="14"/>
  <c r="Z39" i="7"/>
  <c r="H79" i="21"/>
  <c r="Z28" i="7"/>
  <c r="G93" i="18"/>
  <c r="G96" i="14"/>
  <c r="G94" i="17"/>
  <c r="G79" i="14"/>
  <c r="H79" i="14" s="1"/>
  <c r="G50" i="14"/>
  <c r="H50" i="14" s="1"/>
  <c r="G105" i="17"/>
  <c r="H105" i="17" s="1"/>
  <c r="G11" i="14"/>
  <c r="F40" i="18"/>
  <c r="Z35" i="7"/>
  <c r="I76" i="17"/>
  <c r="G113" i="17"/>
  <c r="H74" i="14"/>
  <c r="G91" i="21"/>
  <c r="G10" i="14"/>
  <c r="F41" i="18"/>
  <c r="G109" i="17"/>
  <c r="H109" i="17" s="1"/>
  <c r="H83" i="14"/>
  <c r="G78" i="21"/>
  <c r="G58" i="14"/>
  <c r="H58" i="14" s="1"/>
  <c r="S111" i="23"/>
  <c r="G94" i="21"/>
  <c r="G9" i="17"/>
  <c r="H80" i="18"/>
  <c r="H92" i="14"/>
  <c r="I103" i="18"/>
  <c r="G83" i="17"/>
  <c r="G95" i="18"/>
  <c r="G98" i="18"/>
  <c r="H82" i="18"/>
  <c r="Z24" i="7"/>
  <c r="G91" i="18"/>
  <c r="G113" i="14"/>
  <c r="H86" i="21"/>
  <c r="Z25" i="7"/>
  <c r="G82" i="14"/>
  <c r="H101" i="18"/>
  <c r="Z30" i="7"/>
  <c r="I101" i="18"/>
  <c r="S24" i="23"/>
  <c r="F33" i="21"/>
  <c r="G97" i="14"/>
  <c r="H97" i="14" s="1"/>
  <c r="G49" i="14"/>
  <c r="H49" i="14" s="1"/>
  <c r="G85" i="21"/>
  <c r="G63" i="14"/>
  <c r="H63" i="14" s="1"/>
  <c r="G79" i="17"/>
  <c r="F38" i="18"/>
  <c r="G97" i="18"/>
  <c r="S93" i="23"/>
  <c r="Z7" i="7"/>
  <c r="S96" i="23"/>
  <c r="G95" i="21"/>
  <c r="H95" i="21" s="1"/>
  <c r="H96" i="18"/>
  <c r="H56" i="14"/>
  <c r="G108" i="18"/>
  <c r="H88" i="18"/>
  <c r="H78" i="14"/>
  <c r="G72" i="14"/>
  <c r="H72" i="14" s="1"/>
  <c r="G82" i="17"/>
  <c r="G96" i="17"/>
  <c r="G85" i="18"/>
  <c r="H85" i="18" s="1"/>
  <c r="I86" i="18"/>
  <c r="S80" i="23"/>
  <c r="H42" i="18"/>
  <c r="S103" i="23"/>
  <c r="I113" i="18"/>
  <c r="S102" i="23"/>
  <c r="H25" i="21"/>
  <c r="H92" i="21"/>
  <c r="G91" i="14"/>
  <c r="H91" i="14" s="1"/>
  <c r="S8" i="23"/>
  <c r="H103" i="14"/>
  <c r="H92" i="17"/>
  <c r="H84" i="18"/>
  <c r="G76" i="18"/>
  <c r="I8" i="19"/>
  <c r="G115" i="14"/>
  <c r="Z29" i="7"/>
  <c r="S98" i="23"/>
  <c r="S82" i="23"/>
  <c r="S79" i="23"/>
  <c r="S89" i="23"/>
  <c r="H99" i="18"/>
  <c r="H98" i="18"/>
  <c r="S83" i="23"/>
  <c r="S90" i="23"/>
  <c r="S91" i="23"/>
  <c r="S75" i="23"/>
  <c r="S88" i="23"/>
  <c r="S95" i="23"/>
  <c r="Z26" i="7"/>
  <c r="AB78" i="23"/>
  <c r="S7" i="23"/>
  <c r="S9" i="23"/>
  <c r="S11" i="23"/>
  <c r="S110" i="23"/>
  <c r="S97" i="23"/>
  <c r="Z32" i="7"/>
  <c r="S13" i="23"/>
  <c r="S27" i="23"/>
  <c r="S107" i="23"/>
  <c r="S76" i="23"/>
  <c r="S109" i="23"/>
  <c r="S77" i="23"/>
  <c r="H93" i="17"/>
  <c r="H26" i="21"/>
  <c r="S92" i="23"/>
  <c r="H11" i="14"/>
  <c r="S106" i="23"/>
  <c r="F31" i="21"/>
  <c r="S12" i="23"/>
  <c r="I96" i="18"/>
  <c r="S104" i="23"/>
  <c r="Z41" i="7"/>
  <c r="Z66" i="7"/>
  <c r="Z10" i="7"/>
  <c r="Z45" i="7"/>
  <c r="Z52" i="7"/>
  <c r="Z58" i="7"/>
  <c r="AD40" i="7"/>
  <c r="X10" i="7"/>
  <c r="Z49" i="7"/>
  <c r="Z59" i="7"/>
  <c r="Z42" i="7"/>
  <c r="AE39" i="7"/>
  <c r="Y12" i="7"/>
  <c r="Z62" i="7"/>
  <c r="Z51" i="7"/>
  <c r="Z78" i="7"/>
  <c r="Z9" i="7"/>
  <c r="Z55" i="7"/>
  <c r="Z65" i="7"/>
  <c r="Z61" i="7"/>
  <c r="Z76" i="7"/>
  <c r="Z57" i="7"/>
  <c r="Z63" i="7"/>
  <c r="Z50" i="7"/>
  <c r="Z14" i="7"/>
  <c r="Z43" i="7"/>
  <c r="Z77" i="7"/>
  <c r="Z44" i="7"/>
  <c r="AD39" i="7"/>
  <c r="AD77" i="7"/>
  <c r="AD78" i="7"/>
  <c r="Z54" i="7"/>
  <c r="Z40" i="7"/>
  <c r="Z8" i="7"/>
  <c r="Z48" i="7"/>
  <c r="Z60" i="7"/>
  <c r="AE77" i="7"/>
  <c r="Z64" i="7"/>
  <c r="Z56" i="7"/>
  <c r="Z46" i="7"/>
  <c r="Z11" i="7"/>
  <c r="Z53" i="7"/>
  <c r="Z12" i="7"/>
  <c r="X11" i="7"/>
  <c r="Z47" i="7"/>
  <c r="Z71" i="7"/>
  <c r="AE40" i="7"/>
  <c r="AE78" i="7"/>
  <c r="AA92" i="23" l="1"/>
  <c r="AA85" i="23"/>
  <c r="AA105" i="23"/>
  <c r="AA87" i="23"/>
  <c r="AA80" i="23"/>
  <c r="AA89" i="23"/>
  <c r="AA99" i="23"/>
  <c r="AA75" i="23"/>
  <c r="M7" i="23"/>
  <c r="I9" i="7"/>
  <c r="AA86" i="23"/>
  <c r="AA97" i="23"/>
  <c r="AA88" i="23"/>
  <c r="AA91" i="23"/>
  <c r="AA100" i="23"/>
  <c r="M6" i="23"/>
  <c r="AA94" i="23"/>
  <c r="AA110" i="23"/>
  <c r="AA84" i="23"/>
  <c r="AA93" i="23"/>
  <c r="AA81" i="23"/>
  <c r="AA98" i="23"/>
  <c r="AA83" i="23"/>
  <c r="AA90" i="23"/>
  <c r="AA82" i="23"/>
  <c r="AA79" i="23"/>
  <c r="AA96" i="23"/>
  <c r="T73" i="23"/>
  <c r="T28" i="23"/>
  <c r="R36" i="23"/>
  <c r="T44" i="23"/>
  <c r="S44" i="23"/>
  <c r="U44" i="23" s="1"/>
  <c r="T52" i="23"/>
  <c r="S52" i="23"/>
  <c r="U52" i="23" s="1"/>
  <c r="T37" i="23"/>
  <c r="S37" i="23"/>
  <c r="U37" i="23" s="1"/>
  <c r="T60" i="23"/>
  <c r="S60" i="23"/>
  <c r="U60" i="23" s="1"/>
  <c r="T45" i="23"/>
  <c r="S45" i="23"/>
  <c r="U45" i="23" s="1"/>
  <c r="T68" i="23"/>
  <c r="S68" i="23"/>
  <c r="U68" i="23" s="1"/>
  <c r="S53" i="23"/>
  <c r="U53" i="23" s="1"/>
  <c r="T53" i="23"/>
  <c r="T54" i="23"/>
  <c r="S54" i="23"/>
  <c r="U54" i="23" s="1"/>
  <c r="T71" i="23"/>
  <c r="S71" i="23"/>
  <c r="U71" i="23" s="1"/>
  <c r="T61" i="23"/>
  <c r="S61" i="23"/>
  <c r="U61" i="23" s="1"/>
  <c r="S62" i="23"/>
  <c r="U62" i="23" s="1"/>
  <c r="T62" i="23"/>
  <c r="S20" i="23"/>
  <c r="U20" i="23" s="1"/>
  <c r="T20" i="23"/>
  <c r="T69" i="23"/>
  <c r="S69" i="23"/>
  <c r="U69" i="23" s="1"/>
  <c r="T70" i="23"/>
  <c r="S70" i="23"/>
  <c r="U70" i="23" s="1"/>
  <c r="S63" i="23"/>
  <c r="U63" i="23" s="1"/>
  <c r="T63" i="23"/>
  <c r="T59" i="23"/>
  <c r="S59" i="23"/>
  <c r="U59" i="23" s="1"/>
  <c r="T38" i="23"/>
  <c r="S38" i="23"/>
  <c r="U38" i="23" s="1"/>
  <c r="T18" i="23"/>
  <c r="S18" i="23"/>
  <c r="U18" i="23" s="1"/>
  <c r="S31" i="23"/>
  <c r="U31" i="23" s="1"/>
  <c r="T31" i="23"/>
  <c r="T65" i="23"/>
  <c r="S65" i="23"/>
  <c r="U65" i="23" s="1"/>
  <c r="T41" i="23"/>
  <c r="S41" i="23"/>
  <c r="U41" i="23" s="1"/>
  <c r="R22" i="23"/>
  <c r="L6" i="7"/>
  <c r="R4" i="23"/>
  <c r="T64" i="23"/>
  <c r="S64" i="23"/>
  <c r="U64" i="23" s="1"/>
  <c r="S40" i="23"/>
  <c r="U40" i="23" s="1"/>
  <c r="T40" i="23"/>
  <c r="T21" i="23"/>
  <c r="S21" i="23"/>
  <c r="U21" i="23" s="1"/>
  <c r="S39" i="23"/>
  <c r="U39" i="23" s="1"/>
  <c r="T39" i="23"/>
  <c r="R19" i="23"/>
  <c r="S51" i="23"/>
  <c r="U51" i="23" s="1"/>
  <c r="T51" i="23"/>
  <c r="T13" i="23"/>
  <c r="T50" i="23"/>
  <c r="S50" i="23"/>
  <c r="U50" i="23" s="1"/>
  <c r="R30" i="23"/>
  <c r="S49" i="23"/>
  <c r="U49" i="23" s="1"/>
  <c r="T49" i="23"/>
  <c r="T29" i="23"/>
  <c r="T48" i="23"/>
  <c r="S48" i="23"/>
  <c r="U48" i="23" s="1"/>
  <c r="T27" i="23"/>
  <c r="T58" i="23"/>
  <c r="S58" i="23"/>
  <c r="U58" i="23" s="1"/>
  <c r="T47" i="23"/>
  <c r="S47" i="23"/>
  <c r="U47" i="23" s="1"/>
  <c r="R35" i="23"/>
  <c r="R26" i="23"/>
  <c r="T17" i="23"/>
  <c r="S17" i="23"/>
  <c r="U17" i="23" s="1"/>
  <c r="T72" i="23"/>
  <c r="S72" i="23"/>
  <c r="U72" i="23" s="1"/>
  <c r="T57" i="23"/>
  <c r="S57" i="23"/>
  <c r="U57" i="23" s="1"/>
  <c r="T46" i="23"/>
  <c r="S46" i="23"/>
  <c r="U46" i="23" s="1"/>
  <c r="R34" i="23"/>
  <c r="T25" i="23"/>
  <c r="S16" i="23"/>
  <c r="U16" i="23" s="1"/>
  <c r="T16" i="23"/>
  <c r="S67" i="23"/>
  <c r="U67" i="23" s="1"/>
  <c r="T67" i="23"/>
  <c r="S56" i="23"/>
  <c r="U56" i="23" s="1"/>
  <c r="T56" i="23"/>
  <c r="T43" i="23"/>
  <c r="S43" i="23"/>
  <c r="U43" i="23" s="1"/>
  <c r="R33" i="23"/>
  <c r="T24" i="23"/>
  <c r="T15" i="23"/>
  <c r="S15" i="23"/>
  <c r="U15" i="23" s="1"/>
  <c r="T66" i="23"/>
  <c r="S66" i="23"/>
  <c r="U66" i="23" s="1"/>
  <c r="T55" i="23"/>
  <c r="S55" i="23"/>
  <c r="U55" i="23" s="1"/>
  <c r="S42" i="23"/>
  <c r="U42" i="23" s="1"/>
  <c r="T42" i="23"/>
  <c r="T32" i="23"/>
  <c r="S32" i="23"/>
  <c r="U32" i="23" s="1"/>
  <c r="T23" i="23"/>
  <c r="T14" i="23"/>
  <c r="S14" i="23"/>
  <c r="U14" i="23" s="1"/>
  <c r="T5" i="23"/>
  <c r="S5" i="23"/>
  <c r="U5" i="23" s="1"/>
  <c r="F5" i="23"/>
  <c r="I8" i="7"/>
  <c r="J11" i="7"/>
  <c r="J10" i="7"/>
  <c r="H96" i="17"/>
  <c r="AB85" i="23"/>
  <c r="H90" i="14"/>
  <c r="H90" i="17"/>
  <c r="H113" i="14"/>
  <c r="H100" i="18"/>
  <c r="H52" i="14"/>
  <c r="H100" i="14"/>
  <c r="H69" i="14"/>
  <c r="H96" i="21"/>
  <c r="H95" i="17"/>
  <c r="AB80" i="23"/>
  <c r="H81" i="21"/>
  <c r="AA29" i="7"/>
  <c r="AB87" i="23"/>
  <c r="H78" i="18"/>
  <c r="H90" i="18"/>
  <c r="H83" i="21"/>
  <c r="H91" i="18"/>
  <c r="AB84" i="23"/>
  <c r="H99" i="14"/>
  <c r="AA32" i="7"/>
  <c r="AA27" i="7"/>
  <c r="H87" i="18"/>
  <c r="H97" i="21"/>
  <c r="H85" i="17"/>
  <c r="H94" i="14"/>
  <c r="H83" i="17"/>
  <c r="H82" i="17"/>
  <c r="H101" i="17"/>
  <c r="AA25" i="7"/>
  <c r="AB90" i="23"/>
  <c r="H86" i="14"/>
  <c r="U73" i="23"/>
  <c r="H60" i="14"/>
  <c r="H99" i="21"/>
  <c r="H89" i="21"/>
  <c r="AB99" i="23"/>
  <c r="H85" i="21"/>
  <c r="H97" i="18"/>
  <c r="H81" i="14"/>
  <c r="AB105" i="23"/>
  <c r="H59" i="14"/>
  <c r="H78" i="17"/>
  <c r="AB88" i="23"/>
  <c r="H107" i="17"/>
  <c r="H98" i="21"/>
  <c r="H89" i="18"/>
  <c r="H76" i="14"/>
  <c r="H89" i="17"/>
  <c r="AA22" i="7"/>
  <c r="H9" i="17"/>
  <c r="H9" i="21"/>
  <c r="AA18" i="7"/>
  <c r="H91" i="21"/>
  <c r="H51" i="14"/>
  <c r="H8" i="19"/>
  <c r="H87" i="21"/>
  <c r="H76" i="18"/>
  <c r="H104" i="17"/>
  <c r="H86" i="17"/>
  <c r="AB110" i="23"/>
  <c r="H98" i="17"/>
  <c r="AA31" i="7"/>
  <c r="H94" i="21"/>
  <c r="H66" i="14"/>
  <c r="AA33" i="7"/>
  <c r="U24" i="23"/>
  <c r="AB89" i="23"/>
  <c r="H103" i="17"/>
  <c r="AA39" i="7"/>
  <c r="H55" i="14"/>
  <c r="AB96" i="23"/>
  <c r="AA24" i="7"/>
  <c r="AB93" i="23"/>
  <c r="H79" i="17"/>
  <c r="H12" i="14"/>
  <c r="H82" i="21"/>
  <c r="H113" i="17"/>
  <c r="AA35" i="7"/>
  <c r="AB82" i="23"/>
  <c r="AB98" i="23"/>
  <c r="AA21" i="7"/>
  <c r="AB79" i="23"/>
  <c r="AB75" i="23"/>
  <c r="N6" i="23"/>
  <c r="U13" i="23"/>
  <c r="AB94" i="23"/>
  <c r="H108" i="21"/>
  <c r="AB81" i="23"/>
  <c r="H97" i="17"/>
  <c r="H84" i="21"/>
  <c r="U27" i="23"/>
  <c r="H78" i="21"/>
  <c r="H106" i="17"/>
  <c r="H114" i="18"/>
  <c r="H103" i="21"/>
  <c r="AA23" i="7"/>
  <c r="AA20" i="7"/>
  <c r="AA34" i="7"/>
  <c r="AA26" i="7"/>
  <c r="H94" i="18"/>
  <c r="U23" i="23"/>
  <c r="H82" i="14"/>
  <c r="H108" i="17"/>
  <c r="H101" i="14"/>
  <c r="H80" i="17"/>
  <c r="H112" i="17"/>
  <c r="H88" i="17"/>
  <c r="H115" i="17"/>
  <c r="H94" i="17"/>
  <c r="AA16" i="7"/>
  <c r="AB97" i="23"/>
  <c r="H103" i="18"/>
  <c r="H102" i="14"/>
  <c r="AA15" i="7"/>
  <c r="AA17" i="7"/>
  <c r="H96" i="14"/>
  <c r="H89" i="14"/>
  <c r="H115" i="18"/>
  <c r="H95" i="18"/>
  <c r="G5" i="23"/>
  <c r="AB91" i="23"/>
  <c r="AA30" i="7"/>
  <c r="H100" i="21"/>
  <c r="H93" i="18"/>
  <c r="AA19" i="7"/>
  <c r="U25" i="23"/>
  <c r="H99" i="17"/>
  <c r="H10" i="14"/>
  <c r="H93" i="21"/>
  <c r="N7" i="23"/>
  <c r="AB100" i="23"/>
  <c r="AA6" i="7"/>
  <c r="H100" i="17"/>
  <c r="H108" i="18"/>
  <c r="S22" i="23"/>
  <c r="H115" i="14"/>
  <c r="H87" i="17"/>
  <c r="H54" i="14"/>
  <c r="AB86" i="23"/>
  <c r="AB83" i="23"/>
  <c r="H90" i="21"/>
  <c r="H80" i="21"/>
  <c r="U29" i="23"/>
  <c r="S26" i="23"/>
  <c r="AB92" i="23"/>
  <c r="H61" i="14"/>
  <c r="H84" i="14"/>
  <c r="AA7" i="7"/>
  <c r="H113" i="21"/>
  <c r="AA28" i="7"/>
  <c r="H77" i="17"/>
  <c r="H53" i="14"/>
  <c r="U28" i="23"/>
  <c r="AE41" i="7"/>
  <c r="AA55" i="7"/>
  <c r="AA56" i="7"/>
  <c r="AA71" i="7"/>
  <c r="AA44" i="7"/>
  <c r="AE21" i="7"/>
  <c r="AA45" i="7"/>
  <c r="X9" i="7"/>
  <c r="AA66" i="7"/>
  <c r="AD18" i="7"/>
  <c r="AD41" i="7"/>
  <c r="AA52" i="7"/>
  <c r="AE23" i="7"/>
  <c r="AA65" i="7"/>
  <c r="AA49" i="7"/>
  <c r="AA64" i="7"/>
  <c r="X8" i="7"/>
  <c r="AA60" i="7"/>
  <c r="AA57" i="7"/>
  <c r="AA46" i="7"/>
  <c r="AA61" i="7"/>
  <c r="AD21" i="7"/>
  <c r="AE20" i="7"/>
  <c r="AD76" i="7"/>
  <c r="AA58" i="7"/>
  <c r="AE19" i="7"/>
  <c r="AE18" i="7"/>
  <c r="AA43" i="7"/>
  <c r="AA63" i="7"/>
  <c r="AA54" i="7"/>
  <c r="AA40" i="7"/>
  <c r="AA51" i="7"/>
  <c r="AD19" i="7"/>
  <c r="AE22" i="7"/>
  <c r="AA48" i="7"/>
  <c r="Y11" i="7"/>
  <c r="AE76" i="7"/>
  <c r="AA53" i="7"/>
  <c r="Y10" i="7"/>
  <c r="AA50" i="7"/>
  <c r="AA47" i="7"/>
  <c r="AA62" i="7"/>
  <c r="AD22" i="7"/>
  <c r="AD20" i="7"/>
  <c r="AA41" i="7"/>
  <c r="AD23" i="7"/>
  <c r="AA59" i="7"/>
  <c r="AA42" i="7"/>
  <c r="J9" i="7" l="1"/>
  <c r="T33" i="23"/>
  <c r="S33" i="23"/>
  <c r="U33" i="23" s="1"/>
  <c r="T34" i="23"/>
  <c r="S34" i="23"/>
  <c r="U34" i="23" s="1"/>
  <c r="T26" i="23"/>
  <c r="S35" i="23"/>
  <c r="U35" i="23" s="1"/>
  <c r="T35" i="23"/>
  <c r="S30" i="23"/>
  <c r="U30" i="23" s="1"/>
  <c r="T30" i="23"/>
  <c r="T19" i="23"/>
  <c r="S19" i="23"/>
  <c r="U19" i="23" s="1"/>
  <c r="T4" i="23"/>
  <c r="S4" i="23"/>
  <c r="U4" i="23" s="1"/>
  <c r="T22" i="23"/>
  <c r="T36" i="23"/>
  <c r="S36" i="23"/>
  <c r="U36" i="23" s="1"/>
  <c r="F9" i="19"/>
  <c r="J8" i="7"/>
  <c r="P6" i="7"/>
  <c r="M6" i="7"/>
  <c r="AB7" i="7"/>
  <c r="AB6" i="7"/>
  <c r="U22" i="23"/>
  <c r="U26" i="23"/>
  <c r="I9" i="19"/>
  <c r="G9" i="19"/>
  <c r="Y8" i="7"/>
  <c r="AF19" i="7"/>
  <c r="AF21" i="7"/>
  <c r="AF20" i="7"/>
  <c r="AB21" i="7"/>
  <c r="AB28" i="7"/>
  <c r="AF23" i="7"/>
  <c r="AB22" i="7"/>
  <c r="AF18" i="7"/>
  <c r="AB20" i="7"/>
  <c r="AB29" i="7"/>
  <c r="AB27" i="7"/>
  <c r="AB17" i="7"/>
  <c r="Y9" i="7"/>
  <c r="AF22" i="7"/>
  <c r="AB25" i="7"/>
  <c r="AB24" i="7"/>
  <c r="AB23" i="7"/>
  <c r="AB26" i="7"/>
  <c r="F6" i="23" l="1"/>
  <c r="J6" i="7"/>
  <c r="Y6" i="7"/>
  <c r="H9" i="19"/>
  <c r="G6" i="23"/>
  <c r="D6" i="2" l="1"/>
  <c r="I91" i="17"/>
  <c r="I106" i="17"/>
  <c r="I23" i="21"/>
  <c r="I36" i="21"/>
  <c r="I90" i="17"/>
  <c r="I32" i="18"/>
  <c r="I44" i="19"/>
  <c r="I88" i="14"/>
  <c r="I15" i="21"/>
  <c r="I19" i="19"/>
  <c r="I12" i="21"/>
  <c r="I31" i="18"/>
  <c r="I21" i="19"/>
  <c r="I86" i="17"/>
  <c r="I82" i="14"/>
  <c r="I108" i="21"/>
  <c r="I78" i="21"/>
  <c r="I41" i="18"/>
  <c r="I16" i="18"/>
  <c r="I86" i="21"/>
  <c r="I47" i="19"/>
  <c r="I60" i="19"/>
  <c r="I81" i="21"/>
  <c r="I89" i="21"/>
  <c r="I11" i="19"/>
  <c r="I22" i="21"/>
  <c r="I79" i="17"/>
  <c r="I108" i="14"/>
  <c r="I46" i="19"/>
  <c r="I91" i="14"/>
  <c r="I14" i="19"/>
  <c r="I27" i="18"/>
  <c r="I38" i="18"/>
  <c r="I93" i="17"/>
  <c r="I79" i="19"/>
  <c r="I85" i="21"/>
  <c r="I43" i="19"/>
  <c r="I14" i="18"/>
  <c r="I49" i="14"/>
  <c r="I30" i="18"/>
  <c r="I57" i="14"/>
  <c r="I84" i="17"/>
  <c r="I92" i="14"/>
  <c r="I34" i="18"/>
  <c r="I83" i="21"/>
  <c r="I81" i="17"/>
  <c r="I55" i="19"/>
  <c r="I78" i="17"/>
  <c r="I89" i="17"/>
  <c r="I107" i="17"/>
  <c r="I57" i="19"/>
  <c r="I50" i="14"/>
  <c r="I94" i="17"/>
  <c r="I18" i="18"/>
  <c r="I28" i="21"/>
  <c r="I92" i="17"/>
  <c r="I96" i="14"/>
  <c r="I11" i="17"/>
  <c r="I56" i="19"/>
  <c r="I11" i="21"/>
  <c r="I35" i="21"/>
  <c r="I17" i="19"/>
  <c r="I72" i="19"/>
  <c r="I85" i="14"/>
  <c r="I73" i="14"/>
  <c r="I26" i="19"/>
  <c r="I94" i="21"/>
  <c r="I63" i="19"/>
  <c r="I33" i="21"/>
  <c r="I23" i="19"/>
  <c r="I32" i="19"/>
  <c r="I85" i="17"/>
  <c r="I75" i="14"/>
  <c r="I15" i="19"/>
  <c r="I56" i="14"/>
  <c r="I90" i="21"/>
  <c r="I52" i="14"/>
  <c r="I42" i="18"/>
  <c r="I33" i="18"/>
  <c r="I103" i="21"/>
  <c r="I102" i="21"/>
  <c r="I24" i="19"/>
  <c r="I113" i="14"/>
  <c r="I88" i="17"/>
  <c r="I80" i="14"/>
  <c r="I25" i="18"/>
  <c r="I93" i="14"/>
  <c r="I82" i="21"/>
  <c r="I9" i="18"/>
  <c r="I87" i="17"/>
  <c r="I81" i="14"/>
  <c r="I83" i="17"/>
  <c r="I26" i="21"/>
  <c r="I96" i="21"/>
  <c r="I28" i="18"/>
  <c r="I72" i="14"/>
  <c r="I114" i="17"/>
  <c r="I29" i="19"/>
  <c r="I87" i="21"/>
  <c r="I76" i="14"/>
  <c r="I80" i="21"/>
  <c r="I22" i="19"/>
  <c r="I27" i="19"/>
  <c r="I26" i="18"/>
  <c r="I110" i="17"/>
  <c r="I37" i="18"/>
  <c r="I39" i="18"/>
  <c r="I51" i="14"/>
  <c r="I54" i="19"/>
  <c r="I87" i="14"/>
  <c r="I74" i="14"/>
  <c r="I100" i="21"/>
  <c r="I79" i="14"/>
  <c r="I62" i="19"/>
  <c r="I52" i="19"/>
  <c r="I86" i="14"/>
  <c r="I77" i="19"/>
  <c r="I18" i="21"/>
  <c r="I49" i="19"/>
  <c r="I20" i="21"/>
  <c r="I14" i="21"/>
  <c r="I108" i="17"/>
  <c r="I84" i="14"/>
  <c r="I58" i="19"/>
  <c r="I41" i="19"/>
  <c r="I10" i="21"/>
  <c r="I63" i="14"/>
  <c r="I58" i="14"/>
  <c r="I31" i="21"/>
  <c r="I64" i="19"/>
  <c r="I35" i="18"/>
  <c r="I12" i="18"/>
  <c r="I114" i="21"/>
  <c r="I61" i="19"/>
  <c r="I67" i="19"/>
  <c r="I93" i="21"/>
  <c r="I10" i="18"/>
  <c r="I91" i="21"/>
  <c r="I84" i="21"/>
  <c r="I35" i="19"/>
  <c r="I18" i="19"/>
  <c r="I101" i="14"/>
  <c r="I13" i="18"/>
  <c r="I54" i="14"/>
  <c r="I98" i="14"/>
  <c r="I88" i="21"/>
  <c r="I13" i="19"/>
  <c r="I103" i="17"/>
  <c r="I36" i="18"/>
  <c r="I51" i="19"/>
  <c r="I114" i="14"/>
  <c r="I16" i="21"/>
  <c r="I24" i="21"/>
  <c r="I61" i="14"/>
  <c r="I77" i="21"/>
  <c r="I29" i="21"/>
  <c r="I101" i="21"/>
  <c r="I92" i="21"/>
  <c r="I97" i="21"/>
  <c r="I14" i="17"/>
  <c r="I95" i="14"/>
  <c r="I60" i="14"/>
  <c r="I12" i="17"/>
  <c r="I82" i="17"/>
  <c r="I34" i="19"/>
  <c r="I15" i="17"/>
  <c r="I27" i="21"/>
  <c r="I10" i="19"/>
  <c r="I13" i="21"/>
  <c r="I32" i="21"/>
  <c r="I50" i="19"/>
  <c r="I83" i="14"/>
  <c r="I95" i="17"/>
  <c r="I78" i="14"/>
  <c r="I30" i="19"/>
  <c r="I40" i="19"/>
  <c r="I112" i="17"/>
  <c r="I55" i="14"/>
  <c r="I115" i="21"/>
  <c r="I48" i="19"/>
  <c r="I104" i="17"/>
  <c r="I76" i="21"/>
  <c r="I77" i="14"/>
  <c r="I33" i="19"/>
  <c r="I102" i="17"/>
  <c r="I25" i="19"/>
  <c r="I80" i="17"/>
  <c r="I9" i="21"/>
  <c r="I34" i="21"/>
  <c r="I17" i="18"/>
  <c r="I53" i="19"/>
  <c r="I77" i="17"/>
  <c r="I78" i="19"/>
  <c r="I79" i="21"/>
  <c r="I111" i="17"/>
  <c r="I42" i="19"/>
  <c r="I30" i="21"/>
  <c r="I29" i="18"/>
  <c r="I20" i="19"/>
  <c r="I115" i="14"/>
  <c r="I99" i="17"/>
  <c r="I95" i="21"/>
  <c r="I17" i="21"/>
  <c r="I36" i="19"/>
  <c r="I98" i="21"/>
  <c r="I28" i="19"/>
  <c r="I99" i="14"/>
  <c r="I96" i="17"/>
  <c r="I113" i="21"/>
  <c r="I94" i="14"/>
  <c r="I21" i="21"/>
  <c r="I59" i="19"/>
  <c r="I90" i="14"/>
  <c r="I109" i="17"/>
  <c r="I65" i="19"/>
  <c r="I31" i="19"/>
  <c r="I115" i="17"/>
  <c r="I45" i="19"/>
  <c r="I102" i="14"/>
  <c r="I11" i="18"/>
  <c r="I103" i="14"/>
  <c r="I99" i="21"/>
  <c r="I9" i="17"/>
  <c r="I98" i="17"/>
  <c r="I40" i="18"/>
  <c r="I100" i="14"/>
  <c r="I100" i="17"/>
  <c r="I101" i="17"/>
  <c r="I105" i="17"/>
  <c r="I97" i="17"/>
  <c r="I25" i="21"/>
  <c r="I10" i="17"/>
  <c r="I59" i="14"/>
  <c r="I19" i="21"/>
  <c r="I69" i="14"/>
  <c r="I12" i="19"/>
  <c r="I13" i="17"/>
  <c r="I89" i="14"/>
  <c r="I53" i="14"/>
  <c r="I66" i="19"/>
  <c r="I16" i="19"/>
  <c r="I97" i="14"/>
  <c r="I15" i="18"/>
  <c r="I113" i="17"/>
  <c r="I66" i="14"/>
  <c r="M50" i="23" l="1"/>
  <c r="I52" i="7"/>
  <c r="M82" i="23"/>
  <c r="I84" i="7"/>
  <c r="J84" i="7" s="1"/>
  <c r="T102" i="23"/>
  <c r="M74" i="23"/>
  <c r="I76" i="7"/>
  <c r="I99" i="7"/>
  <c r="J99" i="7" s="1"/>
  <c r="M97" i="23"/>
  <c r="F75" i="23"/>
  <c r="AA13" i="23"/>
  <c r="M57" i="23"/>
  <c r="I59" i="7"/>
  <c r="AH74" i="23"/>
  <c r="F64" i="23"/>
  <c r="F11" i="23"/>
  <c r="F33" i="23"/>
  <c r="AH92" i="23"/>
  <c r="AH24" i="23"/>
  <c r="AH12" i="23"/>
  <c r="AH7" i="23"/>
  <c r="AH18" i="23"/>
  <c r="AH75" i="23"/>
  <c r="T9" i="23"/>
  <c r="AH80" i="23"/>
  <c r="F37" i="23"/>
  <c r="F15" i="23"/>
  <c r="F63" i="23"/>
  <c r="AA23" i="23"/>
  <c r="F47" i="23"/>
  <c r="F52" i="23"/>
  <c r="AH95" i="23"/>
  <c r="M52" i="23"/>
  <c r="I54" i="7"/>
  <c r="F48" i="23"/>
  <c r="AH11" i="23"/>
  <c r="F56" i="23"/>
  <c r="F20" i="23"/>
  <c r="I65" i="7"/>
  <c r="M63" i="23"/>
  <c r="F59" i="23"/>
  <c r="T78" i="23"/>
  <c r="T87" i="23"/>
  <c r="F61" i="23"/>
  <c r="AA6" i="23"/>
  <c r="I90" i="7"/>
  <c r="J90" i="7" s="1"/>
  <c r="M88" i="23"/>
  <c r="AA35" i="23"/>
  <c r="I79" i="7"/>
  <c r="J79" i="7" s="1"/>
  <c r="M77" i="23"/>
  <c r="F29" i="23"/>
  <c r="AA34" i="23"/>
  <c r="AH98" i="23"/>
  <c r="F26" i="23"/>
  <c r="I91" i="7"/>
  <c r="J91" i="7" s="1"/>
  <c r="M89" i="23"/>
  <c r="T7" i="23"/>
  <c r="AH93" i="23"/>
  <c r="AA24" i="23"/>
  <c r="AH86" i="23"/>
  <c r="AH112" i="23"/>
  <c r="AH13" i="23"/>
  <c r="I49" i="7"/>
  <c r="M47" i="23"/>
  <c r="AH20" i="23"/>
  <c r="AH96" i="23"/>
  <c r="AH90" i="23"/>
  <c r="M71" i="23"/>
  <c r="I73" i="7"/>
  <c r="T94" i="23"/>
  <c r="AA29" i="23"/>
  <c r="F42" i="23"/>
  <c r="AA28" i="23"/>
  <c r="F28" i="23"/>
  <c r="AA11" i="23"/>
  <c r="T8" i="23"/>
  <c r="M95" i="23"/>
  <c r="I97" i="7"/>
  <c r="J97" i="7" s="1"/>
  <c r="F41" i="23"/>
  <c r="AH21" i="23"/>
  <c r="AH76" i="23"/>
  <c r="AA37" i="23"/>
  <c r="T74" i="23"/>
  <c r="F74" i="23"/>
  <c r="AA36" i="23"/>
  <c r="T99" i="23"/>
  <c r="F25" i="23"/>
  <c r="I101" i="7"/>
  <c r="J101" i="7" s="1"/>
  <c r="M99" i="23"/>
  <c r="AA9" i="23"/>
  <c r="T96" i="23"/>
  <c r="T12" i="23"/>
  <c r="F22" i="23"/>
  <c r="AA7" i="23"/>
  <c r="I85" i="7"/>
  <c r="J85" i="7" s="1"/>
  <c r="M83" i="23"/>
  <c r="AH32" i="23"/>
  <c r="AH8" i="23"/>
  <c r="F7" i="23"/>
  <c r="F27" i="23"/>
  <c r="F32" i="23"/>
  <c r="M70" i="23"/>
  <c r="I72" i="7"/>
  <c r="AA38" i="23"/>
  <c r="T85" i="23"/>
  <c r="AA8" i="23"/>
  <c r="I51" i="7"/>
  <c r="M49" i="23"/>
  <c r="AA39" i="23"/>
  <c r="AA33" i="23"/>
  <c r="AH17" i="23"/>
  <c r="AA12" i="23"/>
  <c r="T75" i="23"/>
  <c r="F24" i="23"/>
  <c r="F45" i="23"/>
  <c r="T108" i="23"/>
  <c r="I75" i="7"/>
  <c r="M73" i="23"/>
  <c r="AH28" i="23"/>
  <c r="AH79" i="23"/>
  <c r="T93" i="23"/>
  <c r="AH87" i="23"/>
  <c r="F38" i="23"/>
  <c r="F44" i="23"/>
  <c r="AH83" i="23"/>
  <c r="M98" i="23"/>
  <c r="I100" i="7"/>
  <c r="J100" i="7" s="1"/>
  <c r="T111" i="23"/>
  <c r="T81" i="23"/>
  <c r="AA26" i="23"/>
  <c r="F12" i="23"/>
  <c r="I74" i="7"/>
  <c r="M72" i="23"/>
  <c r="F39" i="23"/>
  <c r="AH10" i="23"/>
  <c r="AA15" i="23"/>
  <c r="F54" i="23"/>
  <c r="T103" i="23"/>
  <c r="AH73" i="23"/>
  <c r="AH22" i="23"/>
  <c r="AH82" i="23"/>
  <c r="T10" i="23"/>
  <c r="AH77" i="23"/>
  <c r="T83" i="23"/>
  <c r="AH9" i="23"/>
  <c r="F62" i="23"/>
  <c r="F40" i="23"/>
  <c r="F14" i="23"/>
  <c r="AH94" i="23"/>
  <c r="I60" i="7"/>
  <c r="M58" i="23"/>
  <c r="T77" i="23"/>
  <c r="T105" i="23"/>
  <c r="T95" i="23"/>
  <c r="F50" i="23"/>
  <c r="I48" i="7"/>
  <c r="M46" i="23"/>
  <c r="M85" i="23"/>
  <c r="I87" i="7"/>
  <c r="J87" i="7" s="1"/>
  <c r="M93" i="23"/>
  <c r="I95" i="7"/>
  <c r="J95" i="7" s="1"/>
  <c r="AH16" i="23"/>
  <c r="M56" i="23"/>
  <c r="I58" i="7"/>
  <c r="T97" i="23"/>
  <c r="I114" i="7"/>
  <c r="J114" i="7" s="1"/>
  <c r="M112" i="23"/>
  <c r="F31" i="23"/>
  <c r="T11" i="23"/>
  <c r="AH6" i="23"/>
  <c r="AH23" i="23"/>
  <c r="AH29" i="23"/>
  <c r="AA10" i="23"/>
  <c r="T107" i="23"/>
  <c r="I77" i="7"/>
  <c r="M75" i="23"/>
  <c r="AH81" i="23"/>
  <c r="F8" i="23"/>
  <c r="AH30" i="23"/>
  <c r="I78" i="7"/>
  <c r="M76" i="23"/>
  <c r="AH111" i="23"/>
  <c r="AH25" i="23"/>
  <c r="T84" i="23"/>
  <c r="T100" i="23"/>
  <c r="F46" i="23"/>
  <c r="M80" i="23"/>
  <c r="I82" i="7"/>
  <c r="J82" i="7" s="1"/>
  <c r="I98" i="7"/>
  <c r="J98" i="7" s="1"/>
  <c r="M96" i="23"/>
  <c r="M53" i="23"/>
  <c r="I55" i="7"/>
  <c r="AH100" i="23"/>
  <c r="M81" i="23"/>
  <c r="I83" i="7"/>
  <c r="J83" i="7" s="1"/>
  <c r="AH14" i="23"/>
  <c r="I57" i="7"/>
  <c r="M55" i="23"/>
  <c r="M90" i="23"/>
  <c r="I92" i="7"/>
  <c r="J92" i="7" s="1"/>
  <c r="AH26" i="23"/>
  <c r="F23" i="23"/>
  <c r="F60" i="23"/>
  <c r="I53" i="7"/>
  <c r="M51" i="23"/>
  <c r="M79" i="23"/>
  <c r="I81" i="7"/>
  <c r="J81" i="7" s="1"/>
  <c r="AA31" i="23"/>
  <c r="M69" i="23"/>
  <c r="I71" i="7"/>
  <c r="I56" i="7"/>
  <c r="M54" i="23"/>
  <c r="F49" i="23"/>
  <c r="F57" i="23"/>
  <c r="M105" i="23"/>
  <c r="I107" i="7"/>
  <c r="J107" i="7" s="1"/>
  <c r="M91" i="23"/>
  <c r="I93" i="7"/>
  <c r="J93" i="7" s="1"/>
  <c r="AH110" i="23"/>
  <c r="T109" i="23"/>
  <c r="T104" i="23"/>
  <c r="T88" i="23"/>
  <c r="AH31" i="23"/>
  <c r="I102" i="7"/>
  <c r="J102" i="7" s="1"/>
  <c r="M100" i="23"/>
  <c r="F13" i="23"/>
  <c r="F19" i="23"/>
  <c r="F21" i="23"/>
  <c r="AH33" i="23"/>
  <c r="F16" i="23"/>
  <c r="T106" i="23"/>
  <c r="F76" i="23"/>
  <c r="F43" i="23"/>
  <c r="I89" i="7"/>
  <c r="J89" i="7" s="1"/>
  <c r="M87" i="23"/>
  <c r="F55" i="23"/>
  <c r="T98" i="23"/>
  <c r="M111" i="23"/>
  <c r="I113" i="7"/>
  <c r="J113" i="7" s="1"/>
  <c r="T6" i="23"/>
  <c r="AA14" i="23"/>
  <c r="M86" i="23"/>
  <c r="I88" i="7"/>
  <c r="J88" i="7" s="1"/>
  <c r="AH19" i="23"/>
  <c r="T110" i="23"/>
  <c r="F30" i="23"/>
  <c r="I80" i="7"/>
  <c r="J80" i="7" s="1"/>
  <c r="M78" i="23"/>
  <c r="AA32" i="23"/>
  <c r="F17" i="23"/>
  <c r="T79" i="23"/>
  <c r="AH97" i="23"/>
  <c r="I96" i="7"/>
  <c r="J96" i="7" s="1"/>
  <c r="M94" i="23"/>
  <c r="M110" i="23"/>
  <c r="I112" i="7"/>
  <c r="J112" i="7" s="1"/>
  <c r="T89" i="23"/>
  <c r="AA30" i="23"/>
  <c r="T112" i="23"/>
  <c r="T92" i="23"/>
  <c r="AH88" i="23"/>
  <c r="AH85" i="23"/>
  <c r="I94" i="7"/>
  <c r="J94" i="7" s="1"/>
  <c r="M92" i="23"/>
  <c r="AH99" i="23"/>
  <c r="AH105" i="23"/>
  <c r="T82" i="23"/>
  <c r="AH84" i="23"/>
  <c r="F10" i="23"/>
  <c r="AH15" i="23"/>
  <c r="F58" i="23"/>
  <c r="M66" i="23"/>
  <c r="I68" i="7"/>
  <c r="F51" i="23"/>
  <c r="AH89" i="23"/>
  <c r="F69" i="23"/>
  <c r="F53" i="23"/>
  <c r="M60" i="23"/>
  <c r="I62" i="7"/>
  <c r="AA22" i="23"/>
  <c r="T90" i="23"/>
  <c r="AH27" i="23"/>
  <c r="AH91" i="23"/>
  <c r="T80" i="23"/>
  <c r="AH78" i="23"/>
  <c r="T91" i="23"/>
  <c r="AA25" i="23"/>
  <c r="AA27" i="23"/>
  <c r="M84" i="23"/>
  <c r="I86" i="7"/>
  <c r="J86" i="7" s="1"/>
  <c r="T101" i="23"/>
  <c r="T76" i="23"/>
  <c r="I50" i="7"/>
  <c r="M48" i="23"/>
  <c r="F9" i="23"/>
  <c r="F18" i="23"/>
  <c r="T86" i="23"/>
  <c r="U86" i="23"/>
  <c r="G64" i="23"/>
  <c r="G45" i="23"/>
  <c r="G7" i="23"/>
  <c r="AE34" i="7"/>
  <c r="X55" i="7"/>
  <c r="AI28" i="23"/>
  <c r="N88" i="23"/>
  <c r="AI8" i="23"/>
  <c r="AI32" i="23"/>
  <c r="N91" i="23"/>
  <c r="AB27" i="23"/>
  <c r="AA8" i="7"/>
  <c r="G44" i="23"/>
  <c r="AB9" i="23"/>
  <c r="T2" i="23"/>
  <c r="AI92" i="23"/>
  <c r="AD26" i="7"/>
  <c r="X53" i="7"/>
  <c r="AE24" i="7"/>
  <c r="G21" i="23"/>
  <c r="AI16" i="23"/>
  <c r="AB13" i="23"/>
  <c r="AE17" i="7"/>
  <c r="X50" i="7"/>
  <c r="AD32" i="7"/>
  <c r="AI24" i="23"/>
  <c r="G40" i="23"/>
  <c r="X49" i="7"/>
  <c r="N76" i="23"/>
  <c r="N49" i="23"/>
  <c r="G53" i="23"/>
  <c r="G57" i="23"/>
  <c r="AD9" i="7"/>
  <c r="X73" i="7"/>
  <c r="AE32" i="7"/>
  <c r="U7" i="23"/>
  <c r="AI95" i="23"/>
  <c r="AI30" i="23"/>
  <c r="G38" i="23"/>
  <c r="N79" i="23"/>
  <c r="U84" i="23"/>
  <c r="N78" i="23"/>
  <c r="AD17" i="7"/>
  <c r="AD14" i="7"/>
  <c r="U110" i="23"/>
  <c r="AI77" i="23"/>
  <c r="AE26" i="7"/>
  <c r="AI10" i="23"/>
  <c r="AI20" i="23"/>
  <c r="AI18" i="23"/>
  <c r="U11" i="23"/>
  <c r="N48" i="23"/>
  <c r="X65" i="7"/>
  <c r="X74" i="7"/>
  <c r="U101" i="23"/>
  <c r="AB10" i="23"/>
  <c r="F2" i="23"/>
  <c r="X75" i="7"/>
  <c r="AB11" i="23"/>
  <c r="U91" i="23"/>
  <c r="U95" i="23"/>
  <c r="U8" i="23"/>
  <c r="AB39" i="23"/>
  <c r="AI89" i="23"/>
  <c r="N84" i="23"/>
  <c r="N92" i="23"/>
  <c r="N69" i="23"/>
  <c r="N94" i="23"/>
  <c r="AI7" i="23"/>
  <c r="AE33" i="7"/>
  <c r="X68" i="7"/>
  <c r="AD24" i="7"/>
  <c r="AA76" i="7"/>
  <c r="U93" i="23"/>
  <c r="G26" i="23"/>
  <c r="AI80" i="23"/>
  <c r="N63" i="23"/>
  <c r="G15" i="23"/>
  <c r="AB33" i="23"/>
  <c r="AA11" i="7"/>
  <c r="X76" i="7"/>
  <c r="N81" i="23"/>
  <c r="N52" i="23"/>
  <c r="G60" i="23"/>
  <c r="G9" i="23"/>
  <c r="AB34" i="23"/>
  <c r="N54" i="23"/>
  <c r="U82" i="23"/>
  <c r="M2" i="23"/>
  <c r="N66" i="23"/>
  <c r="AI79" i="23"/>
  <c r="N57" i="23"/>
  <c r="AA2" i="23"/>
  <c r="N97" i="23"/>
  <c r="G58" i="23"/>
  <c r="AI27" i="23"/>
  <c r="U98" i="23"/>
  <c r="G17" i="23"/>
  <c r="U83" i="23"/>
  <c r="G29" i="23"/>
  <c r="AI31" i="23"/>
  <c r="X52" i="7"/>
  <c r="G22" i="23"/>
  <c r="U76" i="23"/>
  <c r="N80" i="23"/>
  <c r="G19" i="23"/>
  <c r="U109" i="23"/>
  <c r="AB28" i="23"/>
  <c r="AI85" i="23"/>
  <c r="AA12" i="7"/>
  <c r="U80" i="23"/>
  <c r="AD29" i="7"/>
  <c r="AB25" i="23"/>
  <c r="N71" i="23"/>
  <c r="AB31" i="23"/>
  <c r="AI98" i="23"/>
  <c r="AB29" i="23"/>
  <c r="AI84" i="23"/>
  <c r="AE30" i="7"/>
  <c r="AI73" i="23"/>
  <c r="AB36" i="23"/>
  <c r="G61" i="23"/>
  <c r="AB6" i="23"/>
  <c r="AI26" i="23"/>
  <c r="U92" i="23"/>
  <c r="AI25" i="23"/>
  <c r="X78" i="7"/>
  <c r="AI112" i="23"/>
  <c r="AI94" i="23"/>
  <c r="G37" i="23"/>
  <c r="G50" i="23"/>
  <c r="AI105" i="23"/>
  <c r="N74" i="23"/>
  <c r="AI111" i="23"/>
  <c r="U12" i="23"/>
  <c r="AD10" i="7"/>
  <c r="AB14" i="23"/>
  <c r="AB24" i="23"/>
  <c r="AI33" i="23"/>
  <c r="U104" i="23"/>
  <c r="AI91" i="23"/>
  <c r="AI74" i="23"/>
  <c r="AB26" i="23"/>
  <c r="AE35" i="7"/>
  <c r="G56" i="23"/>
  <c r="N87" i="23"/>
  <c r="AA9" i="7"/>
  <c r="N105" i="23"/>
  <c r="AD25" i="7"/>
  <c r="N55" i="23"/>
  <c r="AB38" i="23"/>
  <c r="AD34" i="7"/>
  <c r="N75" i="23"/>
  <c r="G23" i="23"/>
  <c r="N95" i="23"/>
  <c r="AI86" i="23"/>
  <c r="X58" i="7"/>
  <c r="N85" i="23"/>
  <c r="G32" i="23"/>
  <c r="AD27" i="7"/>
  <c r="AF16" i="7"/>
  <c r="U100" i="23"/>
  <c r="U112" i="23"/>
  <c r="N110" i="23"/>
  <c r="G76" i="23"/>
  <c r="G13" i="23"/>
  <c r="U111" i="23"/>
  <c r="AI29" i="23"/>
  <c r="G41" i="23"/>
  <c r="G42" i="23"/>
  <c r="AI19" i="23"/>
  <c r="AI82" i="23"/>
  <c r="G27" i="23"/>
  <c r="U99" i="23"/>
  <c r="U108" i="23"/>
  <c r="G16" i="23"/>
  <c r="AI13" i="23"/>
  <c r="AA77" i="7"/>
  <c r="U89" i="23"/>
  <c r="N77" i="23"/>
  <c r="AE31" i="7"/>
  <c r="G47" i="23"/>
  <c r="AI110" i="23"/>
  <c r="N111" i="23"/>
  <c r="N58" i="23"/>
  <c r="AB7" i="23"/>
  <c r="AI11" i="23"/>
  <c r="AI23" i="23"/>
  <c r="G74" i="23"/>
  <c r="X57" i="7"/>
  <c r="X56" i="7"/>
  <c r="U96" i="23"/>
  <c r="U94" i="23"/>
  <c r="N93" i="23"/>
  <c r="N56" i="23"/>
  <c r="AI6" i="23"/>
  <c r="AI100" i="23"/>
  <c r="N96" i="23"/>
  <c r="G49" i="23"/>
  <c r="N112" i="23"/>
  <c r="G31" i="23"/>
  <c r="AB15" i="23"/>
  <c r="U90" i="23"/>
  <c r="U105" i="23"/>
  <c r="N89" i="23"/>
  <c r="U74" i="23"/>
  <c r="G39" i="23"/>
  <c r="U79" i="23"/>
  <c r="X60" i="7"/>
  <c r="AA10" i="7"/>
  <c r="AB8" i="23"/>
  <c r="AI87" i="23"/>
  <c r="G48" i="23"/>
  <c r="AF15" i="7"/>
  <c r="G20" i="23"/>
  <c r="N53" i="23"/>
  <c r="AI76" i="23"/>
  <c r="X72" i="7"/>
  <c r="G8" i="23"/>
  <c r="AI78" i="23"/>
  <c r="G28" i="23"/>
  <c r="N90" i="23"/>
  <c r="AI12" i="23"/>
  <c r="U107" i="23"/>
  <c r="AE11" i="7"/>
  <c r="G10" i="23"/>
  <c r="U97" i="23"/>
  <c r="U85" i="23"/>
  <c r="U77" i="23"/>
  <c r="N83" i="23"/>
  <c r="AD30" i="7"/>
  <c r="X51" i="7"/>
  <c r="U78" i="23"/>
  <c r="AI22" i="23"/>
  <c r="AI97" i="23"/>
  <c r="AE29" i="7"/>
  <c r="U106" i="23"/>
  <c r="AI99" i="23"/>
  <c r="AB32" i="23"/>
  <c r="G18" i="23"/>
  <c r="AE28" i="7"/>
  <c r="U87" i="23"/>
  <c r="AE27" i="7"/>
  <c r="U9" i="23"/>
  <c r="AI93" i="23"/>
  <c r="AB23" i="23"/>
  <c r="AE14" i="7"/>
  <c r="AI81" i="23"/>
  <c r="G54" i="23"/>
  <c r="N72" i="23"/>
  <c r="AI90" i="23"/>
  <c r="G55" i="23"/>
  <c r="G51" i="23"/>
  <c r="G59" i="23"/>
  <c r="AI21" i="23"/>
  <c r="N86" i="23"/>
  <c r="G75" i="23"/>
  <c r="AB30" i="23"/>
  <c r="AA14" i="7"/>
  <c r="G24" i="23"/>
  <c r="AE10" i="7"/>
  <c r="G11" i="23"/>
  <c r="N50" i="23"/>
  <c r="G63" i="23"/>
  <c r="AE12" i="7"/>
  <c r="G69" i="23"/>
  <c r="AD13" i="7"/>
  <c r="AI17" i="23"/>
  <c r="AI75" i="23"/>
  <c r="N100" i="23"/>
  <c r="AD33" i="7"/>
  <c r="U6" i="23"/>
  <c r="X62" i="7"/>
  <c r="AH2" i="23"/>
  <c r="N70" i="23"/>
  <c r="N60" i="23"/>
  <c r="N46" i="23"/>
  <c r="X54" i="7"/>
  <c r="N82" i="23"/>
  <c r="X77" i="7"/>
  <c r="G46" i="23"/>
  <c r="G52" i="23"/>
  <c r="G43" i="23"/>
  <c r="U103" i="23"/>
  <c r="AA13" i="7"/>
  <c r="X59" i="7"/>
  <c r="AI15" i="23"/>
  <c r="U81" i="23"/>
  <c r="AB22" i="23"/>
  <c r="AB37" i="23"/>
  <c r="AI9" i="23"/>
  <c r="X71" i="7"/>
  <c r="N73" i="23"/>
  <c r="AD31" i="7"/>
  <c r="AD12" i="7"/>
  <c r="AF8" i="7"/>
  <c r="N51" i="23"/>
  <c r="AD35" i="7"/>
  <c r="G12" i="23"/>
  <c r="AI83" i="23"/>
  <c r="N99" i="23"/>
  <c r="AD28" i="7"/>
  <c r="AE13" i="7"/>
  <c r="G25" i="23"/>
  <c r="U88" i="23"/>
  <c r="AD11" i="7"/>
  <c r="G62" i="23"/>
  <c r="U75" i="23"/>
  <c r="G33" i="23"/>
  <c r="G30" i="23"/>
  <c r="G14" i="23"/>
  <c r="X48" i="7"/>
  <c r="AI96" i="23"/>
  <c r="AB12" i="23"/>
  <c r="U10" i="23"/>
  <c r="AI14" i="23"/>
  <c r="AB35" i="23"/>
  <c r="AE25" i="7"/>
  <c r="U102" i="23"/>
  <c r="AE9" i="7"/>
  <c r="AA78" i="7"/>
  <c r="AI88" i="23"/>
  <c r="N47" i="23"/>
  <c r="N98" i="23"/>
  <c r="J77" i="7" l="1"/>
  <c r="J65" i="7"/>
  <c r="J73" i="7"/>
  <c r="J52" i="7"/>
  <c r="J78" i="7"/>
  <c r="J58" i="7"/>
  <c r="J51" i="7"/>
  <c r="J62" i="7"/>
  <c r="J53" i="7"/>
  <c r="J76" i="7"/>
  <c r="J68" i="7"/>
  <c r="J60" i="7"/>
  <c r="J75" i="7"/>
  <c r="J56" i="7"/>
  <c r="J55" i="7"/>
  <c r="J59" i="7"/>
  <c r="J50" i="7"/>
  <c r="J71" i="7"/>
  <c r="J72" i="7"/>
  <c r="J54" i="7"/>
  <c r="J48" i="7"/>
  <c r="J57" i="7"/>
  <c r="J74" i="7"/>
  <c r="J49" i="7"/>
  <c r="Y72" i="7"/>
  <c r="AB12" i="7"/>
  <c r="AF27" i="7"/>
  <c r="Y65" i="7"/>
  <c r="AB8" i="7"/>
  <c r="Y78" i="7"/>
  <c r="Y48" i="7"/>
  <c r="Y73" i="7"/>
  <c r="AB14" i="7"/>
  <c r="Y71" i="7"/>
  <c r="AL6" i="23"/>
  <c r="AF13" i="7"/>
  <c r="AF9" i="7"/>
  <c r="Y49" i="7"/>
  <c r="AB9" i="7"/>
  <c r="Y75" i="7"/>
  <c r="Y50" i="7"/>
  <c r="Y68" i="7"/>
  <c r="Y77" i="7"/>
  <c r="AF14" i="7"/>
  <c r="Y52" i="7"/>
  <c r="AB11" i="7"/>
  <c r="AF29" i="7"/>
  <c r="Y59" i="7"/>
  <c r="AF11" i="7"/>
  <c r="Y76" i="7"/>
  <c r="AF28" i="7"/>
  <c r="AF17" i="7"/>
  <c r="Y56" i="7"/>
  <c r="Y74" i="7"/>
  <c r="Y55" i="7"/>
  <c r="AF25" i="7"/>
  <c r="Y58" i="7"/>
  <c r="AF26" i="7"/>
  <c r="Y60" i="7"/>
  <c r="Y53" i="7"/>
  <c r="Y57" i="7"/>
  <c r="AF12" i="7"/>
  <c r="Y54" i="7"/>
  <c r="AF24" i="7"/>
  <c r="AF10" i="7"/>
  <c r="Y62" i="7"/>
  <c r="Y51" i="7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<sst xmlns="http://schemas.openxmlformats.org/spreadsheetml/2006/main" count="1619" uniqueCount="185">
  <si>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</si>
  <si>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</si>
  <si>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</si>
  <si>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</si>
  <si>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</si>
  <si>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</si>
  <si>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</si>
  <si>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</si>
  <si>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</si>
  <si>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</si>
  <si>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</si>
  <si>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</si>
  <si>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</si>
  <si>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</si>
  <si>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</si>
  <si>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</si>
  <si>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</si>
  <si>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</si>
  <si>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</si>
  <si>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</si>
  <si>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</si>
  <si>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</si>
  <si>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</si>
  <si>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</si>
  <si>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</si>
  <si>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</si>
  <si>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</si>
  <si>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</si>
  <si>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</si>
  <si>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</si>
  <si>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</si>
  <si>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</si>
  <si>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</si>
  <si>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</si>
  <si>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</si>
  <si>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</si>
  <si>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</si>
  <si>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</si>
  <si>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</si>
  <si>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</si>
  <si>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</si>
  <si>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</si>
  <si>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</si>
  <si>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</si>
  <si>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</si>
  <si>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</si>
  <si>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</si>
  <si>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</si>
  <si>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</si>
  <si>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</si>
  <si>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</si>
  <si>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</si>
  <si>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</si>
  <si>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</si>
  <si>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</si>
  <si>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</si>
  <si>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</si>
  <si>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</si>
  <si>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</si>
  <si>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</si>
  <si>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</si>
  <si>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</si>
  <si>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</si>
  <si>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</si>
  <si>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</si>
  <si>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</si>
  <si>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</si>
  <si>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</si>
  <si>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</si>
  <si>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</si>
  <si>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</si>
  <si>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</si>
  <si>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</si>
  <si>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</si>
  <si>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OISIndex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</si>
  <si>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</si>
  <si>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</si>
  <si>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</si>
  <si>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</si>
  <si>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</si>
  <si>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</si>
  <si>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</si>
  <si>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</si>
  <si>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</si>
  <si>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</si>
  <si>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</si>
  <si>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</si>
  <si>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</si>
  <si>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</si>
  <si>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</si>
  <si>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</si>
  <si>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</si>
  <si>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</si>
  <si>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</si>
  <si>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</si>
  <si>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</si>
  <si>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</si>
  <si>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</si>
  <si>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</si>
  <si>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</si>
  <si>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</si>
  <si>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</si>
  <si>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</si>
  <si>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</si>
  <si>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</si>
  <si>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</si>
  <si>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</si>
  <si>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</si>
  <si>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</si>
  <si>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</si>
  <si>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</si>
  <si>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</si>
  <si>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</si>
  <si>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</si>
  <si>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</si>
  <si>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</si>
  <si>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</si>
  <si>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</si>
  <si>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</si>
  <si>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</si>
  <si>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</si>
  <si>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</si>
  <si>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</si>
  <si>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</si>
  <si>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</si>
  <si>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</si>
  <si>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</si>
  <si>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</si>
  <si>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</si>
  <si>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</si>
  <si>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</si>
  <si>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</si>
  <si>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</si>
  <si>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</si>
  <si>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</si>
  <si>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</si>
  <si>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</si>
  <si>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</si>
  <si>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</si>
  <si>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</si>
  <si>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</si>
  <si>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</si>
  <si>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</si>
  <si>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</si>
  <si>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</si>
  <si>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</si>
  <si>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</si>
  <si>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</si>
  <si>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</si>
  <si>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</si>
  <si>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</si>
  <si>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</si>
  <si>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</si>
  <si>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</si>
  <si>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</si>
  <si>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</si>
  <si>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</si>
  <si>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x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</si>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</sst>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0.00000"/>
    <numFmt numFmtId="172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4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4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170" fontId="10" fillId="0" borderId="13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3" borderId="0" xfId="0" applyFont="1" applyFill="1"/>
    <xf numFmtId="169" fontId="10" fillId="0" borderId="13" xfId="13" applyNumberFormat="1" applyFont="1" applyFill="1" applyBorder="1" applyAlignment="1">
      <alignment horizontal="right" vertical="center"/>
    </xf>
    <xf numFmtId="169" fontId="10" fillId="0" borderId="14" xfId="13" applyNumberFormat="1" applyFont="1" applyFill="1" applyBorder="1" applyAlignment="1">
      <alignment horizontal="right" vertical="center"/>
    </xf>
    <xf numFmtId="169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9" fontId="12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0" fontId="3" fillId="0" borderId="14" xfId="0" applyNumberFormat="1" applyFont="1" applyFill="1" applyBorder="1" applyAlignment="1">
      <alignment horizontal="center"/>
    </xf>
    <xf numFmtId="170" fontId="3" fillId="0" borderId="13" xfId="0" applyNumberFormat="1" applyFont="1" applyFill="1" applyBorder="1" applyAlignment="1">
      <alignment horizontal="center"/>
    </xf>
    <xf numFmtId="170" fontId="3" fillId="0" borderId="15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3" xfId="0" applyFont="1" applyBorder="1"/>
    <xf numFmtId="0" fontId="12" fillId="0" borderId="15" xfId="0" applyFont="1" applyFill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169" fontId="3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5" fontId="10" fillId="5" borderId="0" xfId="0" applyNumberFormat="1" applyFont="1" applyFill="1"/>
    <xf numFmtId="43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0" borderId="0" xfId="0" applyNumberFormat="1" applyFont="1"/>
    <xf numFmtId="170" fontId="10" fillId="0" borderId="0" xfId="0" applyNumberFormat="1" applyFont="1"/>
    <xf numFmtId="169" fontId="10" fillId="0" borderId="0" xfId="0" applyNumberFormat="1" applyFont="1"/>
    <xf numFmtId="9" fontId="10" fillId="0" borderId="0" xfId="0" applyNumberFormat="1" applyFont="1"/>
    <xf numFmtId="0" fontId="10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43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170" fontId="10" fillId="0" borderId="0" xfId="0" applyNumberFormat="1" applyFont="1" applyAlignment="1">
      <alignment horizontal="center" vertical="center" wrapText="1"/>
    </xf>
    <xf numFmtId="169" fontId="10" fillId="0" borderId="0" xfId="0" applyNumberFormat="1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69" fontId="12" fillId="3" borderId="14" xfId="13" applyNumberFormat="1" applyFont="1" applyFill="1" applyBorder="1" applyAlignment="1">
      <alignment horizontal="right" vertical="center"/>
    </xf>
    <xf numFmtId="169" fontId="10" fillId="3" borderId="13" xfId="13" applyNumberFormat="1" applyFont="1" applyFill="1" applyBorder="1" applyAlignment="1">
      <alignment horizontal="right" vertical="center"/>
    </xf>
    <xf numFmtId="169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5" fontId="10" fillId="3" borderId="14" xfId="0" applyNumberFormat="1" applyFont="1" applyFill="1" applyBorder="1" applyAlignment="1">
      <alignment horizontal="left" vertical="center"/>
    </xf>
    <xf numFmtId="169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5" fontId="10" fillId="3" borderId="13" xfId="0" applyNumberFormat="1" applyFont="1" applyFill="1" applyBorder="1" applyAlignment="1">
      <alignment horizontal="left" vertical="center"/>
    </xf>
    <xf numFmtId="165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69" fontId="10" fillId="3" borderId="14" xfId="13" applyNumberFormat="1" applyFont="1" applyFill="1" applyBorder="1" applyAlignment="1">
      <alignment horizontal="right" vertical="center"/>
    </xf>
    <xf numFmtId="169" fontId="10" fillId="3" borderId="15" xfId="13" applyNumberFormat="1" applyFont="1" applyFill="1" applyBorder="1" applyAlignment="1">
      <alignment horizontal="right" vertical="center"/>
    </xf>
    <xf numFmtId="165" fontId="3" fillId="3" borderId="15" xfId="0" applyNumberFormat="1" applyFont="1" applyFill="1" applyBorder="1" applyAlignment="1">
      <alignment horizontal="left" vertical="center"/>
    </xf>
    <xf numFmtId="169" fontId="3" fillId="3" borderId="15" xfId="13" applyNumberFormat="1" applyFont="1" applyFill="1" applyBorder="1" applyAlignment="1">
      <alignment horizontal="right" vertical="center"/>
    </xf>
    <xf numFmtId="165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5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5" borderId="17" xfId="0" applyFont="1" applyFill="1" applyBorder="1"/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0" fontId="12" fillId="3" borderId="14" xfId="0" applyNumberFormat="1" applyFont="1" applyFill="1" applyBorder="1" applyAlignment="1">
      <alignment horizontal="right"/>
    </xf>
    <xf numFmtId="0" fontId="12" fillId="0" borderId="13" xfId="0" applyFont="1" applyFill="1" applyBorder="1" applyAlignment="1">
      <alignment horizontal="left" vertical="center"/>
    </xf>
    <xf numFmtId="165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5" fontId="11" fillId="3" borderId="1" xfId="0" applyNumberFormat="1" applyFont="1" applyFill="1" applyBorder="1"/>
    <xf numFmtId="0" fontId="10" fillId="6" borderId="1" xfId="0" applyFont="1" applyFill="1" applyBorder="1"/>
    <xf numFmtId="165" fontId="10" fillId="3" borderId="1" xfId="0" applyNumberFormat="1" applyFont="1" applyFill="1" applyBorder="1"/>
    <xf numFmtId="0" fontId="10" fillId="3" borderId="1" xfId="0" applyFont="1" applyFill="1" applyBorder="1"/>
    <xf numFmtId="169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 vertical="center"/>
    </xf>
    <xf numFmtId="169" fontId="3" fillId="3" borderId="14" xfId="0" applyNumberFormat="1" applyFont="1" applyFill="1" applyBorder="1" applyAlignment="1">
      <alignment horizontal="right"/>
    </xf>
    <xf numFmtId="169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69" fontId="12" fillId="3" borderId="13" xfId="0" applyNumberFormat="1" applyFont="1" applyFill="1" applyBorder="1" applyAlignment="1">
      <alignment horizontal="right"/>
    </xf>
    <xf numFmtId="169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1" fontId="10" fillId="3" borderId="14" xfId="0" applyNumberFormat="1" applyFont="1" applyFill="1" applyBorder="1"/>
    <xf numFmtId="171" fontId="10" fillId="3" borderId="13" xfId="0" applyNumberFormat="1" applyFont="1" applyFill="1" applyBorder="1"/>
    <xf numFmtId="171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69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69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69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69" fontId="3" fillId="3" borderId="14" xfId="0" applyNumberFormat="1" applyFont="1" applyFill="1" applyBorder="1" applyAlignment="1">
      <alignment horizontal="center"/>
    </xf>
    <xf numFmtId="169" fontId="3" fillId="3" borderId="13" xfId="0" applyNumberFormat="1" applyFont="1" applyFill="1" applyBorder="1" applyAlignment="1">
      <alignment horizontal="center"/>
    </xf>
    <xf numFmtId="169" fontId="3" fillId="5" borderId="11" xfId="0" applyNumberFormat="1" applyFont="1" applyFill="1" applyBorder="1" applyAlignment="1">
      <alignment horizontal="center"/>
    </xf>
    <xf numFmtId="169" fontId="3" fillId="5" borderId="0" xfId="0" applyNumberFormat="1" applyFont="1" applyFill="1" applyBorder="1" applyAlignment="1">
      <alignment horizontal="center"/>
    </xf>
    <xf numFmtId="169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69" fontId="3" fillId="3" borderId="15" xfId="0" applyNumberFormat="1" applyFont="1" applyFill="1" applyBorder="1" applyAlignment="1">
      <alignment horizontal="center"/>
    </xf>
    <xf numFmtId="169" fontId="12" fillId="3" borderId="13" xfId="0" applyNumberFormat="1" applyFont="1" applyFill="1" applyBorder="1" applyAlignment="1">
      <alignment horizontal="center"/>
    </xf>
    <xf numFmtId="0" fontId="10" fillId="3" borderId="14" xfId="13" applyNumberFormat="1" applyFont="1" applyFill="1" applyBorder="1" applyAlignment="1">
      <alignment horizontal="right" vertical="center"/>
    </xf>
    <xf numFmtId="0" fontId="10" fillId="3" borderId="13" xfId="13" applyNumberFormat="1" applyFont="1" applyFill="1" applyBorder="1" applyAlignment="1">
      <alignment horizontal="right" vertical="center"/>
    </xf>
    <xf numFmtId="0" fontId="3" fillId="3" borderId="13" xfId="13" applyNumberFormat="1" applyFont="1" applyFill="1" applyBorder="1" applyAlignment="1">
      <alignment horizontal="right" vertical="center"/>
    </xf>
    <xf numFmtId="0" fontId="10" fillId="9" borderId="0" xfId="0" applyFont="1" applyFill="1"/>
    <xf numFmtId="0" fontId="14" fillId="9" borderId="0" xfId="0" applyFont="1" applyFill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164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 applyProtection="1">
      <alignment horizontal="center"/>
      <protection locked="0"/>
    </xf>
    <xf numFmtId="2" fontId="3" fillId="3" borderId="1" xfId="0" applyNumberFormat="1" applyFont="1" applyFill="1" applyBorder="1" applyAlignment="1" applyProtection="1">
      <alignment horizontal="center"/>
      <protection locked="0"/>
    </xf>
    <xf numFmtId="10" fontId="3" fillId="3" borderId="1" xfId="0" applyNumberFormat="1" applyFont="1" applyFill="1" applyBorder="1" applyAlignment="1" applyProtection="1">
      <alignment horizontal="center"/>
      <protection locked="0"/>
    </xf>
    <xf numFmtId="0" fontId="3" fillId="6" borderId="1" xfId="0" applyFont="1" applyFill="1" applyBorder="1"/>
    <xf numFmtId="0" fontId="3" fillId="6" borderId="1" xfId="0" applyFont="1" applyFill="1" applyBorder="1" applyProtection="1"/>
    <xf numFmtId="165" fontId="3" fillId="10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170" fontId="10" fillId="3" borderId="15" xfId="0" applyNumberFormat="1" applyFont="1" applyFill="1" applyBorder="1" applyAlignment="1">
      <alignment horizontal="right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Paused at 08:09:07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  <tr r="AF56" s="7"/>
        <tr r="AD56" s="7"/>
        <tr r="AE56" s="7"/>
        <tr r="AB56" s="7"/>
        <tr r="AC56" s="7"/>
        <tr r="AA56" s="7"/>
        <tr r="Z56" s="7"/>
        <tr r="Y56" s="7"/>
        <tr r="X56" s="7"/>
      </tp>
      <tp t="s">
        <v>#N/A Paused at 08:09:07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  <tr r="AG55" s="7"/>
        <tr r="AD55" s="7"/>
        <tr r="AE55" s="7"/>
        <tr r="AC55" s="7"/>
        <tr r="AB55" s="7"/>
        <tr r="AA55" s="7"/>
        <tr r="Z55" s="7"/>
        <tr r="Y55" s="7"/>
        <tr r="X55" s="7"/>
      </tp>
      <tp t="s">
        <v>#N/A Paused at 08:09:07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  <tr r="AG54" s="7"/>
        <tr r="AD54" s="7"/>
        <tr r="AE54" s="7"/>
        <tr r="AB54" s="7"/>
        <tr r="AC54" s="7"/>
        <tr r="AA54" s="7"/>
        <tr r="Z54" s="7"/>
        <tr r="Y54" s="7"/>
        <tr r="X54" s="7"/>
      </tp>
      <tp t="s">
        <v>#N/A Paused at 08:09:07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8" s="7"/>
        <tr r="AG78" s="7"/>
        <tr r="AE78" s="7"/>
        <tr r="AD78" s="7"/>
        <tr r="AB78" s="7"/>
        <tr r="AC78" s="7"/>
        <tr r="AA78" s="7"/>
        <tr r="Z78" s="7"/>
        <tr r="Y78" s="7"/>
        <tr r="X78" s="7"/>
      </tp>
      <tp t="s">
        <v>#N/A Paused at 08:09:07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  <tr r="AG53" s="7"/>
        <tr r="AD53" s="7"/>
        <tr r="AE53" s="7"/>
        <tr r="AC53" s="7"/>
        <tr r="AB53" s="7"/>
        <tr r="AA53" s="7"/>
        <tr r="Z53" s="7"/>
        <tr r="Y53" s="7"/>
        <tr r="X53" s="7"/>
      </tp>
      <tp t="s">
        <v>#N/A Paused at 08:09:07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7"/>
        <tr r="AG77" s="7"/>
        <tr r="AE77" s="7"/>
        <tr r="AD77" s="7"/>
        <tr r="AC77" s="7"/>
        <tr r="AB77" s="7"/>
        <tr r="AA77" s="7"/>
        <tr r="Z77" s="7"/>
        <tr r="Y77" s="7"/>
        <tr r="X77" s="7"/>
      </tp>
      <tp t="s">
        <v>#N/A Paused at 08:09:07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  <tr r="AF52" s="7"/>
        <tr r="AD52" s="7"/>
        <tr r="AE52" s="7"/>
        <tr r="AB52" s="7"/>
        <tr r="AC52" s="7"/>
        <tr r="AA52" s="7"/>
        <tr r="Z52" s="7"/>
        <tr r="Y52" s="7"/>
        <tr r="X52" s="7"/>
      </tp>
      <tp t="s">
        <v>#N/A Paused at 08:09:07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6" s="7"/>
        <tr r="AG76" s="7"/>
        <tr r="AE76" s="7"/>
        <tr r="AD76" s="7"/>
        <tr r="AC76" s="7"/>
        <tr r="AB76" s="7"/>
        <tr r="AA76" s="7"/>
        <tr r="Z76" s="7"/>
        <tr r="Y76" s="7"/>
        <tr r="X76" s="7"/>
      </tp>
      <tp t="s">
        <v>#N/A Paused at 08:09:07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  <tr r="AG51" s="7"/>
        <tr r="AE51" s="7"/>
        <tr r="AD51" s="7"/>
        <tr r="AC51" s="7"/>
        <tr r="AB51" s="7"/>
        <tr r="AA51" s="7"/>
        <tr r="Z51" s="7"/>
        <tr r="Y51" s="7"/>
        <tr r="X51" s="7"/>
      </tp>
      <tp t="s">
        <v>#N/A Paused at 08:09:07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  <tr r="X75" s="7"/>
      </tp>
      <tp t="s">
        <v>#N/A Paused at 08:09:07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  <tr r="AG11" s="7"/>
        <tr r="AD11" s="7"/>
        <tr r="AE11" s="7"/>
        <tr r="AB11" s="7"/>
        <tr r="AC11" s="7"/>
        <tr r="AA11" s="7"/>
        <tr r="Z11" s="7"/>
        <tr r="Y11" s="7"/>
        <tr r="X11" s="7"/>
      </tp>
      <tp t="s">
        <v>#N/A Paused at 08:09:07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  <tr r="AG50" s="7"/>
        <tr r="AD50" s="7"/>
        <tr r="AE50" s="7"/>
        <tr r="AB50" s="7"/>
        <tr r="AC50" s="7"/>
        <tr r="AA50" s="7"/>
        <tr r="Z50" s="7"/>
        <tr r="Y50" s="7"/>
        <tr r="X50" s="7"/>
      </tp>
      <tp t="s">
        <v>#N/A Paused at 08:09:07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1" s="7"/>
        <tr r="AG71" s="7"/>
        <tr r="AD71" s="7"/>
        <tr r="AE71" s="7"/>
        <tr r="AB71" s="7"/>
        <tr r="AC71" s="7"/>
        <tr r="AA71" s="7"/>
        <tr r="Z71" s="7"/>
        <tr r="Y71" s="7"/>
        <tr r="X71" s="7"/>
      </tp>
      <tp t="s">
        <v>#N/A Paused at 08:09:07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  <tr r="AG10" s="7"/>
        <tr r="AE10" s="7"/>
        <tr r="AD10" s="7"/>
        <tr r="AC10" s="7"/>
        <tr r="AB10" s="7"/>
        <tr r="AA10" s="7"/>
        <tr r="Y10" s="7"/>
        <tr r="X10" s="7"/>
        <tr r="Z10" s="7"/>
      </tp>
      <tp t="s">
        <v>#N/A Paused at 08:09:07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  <tr r="AG49" s="7"/>
        <tr r="AE49" s="7"/>
        <tr r="AD49" s="7"/>
        <tr r="AC49" s="7"/>
        <tr r="AB49" s="7"/>
        <tr r="AA49" s="7"/>
        <tr r="Z49" s="7"/>
        <tr r="Y49" s="7"/>
        <tr r="X49" s="7"/>
      </tp>
      <tp t="s">
        <v>#N/A Paused at 08:09:07</v>
        <stp/>
        <stp xml:space="preserve">
EUR1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  <tr r="AF60" s="7"/>
        <tr r="AE60" s="7"/>
        <tr r="AD60" s="7"/>
        <tr r="AB60" s="7"/>
        <tr r="AC60" s="7"/>
        <tr r="AA60" s="7"/>
        <tr r="Z60" s="7"/>
        <tr r="Y60" s="7"/>
        <tr r="X60" s="7"/>
      </tp>
      <tp t="s">
        <v>#N/A Paused at 08:09:07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  <tr r="AF48" s="7"/>
        <tr r="AE48" s="7"/>
        <tr r="AD48" s="7"/>
        <tr r="AC48" s="7"/>
        <tr r="AB48" s="7"/>
        <tr r="AA48" s="7"/>
        <tr r="Z48" s="7"/>
        <tr r="Y48" s="7"/>
        <tr r="X48" s="7"/>
      </tp>
      <tp t="s">
        <v>#N/A Paused at 08:09:07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  <tr r="AG12" s="7"/>
        <tr r="AD12" s="7"/>
        <tr r="AE12" s="7"/>
        <tr r="AB12" s="7"/>
        <tr r="AC12" s="7"/>
        <tr r="AA12" s="7"/>
        <tr r="Z12" s="7"/>
        <tr r="Y12" s="7"/>
        <tr r="X12" s="7"/>
      </tp>
    </main>
    <main first="pldatasource.rtgetrtdserver">
      <tp t="s">
        <v>#N/A Paused at 08:09:07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  <tr r="AG9" s="7"/>
        <tr r="AE9" s="7"/>
        <tr r="AD9" s="7"/>
        <tr r="AB9" s="7"/>
        <tr r="AC9" s="7"/>
        <tr r="AA9" s="7"/>
        <tr r="Z9" s="7"/>
        <tr r="Y9" s="7"/>
        <tr r="X9" s="7"/>
      </tp>
      <tp t="s">
        <v>#N/A Paused at 08:09:07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  <tr r="AF8" s="7"/>
        <tr r="AC8" s="7"/>
        <tr r="AA8" s="7"/>
        <tr r="Z8" s="7"/>
        <tr r="Y8" s="7"/>
        <tr r="X8" s="7"/>
        <tr r="AG8" s="7"/>
      </tp>
    </main>
    <main first="pldatasource.rtgetrtdserver">
      <tp t="s">
        <v>#N/A No instrument defined.</v>
        <stp/>
        <stp>ÿ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  <tr r="AF26" s="7"/>
        <tr r="AF25" s="7"/>
        <tr r="AF17" s="7"/>
        <tr r="AF28" s="7"/>
        <tr r="AF29" s="7"/>
        <tr r="AF14" s="7"/>
        <tr r="AF13" s="7"/>
        <tr r="AF27" s="7"/>
        <tr r="AF15" s="7"/>
        <tr r="AF16" s="7"/>
        <tr r="AF22" s="7"/>
        <tr r="AF18" s="7"/>
        <tr r="AF23" s="7"/>
        <tr r="AF20" s="7"/>
        <tr r="AF21" s="7"/>
        <tr r="AF19" s="7"/>
        <tr r="AG22" s="7"/>
        <tr r="AF31" s="7"/>
        <tr r="AG61" s="7"/>
        <tr r="AF40" s="7"/>
        <tr r="AF34" s="7"/>
        <tr r="AF61" s="7"/>
        <tr r="AF35" s="7"/>
        <tr r="AG19" s="7"/>
        <tr r="AG23" s="7"/>
        <tr r="AG16" s="7"/>
        <tr r="AG44" s="7"/>
        <tr r="AG17" s="7"/>
        <tr r="AF63" s="7"/>
        <tr r="AG25" s="7"/>
        <tr r="AF41" s="7"/>
        <tr r="AG20" s="7"/>
        <tr r="AG35" s="7"/>
        <tr r="AF45" s="7"/>
        <tr r="AG40" s="7"/>
        <tr r="AG31" s="7"/>
        <tr r="AG18" s="7"/>
        <tr r="AG45" s="7"/>
        <tr r="AF42" s="7"/>
        <tr r="AF64" s="7"/>
        <tr r="AG28" s="7"/>
        <tr r="AG46" s="7"/>
        <tr r="AG13" s="7"/>
        <tr r="AF47" s="7"/>
        <tr r="AF30" s="7"/>
        <tr r="AG27" s="7"/>
        <tr r="AG33" s="7"/>
        <tr r="AF33" s="7"/>
        <tr r="AG30" s="7"/>
        <tr r="AF44" s="7"/>
        <tr r="AG64" s="7"/>
        <tr r="AG66" s="7"/>
        <tr r="AG63" s="7"/>
        <tr r="AF43" s="7"/>
        <tr r="AG32" s="7"/>
        <tr r="AG42" s="7"/>
        <tr r="AG29" s="7"/>
        <tr r="AG39" s="7"/>
        <tr r="AG43" s="7"/>
        <tr r="AG26" s="7"/>
        <tr r="AF66" s="7"/>
        <tr r="AG14" s="7"/>
        <tr r="AG21" s="7"/>
        <tr r="AF39" s="7"/>
        <tr r="AG47" s="7"/>
        <tr r="AF32" s="7"/>
        <tr r="AG41" s="7"/>
        <tr r="AG24" s="7"/>
        <tr r="AG34" s="7"/>
        <tr r="AG15" s="7"/>
        <tr r="AF46" s="7"/>
        <tr r="AE25" s="7"/>
        <tr r="AE13" s="7"/>
        <tr r="AD28" s="7"/>
        <tr r="AD35" s="7"/>
        <tr r="AD31" s="7"/>
        <tr r="AD33" s="7"/>
        <tr r="AD13" s="7"/>
        <tr r="AE14" s="7"/>
        <tr r="AE27" s="7"/>
        <tr r="AE28" s="7"/>
        <tr r="AE29" s="7"/>
        <tr r="AD30" s="7"/>
        <tr r="AE31" s="7"/>
        <tr r="AD27" s="7"/>
        <tr r="AD34" s="7"/>
        <tr r="AD25" s="7"/>
        <tr r="AE35" s="7"/>
        <tr r="AE30" s="7"/>
        <tr r="AD29" s="7"/>
        <tr r="AD24" s="7"/>
        <tr r="AE33" s="7"/>
        <tr r="AE26" s="7"/>
        <tr r="AD14" s="7"/>
        <tr r="AD17" s="7"/>
        <tr r="AE32" s="7"/>
        <tr r="AD32" s="7"/>
        <tr r="AE17" s="7"/>
        <tr r="AE24" s="7"/>
        <tr r="AD26" s="7"/>
        <tr r="AE34" s="7"/>
        <tr r="AD23" s="7"/>
        <tr r="AD20" s="7"/>
        <tr r="AD22" s="7"/>
        <tr r="AE22" s="7"/>
        <tr r="AE20" s="7"/>
        <tr r="AD21" s="7"/>
        <tr r="AE23" s="7"/>
        <tr r="AD41" s="7"/>
        <tr r="AE21" s="7"/>
        <tr r="AE41" s="7"/>
        <tr r="AE40" s="7"/>
        <tr r="AD39" s="7"/>
        <tr r="AE39" s="7"/>
        <tr r="AD40" s="7"/>
        <tr r="AD61" s="7"/>
        <tr r="AE63" s="7"/>
        <tr r="AE64" s="7"/>
        <tr r="AE42" s="7"/>
        <tr r="AD66" s="7"/>
        <tr r="AD47" s="7"/>
        <tr r="AD43" s="7"/>
        <tr r="AD64" s="7"/>
        <tr r="AE66" s="7"/>
        <tr r="AD42" s="7"/>
        <tr r="AE43" s="7"/>
        <tr r="AD45" s="7"/>
        <tr r="AD44" s="7"/>
        <tr r="AD63" s="7"/>
        <tr r="AE45" s="7"/>
        <tr r="AE44" s="7"/>
        <tr r="AE47" s="7"/>
        <tr r="AD46" s="7"/>
        <tr r="AE46" s="7"/>
        <tr r="AE61" s="7"/>
        <tr r="AB14" s="7"/>
        <tr r="AB26" s="7"/>
        <tr r="AB23" s="7"/>
        <tr r="AB24" s="7"/>
        <tr r="AB25" s="7"/>
        <tr r="AB17" s="7"/>
        <tr r="AB27" s="7"/>
        <tr r="AB29" s="7"/>
        <tr r="AB20" s="7"/>
        <tr r="AB22" s="7"/>
        <tr r="AB28" s="7"/>
        <tr r="AB21" s="7"/>
        <tr r="AB6" s="7"/>
        <tr r="AB7" s="7"/>
        <tr r="AD19" s="7"/>
        <tr r="AE18" s="7"/>
        <tr r="AE19" s="7"/>
        <tr r="AD18" s="7"/>
        <tr r="AC6" s="7"/>
        <tr r="AB15" s="7"/>
        <tr r="AB31" s="7"/>
        <tr r="AB30" s="7"/>
        <tr r="AC31" s="7"/>
        <tr r="AC20" s="7"/>
        <tr r="AB35" s="7"/>
        <tr r="AC15" s="7"/>
        <tr r="AB18" s="7"/>
        <tr r="AC33" s="7"/>
        <tr r="AC21" s="7"/>
        <tr r="AC34" s="7"/>
        <tr r="AC30" s="7"/>
        <tr r="AB32" s="7"/>
        <tr r="AC17" s="7"/>
        <tr r="AC23" s="7"/>
        <tr r="AC25" s="7"/>
        <tr r="AB33" s="7"/>
        <tr r="AC18" s="7"/>
        <tr r="AC27" s="7"/>
        <tr r="AC29" s="7"/>
        <tr r="AC22" s="7"/>
        <tr r="AB16" s="7"/>
        <tr r="AC32" s="7"/>
        <tr r="AC14" s="7"/>
        <tr r="AC35" s="7"/>
        <tr r="AC28" s="7"/>
        <tr r="AC24" s="7"/>
        <tr r="AB34" s="7"/>
        <tr r="AB13" s="7"/>
        <tr r="AC26" s="7"/>
        <tr r="AB19" s="7"/>
        <tr r="AC13" s="7"/>
        <tr r="AC19" s="7"/>
        <tr r="AC16" s="7"/>
        <tr r="AC40" s="7"/>
        <tr r="AB39" s="7"/>
        <tr r="AB42" s="7"/>
        <tr r="AC45" s="7"/>
        <tr r="AC41" s="7"/>
        <tr r="AC39" s="7"/>
        <tr r="AC61" s="7"/>
        <tr r="AB46" s="7"/>
        <tr r="AC42" s="7"/>
        <tr r="AB43" s="7"/>
        <tr r="AC47" s="7"/>
        <tr r="AB66" s="7"/>
        <tr r="AC63" s="7"/>
        <tr r="AC64" s="7"/>
        <tr r="AC66" s="7"/>
        <tr r="AB63" s="7"/>
        <tr r="AB44" s="7"/>
        <tr r="AC43" s="7"/>
        <tr r="AB45" s="7"/>
        <tr r="AB41" s="7"/>
        <tr r="AB64" s="7"/>
        <tr r="AC44" s="7"/>
        <tr r="AC46" s="7"/>
        <tr r="AB47" s="7"/>
        <tr r="AB40" s="7"/>
        <tr r="AB61" s="7"/>
        <tr r="AC7" s="7"/>
        <tr r="AA42" s="7"/>
        <tr r="AA41" s="7"/>
        <tr r="AA47" s="7"/>
        <tr r="AA40" s="7"/>
        <tr r="AA43" s="7"/>
        <tr r="AA46" s="7"/>
        <tr r="AA45" s="7"/>
        <tr r="AA44" s="7"/>
        <tr r="AA28" s="7"/>
        <tr r="AA30" s="7"/>
        <tr r="AA26" s="7"/>
        <tr r="AA34" s="7"/>
        <tr r="AA35" s="7"/>
        <tr r="AA24" s="7"/>
        <tr r="AA39" s="7"/>
        <tr r="AA33" s="7"/>
        <tr r="AA31" s="7"/>
        <tr r="AA25" s="7"/>
        <tr r="AA27" s="7"/>
        <tr r="AA32" s="7"/>
        <tr r="AA29" s="7"/>
        <tr r="Z47" s="7"/>
        <tr r="Z46" s="7"/>
        <tr r="Z40" s="7"/>
        <tr r="Z44" s="7"/>
        <tr r="Z43" s="7"/>
        <tr r="Z42" s="7"/>
        <tr r="Z45" s="7"/>
        <tr r="Z41" s="7"/>
        <tr r="Z32" s="7"/>
        <tr r="Z26" s="7"/>
        <tr r="Z29" s="7"/>
        <tr r="Z30" s="7"/>
        <tr r="Z25" s="7"/>
        <tr r="Z24" s="7"/>
        <tr r="Z35" s="7"/>
        <tr r="Z28" s="7"/>
        <tr r="Z39" s="7"/>
        <tr r="Z34" s="7"/>
        <tr r="Z31" s="7"/>
        <tr r="Z33" s="7"/>
        <tr r="Z27" s="7"/>
        <tr r="AA13" s="7"/>
        <tr r="AA14" s="7"/>
        <tr r="AA63" s="7"/>
        <tr r="AA61" s="7"/>
        <tr r="AA64" s="7"/>
        <tr r="AA66" s="7"/>
        <tr r="AA7" s="7"/>
        <tr r="AA6" s="7"/>
        <tr r="AA19" s="7"/>
        <tr r="AA17" s="7"/>
        <tr r="AA15" s="7"/>
        <tr r="AA16" s="7"/>
        <tr r="AA20" s="7"/>
        <tr r="AA23" s="7"/>
        <tr r="AA21" s="7"/>
        <tr r="AA18" s="7"/>
        <tr r="AA22" s="7"/>
        <tr r="Z64" s="7"/>
        <tr r="Z14" s="7"/>
        <tr r="Z63" s="7"/>
        <tr r="Z61" s="7"/>
        <tr r="Z66" s="7"/>
        <tr r="Z7" s="7"/>
        <tr r="Z23" s="7"/>
        <tr r="Z17" s="7"/>
        <tr r="Z21" s="7"/>
        <tr r="Z6" s="7"/>
        <tr r="Z22" s="7"/>
        <tr r="Z20" s="7"/>
        <tr r="Z18" s="7"/>
        <tr r="Z13" s="7"/>
        <tr r="Z19" s="7"/>
        <tr r="Z16" s="7"/>
        <tr r="Z15" s="7"/>
        <tr r="Y6" s="7"/>
        <tr r="X6" s="7"/>
        <tr r="Y29" s="7"/>
        <tr r="X29" s="7"/>
        <tr r="X23" s="7"/>
        <tr r="Y23" s="7"/>
        <tr r="X26" s="7"/>
        <tr r="Y26" s="7"/>
        <tr r="Y22" s="7"/>
        <tr r="X22" s="7"/>
        <tr r="X18" s="7"/>
        <tr r="X20" s="7"/>
        <tr r="X37" s="7"/>
        <tr r="Y39" s="7"/>
        <tr r="X21" s="7"/>
        <tr r="X42" s="7"/>
        <tr r="Y43" s="7"/>
        <tr r="Y7" s="7"/>
        <tr r="Y13" s="7"/>
        <tr r="X17" s="7"/>
        <tr r="X38" s="7"/>
        <tr r="X63" s="7"/>
        <tr r="X35" s="7"/>
        <tr r="Y35" s="7"/>
        <tr r="Y21" s="7"/>
        <tr r="X47" s="7"/>
        <tr r="X45" s="7"/>
        <tr r="X66" s="7"/>
        <tr r="Y36" s="7"/>
        <tr r="Y19" s="7"/>
        <tr r="X13" s="7"/>
        <tr r="Y14" s="7"/>
        <tr r="X69" s="7"/>
        <tr r="Y32" s="7"/>
        <tr r="Y20" s="7"/>
        <tr r="Y66" s="7"/>
        <tr r="Y63" s="7"/>
        <tr r="Y67" s="7"/>
        <tr r="Y64" s="7"/>
        <tr r="X14" s="7"/>
        <tr r="Y37" s="7"/>
        <tr r="X61" s="7"/>
        <tr r="X32" s="7"/>
        <tr r="X67" s="7"/>
        <tr r="X7" s="7"/>
        <tr r="X44" s="7"/>
        <tr r="X40" s="7"/>
        <tr r="Y70" s="7"/>
        <tr r="Y15" s="7"/>
        <tr r="X19" s="7"/>
        <tr r="X43" s="7"/>
        <tr r="Y17" s="7"/>
        <tr r="Y46" s="7"/>
        <tr r="X16" s="7"/>
        <tr r="Y38" s="7"/>
        <tr r="Y42" s="7"/>
        <tr r="Y47" s="7"/>
        <tr r="X46" s="7"/>
        <tr r="X15" s="7"/>
        <tr r="Y44" s="7"/>
        <tr r="Y40" s="7"/>
        <tr r="Y45" s="7"/>
        <tr r="X64" s="7"/>
        <tr r="Y69" s="7"/>
        <tr r="X39" s="7"/>
        <tr r="Y61" s="7"/>
        <tr r="Y18" s="7"/>
        <tr r="Y16" s="7"/>
        <tr r="X36" s="7"/>
        <tr r="Y41" s="7"/>
        <tr r="X70" s="7"/>
        <tr r="X41" s="7"/>
      </tp>
      <tp t="s">
        <v>#N/A Paused at 08:09:07</v>
        <stp/>
        <stp>_x000B_EUR1MSW33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  <tr r="X74" s="7"/>
      </tp>
      <tp t="s">
        <v>#N/A Paused at 08:09:07</v>
        <stp/>
        <stp>_x000B_EUR1MSW30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  <tr r="X73" s="7"/>
      </tp>
      <tp t="s">
        <v>#N/A Paused at 08:09:07</v>
        <stp/>
        <stp>_x000B_EUR1MSW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  <tr r="X72" s="7"/>
      </tp>
      <tp t="s">
        <v>#N/A Paused at 08:09:07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  <tr r="X68" s="7"/>
      </tp>
      <tp t="s">
        <v>#N/A Paused at 08:09:07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  <tr r="AF62" s="7"/>
        <tr r="AD62" s="7"/>
        <tr r="AE62" s="7"/>
        <tr r="AB62" s="7"/>
        <tr r="AC62" s="7"/>
        <tr r="AA62" s="7"/>
        <tr r="Z62" s="7"/>
        <tr r="Y62" s="7"/>
        <tr r="X62" s="7"/>
      </tp>
      <tp t="s">
        <v>#N/A Paused at 08:09:07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  <tr r="AG59" s="7"/>
        <tr r="AE59" s="7"/>
        <tr r="AD59" s="7"/>
        <tr r="AB59" s="7"/>
        <tr r="AC59" s="7"/>
        <tr r="AA59" s="7"/>
        <tr r="Z59" s="7"/>
        <tr r="Y59" s="7"/>
        <tr r="X59" s="7"/>
      </tp>
      <tp t="s">
        <v>#N/A Paused at 08:09:07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  <tr r="AG57" s="7"/>
        <tr r="AE57" s="7"/>
        <tr r="AD57" s="7"/>
        <tr r="AB57" s="7"/>
        <tr r="AC57" s="7"/>
        <tr r="AA57" s="7"/>
        <tr r="Z57" s="7"/>
        <tr r="Y57" s="7"/>
        <tr r="X57" s="7"/>
      </tp>
      <tp t="s">
        <v>#N/A Paused at 08:09:07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  <tr r="AG58" s="7"/>
        <tr r="AD58" s="7"/>
        <tr r="AE58" s="7"/>
        <tr r="AC58" s="7"/>
        <tr r="AB58" s="7"/>
        <tr r="AA58" s="7"/>
        <tr r="Z58" s="7"/>
        <tr r="Y58" s="7"/>
        <tr r="X58" s="7"/>
      </tp>
      <tp t="s">
        <v>#N/A Paused at 08:09:07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  <tr r="AG65" s="7"/>
        <tr r="AD65" s="7"/>
        <tr r="AE65" s="7"/>
        <tr r="AC65" s="7"/>
        <tr r="AB65" s="7"/>
        <tr r="AA65" s="7"/>
        <tr r="Z65" s="7"/>
        <tr r="Y65" s="7"/>
        <tr r="X6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42135</v>
          </cell>
        </row>
      </sheetData>
      <sheetData sheetId="29">
        <row r="6">
          <cell r="D6">
            <v>42135</v>
          </cell>
        </row>
      </sheetData>
      <sheetData sheetId="30">
        <row r="6">
          <cell r="D6">
            <v>42136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229" customWidth="1"/>
    <col min="3" max="3" width="23.42578125" style="229" bestFit="1" customWidth="1"/>
    <col min="4" max="4" width="28.5703125" style="229" bestFit="1" customWidth="1"/>
    <col min="5" max="5" width="2.7109375" style="229" customWidth="1"/>
    <col min="6" max="6" width="3.42578125" style="229" customWidth="1"/>
    <col min="7" max="16384" width="9.140625" style="229"/>
  </cols>
  <sheetData>
    <row r="1" spans="2:5" s="228" customFormat="1" ht="12" thickBot="1" x14ac:dyDescent="0.25">
      <c r="B1" s="228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43" t="s">
        <v>4</v>
      </c>
      <c r="C2" s="44"/>
      <c r="D2" s="44"/>
      <c r="E2" s="42"/>
    </row>
    <row r="3" spans="2:5" s="228" customFormat="1" ht="11.25" x14ac:dyDescent="0.2">
      <c r="B3" s="230"/>
      <c r="C3" s="231"/>
      <c r="D3" s="231"/>
      <c r="E3" s="232"/>
    </row>
    <row r="4" spans="2:5" s="228" customFormat="1" ht="11.25" x14ac:dyDescent="0.2">
      <c r="B4" s="230"/>
      <c r="C4" s="241" t="s">
        <v>5</v>
      </c>
      <c r="D4" s="243">
        <v>42146.339675925927</v>
      </c>
      <c r="E4" s="232"/>
    </row>
    <row r="5" spans="2:5" s="228" customFormat="1" ht="11.25" x14ac:dyDescent="0.2">
      <c r="B5" s="230"/>
      <c r="C5" s="241" t="s">
        <v>12</v>
      </c>
      <c r="D5" s="233">
        <f>_xll.qlSettingsEvaluationDate(Trigger)</f>
        <v>42136</v>
      </c>
      <c r="E5" s="232"/>
    </row>
    <row r="6" spans="2:5" s="228" customFormat="1" ht="11.25" x14ac:dyDescent="0.2">
      <c r="B6" s="230"/>
      <c r="C6" s="242" t="s">
        <v>46</v>
      </c>
      <c r="D6" s="234">
        <f>[1]!TriggerCounter</f>
        <v>2</v>
      </c>
      <c r="E6" s="232"/>
    </row>
    <row r="7" spans="2:5" s="228" customFormat="1" ht="12" thickBot="1" x14ac:dyDescent="0.25">
      <c r="B7" s="187"/>
      <c r="C7" s="188"/>
      <c r="D7" s="188"/>
      <c r="E7" s="190"/>
    </row>
    <row r="8" spans="2:5" ht="14.25" thickBot="1" x14ac:dyDescent="0.3"/>
    <row r="9" spans="2:5" ht="16.5" x14ac:dyDescent="0.3">
      <c r="B9" s="43" t="s">
        <v>3</v>
      </c>
      <c r="C9" s="44"/>
      <c r="D9" s="44"/>
      <c r="E9" s="45"/>
    </row>
    <row r="10" spans="2:5" s="228" customFormat="1" ht="11.25" x14ac:dyDescent="0.2">
      <c r="B10" s="230"/>
      <c r="C10" s="231"/>
      <c r="D10" s="231"/>
      <c r="E10" s="232"/>
    </row>
    <row r="11" spans="2:5" s="228" customFormat="1" ht="11.25" x14ac:dyDescent="0.2">
      <c r="B11" s="230"/>
      <c r="C11" s="241" t="s">
        <v>6</v>
      </c>
      <c r="D11" s="235" t="s">
        <v>113</v>
      </c>
      <c r="E11" s="232"/>
    </row>
    <row r="12" spans="2:5" s="228" customFormat="1" ht="11.25" x14ac:dyDescent="0.2">
      <c r="B12" s="230"/>
      <c r="C12" s="241" t="s">
        <v>61</v>
      </c>
      <c r="D12" s="235" t="str">
        <f>Currency&amp;"ON"</f>
        <v>EURON</v>
      </c>
      <c r="E12" s="232"/>
    </row>
    <row r="13" spans="2:5" s="228" customFormat="1" ht="11.25" x14ac:dyDescent="0.2">
      <c r="B13" s="230"/>
      <c r="C13" s="241" t="s">
        <v>11</v>
      </c>
      <c r="D13" s="236" t="str">
        <f>PROPER(Currency)&amp;"ibor"</f>
        <v>Euribor</v>
      </c>
      <c r="E13" s="232"/>
    </row>
    <row r="14" spans="2:5" s="228" customFormat="1" ht="11.25" x14ac:dyDescent="0.2">
      <c r="B14" s="230"/>
      <c r="C14" s="241" t="s">
        <v>13</v>
      </c>
      <c r="D14" s="236" t="s">
        <v>14</v>
      </c>
      <c r="E14" s="232"/>
    </row>
    <row r="15" spans="2:5" s="228" customFormat="1" ht="11.25" x14ac:dyDescent="0.2">
      <c r="B15" s="230"/>
      <c r="C15" s="241" t="s">
        <v>9</v>
      </c>
      <c r="D15" s="237">
        <v>2</v>
      </c>
      <c r="E15" s="232"/>
    </row>
    <row r="16" spans="2:5" s="228" customFormat="1" ht="11.25" x14ac:dyDescent="0.2">
      <c r="B16" s="230"/>
      <c r="C16" s="241" t="s">
        <v>58</v>
      </c>
      <c r="D16" s="236" t="s">
        <v>114</v>
      </c>
      <c r="E16" s="232"/>
    </row>
    <row r="17" spans="2:5" s="228" customFormat="1" ht="11.25" x14ac:dyDescent="0.2">
      <c r="B17" s="230"/>
      <c r="C17" s="241" t="s">
        <v>59</v>
      </c>
      <c r="D17" s="236" t="s">
        <v>114</v>
      </c>
      <c r="E17" s="232"/>
    </row>
    <row r="18" spans="2:5" s="228" customFormat="1" ht="11.25" x14ac:dyDescent="0.2">
      <c r="B18" s="230"/>
      <c r="C18" s="241" t="s">
        <v>57</v>
      </c>
      <c r="D18" s="236" t="b">
        <f>_xll.qlCalendarIsHoliday(LocalCalendar,_xll.qlCalendarAdvance(LiborCalendar,EvaluationDate,SettlementDays&amp;"D","f",FALSE,Trigger))</f>
        <v>0</v>
      </c>
      <c r="E18" s="232"/>
    </row>
    <row r="19" spans="2:5" s="228" customFormat="1" ht="11.25" x14ac:dyDescent="0.2">
      <c r="B19" s="230"/>
      <c r="C19" s="241" t="s">
        <v>7</v>
      </c>
      <c r="D19" s="236" t="str">
        <f>IF(D18,LocalCalendar,LiborCalendar)</f>
        <v>TARGET</v>
      </c>
      <c r="E19" s="232"/>
    </row>
    <row r="20" spans="2:5" s="228" customFormat="1" ht="11.25" x14ac:dyDescent="0.2">
      <c r="B20" s="230"/>
      <c r="C20" s="242" t="s">
        <v>10</v>
      </c>
      <c r="D20" s="238">
        <f>_xll.qlCalendarAdvance(Calendar,EvaluationDate,SettlementDays&amp;"d","following",FALSE)</f>
        <v>42138</v>
      </c>
      <c r="E20" s="232"/>
    </row>
    <row r="21" spans="2:5" s="228" customFormat="1" ht="11.25" x14ac:dyDescent="0.2">
      <c r="B21" s="230"/>
      <c r="C21" s="242" t="s">
        <v>41</v>
      </c>
      <c r="D21" s="238" t="s">
        <v>42</v>
      </c>
      <c r="E21" s="232"/>
    </row>
    <row r="22" spans="2:5" s="228" customFormat="1" ht="12" thickBot="1" x14ac:dyDescent="0.25">
      <c r="B22" s="187"/>
      <c r="C22" s="188"/>
      <c r="D22" s="188"/>
      <c r="E22" s="190"/>
    </row>
    <row r="23" spans="2:5" ht="14.25" thickBot="1" x14ac:dyDescent="0.3"/>
    <row r="24" spans="2:5" ht="16.5" x14ac:dyDescent="0.3">
      <c r="B24" s="43" t="s">
        <v>172</v>
      </c>
      <c r="C24" s="44"/>
      <c r="D24" s="44"/>
      <c r="E24" s="45"/>
    </row>
    <row r="25" spans="2:5" x14ac:dyDescent="0.25">
      <c r="B25" s="230"/>
      <c r="C25" s="231"/>
      <c r="D25" s="231"/>
      <c r="E25" s="232"/>
    </row>
    <row r="26" spans="2:5" x14ac:dyDescent="0.25">
      <c r="B26" s="230"/>
      <c r="C26" s="241" t="s">
        <v>173</v>
      </c>
      <c r="D26" s="235" t="b">
        <v>1</v>
      </c>
      <c r="E26" s="232"/>
    </row>
    <row r="27" spans="2:5" x14ac:dyDescent="0.25">
      <c r="B27" s="230"/>
      <c r="C27" s="241" t="s">
        <v>174</v>
      </c>
      <c r="D27" s="235" t="b">
        <v>1</v>
      </c>
      <c r="E27" s="232"/>
    </row>
    <row r="28" spans="2:5" x14ac:dyDescent="0.25">
      <c r="B28" s="230"/>
      <c r="C28" s="241" t="s">
        <v>183</v>
      </c>
      <c r="D28" s="239">
        <v>-0.01</v>
      </c>
      <c r="E28" s="232"/>
    </row>
    <row r="29" spans="2:5" x14ac:dyDescent="0.25">
      <c r="B29" s="230"/>
      <c r="C29" s="241" t="s">
        <v>184</v>
      </c>
      <c r="D29" s="240">
        <v>1E-4</v>
      </c>
      <c r="E29" s="232"/>
    </row>
    <row r="30" spans="2:5" ht="14.25" thickBot="1" x14ac:dyDescent="0.3">
      <c r="B30" s="187"/>
      <c r="C30" s="188"/>
      <c r="D30" s="189"/>
      <c r="E30" s="190"/>
    </row>
  </sheetData>
  <dataValidations disablePrompts="1"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H161"/>
  <sheetViews>
    <sheetView showGridLines="0" tabSelected="1" workbookViewId="0">
      <selection activeCell="B2" sqref="B2"/>
    </sheetView>
  </sheetViews>
  <sheetFormatPr defaultColWidth="3" defaultRowHeight="11.25" x14ac:dyDescent="0.2"/>
  <cols>
    <col min="1" max="1" width="7" style="1" bestFit="1" customWidth="1"/>
    <col min="2" max="6" width="15.7109375" style="1" customWidth="1"/>
    <col min="7" max="7" width="2.7109375" style="4" customWidth="1"/>
    <col min="8" max="8" width="15.7109375" style="1" customWidth="1"/>
    <col min="9" max="10" width="8.28515625" style="139" customWidth="1"/>
    <col min="11" max="11" width="15.7109375" style="1" customWidth="1"/>
    <col min="12" max="12" width="9.28515625" style="139" customWidth="1"/>
    <col min="13" max="13" width="9.28515625" style="141" customWidth="1"/>
    <col min="14" max="14" width="15.7109375" style="1" customWidth="1"/>
    <col min="15" max="16" width="8.28515625" style="141" customWidth="1"/>
    <col min="17" max="17" width="15.7109375" style="1" customWidth="1"/>
    <col min="18" max="19" width="8.28515625" style="141" customWidth="1"/>
    <col min="20" max="20" width="15.7109375" style="1" customWidth="1"/>
    <col min="21" max="22" width="8.28515625" style="139" customWidth="1"/>
    <col min="23" max="23" width="2.7109375" style="1" customWidth="1"/>
    <col min="24" max="24" width="10" style="1" customWidth="1"/>
    <col min="25" max="25" width="10" style="4" customWidth="1"/>
    <col min="26" max="26" width="10" style="1" customWidth="1"/>
    <col min="27" max="27" width="10" style="4" customWidth="1"/>
    <col min="28" max="28" width="10" style="1" customWidth="1"/>
    <col min="29" max="29" width="10" style="4" customWidth="1"/>
    <col min="30" max="30" width="10" style="1" customWidth="1"/>
    <col min="31" max="31" width="10" style="4" customWidth="1"/>
    <col min="32" max="32" width="10" style="1" bestFit="1" customWidth="1"/>
    <col min="33" max="33" width="10" style="4" bestFit="1" customWidth="1"/>
    <col min="34" max="34" width="2.7109375" style="9" customWidth="1"/>
    <col min="35" max="40" width="14.42578125" style="1" customWidth="1"/>
    <col min="41" max="16384" width="3" style="1"/>
  </cols>
  <sheetData>
    <row r="1" spans="1:60" x14ac:dyDescent="0.2">
      <c r="A1" s="2"/>
      <c r="B1" s="60" t="s">
        <v>8</v>
      </c>
      <c r="C1" s="2"/>
      <c r="D1" s="2"/>
      <c r="E1" s="2"/>
      <c r="F1" s="2"/>
      <c r="G1" s="3"/>
      <c r="H1" s="2"/>
      <c r="I1" s="138"/>
      <c r="J1" s="138"/>
      <c r="K1" s="2"/>
      <c r="L1" s="138"/>
      <c r="M1" s="140"/>
      <c r="N1" s="2"/>
      <c r="O1" s="140"/>
      <c r="P1" s="140"/>
      <c r="Q1" s="2"/>
      <c r="R1" s="140"/>
      <c r="S1" s="140"/>
      <c r="T1" s="2"/>
      <c r="U1" s="138"/>
      <c r="V1" s="138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34"/>
      <c r="C2" s="16" t="s">
        <v>2</v>
      </c>
      <c r="D2" s="16">
        <v>0</v>
      </c>
      <c r="E2" s="35" t="s">
        <v>0</v>
      </c>
      <c r="F2" s="15" t="s">
        <v>1</v>
      </c>
      <c r="G2" s="2"/>
      <c r="H2" s="2"/>
      <c r="I2" s="138"/>
      <c r="J2" s="138"/>
      <c r="K2" s="2"/>
      <c r="L2" s="138"/>
      <c r="M2" s="140"/>
      <c r="N2" s="2"/>
      <c r="O2" s="140"/>
      <c r="P2" s="140"/>
      <c r="Q2" s="2"/>
      <c r="R2" s="140"/>
      <c r="S2" s="140"/>
      <c r="T2" s="2"/>
      <c r="U2" s="138"/>
      <c r="V2" s="13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54"/>
      <c r="C3" s="55"/>
      <c r="D3" s="2"/>
      <c r="E3" s="2"/>
      <c r="F3" s="2"/>
      <c r="G3" s="2"/>
      <c r="H3" s="2"/>
      <c r="I3" s="138"/>
      <c r="J3" s="138"/>
      <c r="K3" s="2"/>
      <c r="L3" s="138"/>
      <c r="M3" s="140"/>
      <c r="N3" s="2"/>
      <c r="O3" s="140"/>
      <c r="P3" s="140"/>
      <c r="Q3" s="2"/>
      <c r="R3" s="140"/>
      <c r="S3" s="140"/>
      <c r="T3" s="2"/>
      <c r="U3" s="138"/>
      <c r="V3" s="13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56" t="s">
        <v>64</v>
      </c>
      <c r="B4" s="52"/>
      <c r="C4" s="24"/>
      <c r="D4" s="24"/>
      <c r="E4" s="53"/>
      <c r="F4" s="53"/>
      <c r="G4" s="2"/>
      <c r="H4" s="244" t="s">
        <v>17</v>
      </c>
      <c r="I4" s="245"/>
      <c r="J4" s="246"/>
      <c r="K4" s="244" t="s">
        <v>19</v>
      </c>
      <c r="L4" s="245"/>
      <c r="M4" s="246"/>
      <c r="N4" s="244" t="s">
        <v>14</v>
      </c>
      <c r="O4" s="245"/>
      <c r="P4" s="246"/>
      <c r="Q4" s="244" t="s">
        <v>23</v>
      </c>
      <c r="R4" s="245"/>
      <c r="S4" s="246"/>
      <c r="T4" s="244" t="s">
        <v>15</v>
      </c>
      <c r="U4" s="245"/>
      <c r="V4" s="246"/>
      <c r="W4" s="51" t="s">
        <v>48</v>
      </c>
      <c r="X4" s="52" t="s">
        <v>17</v>
      </c>
      <c r="Y4" s="53"/>
      <c r="Z4" s="52" t="s">
        <v>19</v>
      </c>
      <c r="AA4" s="53"/>
      <c r="AB4" s="52" t="s">
        <v>14</v>
      </c>
      <c r="AC4" s="53"/>
      <c r="AD4" s="52" t="s">
        <v>23</v>
      </c>
      <c r="AE4" s="53"/>
      <c r="AF4" s="52" t="s">
        <v>15</v>
      </c>
      <c r="AG4" s="53"/>
      <c r="AH4" s="32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27" customFormat="1" ht="11.25" customHeight="1" x14ac:dyDescent="0.2">
      <c r="A5" s="14" t="s">
        <v>60</v>
      </c>
      <c r="B5" s="14" t="s">
        <v>17</v>
      </c>
      <c r="C5" s="14" t="s">
        <v>19</v>
      </c>
      <c r="D5" s="14" t="s">
        <v>14</v>
      </c>
      <c r="E5" s="14" t="s">
        <v>23</v>
      </c>
      <c r="F5" s="14" t="s">
        <v>39</v>
      </c>
      <c r="G5" s="25"/>
      <c r="H5" s="26" t="s">
        <v>44</v>
      </c>
      <c r="I5" s="18" t="s">
        <v>0</v>
      </c>
      <c r="J5" s="18" t="s">
        <v>1</v>
      </c>
      <c r="K5" s="26" t="s">
        <v>44</v>
      </c>
      <c r="L5" s="18" t="s">
        <v>0</v>
      </c>
      <c r="M5" s="17" t="s">
        <v>1</v>
      </c>
      <c r="N5" s="26" t="s">
        <v>44</v>
      </c>
      <c r="O5" s="17" t="s">
        <v>0</v>
      </c>
      <c r="P5" s="17" t="s">
        <v>1</v>
      </c>
      <c r="Q5" s="26" t="s">
        <v>44</v>
      </c>
      <c r="R5" s="17" t="s">
        <v>0</v>
      </c>
      <c r="S5" s="17" t="s">
        <v>1</v>
      </c>
      <c r="T5" s="26" t="s">
        <v>44</v>
      </c>
      <c r="U5" s="18" t="s">
        <v>0</v>
      </c>
      <c r="V5" s="18" t="s">
        <v>1</v>
      </c>
      <c r="W5" s="51" t="s">
        <v>48</v>
      </c>
      <c r="X5" s="14" t="s">
        <v>49</v>
      </c>
      <c r="Y5" s="14" t="s">
        <v>50</v>
      </c>
      <c r="Z5" s="14" t="s">
        <v>49</v>
      </c>
      <c r="AA5" s="14" t="s">
        <v>50</v>
      </c>
      <c r="AB5" s="14" t="s">
        <v>49</v>
      </c>
      <c r="AC5" s="14" t="s">
        <v>50</v>
      </c>
      <c r="AD5" s="14" t="s">
        <v>49</v>
      </c>
      <c r="AE5" s="14" t="s">
        <v>50</v>
      </c>
      <c r="AF5" s="14" t="s">
        <v>49</v>
      </c>
      <c r="AG5" s="14" t="s">
        <v>50</v>
      </c>
      <c r="AH5" s="33" t="s">
        <v>48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</row>
    <row r="6" spans="1:60" ht="11.25" customHeight="1" x14ac:dyDescent="0.2">
      <c r="A6" s="64" t="s">
        <v>15</v>
      </c>
      <c r="B6" s="61" t="str">
        <f>IF(Contribute="abcd",IF($D$2&lt;&gt;-1,_xll.RtContribute(SourceAlias,H6,Fields,I6:J6,"SCOPE:SERVER"),_xll.RtContribute(SourceAlias,"DDS_INSERT_S",$D$2:$F$2,H6:J6,"SCOPE:SERVER FTC:ALL")),"stopped")</f>
        <v>stopped</v>
      </c>
      <c r="C6" s="75" t="str">
        <f>IF(Contribute="abcd",IF($D$2&lt;&gt;-1,_xll.RtContribute(SourceAlias,K6,Fields,L6:M6,"SCOPE:SERVER"),_xll.RtContribute(SourceAlias,"DDS_INSERT_S",$D$2:$F$2,K6:M6,"SCOPE:SERVER FTC:ALL")),"stopped")</f>
        <v>stopped</v>
      </c>
      <c r="D6" s="75" t="str">
        <f>IF(Contribute="abcd",IF($D$2&lt;&gt;-1,_xll.RtContribute(SourceAlias,N6,Fields,O6:P6,"SCOPE:SERVER"),_xll.RtContribute(SourceAlias,"DDS_INSERT_S",$D$2:$F$2,N6:P6,"SCOPE:SERVER FTC:ALL")),"stopped")</f>
        <v>stopped</v>
      </c>
      <c r="E6" s="75"/>
      <c r="F6" s="11"/>
      <c r="G6" s="2" t="s">
        <v>48</v>
      </c>
      <c r="H6" s="158" t="str">
        <f t="array" ref="H6:H114">IF('1M Pricing'!J7:J115="","",'1M Pricing'!J7:J115)</f>
        <v/>
      </c>
      <c r="I6" s="159" t="str">
        <f>IF(H6="","",'1M Pricing'!$I7*100)</f>
        <v/>
      </c>
      <c r="J6" s="159" t="str">
        <f>I6</f>
        <v/>
      </c>
      <c r="K6" s="160" t="str">
        <f t="array" ref="K6:K114">IF('3M Pricing'!J7:J115="","",'3M Pricing'!J7:J115)</f>
        <v/>
      </c>
      <c r="L6" s="159" t="str">
        <f>IF(K6="","",'3M Pricing'!$I7*100)</f>
        <v/>
      </c>
      <c r="M6" s="159" t="str">
        <f>L6</f>
        <v/>
      </c>
      <c r="N6" s="160" t="str">
        <f t="array" ref="N6:N114">IF('6M Pricing'!J7:J115="","",'6M Pricing'!J7:J115)</f>
        <v/>
      </c>
      <c r="O6" s="159" t="str">
        <f>IF(N6="","",'6M Pricing'!$I7*100)</f>
        <v/>
      </c>
      <c r="P6" s="159" t="str">
        <f>O6</f>
        <v/>
      </c>
      <c r="Q6" s="160" t="str">
        <f t="array" ref="Q6:Q114">IF('1Y Pricing'!J7:J115="","",'1Y Pricing'!J7:J115)</f>
        <v/>
      </c>
      <c r="R6" s="159" t="str">
        <f>IF(Q6="","",'1Y Pricing'!$I7*100)</f>
        <v/>
      </c>
      <c r="S6" s="159" t="str">
        <f>R6</f>
        <v/>
      </c>
      <c r="T6" s="158" t="str">
        <f t="array" ref="T6:T78">IF('ON Pricing'!J7:J79="","",'ON Pricing'!J7:J79)</f>
        <v/>
      </c>
      <c r="U6" s="159" t="str">
        <f>IF(T6="","",'ON Pricing'!$I7*100)</f>
        <v/>
      </c>
      <c r="V6" s="159" t="str">
        <f>U6</f>
        <v/>
      </c>
      <c r="W6" s="157" t="s">
        <v>48</v>
      </c>
      <c r="X6" s="83" t="e">
        <f>IF(ISBLANK($B6),"",ROUND(ABS(_xll.RtGet(SourceAlias,$H6,BID)-I6),4))</f>
        <v>#VALUE!</v>
      </c>
      <c r="Y6" s="83" t="e">
        <f>IF(ISBLANK($B6),"",ROUND(ABS(_xll.RtGet(SourceAlias,$H6,BID)-J6),4))</f>
        <v>#VALUE!</v>
      </c>
      <c r="Z6" s="83" t="e">
        <f>IF(ISBLANK($C6),"",ROUND(ABS(_xll.RtGet(SourceAlias,$H6,BID)-K6),4))</f>
        <v>#VALUE!</v>
      </c>
      <c r="AA6" s="83" t="e">
        <f>IF(ISBLANK($C6),"",ROUND(ABS(_xll.RtGet(SourceAlias,$H6,BID)-L6),4))</f>
        <v>#VALUE!</v>
      </c>
      <c r="AB6" s="83" t="e">
        <f>IF(ISBLANK($D6),"",ROUND(ABS(_xll.RtGet(SourceAlias,$H6,BID)-M6),4))</f>
        <v>#VALUE!</v>
      </c>
      <c r="AC6" s="83" t="e">
        <f>IF(ISBLANK($D6),"",ROUND(ABS(_xll.RtGet(SourceAlias,$H6,BID)-N6),4))</f>
        <v>#VALUE!</v>
      </c>
      <c r="AD6" s="83" t="str">
        <f>IF(ISBLANK($E6),"",ROUND(ABS(_xll.RtGet(SourceAlias,$H6,BID)-O6),4))</f>
        <v/>
      </c>
      <c r="AE6" s="57" t="str">
        <f>IF(ISBLANK($E6),"",ROUND(ABS(_xll.RtGet(SourceAlias,$H6,BID)-O6),4))</f>
        <v/>
      </c>
      <c r="AF6" s="83" t="str">
        <f>IF(ISBLANK($F6),"",ROUND(ABS(_xll.RtGet(SourceAlias,$H6,BID)-P6),4))</f>
        <v/>
      </c>
      <c r="AG6" s="83" t="str">
        <f>IF(ISBLANK($F6),"",ROUND(ABS(_xll.RtGet(SourceAlias,$H6,BID)-Q6),4))</f>
        <v/>
      </c>
      <c r="AH6" s="32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65" t="s">
        <v>111</v>
      </c>
      <c r="B7" s="62" t="str">
        <f>IF(Contribute="abcd",IF($D$2&lt;&gt;-1,_xll.RtContribute(SourceAlias,H7,Fields,I7:J7,"SCOPE:SERVER"),_xll.RtContribute(SourceAlias,"DDS_INSERT_S",$D$2:$F$2,H7:J7,"SCOPE:SERVER FTC:ALL")),"stopped")</f>
        <v>stopped</v>
      </c>
      <c r="C7" s="76" t="str">
        <f>IF(Contribute="abcd",IF($D$2&lt;&gt;-1,_xll.RtContribute(SourceAlias,K7,Fields,L7:M7,"SCOPE:SERVER"),_xll.RtContribute(SourceAlias,"DDS_INSERT_S",$D$2:$F$2,K7:M7,"SCOPE:SERVER FTC:ALL")),"stopped")</f>
        <v>stopped</v>
      </c>
      <c r="D7" s="76" t="str">
        <f>IF(Contribute="abcd",IF($D$2&lt;&gt;-1,_xll.RtContribute(SourceAlias,N7,Fields,O7:P7,"SCOPE:SERVER"),_xll.RtContribute(SourceAlias,"DDS_INSERT_S",$D$2:$F$2,N7:P7,"SCOPE:SERVER FTC:ALL")),"stopped")</f>
        <v>stopped</v>
      </c>
      <c r="E7" s="76"/>
      <c r="F7" s="12"/>
      <c r="G7" s="2" t="s">
        <v>48</v>
      </c>
      <c r="H7" s="161" t="str">
        <v/>
      </c>
      <c r="I7" s="162" t="str">
        <f>IF(H7="","",'1M Pricing'!$I8*100)</f>
        <v/>
      </c>
      <c r="J7" s="162" t="str">
        <f t="shared" ref="J7:J70" si="0">I7</f>
        <v/>
      </c>
      <c r="K7" s="163" t="str">
        <v/>
      </c>
      <c r="L7" s="162" t="str">
        <f>IF(K7="","",'3M Pricing'!$I8*100)</f>
        <v/>
      </c>
      <c r="M7" s="162" t="str">
        <f t="shared" ref="M7:M70" si="1">L7</f>
        <v/>
      </c>
      <c r="N7" s="163" t="str">
        <v/>
      </c>
      <c r="O7" s="162" t="str">
        <f>IF(N7="","",'6M Pricing'!$I8*100)</f>
        <v/>
      </c>
      <c r="P7" s="162" t="str">
        <f t="shared" ref="P7:P70" si="2">O7</f>
        <v/>
      </c>
      <c r="Q7" s="163" t="str">
        <v/>
      </c>
      <c r="R7" s="162" t="str">
        <f>IF(Q7="","",'1Y Pricing'!$I8*100)</f>
        <v/>
      </c>
      <c r="S7" s="162" t="str">
        <f t="shared" ref="S7:S70" si="3">R7</f>
        <v/>
      </c>
      <c r="T7" s="161" t="str">
        <v>EURONDPTN=</v>
      </c>
      <c r="U7" s="162">
        <f>IF(T7="","",'ON Pricing'!$I8*100)</f>
        <v>-9.9999999996658318E-2</v>
      </c>
      <c r="V7" s="162">
        <f t="shared" ref="V7:V70" si="4">U7</f>
        <v>-9.9999999996658318E-2</v>
      </c>
      <c r="W7" s="157" t="s">
        <v>48</v>
      </c>
      <c r="X7" s="58" t="e">
        <f>IF(ISBLANK($B7),"",ROUND(ABS(_xll.RtGet(SourceAlias,$H7,BID)-I7),4))</f>
        <v>#VALUE!</v>
      </c>
      <c r="Y7" s="58" t="e">
        <f>IF(ISBLANK($B7),"",ROUND(ABS(_xll.RtGet(SourceAlias,$H7,BID)-J7),4))</f>
        <v>#VALUE!</v>
      </c>
      <c r="Z7" s="58" t="e">
        <f>IF(ISBLANK($C7),"",ROUND(ABS(_xll.RtGet(SourceAlias,$H7,BID)-K7),4))</f>
        <v>#VALUE!</v>
      </c>
      <c r="AA7" s="58" t="e">
        <f>IF(ISBLANK($C7),"",ROUND(ABS(_xll.RtGet(SourceAlias,$H7,BID)-L7),4))</f>
        <v>#VALUE!</v>
      </c>
      <c r="AB7" s="58" t="e">
        <f>IF(ISBLANK($D7),"",ROUND(ABS(_xll.RtGet(SourceAlias,$H7,BID)-M7),4))</f>
        <v>#VALUE!</v>
      </c>
      <c r="AC7" s="58" t="e">
        <f>IF(ISBLANK($D7),"",ROUND(ABS(_xll.RtGet(SourceAlias,$H7,BID)-N7),4))</f>
        <v>#VALUE!</v>
      </c>
      <c r="AD7" s="58" t="str">
        <f>IF(ISBLANK($E7),"",ROUND(ABS(_xll.RtGet(SourceAlias,$H7,BID)-O7),4))</f>
        <v/>
      </c>
      <c r="AE7" s="58" t="str">
        <f>IF(ISBLANK($E7),"",ROUND(ABS(_xll.RtGet(SourceAlias,$H7,BID)-O7),4))</f>
        <v/>
      </c>
      <c r="AF7" s="58" t="str">
        <f>IF(ISBLANK($F7),"",ROUND(ABS(_xll.RtGet(SourceAlias,$H7,BID)-P7),4))</f>
        <v/>
      </c>
      <c r="AG7" s="58" t="str">
        <f>IF(ISBLANK($F7),"",ROUND(ABS(_xll.RtGet(SourceAlias,$H7,BID)-Q7),4))</f>
        <v/>
      </c>
      <c r="AH7" s="32" t="s">
        <v>48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65" t="s">
        <v>112</v>
      </c>
      <c r="B8" s="62" t="str">
        <f>IF(Contribute="abcd",IF($D$2&lt;&gt;-1,_xll.RtContribute(SourceAlias,H8,Fields,I8:J8,"SCOPE:SERVER"),_xll.RtContribute(SourceAlias,"DDS_INSERT_S",$D$2:$F$2,H8:J8,"SCOPE:SERVER FTC:ALL")),"stopped")</f>
        <v>stopped</v>
      </c>
      <c r="C8" s="76" t="str">
        <f>IF(Contribute="abcd",IF($D$2&lt;&gt;-1,_xll.RtContribute(SourceAlias,K8,Fields,L8:M8,"SCOPE:SERVER"),_xll.RtContribute(SourceAlias,"DDS_INSERT_S",$D$2:$F$2,K8:M8,"SCOPE:SERVER FTC:ALL")),"stopped")</f>
        <v>stopped</v>
      </c>
      <c r="D8" s="76" t="str">
        <f>IF(Contribute="abcd",IF($D$2&lt;&gt;-1,_xll.RtContribute(SourceAlias,N8,Fields,O8:P8,"SCOPE:SERVER"),_xll.RtContribute(SourceAlias,"DDS_INSERT_S",$D$2:$F$2,N8:P8,"SCOPE:SERVER FTC:ALL")),"stopped")</f>
        <v>stopped</v>
      </c>
      <c r="E8" s="76"/>
      <c r="F8" s="12" t="s">
        <v>48</v>
      </c>
      <c r="G8" s="2" t="s">
        <v>48</v>
      </c>
      <c r="H8" s="161" t="str">
        <v>EUR1MDPSN=</v>
      </c>
      <c r="I8" s="162">
        <f>IF(H8="","",'1M Pricing'!$I9*100)</f>
        <v>-5.2100226201279298E-2</v>
      </c>
      <c r="J8" s="162">
        <f t="shared" si="0"/>
        <v>-5.2100226201279298E-2</v>
      </c>
      <c r="K8" s="163" t="str">
        <v>EUR3MDPSN=</v>
      </c>
      <c r="L8" s="162">
        <f>IF(K8="","",'3M Pricing'!$I9*100)</f>
        <v>-4.5350653904208116E-2</v>
      </c>
      <c r="M8" s="162">
        <f t="shared" si="1"/>
        <v>-4.5350653904208116E-2</v>
      </c>
      <c r="N8" s="163" t="str">
        <v>EUR6MDPSN=</v>
      </c>
      <c r="O8" s="162">
        <f>IF(N8="","",'6M Pricing'!$I9*100)</f>
        <v>7.6946948500911105E-2</v>
      </c>
      <c r="P8" s="162">
        <f t="shared" si="2"/>
        <v>7.6946948500911105E-2</v>
      </c>
      <c r="Q8" s="163" t="str">
        <v>EUR1YDPSN=</v>
      </c>
      <c r="R8" s="162">
        <f>IF(Q8="","",'1Y Pricing'!$I9*100)</f>
        <v>0.15566936826783007</v>
      </c>
      <c r="S8" s="162">
        <f t="shared" si="3"/>
        <v>0.15566936826783007</v>
      </c>
      <c r="T8" s="161" t="str">
        <v>EURONDPSN=</v>
      </c>
      <c r="U8" s="162">
        <f>IF(T8="","",'ON Pricing'!$I9*100)</f>
        <v>-9.9870853866868003E-2</v>
      </c>
      <c r="V8" s="162">
        <f t="shared" si="4"/>
        <v>-9.9870853866868003E-2</v>
      </c>
      <c r="W8" s="157" t="s">
        <v>48</v>
      </c>
      <c r="X8" s="58" t="e">
        <f>IF(ISBLANK($B8),"",ROUND(ABS(_xll.RtGet(SourceAlias,$H8,BID)-I8),4))</f>
        <v>#VALUE!</v>
      </c>
      <c r="Y8" s="58" t="e">
        <f>IF(ISBLANK($B8),"",ROUND(ABS(_xll.RtGet(SourceAlias,$H8,BID)-J8),4))</f>
        <v>#VALUE!</v>
      </c>
      <c r="Z8" s="58" t="e">
        <f>IF(ISBLANK($C8),"",ROUND(ABS(_xll.RtGet(SourceAlias,$H8,BID)-K8),4))</f>
        <v>#VALUE!</v>
      </c>
      <c r="AA8" s="58" t="e">
        <f>IF(ISBLANK($C8),"",ROUND(ABS(_xll.RtGet(SourceAlias,$H8,BID)-L8),4))</f>
        <v>#VALUE!</v>
      </c>
      <c r="AB8" s="58" t="e">
        <f>IF(ISBLANK($D8),"",ROUND(ABS(_xll.RtGet(SourceAlias,$H8,BID)-M8),4))</f>
        <v>#VALUE!</v>
      </c>
      <c r="AC8" s="58" t="e">
        <f>IF(ISBLANK($D8),"",ROUND(ABS(_xll.RtGet(SourceAlias,$H8,BID)-N8),4))</f>
        <v>#VALUE!</v>
      </c>
      <c r="AD8" s="58" t="str">
        <f>IF(ISBLANK($E8),"",ROUND(ABS(_xll.RtGet(SourceAlias,$H8,BID)-O8),4))</f>
        <v/>
      </c>
      <c r="AE8" s="58" t="str">
        <f>IF(ISBLANK($E8),"",ROUND(ABS(_xll.RtGet(SourceAlias,$H8,BID)-O8),4))</f>
        <v/>
      </c>
      <c r="AF8" s="58" t="e">
        <f>IF(ISBLANK($F8),"",ROUND(ABS(_xll.RtGet(SourceAlias,$H8,BID)-P8),4))</f>
        <v>#VALUE!</v>
      </c>
      <c r="AG8" s="58" t="e">
        <f>IF(ISBLANK($F8),"",ROUND(ABS(_xll.RtGet(SourceAlias,$H8,BID)-Q8),4))</f>
        <v>#VALUE!</v>
      </c>
      <c r="AH8" s="32" t="s">
        <v>48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65" t="s">
        <v>72</v>
      </c>
      <c r="B9" s="62" t="str">
        <f>IF(Contribute="abcd",IF($D$2&lt;&gt;-1,_xll.RtContribute(SourceAlias,H9,Fields,I9:J9,"SCOPE:SERVER"),_xll.RtContribute(SourceAlias,"DDS_INSERT_S",$D$2:$F$2,H9:J9,"SCOPE:SERVER FTC:ALL")),"stopped")</f>
        <v>stopped</v>
      </c>
      <c r="C9" s="76" t="str">
        <f>IF(Contribute="abcd",IF($D$2&lt;&gt;-1,_xll.RtContribute(SourceAlias,K9,Fields,L9:M9,"SCOPE:SERVER"),_xll.RtContribute(SourceAlias,"DDS_INSERT_S",$D$2:$F$2,K9:M9,"SCOPE:SERVER FTC:ALL")),"stopped")</f>
        <v>stopped</v>
      </c>
      <c r="D9" s="76" t="str">
        <f>IF(Contribute="abcd",IF($D$2&lt;&gt;-1,_xll.RtContribute(SourceAlias,N9,Fields,O9:P9,"SCOPE:SERVER"),_xll.RtContribute(SourceAlias,"DDS_INSERT_S",$D$2:$F$2,N9:P9,"SCOPE:SERVER FTC:ALL")),"stopped")</f>
        <v>stopped</v>
      </c>
      <c r="E9" s="76" t="str">
        <f>IF(Contribute="abcd",IF($D$2&lt;&gt;-1,_xll.RtContribute(SourceAlias,Q9,Fields,R9:S9,"SCOPE:SERVER"),_xll.RtContribute(SourceAlias,"DDS_INSERT_S",$D$2:$F$2,R9:S9,"SCOPE:SERVER FTC:ALL")),"stopped")</f>
        <v>stopped</v>
      </c>
      <c r="F9" s="12" t="str">
        <f>IF(Contribute="abcd",IF($D$2&lt;&gt;-1,_xll.RtContribute(SourceAlias,T9,Fields,U9:V9,"SCOPE:SERVER"),_xll.RtContribute(SourceAlias,"DDS_INSERT_S",$D$2:$F$2,T9:V9,"SCOPE:SERVER FTC:ALL")),"stopped")</f>
        <v>stopped</v>
      </c>
      <c r="G9" s="2" t="s">
        <v>48</v>
      </c>
      <c r="H9" s="161" t="str">
        <v>EUR1MDPSW=</v>
      </c>
      <c r="I9" s="162">
        <f>IF(H9="","",'1M Pricing'!$I10*100)</f>
        <v>-5.2099999998793986E-2</v>
      </c>
      <c r="J9" s="162">
        <f t="shared" si="0"/>
        <v>-5.2099999998793986E-2</v>
      </c>
      <c r="K9" s="163" t="str">
        <v>EUR3MDPSW=</v>
      </c>
      <c r="L9" s="162">
        <f>IF(K9="","",'3M Pricing'!$I10*100)</f>
        <v>-4.5350482514448585E-2</v>
      </c>
      <c r="M9" s="162">
        <f t="shared" si="1"/>
        <v>-4.5350482514448585E-2</v>
      </c>
      <c r="N9" s="163" t="str">
        <v>EUR6MDPSW=</v>
      </c>
      <c r="O9" s="162">
        <f>IF(N9="","",'6M Pricing'!$I10*100)</f>
        <v>7.694744190280188E-2</v>
      </c>
      <c r="P9" s="162">
        <f t="shared" si="2"/>
        <v>7.694744190280188E-2</v>
      </c>
      <c r="Q9" s="163" t="str">
        <v>EUR1YDPSW=</v>
      </c>
      <c r="R9" s="162">
        <f>IF(Q9="","",'1Y Pricing'!$I10*100)</f>
        <v>0.15567138769474148</v>
      </c>
      <c r="S9" s="162">
        <f t="shared" si="3"/>
        <v>0.15567138769474148</v>
      </c>
      <c r="T9" s="161" t="str">
        <v>EURONOISSW=</v>
      </c>
      <c r="U9" s="162">
        <f>IF(T9="","",'ON Pricing'!$I10*100)</f>
        <v>-9.8999999999563743E-2</v>
      </c>
      <c r="V9" s="162">
        <f t="shared" si="4"/>
        <v>-9.8999999999563743E-2</v>
      </c>
      <c r="W9" s="157" t="s">
        <v>48</v>
      </c>
      <c r="X9" s="58" t="e">
        <f>IF(ISBLANK($B9),"",ROUND(ABS(_xll.RtGet(SourceAlias,$H9,BID)-I9),4))</f>
        <v>#VALUE!</v>
      </c>
      <c r="Y9" s="58" t="e">
        <f>IF(ISBLANK($B9),"",ROUND(ABS(_xll.RtGet(SourceAlias,$H9,BID)-J9),4))</f>
        <v>#VALUE!</v>
      </c>
      <c r="Z9" s="58" t="e">
        <f>IF(ISBLANK($C9),"",ROUND(ABS(_xll.RtGet(SourceAlias,$H9,BID)-K9),4))</f>
        <v>#VALUE!</v>
      </c>
      <c r="AA9" s="58" t="e">
        <f>IF(ISBLANK($C9),"",ROUND(ABS(_xll.RtGet(SourceAlias,$H9,BID)-L9),4))</f>
        <v>#VALUE!</v>
      </c>
      <c r="AB9" s="58" t="e">
        <f>IF(ISBLANK($D9),"",ROUND(ABS(_xll.RtGet(SourceAlias,$H9,BID)-M9),4))</f>
        <v>#VALUE!</v>
      </c>
      <c r="AC9" s="58" t="e">
        <f>IF(ISBLANK($D9),"",ROUND(ABS(_xll.RtGet(SourceAlias,$H9,BID)-N9),4))</f>
        <v>#VALUE!</v>
      </c>
      <c r="AD9" s="58" t="e">
        <f>IF(ISBLANK($E9),"",ROUND(ABS(_xll.RtGet(SourceAlias,$H9,BID)-O9),4))</f>
        <v>#VALUE!</v>
      </c>
      <c r="AE9" s="58" t="e">
        <f>IF(ISBLANK($E9),"",ROUND(ABS(_xll.RtGet(SourceAlias,$H9,BID)-O9),4))</f>
        <v>#VALUE!</v>
      </c>
      <c r="AF9" s="58" t="e">
        <f>IF(ISBLANK($F9),"",ROUND(ABS(_xll.RtGet(SourceAlias,$H9,BID)-P9),4))</f>
        <v>#VALUE!</v>
      </c>
      <c r="AG9" s="58" t="e">
        <f>IF(ISBLANK($F9),"",ROUND(ABS(_xll.RtGet(SourceAlias,$H9,BID)-Q9),4))</f>
        <v>#VALUE!</v>
      </c>
      <c r="AH9" s="32" t="s">
        <v>48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65" t="s">
        <v>16</v>
      </c>
      <c r="B10" s="62" t="str">
        <f>IF(Contribute="abcd",IF($D$2&lt;&gt;-1,_xll.RtContribute(SourceAlias,H10,Fields,I10:J10,"SCOPE:SERVER"),_xll.RtContribute(SourceAlias,"DDS_INSERT_S",$D$2:$F$2,H10:J10,"SCOPE:SERVER FTC:ALL")),"stopped")</f>
        <v>stopped</v>
      </c>
      <c r="C10" s="76" t="s">
        <v>48</v>
      </c>
      <c r="D10" s="76" t="str">
        <f>IF(Contribute="abcd",IF($D$2&lt;&gt;-1,_xll.RtContribute(SourceAlias,N10,Fields,O10:P10,"SCOPE:SERVER"),_xll.RtContribute(SourceAlias,"DDS_INSERT_S",$D$2:$F$2,N10:P10,"SCOPE:SERVER FTC:ALL")),"stopped")</f>
        <v>stopped</v>
      </c>
      <c r="E10" s="76" t="str">
        <f>IF(Contribute="abcd",IF($D$2&lt;&gt;-1,_xll.RtContribute(SourceAlias,Q10,Fields,R10:S10,"SCOPE:SERVER"),_xll.RtContribute(SourceAlias,"DDS_INSERT_S",$D$2:$F$2,R10:S10,"SCOPE:SERVER FTC:ALL")),"stopped")</f>
        <v>stopped</v>
      </c>
      <c r="F10" s="12" t="str">
        <f>IF(Contribute="abcd",IF($D$2&lt;&gt;-1,_xll.RtContribute(SourceAlias,T10,Fields,U10:V10,"SCOPE:SERVER"),_xll.RtContribute(SourceAlias,"DDS_INSERT_S",$D$2:$F$2,T10:V10,"SCOPE:SERVER FTC:ALL")),"stopped")</f>
        <v>stopped</v>
      </c>
      <c r="G10" s="2" t="s">
        <v>48</v>
      </c>
      <c r="H10" s="161" t="str">
        <v>EUR1MDP2W=</v>
      </c>
      <c r="I10" s="162">
        <f>IF(H10="","",'1M Pricing'!$I11*100)</f>
        <v>-5.1900000000231525E-2</v>
      </c>
      <c r="J10" s="162">
        <f t="shared" si="0"/>
        <v>-5.1900000000231525E-2</v>
      </c>
      <c r="K10" s="163" t="str">
        <v>EUR3MDP2W=</v>
      </c>
      <c r="L10" s="162">
        <f>IF(K10="","",'3M Pricing'!$I11*100)</f>
        <v>-4.5350282560966244E-2</v>
      </c>
      <c r="M10" s="162">
        <f t="shared" si="1"/>
        <v>-4.5350282560966244E-2</v>
      </c>
      <c r="N10" s="163" t="str">
        <v>EUR6MDP2W=</v>
      </c>
      <c r="O10" s="162">
        <f>IF(N10="","",'6M Pricing'!$I11*100)</f>
        <v>7.6948017546334721E-2</v>
      </c>
      <c r="P10" s="162">
        <f t="shared" si="2"/>
        <v>7.6948017546334721E-2</v>
      </c>
      <c r="Q10" s="163" t="str">
        <v>EUR1YDP2W=</v>
      </c>
      <c r="R10" s="162">
        <f>IF(Q10="","",'1Y Pricing'!$I11*100)</f>
        <v>0.1556737437375309</v>
      </c>
      <c r="S10" s="162">
        <f t="shared" si="3"/>
        <v>0.1556737437375309</v>
      </c>
      <c r="T10" s="161" t="str">
        <v>EURONOIS2W=</v>
      </c>
      <c r="U10" s="162">
        <f>IF(T10="","",'ON Pricing'!$I11*100)</f>
        <v>-0.10000000001093262</v>
      </c>
      <c r="V10" s="162">
        <f t="shared" si="4"/>
        <v>-0.10000000001093262</v>
      </c>
      <c r="W10" s="157" t="s">
        <v>48</v>
      </c>
      <c r="X10" s="58" t="e">
        <f>IF(ISBLANK($B10),"",ROUND(ABS(_xll.RtGet(SourceAlias,$H10,BID)-I10),4))</f>
        <v>#VALUE!</v>
      </c>
      <c r="Y10" s="58" t="e">
        <f>IF(ISBLANK($B10),"",ROUND(ABS(_xll.RtGet(SourceAlias,$H10,BID)-J10),4))</f>
        <v>#VALUE!</v>
      </c>
      <c r="Z10" s="58" t="e">
        <f>IF(ISBLANK($C10),"",ROUND(ABS(_xll.RtGet(SourceAlias,$H10,BID)-K10),4))</f>
        <v>#VALUE!</v>
      </c>
      <c r="AA10" s="58" t="e">
        <f>IF(ISBLANK($C10),"",ROUND(ABS(_xll.RtGet(SourceAlias,$H10,BID)-L10),4))</f>
        <v>#VALUE!</v>
      </c>
      <c r="AB10" s="58" t="e">
        <f>IF(ISBLANK($D10),"",ROUND(ABS(_xll.RtGet(SourceAlias,$H10,BID)-M10),4))</f>
        <v>#VALUE!</v>
      </c>
      <c r="AC10" s="58" t="e">
        <f>IF(ISBLANK($D10),"",ROUND(ABS(_xll.RtGet(SourceAlias,$H10,BID)-N10),4))</f>
        <v>#VALUE!</v>
      </c>
      <c r="AD10" s="58" t="e">
        <f>IF(ISBLANK($E10),"",ROUND(ABS(_xll.RtGet(SourceAlias,$H10,BID)-O10),4))</f>
        <v>#VALUE!</v>
      </c>
      <c r="AE10" s="58" t="e">
        <f>IF(ISBLANK($E10),"",ROUND(ABS(_xll.RtGet(SourceAlias,$H10,BID)-O10),4))</f>
        <v>#VALUE!</v>
      </c>
      <c r="AF10" s="58" t="e">
        <f>IF(ISBLANK($F10),"",ROUND(ABS(_xll.RtGet(SourceAlias,$H10,BID)-P10),4))</f>
        <v>#VALUE!</v>
      </c>
      <c r="AG10" s="58" t="e">
        <f>IF(ISBLANK($F10),"",ROUND(ABS(_xll.RtGet(SourceAlias,$H10,BID)-Q10),4))</f>
        <v>#VALUE!</v>
      </c>
      <c r="AH10" s="32" t="s">
        <v>48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65" t="s">
        <v>75</v>
      </c>
      <c r="B11" s="62" t="str">
        <f>IF(Contribute="abcd",IF($D$2&lt;&gt;-1,_xll.RtContribute(SourceAlias,H11,Fields,I11:J11,"SCOPE:SERVER"),_xll.RtContribute(SourceAlias,"DDS_INSERT_S",$D$2:$F$2,H11:J11,"SCOPE:SERVER FTC:ALL")),"stopped")</f>
        <v>stopped</v>
      </c>
      <c r="C11" s="76" t="str">
        <f>IF(Contribute="abcd",IF($D$2&lt;&gt;-1,_xll.RtContribute(SourceAlias,K11,Fields,L11:M11,"SCOPE:SERVER"),_xll.RtContribute(SourceAlias,"DDS_INSERT_S",$D$2:$F$2,K11:M11,"SCOPE:SERVER FTC:ALL")),"stopped")</f>
        <v>stopped</v>
      </c>
      <c r="D11" s="76" t="str">
        <f>IF(Contribute="abcd",IF($D$2&lt;&gt;-1,_xll.RtContribute(SourceAlias,N11,Fields,O11:P11,"SCOPE:SERVER"),_xll.RtContribute(SourceAlias,"DDS_INSERT_S",$D$2:$F$2,N11:P11,"SCOPE:SERVER FTC:ALL")),"stopped")</f>
        <v>stopped</v>
      </c>
      <c r="E11" s="76" t="str">
        <f>IF(Contribute="abcd",IF($D$2&lt;&gt;-1,_xll.RtContribute(SourceAlias,Q11,Fields,R11:S11,"SCOPE:SERVER"),_xll.RtContribute(SourceAlias,"DDS_INSERT_S",$D$2:$F$2,R11:S11,"SCOPE:SERVER FTC:ALL")),"stopped")</f>
        <v>stopped</v>
      </c>
      <c r="F11" s="12" t="str">
        <f>IF(Contribute="abcd",IF($D$2&lt;&gt;-1,_xll.RtContribute(SourceAlias,T11,Fields,U11:V11,"SCOPE:SERVER"),_xll.RtContribute(SourceAlias,"DDS_INSERT_S",$D$2:$F$2,T11:V11,"SCOPE:SERVER FTC:ALL")),"stopped")</f>
        <v>stopped</v>
      </c>
      <c r="G11" s="2" t="s">
        <v>48</v>
      </c>
      <c r="H11" s="161" t="str">
        <v>EUR1MDP3W=</v>
      </c>
      <c r="I11" s="162">
        <f>IF(H11="","",'1M Pricing'!$I12*100)</f>
        <v>-4.2700000022488638E-2</v>
      </c>
      <c r="J11" s="162">
        <f t="shared" si="0"/>
        <v>-4.2700000022488638E-2</v>
      </c>
      <c r="K11" s="163" t="str">
        <v>EUR3MDP3W=</v>
      </c>
      <c r="L11" s="162">
        <f>IF(K11="","",'3M Pricing'!$I12*100)</f>
        <v>-3.5064578710703689E-2</v>
      </c>
      <c r="M11" s="162">
        <f t="shared" si="1"/>
        <v>-3.5064578710703689E-2</v>
      </c>
      <c r="N11" s="163" t="str">
        <v>EUR6MDP3W=</v>
      </c>
      <c r="O11" s="162">
        <f>IF(N11="","",'6M Pricing'!$I12*100)</f>
        <v>8.7234830890712906E-2</v>
      </c>
      <c r="P11" s="162">
        <f t="shared" si="2"/>
        <v>8.7234830890712906E-2</v>
      </c>
      <c r="Q11" s="163" t="str">
        <v>EUR1YDP3W=</v>
      </c>
      <c r="R11" s="162">
        <f>IF(Q11="","",'1Y Pricing'!$I12*100)</f>
        <v>0.15567609982714004</v>
      </c>
      <c r="S11" s="162">
        <f t="shared" si="3"/>
        <v>0.15567609982714004</v>
      </c>
      <c r="T11" s="161" t="str">
        <v>EURONOIS3W=</v>
      </c>
      <c r="U11" s="162">
        <f>IF(T11="","",'ON Pricing'!$I12*100)</f>
        <v>-9.1999999999917551E-2</v>
      </c>
      <c r="V11" s="162">
        <f t="shared" si="4"/>
        <v>-9.1999999999917551E-2</v>
      </c>
      <c r="W11" s="157" t="s">
        <v>48</v>
      </c>
      <c r="X11" s="58" t="e">
        <f>IF(ISBLANK($B11),"",ROUND(ABS(_xll.RtGet(SourceAlias,$H11,BID)-I11),4))</f>
        <v>#VALUE!</v>
      </c>
      <c r="Y11" s="58" t="e">
        <f>IF(ISBLANK($B11),"",ROUND(ABS(_xll.RtGet(SourceAlias,$H11,BID)-J11),4))</f>
        <v>#VALUE!</v>
      </c>
      <c r="Z11" s="58" t="e">
        <f>IF(ISBLANK($C11),"",ROUND(ABS(_xll.RtGet(SourceAlias,$H11,BID)-K11),4))</f>
        <v>#VALUE!</v>
      </c>
      <c r="AA11" s="58" t="e">
        <f>IF(ISBLANK($C11),"",ROUND(ABS(_xll.RtGet(SourceAlias,$H11,BID)-L11),4))</f>
        <v>#VALUE!</v>
      </c>
      <c r="AB11" s="58" t="e">
        <f>IF(ISBLANK($D11),"",ROUND(ABS(_xll.RtGet(SourceAlias,$H11,BID)-M11),4))</f>
        <v>#VALUE!</v>
      </c>
      <c r="AC11" s="58" t="e">
        <f>IF(ISBLANK($D11),"",ROUND(ABS(_xll.RtGet(SourceAlias,$H11,BID)-N11),4))</f>
        <v>#VALUE!</v>
      </c>
      <c r="AD11" s="58" t="e">
        <f>IF(ISBLANK($E11),"",ROUND(ABS(_xll.RtGet(SourceAlias,$H11,BID)-O11),4))</f>
        <v>#VALUE!</v>
      </c>
      <c r="AE11" s="58" t="e">
        <f>IF(ISBLANK($E11),"",ROUND(ABS(_xll.RtGet(SourceAlias,$H11,BID)-O11),4))</f>
        <v>#VALUE!</v>
      </c>
      <c r="AF11" s="58" t="e">
        <f>IF(ISBLANK($F11),"",ROUND(ABS(_xll.RtGet(SourceAlias,$H11,BID)-P11),4))</f>
        <v>#VALUE!</v>
      </c>
      <c r="AG11" s="58" t="e">
        <f>IF(ISBLANK($F11),"",ROUND(ABS(_xll.RtGet(SourceAlias,$H11,BID)-Q11),4))</f>
        <v>#VALUE!</v>
      </c>
      <c r="AH11" s="32" t="s">
        <v>48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65" t="s">
        <v>17</v>
      </c>
      <c r="B12" s="62" t="str">
        <f>IF(Contribute="abcd",IF($D$2&lt;&gt;-1,_xll.RtContribute(SourceAlias,H12,Fields,I12:J12,"SCOPE:SERVER"),_xll.RtContribute(SourceAlias,"DDS_INSERT_S",$D$2:$F$2,H12:J12,"SCOPE:SERVER FTC:ALL")),"stopped")</f>
        <v>stopped</v>
      </c>
      <c r="C12" s="77" t="str">
        <f>IF(Contribute="abcd",IF($D$2&lt;&gt;-1,_xll.RtContribute(SourceAlias,K12,Fields,L12:M12,"SCOPE:SERVER"),_xll.RtContribute(SourceAlias,"DDS_INSERT_S",$D$2:$F$2,K12:M12,"SCOPE:SERVER FTC:ALL")),"stopped")</f>
        <v>stopped</v>
      </c>
      <c r="D12" s="76" t="str">
        <f>IF(Contribute="abcd",IF($D$2&lt;&gt;-1,_xll.RtContribute(SourceAlias,N12,Fields,O12:P12,"SCOPE:SERVER"),_xll.RtContribute(SourceAlias,"DDS_INSERT_S",$D$2:$F$2,N12:P12,"SCOPE:SERVER FTC:ALL")),"stopped")</f>
        <v>stopped</v>
      </c>
      <c r="E12" s="76" t="str">
        <f>IF(Contribute="abcd",IF($D$2&lt;&gt;-1,_xll.RtContribute(SourceAlias,Q12,Fields,R12:S12,"SCOPE:SERVER"),_xll.RtContribute(SourceAlias,"DDS_INSERT_S",$D$2:$F$2,R12:S12,"SCOPE:SERVER FTC:ALL")),"stopped")</f>
        <v>stopped</v>
      </c>
      <c r="F12" s="12" t="str">
        <f>IF(Contribute="abcd",IF($D$2&lt;&gt;-1,_xll.RtContribute(SourceAlias,T12,Fields,U12:V12,"SCOPE:SERVER"),_xll.RtContribute(SourceAlias,"DDS_INSERT_S",$D$2:$F$2,T12:V12,"SCOPE:SERVER FTC:ALL")),"stopped")</f>
        <v>stopped</v>
      </c>
      <c r="G12" s="2" t="s">
        <v>48</v>
      </c>
      <c r="H12" s="161" t="str">
        <v>EUR1MDP1M=</v>
      </c>
      <c r="I12" s="162">
        <f>IF(H12="","",'1M Pricing'!$I13*100)</f>
        <v>-4.5000000000169904E-2</v>
      </c>
      <c r="J12" s="162">
        <f t="shared" si="0"/>
        <v>-4.5000000000169904E-2</v>
      </c>
      <c r="K12" s="163" t="str">
        <v>EUR3MDP1M=</v>
      </c>
      <c r="L12" s="162">
        <f>IF(K12="","",'3M Pricing'!$I13*100)</f>
        <v>-3.8600000000083012E-2</v>
      </c>
      <c r="M12" s="162">
        <f t="shared" si="1"/>
        <v>-3.8600000000083012E-2</v>
      </c>
      <c r="N12" s="163" t="str">
        <v>EUR6MDP1M=</v>
      </c>
      <c r="O12" s="162">
        <f>IF(N12="","",'6M Pricing'!$I13*100)</f>
        <v>8.3700000000158647E-2</v>
      </c>
      <c r="P12" s="162">
        <f t="shared" si="2"/>
        <v>8.3700000000158647E-2</v>
      </c>
      <c r="Q12" s="163" t="str">
        <v>EUR1YDP1M=</v>
      </c>
      <c r="R12" s="162">
        <f>IF(Q12="","",'1Y Pricing'!$I13*100)</f>
        <v>0.1556798023506778</v>
      </c>
      <c r="S12" s="162">
        <f t="shared" si="3"/>
        <v>0.1556798023506778</v>
      </c>
      <c r="T12" s="161" t="str">
        <v>EURONOIS1M=</v>
      </c>
      <c r="U12" s="162">
        <f>IF(T12="","",'ON Pricing'!$I13*100)</f>
        <v>-9.6000000000054361E-2</v>
      </c>
      <c r="V12" s="162">
        <f t="shared" si="4"/>
        <v>-9.6000000000054361E-2</v>
      </c>
      <c r="W12" s="157" t="s">
        <v>48</v>
      </c>
      <c r="X12" s="58" t="e">
        <f>IF(ISBLANK($B12),"",ROUND(ABS(_xll.RtGet(SourceAlias,$H12,BID)-I12),4))</f>
        <v>#VALUE!</v>
      </c>
      <c r="Y12" s="58" t="e">
        <f>IF(ISBLANK($B12),"",ROUND(ABS(_xll.RtGet(SourceAlias,$H12,BID)-J12),4))</f>
        <v>#VALUE!</v>
      </c>
      <c r="Z12" s="58" t="e">
        <f>IF(ISBLANK($C12),"",ROUND(ABS(_xll.RtGet(SourceAlias,$H12,BID)-K12),4))</f>
        <v>#VALUE!</v>
      </c>
      <c r="AA12" s="58" t="e">
        <f>IF(ISBLANK($C12),"",ROUND(ABS(_xll.RtGet(SourceAlias,$H12,BID)-L12),4))</f>
        <v>#VALUE!</v>
      </c>
      <c r="AB12" s="58" t="e">
        <f>IF(ISBLANK($D12),"",ROUND(ABS(_xll.RtGet(SourceAlias,$H12,BID)-M12),4))</f>
        <v>#VALUE!</v>
      </c>
      <c r="AC12" s="58" t="e">
        <f>IF(ISBLANK($D12),"",ROUND(ABS(_xll.RtGet(SourceAlias,$H12,BID)-N12),4))</f>
        <v>#VALUE!</v>
      </c>
      <c r="AD12" s="58" t="e">
        <f>IF(ISBLANK($E12),"",ROUND(ABS(_xll.RtGet(SourceAlias,$H12,BID)-O12),4))</f>
        <v>#VALUE!</v>
      </c>
      <c r="AE12" s="58" t="e">
        <f>IF(ISBLANK($E12),"",ROUND(ABS(_xll.RtGet(SourceAlias,$H12,BID)-O12),4))</f>
        <v>#VALUE!</v>
      </c>
      <c r="AF12" s="58" t="e">
        <f>IF(ISBLANK($F12),"",ROUND(ABS(_xll.RtGet(SourceAlias,$H12,BID)-P12),4))</f>
        <v>#VALUE!</v>
      </c>
      <c r="AG12" s="58" t="e">
        <f>IF(ISBLANK($F12),"",ROUND(ABS(_xll.RtGet(SourceAlias,$H12,BID)-Q12),4))</f>
        <v>#VALUE!</v>
      </c>
      <c r="AH12" s="32" t="s">
        <v>48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65" t="s">
        <v>18</v>
      </c>
      <c r="B13" s="62" t="str">
        <f>IF(Contribute="abcd",IF($D$2&lt;&gt;-1,_xll.RtContribute(SourceAlias,H13,Fields,I13:J13,"SCOPE:SERVER"),_xll.RtContribute(SourceAlias,"DDS_INSERT_S",$D$2:$F$2,H13:J13,"SCOPE:SERVER FTC:ALL")),"stopped")</f>
        <v>stopped</v>
      </c>
      <c r="C13" s="77" t="s">
        <v>48</v>
      </c>
      <c r="D13" s="76" t="str">
        <f>IF(Contribute="abcd",IF($D$2&lt;&gt;-1,_xll.RtContribute(SourceAlias,N13,Fields,O13:P13,"SCOPE:SERVER"),_xll.RtContribute(SourceAlias,"DDS_INSERT_S",$D$2:$F$2,N13:P13,"SCOPE:SERVER FTC:ALL")),"stopped")</f>
        <v>stopped</v>
      </c>
      <c r="E13" s="76" t="str">
        <f>IF(Contribute="abcd",IF($D$2&lt;&gt;-1,_xll.RtContribute(SourceAlias,Q13,Fields,R13:S13,"SCOPE:SERVER"),_xll.RtContribute(SourceAlias,"DDS_INSERT_S",$D$2:$F$2,R13:S13,"SCOPE:SERVER FTC:ALL")),"stopped")</f>
        <v>stopped</v>
      </c>
      <c r="F13" s="12" t="str">
        <f>IF(Contribute="abcd",IF($D$2&lt;&gt;-1,_xll.RtContribute(SourceAlias,T13,Fields,U13:V13,"SCOPE:SERVER"),_xll.RtContribute(SourceAlias,"DDS_INSERT_S",$D$2:$F$2,T13:V13,"SCOPE:SERVER FTC:ALL")),"stopped")</f>
        <v>stopped</v>
      </c>
      <c r="G13" s="2" t="s">
        <v>48</v>
      </c>
      <c r="H13" s="161" t="str">
        <v/>
      </c>
      <c r="I13" s="162" t="str">
        <f>IF(H13="","",'1M Pricing'!$I14*100)</f>
        <v/>
      </c>
      <c r="J13" s="162" t="str">
        <f t="shared" si="0"/>
        <v/>
      </c>
      <c r="K13" s="163" t="str">
        <v>EUR3MDP2M=</v>
      </c>
      <c r="L13" s="162">
        <f>IF(K13="","",'3M Pricing'!$I14*100)</f>
        <v>-2.6399999999929209E-2</v>
      </c>
      <c r="M13" s="162">
        <f t="shared" si="1"/>
        <v>-2.6399999999929209E-2</v>
      </c>
      <c r="N13" s="163" t="str">
        <v>EUR6MDP2M=</v>
      </c>
      <c r="O13" s="162">
        <f>IF(N13="","",'6M Pricing'!$I14*100)</f>
        <v>7.6600000000031379E-2</v>
      </c>
      <c r="P13" s="162">
        <f t="shared" si="2"/>
        <v>7.6600000000031379E-2</v>
      </c>
      <c r="Q13" s="163" t="str">
        <v>EUR1YDP2M=</v>
      </c>
      <c r="R13" s="162">
        <f>IF(Q13="","",'1Y Pricing'!$I14*100)</f>
        <v>0.15568956411151599</v>
      </c>
      <c r="S13" s="162">
        <f t="shared" si="3"/>
        <v>0.15568956411151599</v>
      </c>
      <c r="T13" s="161" t="str">
        <v>EURONOIS2M=</v>
      </c>
      <c r="U13" s="162">
        <f>IF(T13="","",'ON Pricing'!$I14*100)</f>
        <v>-0.10399999999064349</v>
      </c>
      <c r="V13" s="162">
        <f t="shared" si="4"/>
        <v>-0.10399999999064349</v>
      </c>
      <c r="W13" s="157" t="s">
        <v>48</v>
      </c>
      <c r="X13" s="58" t="e">
        <f>IF(ISBLANK($B13),"",ROUND(ABS(_xll.RtGet(SourceAlias,$H13,BID)-I13),4))</f>
        <v>#VALUE!</v>
      </c>
      <c r="Y13" s="58" t="e">
        <f>IF(ISBLANK($B13),"",ROUND(ABS(_xll.RtGet(SourceAlias,$H13,BID)-J13),4))</f>
        <v>#VALUE!</v>
      </c>
      <c r="Z13" s="58" t="e">
        <f>IF(ISBLANK($C13),"",ROUND(ABS(_xll.RtGet(SourceAlias,$H13,BID)-K13),4))</f>
        <v>#VALUE!</v>
      </c>
      <c r="AA13" s="58" t="e">
        <f>IF(ISBLANK($C13),"",ROUND(ABS(_xll.RtGet(SourceAlias,$H13,BID)-L13),4))</f>
        <v>#VALUE!</v>
      </c>
      <c r="AB13" s="58" t="e">
        <f>IF(ISBLANK($D13),"",ROUND(ABS(_xll.RtGet(SourceAlias,$H13,BID)-M13),4))</f>
        <v>#VALUE!</v>
      </c>
      <c r="AC13" s="58" t="e">
        <f>IF(ISBLANK($D13),"",ROUND(ABS(_xll.RtGet(SourceAlias,$H13,BID)-N13),4))</f>
        <v>#VALUE!</v>
      </c>
      <c r="AD13" s="58" t="e">
        <f>IF(ISBLANK($E13),"",ROUND(ABS(_xll.RtGet(SourceAlias,$H13,BID)-O13),4))</f>
        <v>#VALUE!</v>
      </c>
      <c r="AE13" s="58" t="e">
        <f>IF(ISBLANK($E13),"",ROUND(ABS(_xll.RtGet(SourceAlias,$H13,BID)-O13),4))</f>
        <v>#VALUE!</v>
      </c>
      <c r="AF13" s="58" t="e">
        <f>IF(ISBLANK($F13),"",ROUND(ABS(_xll.RtGet(SourceAlias,$H13,BID)-P13),4))</f>
        <v>#VALUE!</v>
      </c>
      <c r="AG13" s="58" t="e">
        <f>IF(ISBLANK($F13),"",ROUND(ABS(_xll.RtGet(SourceAlias,$H13,BID)-Q13),4))</f>
        <v>#VALUE!</v>
      </c>
      <c r="AH13" s="32" t="s">
        <v>48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65" t="s">
        <v>19</v>
      </c>
      <c r="B14" s="62" t="str">
        <f>IF(Contribute="abcd",IF($D$2&lt;&gt;-1,_xll.RtContribute(SourceAlias,H14,Fields,I14:J14,"SCOPE:SERVER"),_xll.RtContribute(SourceAlias,"DDS_INSERT_S",$D$2:$F$2,H14:J14,"SCOPE:SERVER FTC:ALL")),"stopped")</f>
        <v>stopped</v>
      </c>
      <c r="C14" s="77" t="str">
        <f>IF(Contribute="abcd",IF($D$2&lt;&gt;-1,_xll.RtContribute(SourceAlias,K14,Fields,L14:M14,"SCOPE:SERVER"),_xll.RtContribute(SourceAlias,"DDS_INSERT_S",$D$2:$F$2,K14:M14,"SCOPE:SERVER FTC:ALL")),"stopped")</f>
        <v>stopped</v>
      </c>
      <c r="D14" s="76" t="str">
        <f>IF(Contribute="abcd",IF($D$2&lt;&gt;-1,_xll.RtContribute(SourceAlias,N14,Fields,O14:P14,"SCOPE:SERVER"),_xll.RtContribute(SourceAlias,"DDS_INSERT_S",$D$2:$F$2,N14:P14,"SCOPE:SERVER FTC:ALL")),"stopped")</f>
        <v>stopped</v>
      </c>
      <c r="E14" s="76" t="str">
        <f>IF(Contribute="abcd",IF($D$2&lt;&gt;-1,_xll.RtContribute(SourceAlias,Q14,Fields,R14:S14,"SCOPE:SERVER"),_xll.RtContribute(SourceAlias,"DDS_INSERT_S",$D$2:$F$2,R14:S14,"SCOPE:SERVER FTC:ALL")),"stopped")</f>
        <v>stopped</v>
      </c>
      <c r="F14" s="12" t="str">
        <f>IF(Contribute="abcd",IF($D$2&lt;&gt;-1,_xll.RtContribute(SourceAlias,T14,Fields,U14:V14,"SCOPE:SERVER"),_xll.RtContribute(SourceAlias,"DDS_INSERT_S",$D$2:$F$2,T14:V14,"SCOPE:SERVER FTC:ALL")),"stopped")</f>
        <v>stopped</v>
      </c>
      <c r="G14" s="2" t="s">
        <v>48</v>
      </c>
      <c r="H14" s="161" t="str">
        <v/>
      </c>
      <c r="I14" s="162" t="str">
        <f>IF(H14="","",'1M Pricing'!$I15*100)</f>
        <v/>
      </c>
      <c r="J14" s="162" t="str">
        <f t="shared" si="0"/>
        <v/>
      </c>
      <c r="K14" s="163" t="str">
        <v>EUR3MDP3M=</v>
      </c>
      <c r="L14" s="162">
        <f>IF(K14="","",'3M Pricing'!$I15*100)</f>
        <v>-1.7000000000059239E-2</v>
      </c>
      <c r="M14" s="162">
        <f t="shared" si="1"/>
        <v>-1.7000000000059239E-2</v>
      </c>
      <c r="N14" s="163" t="str">
        <v>EUR6MDP3M=</v>
      </c>
      <c r="O14" s="162">
        <f>IF(N14="","",'6M Pricing'!$I15*100)</f>
        <v>7.1899999999965353E-2</v>
      </c>
      <c r="P14" s="162">
        <f t="shared" si="2"/>
        <v>7.1899999999965353E-2</v>
      </c>
      <c r="Q14" s="163" t="str">
        <v>EUR1YDP3M=</v>
      </c>
      <c r="R14" s="162">
        <f>IF(Q14="","",'1Y Pricing'!$I15*100)</f>
        <v>0.15569999999993742</v>
      </c>
      <c r="S14" s="162">
        <f t="shared" si="3"/>
        <v>0.15569999999993742</v>
      </c>
      <c r="T14" s="161" t="str">
        <v>EURONOIS3M=</v>
      </c>
      <c r="U14" s="162">
        <f>IF(T14="","",'ON Pricing'!$I15*100)</f>
        <v>-0.10957499746229753</v>
      </c>
      <c r="V14" s="162">
        <f t="shared" si="4"/>
        <v>-0.10957499746229753</v>
      </c>
      <c r="W14" s="157" t="s">
        <v>48</v>
      </c>
      <c r="X14" s="58" t="e">
        <f>IF(ISBLANK($B14),"",ROUND(ABS(_xll.RtGet(SourceAlias,$H14,BID)-I14),4))</f>
        <v>#VALUE!</v>
      </c>
      <c r="Y14" s="58" t="e">
        <f>IF(ISBLANK($B14),"",ROUND(ABS(_xll.RtGet(SourceAlias,$H14,BID)-J14),4))</f>
        <v>#VALUE!</v>
      </c>
      <c r="Z14" s="58" t="e">
        <f>IF(ISBLANK($C14),"",ROUND(ABS(_xll.RtGet(SourceAlias,$H14,BID)-K14),4))</f>
        <v>#VALUE!</v>
      </c>
      <c r="AA14" s="58" t="e">
        <f>IF(ISBLANK($C14),"",ROUND(ABS(_xll.RtGet(SourceAlias,$H14,BID)-L14),4))</f>
        <v>#VALUE!</v>
      </c>
      <c r="AB14" s="58" t="e">
        <f>IF(ISBLANK($D14),"",ROUND(ABS(_xll.RtGet(SourceAlias,$H14,BID)-M14),4))</f>
        <v>#VALUE!</v>
      </c>
      <c r="AC14" s="58" t="e">
        <f>IF(ISBLANK($D14),"",ROUND(ABS(_xll.RtGet(SourceAlias,$H14,BID)-N14),4))</f>
        <v>#VALUE!</v>
      </c>
      <c r="AD14" s="58" t="e">
        <f>IF(ISBLANK($E14),"",ROUND(ABS(_xll.RtGet(SourceAlias,$H14,BID)-O14),4))</f>
        <v>#VALUE!</v>
      </c>
      <c r="AE14" s="58" t="e">
        <f>IF(ISBLANK($E14),"",ROUND(ABS(_xll.RtGet(SourceAlias,$H14,BID)-O14),4))</f>
        <v>#VALUE!</v>
      </c>
      <c r="AF14" s="58" t="e">
        <f>IF(ISBLANK($F14),"",ROUND(ABS(_xll.RtGet(SourceAlias,$H14,BID)-P14),4))</f>
        <v>#VALUE!</v>
      </c>
      <c r="AG14" s="58" t="e">
        <f>IF(ISBLANK($F14),"",ROUND(ABS(_xll.RtGet(SourceAlias,$H14,BID)-Q14),4))</f>
        <v>#VALUE!</v>
      </c>
      <c r="AH14" s="32" t="s">
        <v>48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65" t="s">
        <v>20</v>
      </c>
      <c r="B15" s="62" t="str">
        <f>IF(Contribute="abcd",IF($D$2&lt;&gt;-1,_xll.RtContribute(SourceAlias,H15,Fields,I15:J15,"SCOPE:SERVER"),_xll.RtContribute(SourceAlias,"DDS_INSERT_S",$D$2:$F$2,H15:J15,"SCOPE:SERVER FTC:ALL")),"stopped")</f>
        <v>stopped</v>
      </c>
      <c r="C15" s="77" t="s">
        <v>48</v>
      </c>
      <c r="D15" s="76" t="str">
        <f>IF(Contribute="abcd",IF($D$2&lt;&gt;-1,_xll.RtContribute(SourceAlias,N15,Fields,O15:P15,"SCOPE:SERVER"),_xll.RtContribute(SourceAlias,"DDS_INSERT_S",$D$2:$F$2,N15:P15,"SCOPE:SERVER FTC:ALL")),"stopped")</f>
        <v>stopped</v>
      </c>
      <c r="E15" s="76"/>
      <c r="F15" s="12" t="str">
        <f>IF(Contribute="abcd",IF($D$2&lt;&gt;-1,_xll.RtContribute(SourceAlias,T15,Fields,U15:V15,"SCOPE:SERVER"),_xll.RtContribute(SourceAlias,"DDS_INSERT_S",$D$2:$F$2,T15:V15,"SCOPE:SERVER FTC:ALL")),"stopped")</f>
        <v>stopped</v>
      </c>
      <c r="G15" s="2" t="s">
        <v>48</v>
      </c>
      <c r="H15" s="161" t="str">
        <v/>
      </c>
      <c r="I15" s="162" t="str">
        <f>IF(H15="","",'1M Pricing'!$I16*100)</f>
        <v/>
      </c>
      <c r="J15" s="162" t="str">
        <f t="shared" si="0"/>
        <v/>
      </c>
      <c r="K15" s="163" t="str">
        <v>EUR3MSTUB=</v>
      </c>
      <c r="L15" s="162">
        <f>IF(K15="","",'3M Pricing'!$I16*100)</f>
        <v>0</v>
      </c>
      <c r="M15" s="162">
        <f t="shared" si="1"/>
        <v>0</v>
      </c>
      <c r="N15" s="163" t="str">
        <v>EUR6MDP4M=</v>
      </c>
      <c r="O15" s="162">
        <f>IF(N15="","",'6M Pricing'!$I16*100)</f>
        <v>6.9300000000022788E-2</v>
      </c>
      <c r="P15" s="162">
        <f t="shared" si="2"/>
        <v>6.9300000000022788E-2</v>
      </c>
      <c r="Q15" s="163" t="str">
        <v>EUR1YDP4M=</v>
      </c>
      <c r="R15" s="162">
        <f>IF(Q15="","",'1Y Pricing'!$I16*100)</f>
        <v>0.15573440231706537</v>
      </c>
      <c r="S15" s="162">
        <f t="shared" si="3"/>
        <v>0.15573440231706537</v>
      </c>
      <c r="T15" s="161" t="str">
        <v>EURONOIS4M=</v>
      </c>
      <c r="U15" s="162">
        <f>IF(T15="","",'ON Pricing'!$I16*100)</f>
        <v>-0.11409356189219746</v>
      </c>
      <c r="V15" s="162">
        <f t="shared" si="4"/>
        <v>-0.11409356189219746</v>
      </c>
      <c r="W15" s="157"/>
      <c r="X15" s="58" t="e">
        <f>IF(ISBLANK($B15),"",ROUND(ABS(_xll.RtGet(SourceAlias,$H15,BID)-I15),4))</f>
        <v>#VALUE!</v>
      </c>
      <c r="Y15" s="58" t="e">
        <f>IF(ISBLANK($B15),"",ROUND(ABS(_xll.RtGet(SourceAlias,$H15,BID)-J15),4))</f>
        <v>#VALUE!</v>
      </c>
      <c r="Z15" s="58" t="e">
        <f>IF(ISBLANK($C15),"",ROUND(ABS(_xll.RtGet(SourceAlias,$H15,BID)-K15),4))</f>
        <v>#VALUE!</v>
      </c>
      <c r="AA15" s="58" t="e">
        <f>IF(ISBLANK($C15),"",ROUND(ABS(_xll.RtGet(SourceAlias,$H15,BID)-L15),4))</f>
        <v>#VALUE!</v>
      </c>
      <c r="AB15" s="58" t="e">
        <f>IF(ISBLANK($D15),"",ROUND(ABS(_xll.RtGet(SourceAlias,$H15,BID)-M15),4))</f>
        <v>#VALUE!</v>
      </c>
      <c r="AC15" s="58" t="e">
        <f>IF(ISBLANK($D15),"",ROUND(ABS(_xll.RtGet(SourceAlias,$H15,BID)-N15),4))</f>
        <v>#VALUE!</v>
      </c>
      <c r="AD15" s="58" t="str">
        <f>IF(ISBLANK($E15),"",ROUND(ABS(_xll.RtGet(SourceAlias,$H15,BID)-O15),4))</f>
        <v/>
      </c>
      <c r="AE15" s="58" t="str">
        <f>IF(ISBLANK($E15),"",ROUND(ABS(_xll.RtGet(SourceAlias,$H15,BID)-O15),4))</f>
        <v/>
      </c>
      <c r="AF15" s="58" t="e">
        <f>IF(ISBLANK($F15),"",ROUND(ABS(_xll.RtGet(SourceAlias,$H15,BID)-P15),4))</f>
        <v>#VALUE!</v>
      </c>
      <c r="AG15" s="58" t="e">
        <f>IF(ISBLANK($F15),"",ROUND(ABS(_xll.RtGet(SourceAlias,$H15,BID)-Q15),4))</f>
        <v>#VALUE!</v>
      </c>
      <c r="AH15" s="3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65" t="s">
        <v>21</v>
      </c>
      <c r="B16" s="62" t="str">
        <f>IF(Contribute="abcd",IF($D$2&lt;&gt;-1,_xll.RtContribute(SourceAlias,H16,Fields,I16:J16,"SCOPE:SERVER"),_xll.RtContribute(SourceAlias,"DDS_INSERT_S",$D$2:$F$2,H16:J16,"SCOPE:SERVER FTC:ALL")),"stopped")</f>
        <v>stopped</v>
      </c>
      <c r="C16" s="77" t="s">
        <v>48</v>
      </c>
      <c r="D16" s="76" t="str">
        <f>IF(Contribute="abcd",IF($D$2&lt;&gt;-1,_xll.RtContribute(SourceAlias,N16,Fields,O16:P16,"SCOPE:SERVER"),_xll.RtContribute(SourceAlias,"DDS_INSERT_S",$D$2:$F$2,N16:P16,"SCOPE:SERVER FTC:ALL")),"stopped")</f>
        <v>stopped</v>
      </c>
      <c r="E16" s="76"/>
      <c r="F16" s="12" t="str">
        <f>IF(Contribute="abcd",IF($D$2&lt;&gt;-1,_xll.RtContribute(SourceAlias,T16,Fields,U16:V16,"SCOPE:SERVER"),_xll.RtContribute(SourceAlias,"DDS_INSERT_S",$D$2:$F$2,T16:V16,"SCOPE:SERVER FTC:ALL")),"stopped")</f>
        <v>stopped</v>
      </c>
      <c r="G16" s="2" t="s">
        <v>48</v>
      </c>
      <c r="H16" s="161" t="str">
        <v/>
      </c>
      <c r="I16" s="162" t="str">
        <f>IF(H16="","",'1M Pricing'!$I17*100)</f>
        <v/>
      </c>
      <c r="J16" s="162" t="str">
        <f t="shared" si="0"/>
        <v/>
      </c>
      <c r="K16" s="163" t="str">
        <v/>
      </c>
      <c r="L16" s="162" t="str">
        <f>IF(K16="","",'3M Pricing'!$I17*100)</f>
        <v/>
      </c>
      <c r="M16" s="162" t="str">
        <f t="shared" si="1"/>
        <v/>
      </c>
      <c r="N16" s="163" t="str">
        <v>EUR6MDP5M=</v>
      </c>
      <c r="O16" s="162">
        <f>IF(N16="","",'6M Pricing'!$I17*100)</f>
        <v>6.8099999999963121E-2</v>
      </c>
      <c r="P16" s="162">
        <f t="shared" si="2"/>
        <v>6.8099999999963121E-2</v>
      </c>
      <c r="Q16" s="163" t="str">
        <v>EUR1YDP5M=</v>
      </c>
      <c r="R16" s="162">
        <f>IF(Q16="","",'1Y Pricing'!$I17*100)</f>
        <v>0.15590315743760516</v>
      </c>
      <c r="S16" s="162">
        <f t="shared" si="3"/>
        <v>0.15590315743760516</v>
      </c>
      <c r="T16" s="161" t="str">
        <v>EURONOIS5M=</v>
      </c>
      <c r="U16" s="162">
        <f>IF(T16="","",'ON Pricing'!$I17*100)</f>
        <v>-0.11302346216869512</v>
      </c>
      <c r="V16" s="162">
        <f t="shared" si="4"/>
        <v>-0.11302346216869512</v>
      </c>
      <c r="W16" s="157"/>
      <c r="X16" s="58" t="e">
        <f>IF(ISBLANK($B16),"",ROUND(ABS(_xll.RtGet(SourceAlias,$H16,BID)-I16),4))</f>
        <v>#VALUE!</v>
      </c>
      <c r="Y16" s="58" t="e">
        <f>IF(ISBLANK($B16),"",ROUND(ABS(_xll.RtGet(SourceAlias,$H16,BID)-J16),4))</f>
        <v>#VALUE!</v>
      </c>
      <c r="Z16" s="58" t="e">
        <f>IF(ISBLANK($C16),"",ROUND(ABS(_xll.RtGet(SourceAlias,$H16,BID)-K16),4))</f>
        <v>#VALUE!</v>
      </c>
      <c r="AA16" s="58" t="e">
        <f>IF(ISBLANK($C16),"",ROUND(ABS(_xll.RtGet(SourceAlias,$H16,BID)-L16),4))</f>
        <v>#VALUE!</v>
      </c>
      <c r="AB16" s="58" t="e">
        <f>IF(ISBLANK($D16),"",ROUND(ABS(_xll.RtGet(SourceAlias,$H16,BID)-M16),4))</f>
        <v>#VALUE!</v>
      </c>
      <c r="AC16" s="58" t="e">
        <f>IF(ISBLANK($D16),"",ROUND(ABS(_xll.RtGet(SourceAlias,$H16,BID)-N16),4))</f>
        <v>#VALUE!</v>
      </c>
      <c r="AD16" s="58" t="str">
        <f>IF(ISBLANK($E16),"",ROUND(ABS(_xll.RtGet(SourceAlias,$H16,BID)-O16),4))</f>
        <v/>
      </c>
      <c r="AE16" s="58" t="str">
        <f>IF(ISBLANK($E16),"",ROUND(ABS(_xll.RtGet(SourceAlias,$H16,BID)-O16),4))</f>
        <v/>
      </c>
      <c r="AF16" s="58" t="e">
        <f>IF(ISBLANK($F16),"",ROUND(ABS(_xll.RtGet(SourceAlias,$H16,BID)-P16),4))</f>
        <v>#VALUE!</v>
      </c>
      <c r="AG16" s="58" t="e">
        <f>IF(ISBLANK($F16),"",ROUND(ABS(_xll.RtGet(SourceAlias,$H16,BID)-Q16),4))</f>
        <v>#VALUE!</v>
      </c>
      <c r="AH16" s="3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65" t="s">
        <v>14</v>
      </c>
      <c r="B17" s="62" t="str">
        <f>IF(Contribute="abcd",IF($D$2&lt;&gt;-1,_xll.RtContribute(SourceAlias,H17,Fields,I17:J17,"SCOPE:SERVER"),_xll.RtContribute(SourceAlias,"DDS_INSERT_S",$D$2:$F$2,H17:J17,"SCOPE:SERVER FTC:ALL")),"stopped")</f>
        <v>stopped</v>
      </c>
      <c r="C17" s="77" t="str">
        <f>IF(Contribute="abcd",IF($D$2&lt;&gt;-1,_xll.RtContribute(SourceAlias,K17,Fields,L17:M17,"SCOPE:SERVER"),_xll.RtContribute(SourceAlias,"DDS_INSERT_S",$D$2:$F$2,K17:M17,"SCOPE:SERVER FTC:ALL")),"stopped")</f>
        <v>stopped</v>
      </c>
      <c r="D17" s="76" t="str">
        <f>IF(Contribute="abcd",IF($D$2&lt;&gt;-1,_xll.RtContribute(SourceAlias,N17,Fields,O17:P17,"SCOPE:SERVER"),_xll.RtContribute(SourceAlias,"DDS_INSERT_S",$D$2:$F$2,N17:P17,"SCOPE:SERVER FTC:ALL")),"stopped")</f>
        <v>stopped</v>
      </c>
      <c r="E17" s="76" t="str">
        <f>IF(Contribute="abcd",IF($D$2&lt;&gt;-1,_xll.RtContribute(SourceAlias,Q17,Fields,R17:S17,"SCOPE:SERVER"),_xll.RtContribute(SourceAlias,"DDS_INSERT_S",$D$2:$F$2,R17:S17,"SCOPE:SERVER FTC:ALL")),"stopped")</f>
        <v>stopped</v>
      </c>
      <c r="F17" s="12" t="str">
        <f>IF(Contribute="abcd",IF($D$2&lt;&gt;-1,_xll.RtContribute(SourceAlias,T17,Fields,U17:V17,"SCOPE:SERVER"),_xll.RtContribute(SourceAlias,"DDS_INSERT_S",$D$2:$F$2,T17:V17,"SCOPE:SERVER FTC:ALL")),"stopped")</f>
        <v>stopped</v>
      </c>
      <c r="G17" s="2" t="s">
        <v>48</v>
      </c>
      <c r="H17" s="161" t="str">
        <v/>
      </c>
      <c r="I17" s="162" t="str">
        <f>IF(H17="","",'1M Pricing'!$I18*100)</f>
        <v/>
      </c>
      <c r="J17" s="162" t="str">
        <f t="shared" si="0"/>
        <v/>
      </c>
      <c r="K17" s="163" t="str">
        <v/>
      </c>
      <c r="L17" s="162" t="str">
        <f>IF(K17="","",'3M Pricing'!$I18*100)</f>
        <v/>
      </c>
      <c r="M17" s="162" t="str">
        <f t="shared" si="1"/>
        <v/>
      </c>
      <c r="N17" s="163" t="str">
        <v>EUR6MDP6M=</v>
      </c>
      <c r="O17" s="162">
        <f>IF(N17="","",'6M Pricing'!$I18*100)</f>
        <v>6.67999999999941E-2</v>
      </c>
      <c r="P17" s="162">
        <f t="shared" si="2"/>
        <v>6.67999999999941E-2</v>
      </c>
      <c r="Q17" s="163" t="str">
        <v>EUR1YDP6M=</v>
      </c>
      <c r="R17" s="162">
        <f>IF(Q17="","",'1Y Pricing'!$I18*100)</f>
        <v>0.15640000000002066</v>
      </c>
      <c r="S17" s="162">
        <f t="shared" si="3"/>
        <v>0.15640000000002066</v>
      </c>
      <c r="T17" s="161" t="str">
        <v>EURONOIS6M=</v>
      </c>
      <c r="U17" s="162">
        <f>IF(T17="","",'ON Pricing'!$I18*100)</f>
        <v>-0.11641273057226877</v>
      </c>
      <c r="V17" s="162">
        <f t="shared" si="4"/>
        <v>-0.11641273057226877</v>
      </c>
      <c r="W17" s="157" t="s">
        <v>48</v>
      </c>
      <c r="X17" s="58" t="e">
        <f>IF(ISBLANK($B17),"",ROUND(ABS(_xll.RtGet(SourceAlias,$H17,BID)-I17),4))</f>
        <v>#VALUE!</v>
      </c>
      <c r="Y17" s="58" t="e">
        <f>IF(ISBLANK($B17),"",ROUND(ABS(_xll.RtGet(SourceAlias,$H17,BID)-J17),4))</f>
        <v>#VALUE!</v>
      </c>
      <c r="Z17" s="58" t="e">
        <f>IF(ISBLANK($C17),"",ROUND(ABS(_xll.RtGet(SourceAlias,$H17,BID)-K17),4))</f>
        <v>#VALUE!</v>
      </c>
      <c r="AA17" s="58" t="e">
        <f>IF(ISBLANK($C17),"",ROUND(ABS(_xll.RtGet(SourceAlias,$H17,BID)-L17),4))</f>
        <v>#VALUE!</v>
      </c>
      <c r="AB17" s="58" t="e">
        <f>IF(ISBLANK($D17),"",ROUND(ABS(_xll.RtGet(SourceAlias,$H17,BID)-M17),4))</f>
        <v>#VALUE!</v>
      </c>
      <c r="AC17" s="58" t="e">
        <f>IF(ISBLANK($D17),"",ROUND(ABS(_xll.RtGet(SourceAlias,$H17,BID)-N17),4))</f>
        <v>#VALUE!</v>
      </c>
      <c r="AD17" s="58" t="e">
        <f>IF(ISBLANK($E17),"",ROUND(ABS(_xll.RtGet(SourceAlias,$H17,BID)-O17),4))</f>
        <v>#VALUE!</v>
      </c>
      <c r="AE17" s="58" t="e">
        <f>IF(ISBLANK($E17),"",ROUND(ABS(_xll.RtGet(SourceAlias,$H17,BID)-O17),4))</f>
        <v>#VALUE!</v>
      </c>
      <c r="AF17" s="58" t="e">
        <f>IF(ISBLANK($F17),"",ROUND(ABS(_xll.RtGet(SourceAlias,$H17,BID)-P17),4))</f>
        <v>#VALUE!</v>
      </c>
      <c r="AG17" s="58" t="e">
        <f>IF(ISBLANK($F17),"",ROUND(ABS(_xll.RtGet(SourceAlias,$H17,BID)-Q17),4))</f>
        <v>#VALUE!</v>
      </c>
      <c r="AH17" s="32" t="s">
        <v>48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65" t="s">
        <v>68</v>
      </c>
      <c r="B18" s="62" t="str">
        <f>IF(Contribute="abcd",IF($D$2&lt;&gt;-1,_xll.RtContribute(SourceAlias,H18,Fields,I18:J18,"SCOPE:SERVER"),_xll.RtContribute(SourceAlias,"DDS_INSERT_S",$D$2:$F$2,H18:J18,"SCOPE:SERVER FTC:ALL")),"stopped")</f>
        <v>stopped</v>
      </c>
      <c r="C18" s="77" t="s">
        <v>48</v>
      </c>
      <c r="D18" s="76" t="str">
        <f>IF(Contribute="abcd",IF($D$2&lt;&gt;-1,_xll.RtContribute(SourceAlias,N18,Fields,O18:P18,"SCOPE:SERVER"),_xll.RtContribute(SourceAlias,"DDS_INSERT_S",$D$2:$F$2,N18:P18,"SCOPE:SERVER FTC:ALL")),"stopped")</f>
        <v>stopped</v>
      </c>
      <c r="E18" s="76" t="s">
        <v>48</v>
      </c>
      <c r="F18" s="12" t="str">
        <f>IF(Contribute="abcd",IF($D$2&lt;&gt;-1,_xll.RtContribute(SourceAlias,T18,Fields,U18:V18,"SCOPE:SERVER"),_xll.RtContribute(SourceAlias,"DDS_INSERT_S",$D$2:$F$2,T18:V18,"SCOPE:SERVER FTC:ALL")),"stopped")</f>
        <v>stopped</v>
      </c>
      <c r="G18" s="2" t="s">
        <v>48</v>
      </c>
      <c r="H18" s="161" t="str">
        <v/>
      </c>
      <c r="I18" s="162" t="str">
        <f>IF(H18="","",'1M Pricing'!$I19*100)</f>
        <v/>
      </c>
      <c r="J18" s="162" t="str">
        <f t="shared" si="0"/>
        <v/>
      </c>
      <c r="K18" s="163" t="str">
        <v/>
      </c>
      <c r="L18" s="162" t="str">
        <f>IF(K18="","",'3M Pricing'!$I19*100)</f>
        <v/>
      </c>
      <c r="M18" s="162" t="str">
        <f t="shared" si="1"/>
        <v/>
      </c>
      <c r="N18" s="163" t="str">
        <v/>
      </c>
      <c r="O18" s="162" t="str">
        <f>IF(N18="","",'6M Pricing'!$I19*100)</f>
        <v/>
      </c>
      <c r="P18" s="162" t="str">
        <f t="shared" si="2"/>
        <v/>
      </c>
      <c r="Q18" s="163" t="str">
        <v>EUR1YDP7M=</v>
      </c>
      <c r="R18" s="162">
        <f>IF(Q18="","",'1Y Pricing'!$I19*100)</f>
        <v>0.15725811587128732</v>
      </c>
      <c r="S18" s="162">
        <f t="shared" si="3"/>
        <v>0.15725811587128732</v>
      </c>
      <c r="T18" s="161" t="str">
        <v>EURONOIS7M=</v>
      </c>
      <c r="U18" s="162">
        <f>IF(T18="","",'ON Pricing'!$I19*100)</f>
        <v>-0.11926031920727335</v>
      </c>
      <c r="V18" s="162">
        <f t="shared" si="4"/>
        <v>-0.11926031920727335</v>
      </c>
      <c r="W18" s="157"/>
      <c r="X18" s="58" t="e">
        <f>IF(ISBLANK($B18),"",ROUND(ABS(_xll.RtGet(SourceAlias,$H18,BID)-I18),4))</f>
        <v>#VALUE!</v>
      </c>
      <c r="Y18" s="58" t="e">
        <f>IF(ISBLANK($B18),"",ROUND(ABS(_xll.RtGet(SourceAlias,$H18,BID)-J18),4))</f>
        <v>#VALUE!</v>
      </c>
      <c r="Z18" s="58" t="e">
        <f>IF(ISBLANK($C18),"",ROUND(ABS(_xll.RtGet(SourceAlias,$H18,BID)-K18),4))</f>
        <v>#VALUE!</v>
      </c>
      <c r="AA18" s="58" t="e">
        <f>IF(ISBLANK($C18),"",ROUND(ABS(_xll.RtGet(SourceAlias,$H18,BID)-L18),4))</f>
        <v>#VALUE!</v>
      </c>
      <c r="AB18" s="58" t="e">
        <f>IF(ISBLANK($D18),"",ROUND(ABS(_xll.RtGet(SourceAlias,$H18,BID)-M18),4))</f>
        <v>#VALUE!</v>
      </c>
      <c r="AC18" s="58" t="e">
        <f>IF(ISBLANK($D18),"",ROUND(ABS(_xll.RtGet(SourceAlias,$H18,BID)-N18),4))</f>
        <v>#VALUE!</v>
      </c>
      <c r="AD18" s="58" t="e">
        <f>IF(ISBLANK($E18),"",ROUND(ABS(_xll.RtGet(SourceAlias,$H18,BID)-O18),4))</f>
        <v>#VALUE!</v>
      </c>
      <c r="AE18" s="58" t="e">
        <f>IF(ISBLANK($E18),"",ROUND(ABS(_xll.RtGet(SourceAlias,$H18,BID)-O18),4))</f>
        <v>#VALUE!</v>
      </c>
      <c r="AF18" s="58" t="e">
        <f>IF(ISBLANK($F18),"",ROUND(ABS(_xll.RtGet(SourceAlias,$H18,BID)-P18),4))</f>
        <v>#VALUE!</v>
      </c>
      <c r="AG18" s="58" t="e">
        <f>IF(ISBLANK($F18),"",ROUND(ABS(_xll.RtGet(SourceAlias,$H18,BID)-Q18),4))</f>
        <v>#VALUE!</v>
      </c>
      <c r="AH18" s="3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65" t="s">
        <v>69</v>
      </c>
      <c r="B19" s="62" t="str">
        <f>IF(Contribute="abcd",IF($D$2&lt;&gt;-1,_xll.RtContribute(SourceAlias,H19,Fields,I19:J19,"SCOPE:SERVER"),_xll.RtContribute(SourceAlias,"DDS_INSERT_S",$D$2:$F$2,H19:J19,"SCOPE:SERVER FTC:ALL")),"stopped")</f>
        <v>stopped</v>
      </c>
      <c r="C19" s="77" t="s">
        <v>48</v>
      </c>
      <c r="D19" s="76" t="str">
        <f>IF(Contribute="abcd",IF($D$2&lt;&gt;-1,_xll.RtContribute(SourceAlias,N19,Fields,O19:P19,"SCOPE:SERVER"),_xll.RtContribute(SourceAlias,"DDS_INSERT_S",$D$2:$F$2,N19:P19,"SCOPE:SERVER FTC:ALL")),"stopped")</f>
        <v>stopped</v>
      </c>
      <c r="E19" s="76" t="s">
        <v>48</v>
      </c>
      <c r="F19" s="12" t="str">
        <f>IF(Contribute="abcd",IF($D$2&lt;&gt;-1,_xll.RtContribute(SourceAlias,T19,Fields,U19:V19,"SCOPE:SERVER"),_xll.RtContribute(SourceAlias,"DDS_INSERT_S",$D$2:$F$2,T19:V19,"SCOPE:SERVER FTC:ALL")),"stopped")</f>
        <v>stopped</v>
      </c>
      <c r="G19" s="2" t="s">
        <v>48</v>
      </c>
      <c r="H19" s="161" t="str">
        <v/>
      </c>
      <c r="I19" s="162" t="str">
        <f>IF(H19="","",'1M Pricing'!$I20*100)</f>
        <v/>
      </c>
      <c r="J19" s="162" t="str">
        <f t="shared" si="0"/>
        <v/>
      </c>
      <c r="K19" s="163" t="str">
        <v/>
      </c>
      <c r="L19" s="162" t="str">
        <f>IF(K19="","",'3M Pricing'!$I20*100)</f>
        <v/>
      </c>
      <c r="M19" s="162" t="str">
        <f t="shared" si="1"/>
        <v/>
      </c>
      <c r="N19" s="163" t="str">
        <v/>
      </c>
      <c r="O19" s="162" t="str">
        <f>IF(N19="","",'6M Pricing'!$I20*100)</f>
        <v/>
      </c>
      <c r="P19" s="162" t="str">
        <f t="shared" si="2"/>
        <v/>
      </c>
      <c r="Q19" s="163" t="str">
        <v>EUR1YDP8M=</v>
      </c>
      <c r="R19" s="162">
        <f>IF(Q19="","",'1Y Pricing'!$I20*100)</f>
        <v>0.15874763161823788</v>
      </c>
      <c r="S19" s="162">
        <f t="shared" si="3"/>
        <v>0.15874763161823788</v>
      </c>
      <c r="T19" s="161" t="str">
        <v>EURONOIS8M=</v>
      </c>
      <c r="U19" s="162">
        <f>IF(T19="","",'ON Pricing'!$I20*100)</f>
        <v>-0.12019243802639877</v>
      </c>
      <c r="V19" s="162">
        <f t="shared" si="4"/>
        <v>-0.12019243802639877</v>
      </c>
      <c r="W19" s="157"/>
      <c r="X19" s="58" t="e">
        <f>IF(ISBLANK($B19),"",ROUND(ABS(_xll.RtGet(SourceAlias,$H19,BID)-I19),4))</f>
        <v>#VALUE!</v>
      </c>
      <c r="Y19" s="58" t="e">
        <f>IF(ISBLANK($B19),"",ROUND(ABS(_xll.RtGet(SourceAlias,$H19,BID)-J19),4))</f>
        <v>#VALUE!</v>
      </c>
      <c r="Z19" s="58" t="e">
        <f>IF(ISBLANK($C19),"",ROUND(ABS(_xll.RtGet(SourceAlias,$H19,BID)-K19),4))</f>
        <v>#VALUE!</v>
      </c>
      <c r="AA19" s="58" t="e">
        <f>IF(ISBLANK($C19),"",ROUND(ABS(_xll.RtGet(SourceAlias,$H19,BID)-L19),4))</f>
        <v>#VALUE!</v>
      </c>
      <c r="AB19" s="58" t="e">
        <f>IF(ISBLANK($D19),"",ROUND(ABS(_xll.RtGet(SourceAlias,$H19,BID)-M19),4))</f>
        <v>#VALUE!</v>
      </c>
      <c r="AC19" s="58" t="e">
        <f>IF(ISBLANK($D19),"",ROUND(ABS(_xll.RtGet(SourceAlias,$H19,BID)-N19),4))</f>
        <v>#VALUE!</v>
      </c>
      <c r="AD19" s="58" t="e">
        <f>IF(ISBLANK($E19),"",ROUND(ABS(_xll.RtGet(SourceAlias,$H19,BID)-O19),4))</f>
        <v>#VALUE!</v>
      </c>
      <c r="AE19" s="58" t="e">
        <f>IF(ISBLANK($E19),"",ROUND(ABS(_xll.RtGet(SourceAlias,$H19,BID)-O19),4))</f>
        <v>#VALUE!</v>
      </c>
      <c r="AF19" s="58" t="e">
        <f>IF(ISBLANK($F19),"",ROUND(ABS(_xll.RtGet(SourceAlias,$H19,BID)-P19),4))</f>
        <v>#VALUE!</v>
      </c>
      <c r="AG19" s="58" t="e">
        <f>IF(ISBLANK($F19),"",ROUND(ABS(_xll.RtGet(SourceAlias,$H19,BID)-Q19),4))</f>
        <v>#VALUE!</v>
      </c>
      <c r="AH19" s="3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65" t="s">
        <v>22</v>
      </c>
      <c r="B20" s="62" t="str">
        <f>IF(Contribute="abcd",IF($D$2&lt;&gt;-1,_xll.RtContribute(SourceAlias,H20,Fields,I20:J20,"SCOPE:SERVER"),_xll.RtContribute(SourceAlias,"DDS_INSERT_S",$D$2:$F$2,H20:J20,"SCOPE:SERVER FTC:ALL")),"stopped")</f>
        <v>stopped</v>
      </c>
      <c r="C20" s="76" t="str">
        <f>IF(Contribute="abcd",IF($D$2&lt;&gt;-1,_xll.RtContribute(SourceAlias,K20,Fields,L20:M20,"SCOPE:SERVER"),_xll.RtContribute(SourceAlias,"DDS_INSERT_S",$D$2:$F$2,K20:M20,"SCOPE:SERVER FTC:ALL")),"stopped")</f>
        <v>stopped</v>
      </c>
      <c r="D20" s="76" t="str">
        <f>IF(Contribute="abcd",IF($D$2&lt;&gt;-1,_xll.RtContribute(SourceAlias,N20,Fields,O20:P20,"SCOPE:SERVER"),_xll.RtContribute(SourceAlias,"DDS_INSERT_S",$D$2:$F$2,N20:P20,"SCOPE:SERVER FTC:ALL")),"stopped")</f>
        <v>stopped</v>
      </c>
      <c r="E20" s="76" t="str">
        <f>IF(Contribute="abcd",IF($D$2&lt;&gt;-1,_xll.RtContribute(SourceAlias,Q20,Fields,R20:S20,"SCOPE:SERVER"),_xll.RtContribute(SourceAlias,"DDS_INSERT_S",$D$2:$F$2,R20:S20,"SCOPE:SERVER FTC:ALL")),"stopped")</f>
        <v>stopped</v>
      </c>
      <c r="F20" s="12" t="str">
        <f>IF(Contribute="abcd",IF($D$2&lt;&gt;-1,_xll.RtContribute(SourceAlias,T20,Fields,U20:V20,"SCOPE:SERVER"),_xll.RtContribute(SourceAlias,"DDS_INSERT_S",$D$2:$F$2,T20:V20,"SCOPE:SERVER FTC:ALL")),"stopped")</f>
        <v>stopped</v>
      </c>
      <c r="G20" s="2" t="s">
        <v>48</v>
      </c>
      <c r="H20" s="161" t="str">
        <v/>
      </c>
      <c r="I20" s="162" t="str">
        <f>IF(H20="","",'1M Pricing'!$I21*100)</f>
        <v/>
      </c>
      <c r="J20" s="162" t="str">
        <f t="shared" si="0"/>
        <v/>
      </c>
      <c r="K20" s="163" t="str">
        <v/>
      </c>
      <c r="L20" s="162" t="str">
        <f>IF(K20="","",'3M Pricing'!$I21*100)</f>
        <v/>
      </c>
      <c r="M20" s="162" t="str">
        <f t="shared" si="1"/>
        <v/>
      </c>
      <c r="N20" s="163" t="str">
        <v/>
      </c>
      <c r="O20" s="162" t="str">
        <f>IF(N20="","",'6M Pricing'!$I21*100)</f>
        <v/>
      </c>
      <c r="P20" s="162" t="str">
        <f t="shared" si="2"/>
        <v/>
      </c>
      <c r="Q20" s="163" t="str">
        <v>EUR1YDP9M=</v>
      </c>
      <c r="R20" s="162">
        <f>IF(Q20="","",'1Y Pricing'!$I21*100)</f>
        <v>0.16079999999994413</v>
      </c>
      <c r="S20" s="162">
        <f t="shared" si="3"/>
        <v>0.16079999999994413</v>
      </c>
      <c r="T20" s="161" t="str">
        <v>EURONOIS9M=</v>
      </c>
      <c r="U20" s="162">
        <f>IF(T20="","",'ON Pricing'!$I21*100)</f>
        <v>-0.12141720422299319</v>
      </c>
      <c r="V20" s="162">
        <f t="shared" si="4"/>
        <v>-0.12141720422299319</v>
      </c>
      <c r="W20" s="157" t="s">
        <v>48</v>
      </c>
      <c r="X20" s="58" t="e">
        <f>IF(ISBLANK($B20),"",ROUND(ABS(_xll.RtGet(SourceAlias,$H20,BID)-I20),4))</f>
        <v>#VALUE!</v>
      </c>
      <c r="Y20" s="58" t="e">
        <f>IF(ISBLANK($B20),"",ROUND(ABS(_xll.RtGet(SourceAlias,$H20,BID)-J20),4))</f>
        <v>#VALUE!</v>
      </c>
      <c r="Z20" s="58" t="e">
        <f>IF(ISBLANK($C20),"",ROUND(ABS(_xll.RtGet(SourceAlias,$H20,BID)-K20),4))</f>
        <v>#VALUE!</v>
      </c>
      <c r="AA20" s="58" t="e">
        <f>IF(ISBLANK($C20),"",ROUND(ABS(_xll.RtGet(SourceAlias,$H20,BID)-L20),4))</f>
        <v>#VALUE!</v>
      </c>
      <c r="AB20" s="58" t="e">
        <f>IF(ISBLANK($D20),"",ROUND(ABS(_xll.RtGet(SourceAlias,$H20,BID)-M20),4))</f>
        <v>#VALUE!</v>
      </c>
      <c r="AC20" s="58" t="e">
        <f>IF(ISBLANK($D20),"",ROUND(ABS(_xll.RtGet(SourceAlias,$H20,BID)-N20),4))</f>
        <v>#VALUE!</v>
      </c>
      <c r="AD20" s="58" t="e">
        <f>IF(ISBLANK($E20),"",ROUND(ABS(_xll.RtGet(SourceAlias,$H20,BID)-O20),4))</f>
        <v>#VALUE!</v>
      </c>
      <c r="AE20" s="58" t="e">
        <f>IF(ISBLANK($E20),"",ROUND(ABS(_xll.RtGet(SourceAlias,$H20,BID)-O20),4))</f>
        <v>#VALUE!</v>
      </c>
      <c r="AF20" s="58" t="e">
        <f>IF(ISBLANK($F20),"",ROUND(ABS(_xll.RtGet(SourceAlias,$H20,BID)-P20),4))</f>
        <v>#VALUE!</v>
      </c>
      <c r="AG20" s="58" t="e">
        <f>IF(ISBLANK($F20),"",ROUND(ABS(_xll.RtGet(SourceAlias,$H20,BID)-Q20),4))</f>
        <v>#VALUE!</v>
      </c>
      <c r="AH20" s="32" t="s">
        <v>48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65" t="s">
        <v>70</v>
      </c>
      <c r="B21" s="62" t="str">
        <f>IF(Contribute="abcd",IF($D$2&lt;&gt;-1,_xll.RtContribute(SourceAlias,H21,Fields,I21:J21,"SCOPE:SERVER"),_xll.RtContribute(SourceAlias,"DDS_INSERT_S",$D$2:$F$2,H21:J21,"SCOPE:SERVER FTC:ALL")),"stopped")</f>
        <v>stopped</v>
      </c>
      <c r="C21" s="76" t="str">
        <f>IF(Contribute="abcd",IF($D$2&lt;&gt;-1,_xll.RtContribute(SourceAlias,K21,Fields,L21:M21,"SCOPE:SERVER"),_xll.RtContribute(SourceAlias,"DDS_INSERT_S",$D$2:$F$2,K21:M21,"SCOPE:SERVER FTC:ALL")),"stopped")</f>
        <v>stopped</v>
      </c>
      <c r="D21" s="76" t="str">
        <f>IF(Contribute="abcd",IF($D$2&lt;&gt;-1,_xll.RtContribute(SourceAlias,N21,Fields,O21:P21,"SCOPE:SERVER"),_xll.RtContribute(SourceAlias,"DDS_INSERT_S",$D$2:$F$2,N21:P21,"SCOPE:SERVER FTC:ALL")),"stopped")</f>
        <v>stopped</v>
      </c>
      <c r="E21" s="76" t="str">
        <f>IF(Contribute="abcd",IF($D$2&lt;&gt;-1,_xll.RtContribute(SourceAlias,Q21,Fields,R21:S21,"SCOPE:SERVER"),_xll.RtContribute(SourceAlias,"DDS_INSERT_S",$D$2:$F$2,R21:S21,"SCOPE:SERVER FTC:ALL")),"stopped")</f>
        <v>stopped</v>
      </c>
      <c r="F21" s="12" t="str">
        <f>IF(Contribute="abcd",IF($D$2&lt;&gt;-1,_xll.RtContribute(SourceAlias,T21,Fields,U21:V21,"SCOPE:SERVER"),_xll.RtContribute(SourceAlias,"DDS_INSERT_S",$D$2:$F$2,T21:V21,"SCOPE:SERVER FTC:ALL")),"stopped")</f>
        <v>stopped</v>
      </c>
      <c r="G21" s="2" t="s">
        <v>48</v>
      </c>
      <c r="H21" s="161" t="str">
        <v/>
      </c>
      <c r="I21" s="166" t="str">
        <f>IF(H21="","",'1M Pricing'!$I22*100)</f>
        <v/>
      </c>
      <c r="J21" s="166" t="str">
        <f t="shared" si="0"/>
        <v/>
      </c>
      <c r="K21" s="163" t="str">
        <v/>
      </c>
      <c r="L21" s="162" t="str">
        <f>IF(K21="","",'3M Pricing'!$I22*100)</f>
        <v/>
      </c>
      <c r="M21" s="162" t="str">
        <f t="shared" si="1"/>
        <v/>
      </c>
      <c r="N21" s="163" t="str">
        <v/>
      </c>
      <c r="O21" s="162" t="str">
        <f>IF(N21="","",'6M Pricing'!$I22*100)</f>
        <v/>
      </c>
      <c r="P21" s="162" t="str">
        <f t="shared" si="2"/>
        <v/>
      </c>
      <c r="Q21" s="163" t="str">
        <v>EUR1YDP10M=</v>
      </c>
      <c r="R21" s="162">
        <f>IF(Q21="","",'1Y Pricing'!$I22*100)</f>
        <v>0.16295230077043696</v>
      </c>
      <c r="S21" s="162">
        <f t="shared" si="3"/>
        <v>0.16295230077043696</v>
      </c>
      <c r="T21" s="161" t="str">
        <v>EURONOIS10M=</v>
      </c>
      <c r="U21" s="166">
        <f>IF(T21="","",'ON Pricing'!$I22*100)</f>
        <v>-0.1228982640921968</v>
      </c>
      <c r="V21" s="166">
        <f t="shared" si="4"/>
        <v>-0.1228982640921968</v>
      </c>
      <c r="W21" s="157" t="s">
        <v>48</v>
      </c>
      <c r="X21" s="58" t="e">
        <f>IF(ISBLANK($B21),"",ROUND(ABS(_xll.RtGet(SourceAlias,$H21,BID)-I21),4))</f>
        <v>#VALUE!</v>
      </c>
      <c r="Y21" s="10" t="e">
        <f>IF(ISBLANK($B21),"",ROUND(ABS(_xll.RtGet(SourceAlias,$H21,BID)-J21),4))</f>
        <v>#VALUE!</v>
      </c>
      <c r="Z21" s="58" t="e">
        <f>IF(ISBLANK($C21),"",ROUND(ABS(_xll.RtGet(SourceAlias,$H21,BID)-K21),4))</f>
        <v>#VALUE!</v>
      </c>
      <c r="AA21" s="10" t="e">
        <f>IF(ISBLANK($C21),"",ROUND(ABS(_xll.RtGet(SourceAlias,$H21,BID)-L21),4))</f>
        <v>#VALUE!</v>
      </c>
      <c r="AB21" s="58" t="e">
        <f>IF(ISBLANK($D21),"",ROUND(ABS(_xll.RtGet(SourceAlias,$H21,BID)-M21),4))</f>
        <v>#VALUE!</v>
      </c>
      <c r="AC21" s="10" t="e">
        <f>IF(ISBLANK($D21),"",ROUND(ABS(_xll.RtGet(SourceAlias,$H21,BID)-N21),4))</f>
        <v>#VALUE!</v>
      </c>
      <c r="AD21" s="58" t="e">
        <f>IF(ISBLANK($E21),"",ROUND(ABS(_xll.RtGet(SourceAlias,$H21,BID)-O21),4))</f>
        <v>#VALUE!</v>
      </c>
      <c r="AE21" s="10" t="e">
        <f>IF(ISBLANK($E21),"",ROUND(ABS(_xll.RtGet(SourceAlias,$H21,BID)-O21),4))</f>
        <v>#VALUE!</v>
      </c>
      <c r="AF21" s="58" t="e">
        <f>IF(ISBLANK($F21),"",ROUND(ABS(_xll.RtGet(SourceAlias,$H21,BID)-P21),4))</f>
        <v>#VALUE!</v>
      </c>
      <c r="AG21" s="10" t="e">
        <f>IF(ISBLANK($F21),"",ROUND(ABS(_xll.RtGet(SourceAlias,$H21,BID)-Q21),4))</f>
        <v>#VALUE!</v>
      </c>
      <c r="AH21" s="32" t="s">
        <v>48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65" t="s">
        <v>71</v>
      </c>
      <c r="B22" s="62" t="str">
        <f>IF(Contribute="abcd",IF($D$2&lt;&gt;-1,_xll.RtContribute(SourceAlias,H22,Fields,I22:J22,"SCOPE:SERVER"),_xll.RtContribute(SourceAlias,"DDS_INSERT_S",$D$2:$F$2,H22:J22,"SCOPE:SERVER FTC:ALL")),"stopped")</f>
        <v>stopped</v>
      </c>
      <c r="C22" s="76" t="str">
        <f>IF(Contribute="abcd",IF($D$2&lt;&gt;-1,_xll.RtContribute(SourceAlias,K22,Fields,L22:M22,"SCOPE:SERVER"),_xll.RtContribute(SourceAlias,"DDS_INSERT_S",$D$2:$F$2,K22:M22,"SCOPE:SERVER FTC:ALL")),"stopped")</f>
        <v>stopped</v>
      </c>
      <c r="D22" s="76" t="str">
        <f>IF(Contribute="abcd",IF($D$2&lt;&gt;-1,_xll.RtContribute(SourceAlias,N22,Fields,O22:P22,"SCOPE:SERVER"),_xll.RtContribute(SourceAlias,"DDS_INSERT_S",$D$2:$F$2,N22:P22,"SCOPE:SERVER FTC:ALL")),"stopped")</f>
        <v>stopped</v>
      </c>
      <c r="E22" s="76" t="str">
        <f>IF(Contribute="abcd",IF($D$2&lt;&gt;-1,_xll.RtContribute(SourceAlias,Q22,Fields,R22:S22,"SCOPE:SERVER"),_xll.RtContribute(SourceAlias,"DDS_INSERT_S",$D$2:$F$2,R22:S22,"SCOPE:SERVER FTC:ALL")),"stopped")</f>
        <v>stopped</v>
      </c>
      <c r="F22" s="12" t="str">
        <f>IF(Contribute="abcd",IF($D$2&lt;&gt;-1,_xll.RtContribute(SourceAlias,T22,Fields,U22:V22,"SCOPE:SERVER"),_xll.RtContribute(SourceAlias,"DDS_INSERT_S",$D$2:$F$2,T22:V22,"SCOPE:SERVER FTC:ALL")),"stopped")</f>
        <v>stopped</v>
      </c>
      <c r="G22" s="2" t="s">
        <v>48</v>
      </c>
      <c r="H22" s="161" t="str">
        <v/>
      </c>
      <c r="I22" s="162" t="str">
        <f>IF(H22="","",'1M Pricing'!$I23*100)</f>
        <v/>
      </c>
      <c r="J22" s="162" t="str">
        <f t="shared" si="0"/>
        <v/>
      </c>
      <c r="K22" s="163" t="str">
        <v/>
      </c>
      <c r="L22" s="162" t="str">
        <f>IF(K22="","",'3M Pricing'!$I23*100)</f>
        <v/>
      </c>
      <c r="M22" s="162" t="str">
        <f t="shared" si="1"/>
        <v/>
      </c>
      <c r="N22" s="163" t="str">
        <v/>
      </c>
      <c r="O22" s="162" t="str">
        <f>IF(N22="","",'6M Pricing'!$I23*100)</f>
        <v/>
      </c>
      <c r="P22" s="162" t="str">
        <f t="shared" si="2"/>
        <v/>
      </c>
      <c r="Q22" s="163" t="str">
        <v>EUR1YDP11M=</v>
      </c>
      <c r="R22" s="162">
        <f>IF(Q22="","",'1Y Pricing'!$I23*100)</f>
        <v>0.16550253695439354</v>
      </c>
      <c r="S22" s="162">
        <f t="shared" si="3"/>
        <v>0.16550253695439354</v>
      </c>
      <c r="T22" s="161" t="str">
        <v>EURONOIS11M=</v>
      </c>
      <c r="U22" s="162">
        <f>IF(T22="","",'ON Pricing'!$I23*100)</f>
        <v>-0.12328667561381115</v>
      </c>
      <c r="V22" s="162">
        <f t="shared" si="4"/>
        <v>-0.12328667561381115</v>
      </c>
      <c r="W22" s="157" t="s">
        <v>48</v>
      </c>
      <c r="X22" s="58" t="e">
        <f>IF(ISBLANK($B22),"",ROUND(ABS(_xll.RtGet(SourceAlias,$H22,BID)-I22),4))</f>
        <v>#VALUE!</v>
      </c>
      <c r="Y22" s="58" t="e">
        <f>IF(ISBLANK($B22),"",ROUND(ABS(_xll.RtGet(SourceAlias,$H22,BID)-J22),4))</f>
        <v>#VALUE!</v>
      </c>
      <c r="Z22" s="58" t="e">
        <f>IF(ISBLANK($C22),"",ROUND(ABS(_xll.RtGet(SourceAlias,$H22,BID)-K22),4))</f>
        <v>#VALUE!</v>
      </c>
      <c r="AA22" s="58" t="e">
        <f>IF(ISBLANK($C22),"",ROUND(ABS(_xll.RtGet(SourceAlias,$H22,BID)-L22),4))</f>
        <v>#VALUE!</v>
      </c>
      <c r="AB22" s="58" t="e">
        <f>IF(ISBLANK($D22),"",ROUND(ABS(_xll.RtGet(SourceAlias,$H22,BID)-M22),4))</f>
        <v>#VALUE!</v>
      </c>
      <c r="AC22" s="58" t="e">
        <f>IF(ISBLANK($D22),"",ROUND(ABS(_xll.RtGet(SourceAlias,$H22,BID)-N22),4))</f>
        <v>#VALUE!</v>
      </c>
      <c r="AD22" s="58" t="e">
        <f>IF(ISBLANK($E22),"",ROUND(ABS(_xll.RtGet(SourceAlias,$H22,BID)-O22),4))</f>
        <v>#VALUE!</v>
      </c>
      <c r="AE22" s="58" t="e">
        <f>IF(ISBLANK($E22),"",ROUND(ABS(_xll.RtGet(SourceAlias,$H22,BID)-O22),4))</f>
        <v>#VALUE!</v>
      </c>
      <c r="AF22" s="58" t="e">
        <f>IF(ISBLANK($F22),"",ROUND(ABS(_xll.RtGet(SourceAlias,$H22,BID)-P22),4))</f>
        <v>#VALUE!</v>
      </c>
      <c r="AG22" s="58" t="e">
        <f>IF(ISBLANK($F22),"",ROUND(ABS(_xll.RtGet(SourceAlias,$H22,BID)-Q22),4))</f>
        <v>#VALUE!</v>
      </c>
      <c r="AH22" s="32" t="s">
        <v>48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65" t="s">
        <v>23</v>
      </c>
      <c r="B23" s="62" t="str">
        <f>IF(Contribute="abcd",IF($D$2&lt;&gt;-1,_xll.RtContribute(SourceAlias,H23,Fields,I23:J23,"SCOPE:SERVER"),_xll.RtContribute(SourceAlias,"DDS_INSERT_S",$D$2:$F$2,H23:J23,"SCOPE:SERVER FTC:ALL")),"stopped")</f>
        <v>stopped</v>
      </c>
      <c r="C23" s="76" t="str">
        <f>IF(Contribute="abcd",IF($D$2&lt;&gt;-1,_xll.RtContribute(SourceAlias,K23,Fields,L23:M23,"SCOPE:SERVER"),_xll.RtContribute(SourceAlias,"DDS_INSERT_S",$D$2:$F$2,K23:M23,"SCOPE:SERVER FTC:ALL")),"stopped")</f>
        <v>stopped</v>
      </c>
      <c r="D23" s="76" t="str">
        <f>IF(Contribute="abcd",IF($D$2&lt;&gt;-1,_xll.RtContribute(SourceAlias,N23,Fields,O23:P23,"SCOPE:SERVER"),_xll.RtContribute(SourceAlias,"DDS_INSERT_S",$D$2:$F$2,N23:P23,"SCOPE:SERVER FTC:ALL")),"stopped")</f>
        <v>stopped</v>
      </c>
      <c r="E23" s="76" t="str">
        <f>IF(Contribute="abcd",IF($D$2&lt;&gt;-1,_xll.RtContribute(SourceAlias,Q23,Fields,R23:S23,"SCOPE:SERVER"),_xll.RtContribute(SourceAlias,"DDS_INSERT_S",$D$2:$F$2,R23:S23,"SCOPE:SERVER FTC:ALL")),"stopped")</f>
        <v>stopped</v>
      </c>
      <c r="F23" s="12" t="str">
        <f>IF(Contribute="abcd",IF($D$2&lt;&gt;-1,_xll.RtContribute(SourceAlias,T23,Fields,U23:V23,"SCOPE:SERVER"),_xll.RtContribute(SourceAlias,"DDS_INSERT_S",$D$2:$F$2,T23:V23,"SCOPE:SERVER FTC:ALL")),"stopped")</f>
        <v>stopped</v>
      </c>
      <c r="G23" s="2" t="s">
        <v>48</v>
      </c>
      <c r="H23" s="167" t="str">
        <v/>
      </c>
      <c r="I23" s="165" t="str">
        <f>IF(H23="","",'1M Pricing'!$I24*100)</f>
        <v/>
      </c>
      <c r="J23" s="165" t="str">
        <f t="shared" si="0"/>
        <v/>
      </c>
      <c r="K23" s="164" t="str">
        <v/>
      </c>
      <c r="L23" s="165" t="str">
        <f>IF(K23="","",'3M Pricing'!$I24*100)</f>
        <v/>
      </c>
      <c r="M23" s="165" t="str">
        <f t="shared" si="1"/>
        <v/>
      </c>
      <c r="N23" s="164" t="str">
        <v/>
      </c>
      <c r="O23" s="165" t="str">
        <f>IF(N23="","",'6M Pricing'!$I24*100)</f>
        <v/>
      </c>
      <c r="P23" s="165" t="str">
        <f t="shared" si="2"/>
        <v/>
      </c>
      <c r="Q23" s="164" t="str">
        <v>EUR1YDP12M=</v>
      </c>
      <c r="R23" s="165">
        <f>IF(Q23="","",'1Y Pricing'!$I24*100)</f>
        <v>0.16799999999984944</v>
      </c>
      <c r="S23" s="165">
        <f t="shared" si="3"/>
        <v>0.16799999999984944</v>
      </c>
      <c r="T23" s="161" t="str">
        <v>EURONOIS1Y=</v>
      </c>
      <c r="U23" s="162">
        <f>IF(T23="","",'ON Pricing'!$I24*100)</f>
        <v>-0.12352345106550358</v>
      </c>
      <c r="V23" s="162">
        <f t="shared" si="4"/>
        <v>-0.12352345106550358</v>
      </c>
      <c r="W23" s="157" t="s">
        <v>48</v>
      </c>
      <c r="X23" s="58" t="e">
        <f>IF(ISBLANK($B23),"",ROUND(ABS(_xll.RtGet(SourceAlias,$H23,BID)-I23),4))</f>
        <v>#VALUE!</v>
      </c>
      <c r="Y23" s="58" t="e">
        <f>IF(ISBLANK($B23),"",ROUND(ABS(_xll.RtGet(SourceAlias,$H23,BID)-J23),4))</f>
        <v>#VALUE!</v>
      </c>
      <c r="Z23" s="58" t="e">
        <f>IF(ISBLANK($C23),"",ROUND(ABS(_xll.RtGet(SourceAlias,$H23,BID)-K23),4))</f>
        <v>#VALUE!</v>
      </c>
      <c r="AA23" s="58" t="e">
        <f>IF(ISBLANK($C23),"",ROUND(ABS(_xll.RtGet(SourceAlias,$H23,BID)-L23),4))</f>
        <v>#VALUE!</v>
      </c>
      <c r="AB23" s="58" t="e">
        <f>IF(ISBLANK($D23),"",ROUND(ABS(_xll.RtGet(SourceAlias,$H23,BID)-M23),4))</f>
        <v>#VALUE!</v>
      </c>
      <c r="AC23" s="58" t="e">
        <f>IF(ISBLANK($D23),"",ROUND(ABS(_xll.RtGet(SourceAlias,$H23,BID)-N23),4))</f>
        <v>#VALUE!</v>
      </c>
      <c r="AD23" s="58" t="e">
        <f>IF(ISBLANK($E23),"",ROUND(ABS(_xll.RtGet(SourceAlias,$H23,BID)-O23),4))</f>
        <v>#VALUE!</v>
      </c>
      <c r="AE23" s="58" t="e">
        <f>IF(ISBLANK($E23),"",ROUND(ABS(_xll.RtGet(SourceAlias,$H23,BID)-O23),4))</f>
        <v>#VALUE!</v>
      </c>
      <c r="AF23" s="58" t="e">
        <f>IF(ISBLANK($F23),"",ROUND(ABS(_xll.RtGet(SourceAlias,$H23,BID)-P23),4))</f>
        <v>#VALUE!</v>
      </c>
      <c r="AG23" s="58" t="e">
        <f>IF(ISBLANK($F23),"",ROUND(ABS(_xll.RtGet(SourceAlias,$H23,BID)-Q23),4))</f>
        <v>#VALUE!</v>
      </c>
      <c r="AH23" s="32" t="s">
        <v>48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65" t="s">
        <v>76</v>
      </c>
      <c r="B24" s="62"/>
      <c r="C24" s="76" t="str">
        <f>IF(Contribute="abcd",IF($D$2&lt;&gt;-1,_xll.RtContribute(SourceAlias,K24,Fields,L24:M24,"SCOPE:SERVER"),_xll.RtContribute(SourceAlias,"DDS_INSERT_S",$D$2:$F$2,K24:M24,"SCOPE:SERVER FTC:ALL")),"stopped")</f>
        <v>stopped</v>
      </c>
      <c r="D24" s="76" t="str">
        <f>IF(Contribute="abcd",IF($D$2&lt;&gt;-1,_xll.RtContribute(SourceAlias,N24,Fields,O24:P24,"SCOPE:SERVER"),_xll.RtContribute(SourceAlias,"DDS_INSERT_S",$D$2:$F$2,N24:P24,"SCOPE:SERVER FTC:ALL")),"stopped")</f>
        <v>stopped</v>
      </c>
      <c r="E24" s="76" t="str">
        <f>IF(Contribute="abcd",IF($D$2&lt;&gt;-1,_xll.RtContribute(SourceAlias,Q24,Fields,R24:S24,"SCOPE:SERVER"),_xll.RtContribute(SourceAlias,"DDS_INSERT_S",$D$2:$F$2,R24:S24,"SCOPE:SERVER FTC:ALL")),"stopped")</f>
        <v>stopped</v>
      </c>
      <c r="F24" s="12" t="str">
        <f>IF(Contribute="abcd",IF($D$2&lt;&gt;-1,_xll.RtContribute(SourceAlias,T24,Fields,U24:V24,"SCOPE:SERVER"),_xll.RtContribute(SourceAlias,"DDS_INSERT_S",$D$2:$F$2,T24:V24,"SCOPE:SERVER FTC:ALL")),"stopped")</f>
        <v>stopped</v>
      </c>
      <c r="G24" s="2" t="s">
        <v>48</v>
      </c>
      <c r="H24" s="169" t="str">
        <v/>
      </c>
      <c r="I24" s="170" t="str">
        <f>IF(H24="","",'1M Pricing'!$I25*100)</f>
        <v/>
      </c>
      <c r="J24" s="170" t="str">
        <f t="shared" si="0"/>
        <v/>
      </c>
      <c r="K24" s="160" t="str">
        <v>EUR3MFUTM5=</v>
      </c>
      <c r="L24" s="159">
        <f>IF(K24="","",'3M Pricing'!$I25)</f>
        <v>100.00249999988789</v>
      </c>
      <c r="M24" s="159">
        <f t="shared" si="1"/>
        <v>100.00249999988789</v>
      </c>
      <c r="N24" s="160" t="str">
        <v>EUR6MFRA1x7=</v>
      </c>
      <c r="O24" s="159">
        <f>IF(N24="","",'6M Pricing'!$I25*100)</f>
        <v>6.2999999999982473E-2</v>
      </c>
      <c r="P24" s="159">
        <f t="shared" si="2"/>
        <v>6.2999999999982473E-2</v>
      </c>
      <c r="Q24" s="160" t="str">
        <v>EUR1YFRA1x13=</v>
      </c>
      <c r="R24" s="159">
        <f>IF(Q24="","",'1Y Pricing'!$I25*100)</f>
        <v>0.17100000000000859</v>
      </c>
      <c r="S24" s="159">
        <f t="shared" si="3"/>
        <v>0.17100000000000859</v>
      </c>
      <c r="T24" s="161" t="str">
        <v>EURONOIS13M=</v>
      </c>
      <c r="U24" s="162">
        <f>IF(T24="","",'ON Pricing'!$I25*100)</f>
        <v>-0.12369034834177019</v>
      </c>
      <c r="V24" s="162">
        <f t="shared" si="4"/>
        <v>-0.12369034834177019</v>
      </c>
      <c r="W24" s="157" t="s">
        <v>48</v>
      </c>
      <c r="X24" s="58" t="str">
        <f>IF(ISBLANK($B24),"",ROUND(ABS(_xll.RtGet(SourceAlias,$H24,BID)-I24),4))</f>
        <v/>
      </c>
      <c r="Y24" s="58" t="str">
        <f>IF(ISBLANK($B24),"",ROUND(ABS(_xll.RtGet(SourceAlias,$H24,BID)-J24),4))</f>
        <v/>
      </c>
      <c r="Z24" s="58" t="e">
        <f>IF(ISBLANK($C24),"",ROUND(ABS(_xll.RtGet(SourceAlias,$H24,BID)-K24),4))</f>
        <v>#VALUE!</v>
      </c>
      <c r="AA24" s="58" t="e">
        <f>IF(ISBLANK($C24),"",ROUND(ABS(_xll.RtGet(SourceAlias,$H24,BID)-L24),4))</f>
        <v>#VALUE!</v>
      </c>
      <c r="AB24" s="58" t="e">
        <f>IF(ISBLANK($D24),"",ROUND(ABS(_xll.RtGet(SourceAlias,$H24,BID)-M24),4))</f>
        <v>#VALUE!</v>
      </c>
      <c r="AC24" s="58" t="e">
        <f>IF(ISBLANK($D24),"",ROUND(ABS(_xll.RtGet(SourceAlias,$H24,BID)-N24),4))</f>
        <v>#VALUE!</v>
      </c>
      <c r="AD24" s="58" t="e">
        <f>IF(ISBLANK($E24),"",ROUND(ABS(_xll.RtGet(SourceAlias,$H24,BID)-O24),4))</f>
        <v>#VALUE!</v>
      </c>
      <c r="AE24" s="58" t="e">
        <f>IF(ISBLANK($E24),"",ROUND(ABS(_xll.RtGet(SourceAlias,$H24,BID)-O24),4))</f>
        <v>#VALUE!</v>
      </c>
      <c r="AF24" s="58" t="e">
        <f>IF(ISBLANK($F24),"",ROUND(ABS(_xll.RtGet(SourceAlias,$H24,BID)-P24),4))</f>
        <v>#VALUE!</v>
      </c>
      <c r="AG24" s="58" t="e">
        <f>IF(ISBLANK($F24),"",ROUND(ABS(_xll.RtGet(SourceAlias,$H24,BID)-Q24),4))</f>
        <v>#VALUE!</v>
      </c>
      <c r="AH24" s="32" t="s">
        <v>48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65" t="s">
        <v>77</v>
      </c>
      <c r="B25" s="62"/>
      <c r="C25" s="76" t="str">
        <f>IF(Contribute="abcd",IF($D$2&lt;&gt;-1,_xll.RtContribute(SourceAlias,K25,Fields,L25:M25,"SCOPE:SERVER"),_xll.RtContribute(SourceAlias,"DDS_INSERT_S",$D$2:$F$2,K25:M25,"SCOPE:SERVER FTC:ALL")),"stopped")</f>
        <v>stopped</v>
      </c>
      <c r="D25" s="76" t="str">
        <f>IF(Contribute="abcd",IF($D$2&lt;&gt;-1,_xll.RtContribute(SourceAlias,N25,Fields,O25:P25,"SCOPE:SERVER"),_xll.RtContribute(SourceAlias,"DDS_INSERT_S",$D$2:$F$2,N25:P25,"SCOPE:SERVER FTC:ALL")),"stopped")</f>
        <v>stopped</v>
      </c>
      <c r="E25" s="76" t="str">
        <f>IF(Contribute="abcd",IF($D$2&lt;&gt;-1,_xll.RtContribute(SourceAlias,Q25,Fields,R25:S25,"SCOPE:SERVER"),_xll.RtContribute(SourceAlias,"DDS_INSERT_S",$D$2:$F$2,R25:S25,"SCOPE:SERVER FTC:ALL")),"stopped")</f>
        <v>stopped</v>
      </c>
      <c r="F25" s="12" t="str">
        <f>IF(Contribute="abcd",IF($D$2&lt;&gt;-1,_xll.RtContribute(SourceAlias,T25,Fields,U25:V25,"SCOPE:SERVER"),_xll.RtContribute(SourceAlias,"DDS_INSERT_S",$D$2:$F$2,T25:V25,"SCOPE:SERVER FTC:ALL")),"stopped")</f>
        <v>stopped</v>
      </c>
      <c r="G25" s="2" t="s">
        <v>48</v>
      </c>
      <c r="H25" s="161" t="str">
        <v/>
      </c>
      <c r="I25" s="162" t="str">
        <f>IF(H25="","",'1M Pricing'!$I26*100)</f>
        <v/>
      </c>
      <c r="J25" s="162" t="str">
        <f t="shared" si="0"/>
        <v/>
      </c>
      <c r="K25" s="163" t="str">
        <v>EUR3MFUTU5=</v>
      </c>
      <c r="L25" s="162">
        <f>IF(K25="","",'3M Pricing'!$I26)</f>
        <v>100.00749999996543</v>
      </c>
      <c r="M25" s="162">
        <f t="shared" si="1"/>
        <v>100.00749999996543</v>
      </c>
      <c r="N25" s="163" t="str">
        <v>EUR6MFRA2x8=</v>
      </c>
      <c r="O25" s="162">
        <f>IF(N25="","",'6M Pricing'!$I26*100)</f>
        <v>6.4000000000054361E-2</v>
      </c>
      <c r="P25" s="162">
        <f t="shared" si="2"/>
        <v>6.4000000000054361E-2</v>
      </c>
      <c r="Q25" s="163" t="str">
        <v>EUR1YFRA2x14=</v>
      </c>
      <c r="R25" s="162">
        <f>IF(Q25="","",'1Y Pricing'!$I26*100)</f>
        <v>0.17300000000000423</v>
      </c>
      <c r="S25" s="162">
        <f t="shared" si="3"/>
        <v>0.17300000000000423</v>
      </c>
      <c r="T25" s="161" t="str">
        <v>EURONOIS14M=</v>
      </c>
      <c r="U25" s="162">
        <f>IF(T25="","",'ON Pricing'!$I26*100)</f>
        <v>-0.12309022472094563</v>
      </c>
      <c r="V25" s="162">
        <f t="shared" si="4"/>
        <v>-0.12309022472094563</v>
      </c>
      <c r="W25" s="157" t="s">
        <v>48</v>
      </c>
      <c r="X25" s="58" t="str">
        <f>IF(ISBLANK($B25),"",ROUND(ABS(_xll.RtGet(SourceAlias,$H25,BID)-I25),4))</f>
        <v/>
      </c>
      <c r="Y25" s="58" t="str">
        <f>IF(ISBLANK($B25),"",ROUND(ABS(_xll.RtGet(SourceAlias,$H25,BID)-J25),4))</f>
        <v/>
      </c>
      <c r="Z25" s="58" t="e">
        <f>IF(ISBLANK($C25),"",ROUND(ABS(_xll.RtGet(SourceAlias,$H25,BID)-K25),4))</f>
        <v>#VALUE!</v>
      </c>
      <c r="AA25" s="58" t="e">
        <f>IF(ISBLANK($C25),"",ROUND(ABS(_xll.RtGet(SourceAlias,$H25,BID)-L25),4))</f>
        <v>#VALUE!</v>
      </c>
      <c r="AB25" s="58" t="e">
        <f>IF(ISBLANK($D25),"",ROUND(ABS(_xll.RtGet(SourceAlias,$H25,BID)-M25),4))</f>
        <v>#VALUE!</v>
      </c>
      <c r="AC25" s="58" t="e">
        <f>IF(ISBLANK($D25),"",ROUND(ABS(_xll.RtGet(SourceAlias,$H25,BID)-N25),4))</f>
        <v>#VALUE!</v>
      </c>
      <c r="AD25" s="58" t="e">
        <f>IF(ISBLANK($E25),"",ROUND(ABS(_xll.RtGet(SourceAlias,$H25,BID)-O25),4))</f>
        <v>#VALUE!</v>
      </c>
      <c r="AE25" s="58" t="e">
        <f>IF(ISBLANK($E25),"",ROUND(ABS(_xll.RtGet(SourceAlias,$H25,BID)-O25),4))</f>
        <v>#VALUE!</v>
      </c>
      <c r="AF25" s="58" t="e">
        <f>IF(ISBLANK($F25),"",ROUND(ABS(_xll.RtGet(SourceAlias,$H25,BID)-P25),4))</f>
        <v>#VALUE!</v>
      </c>
      <c r="AG25" s="58" t="e">
        <f>IF(ISBLANK($F25),"",ROUND(ABS(_xll.RtGet(SourceAlias,$H25,BID)-Q25),4))</f>
        <v>#VALUE!</v>
      </c>
      <c r="AH25" s="32" t="s">
        <v>48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65" t="s">
        <v>78</v>
      </c>
      <c r="B26" s="62" t="str">
        <f>IF(Contribute="abcd",IF($D$2&lt;&gt;-1,_xll.RtContribute(SourceAlias,H26,Fields,I26:J26,"SCOPE:SERVER"),_xll.RtContribute(SourceAlias,"DDS_INSERT_S",$D$2:$F$2,H26:J26,"SCOPE:SERVER FTC:ALL")),"stopped")</f>
        <v>stopped</v>
      </c>
      <c r="C26" s="76" t="str">
        <f>IF(Contribute="abcd",IF($D$2&lt;&gt;-1,_xll.RtContribute(SourceAlias,K26,Fields,L26:M26,"SCOPE:SERVER"),_xll.RtContribute(SourceAlias,"DDS_INSERT_S",$D$2:$F$2,K26:M26,"SCOPE:SERVER FTC:ALL")),"stopped")</f>
        <v>stopped</v>
      </c>
      <c r="D26" s="76" t="str">
        <f>IF(Contribute="abcd",IF($D$2&lt;&gt;-1,_xll.RtContribute(SourceAlias,N26,Fields,O26:P26,"SCOPE:SERVER"),_xll.RtContribute(SourceAlias,"DDS_INSERT_S",$D$2:$F$2,N26:P26,"SCOPE:SERVER FTC:ALL")),"stopped")</f>
        <v>stopped</v>
      </c>
      <c r="E26" s="76" t="str">
        <f>IF(Contribute="abcd",IF($D$2&lt;&gt;-1,_xll.RtContribute(SourceAlias,Q26,Fields,R26:S26,"SCOPE:SERVER"),_xll.RtContribute(SourceAlias,"DDS_INSERT_S",$D$2:$F$2,R26:S26,"SCOPE:SERVER FTC:ALL")),"stopped")</f>
        <v>stopped</v>
      </c>
      <c r="F26" s="12" t="str">
        <f>IF(Contribute="abcd",IF($D$2&lt;&gt;-1,_xll.RtContribute(SourceAlias,T26,Fields,U26:V26,"SCOPE:SERVER"),_xll.RtContribute(SourceAlias,"DDS_INSERT_S",$D$2:$F$2,T26:V26,"SCOPE:SERVER FTC:ALL")),"stopped")</f>
        <v>stopped</v>
      </c>
      <c r="G26" s="2" t="s">
        <v>48</v>
      </c>
      <c r="H26" s="161" t="str">
        <v/>
      </c>
      <c r="I26" s="162" t="str">
        <f>IF(H26="","",'1M Pricing'!$I27*100)</f>
        <v/>
      </c>
      <c r="J26" s="162" t="str">
        <f t="shared" si="0"/>
        <v/>
      </c>
      <c r="K26" s="163" t="str">
        <v>EUR3MFUTZ5=</v>
      </c>
      <c r="L26" s="162">
        <f>IF(K26="","",'3M Pricing'!$I27)</f>
        <v>100.00249999999792</v>
      </c>
      <c r="M26" s="162">
        <f t="shared" si="1"/>
        <v>100.00249999999792</v>
      </c>
      <c r="N26" s="163" t="str">
        <v>EUR6MFRA3x9=</v>
      </c>
      <c r="O26" s="162">
        <f>IF(N26="","",'6M Pricing'!$I27*100)</f>
        <v>6.3999999999987206E-2</v>
      </c>
      <c r="P26" s="162">
        <f t="shared" si="2"/>
        <v>6.3999999999987206E-2</v>
      </c>
      <c r="Q26" s="163" t="str">
        <v>EUR1YFRA3x15=</v>
      </c>
      <c r="R26" s="162">
        <f>IF(Q26="","",'1Y Pricing'!$I27*100)</f>
        <v>0.17500000000000843</v>
      </c>
      <c r="S26" s="162">
        <f t="shared" si="3"/>
        <v>0.17500000000000843</v>
      </c>
      <c r="T26" s="161" t="str">
        <v>EURONOIS15M=</v>
      </c>
      <c r="U26" s="162">
        <f>IF(T26="","",'ON Pricing'!$I27*100)</f>
        <v>-0.12200000001021721</v>
      </c>
      <c r="V26" s="162">
        <f t="shared" si="4"/>
        <v>-0.12200000001021721</v>
      </c>
      <c r="W26" s="157" t="s">
        <v>48</v>
      </c>
      <c r="X26" s="58" t="e">
        <f>IF(ISBLANK($B26),"",ROUND(ABS(_xll.RtGet(SourceAlias,$H26,BID)-I26),4))</f>
        <v>#VALUE!</v>
      </c>
      <c r="Y26" s="58" t="e">
        <f>IF(ISBLANK($B26),"",ROUND(ABS(_xll.RtGet(SourceAlias,$H26,BID)-J26),4))</f>
        <v>#VALUE!</v>
      </c>
      <c r="Z26" s="58" t="e">
        <f>IF(ISBLANK($C26),"",ROUND(ABS(_xll.RtGet(SourceAlias,$H26,BID)-K26),4))</f>
        <v>#VALUE!</v>
      </c>
      <c r="AA26" s="58" t="e">
        <f>IF(ISBLANK($C26),"",ROUND(ABS(_xll.RtGet(SourceAlias,$H26,BID)-L26),4))</f>
        <v>#VALUE!</v>
      </c>
      <c r="AB26" s="58" t="e">
        <f>IF(ISBLANK($D26),"",ROUND(ABS(_xll.RtGet(SourceAlias,$H26,BID)-M26),4))</f>
        <v>#VALUE!</v>
      </c>
      <c r="AC26" s="58" t="e">
        <f>IF(ISBLANK($D26),"",ROUND(ABS(_xll.RtGet(SourceAlias,$H26,BID)-N26),4))</f>
        <v>#VALUE!</v>
      </c>
      <c r="AD26" s="58" t="e">
        <f>IF(ISBLANK($E26),"",ROUND(ABS(_xll.RtGet(SourceAlias,$H26,BID)-O26),4))</f>
        <v>#VALUE!</v>
      </c>
      <c r="AE26" s="58" t="e">
        <f>IF(ISBLANK($E26),"",ROUND(ABS(_xll.RtGet(SourceAlias,$H26,BID)-O26),4))</f>
        <v>#VALUE!</v>
      </c>
      <c r="AF26" s="58" t="e">
        <f>IF(ISBLANK($F26),"",ROUND(ABS(_xll.RtGet(SourceAlias,$H26,BID)-P26),4))</f>
        <v>#VALUE!</v>
      </c>
      <c r="AG26" s="58" t="e">
        <f>IF(ISBLANK($F26),"",ROUND(ABS(_xll.RtGet(SourceAlias,$H26,BID)-Q26),4))</f>
        <v>#VALUE!</v>
      </c>
      <c r="AH26" s="32" t="s">
        <v>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65" t="s">
        <v>79</v>
      </c>
      <c r="B27" s="62"/>
      <c r="C27" s="76" t="str">
        <f>IF(Contribute="abcd",IF($D$2&lt;&gt;-1,_xll.RtContribute(SourceAlias,K27,Fields,L27:M27,"SCOPE:SERVER"),_xll.RtContribute(SourceAlias,"DDS_INSERT_S",$D$2:$F$2,K27:M27,"SCOPE:SERVER FTC:ALL")),"stopped")</f>
        <v>stopped</v>
      </c>
      <c r="D27" s="76" t="str">
        <f>IF(Contribute="abcd",IF($D$2&lt;&gt;-1,_xll.RtContribute(SourceAlias,N27,Fields,O27:P27,"SCOPE:SERVER"),_xll.RtContribute(SourceAlias,"DDS_INSERT_S",$D$2:$F$2,N27:P27,"SCOPE:SERVER FTC:ALL")),"stopped")</f>
        <v>stopped</v>
      </c>
      <c r="E27" s="76" t="str">
        <f>IF(Contribute="abcd",IF($D$2&lt;&gt;-1,_xll.RtContribute(SourceAlias,Q27,Fields,R27:S27,"SCOPE:SERVER"),_xll.RtContribute(SourceAlias,"DDS_INSERT_S",$D$2:$F$2,R27:S27,"SCOPE:SERVER FTC:ALL")),"stopped")</f>
        <v>stopped</v>
      </c>
      <c r="F27" s="12" t="str">
        <f>IF(Contribute="abcd",IF($D$2&lt;&gt;-1,_xll.RtContribute(SourceAlias,T27,Fields,U27:V27,"SCOPE:SERVER"),_xll.RtContribute(SourceAlias,"DDS_INSERT_S",$D$2:$F$2,T27:V27,"SCOPE:SERVER FTC:ALL")),"stopped")</f>
        <v>stopped</v>
      </c>
      <c r="G27" s="2" t="s">
        <v>48</v>
      </c>
      <c r="H27" s="161" t="str">
        <v/>
      </c>
      <c r="I27" s="162" t="str">
        <f>IF(H27="","",'1M Pricing'!$I28*100)</f>
        <v/>
      </c>
      <c r="J27" s="162" t="str">
        <f t="shared" si="0"/>
        <v/>
      </c>
      <c r="K27" s="163" t="str">
        <v>EUR3MFUTH6=</v>
      </c>
      <c r="L27" s="162">
        <f>IF(K27="","",'3M Pricing'!$I28)</f>
        <v>99.992499999996951</v>
      </c>
      <c r="M27" s="162">
        <f t="shared" si="1"/>
        <v>99.992499999996951</v>
      </c>
      <c r="N27" s="163" t="str">
        <v>EUR6MFRA4x10=</v>
      </c>
      <c r="O27" s="162">
        <f>IF(N27="","",'6M Pricing'!$I28*100)</f>
        <v>6.5000000000008579E-2</v>
      </c>
      <c r="P27" s="162">
        <f t="shared" si="2"/>
        <v>6.5000000000008579E-2</v>
      </c>
      <c r="Q27" s="163" t="str">
        <v>EUR1YFRA4x16=</v>
      </c>
      <c r="R27" s="162">
        <f>IF(Q27="","",'1Y Pricing'!$I28*100)</f>
        <v>0.17699999998271967</v>
      </c>
      <c r="S27" s="162">
        <f t="shared" si="3"/>
        <v>0.17699999998271967</v>
      </c>
      <c r="T27" s="161" t="str">
        <v>EURONOIS16M=</v>
      </c>
      <c r="U27" s="162">
        <f>IF(T27="","",'ON Pricing'!$I28*100)</f>
        <v>-0.12099499897245639</v>
      </c>
      <c r="V27" s="162">
        <f t="shared" si="4"/>
        <v>-0.12099499897245639</v>
      </c>
      <c r="W27" s="157" t="s">
        <v>48</v>
      </c>
      <c r="X27" s="58" t="str">
        <f>IF(ISBLANK($B27),"",ROUND(ABS(_xll.RtGet(SourceAlias,$H27,BID)-I27),4))</f>
        <v/>
      </c>
      <c r="Y27" s="58" t="str">
        <f>IF(ISBLANK($B27),"",ROUND(ABS(_xll.RtGet(SourceAlias,$H27,BID)-J27),4))</f>
        <v/>
      </c>
      <c r="Z27" s="58" t="e">
        <f>IF(ISBLANK($C27),"",ROUND(ABS(_xll.RtGet(SourceAlias,$H27,BID)-K27),4))</f>
        <v>#VALUE!</v>
      </c>
      <c r="AA27" s="58" t="e">
        <f>IF(ISBLANK($C27),"",ROUND(ABS(_xll.RtGet(SourceAlias,$H27,BID)-L27),4))</f>
        <v>#VALUE!</v>
      </c>
      <c r="AB27" s="58" t="e">
        <f>IF(ISBLANK($D27),"",ROUND(ABS(_xll.RtGet(SourceAlias,$H27,BID)-M27),4))</f>
        <v>#VALUE!</v>
      </c>
      <c r="AC27" s="58" t="e">
        <f>IF(ISBLANK($D27),"",ROUND(ABS(_xll.RtGet(SourceAlias,$H27,BID)-N27),4))</f>
        <v>#VALUE!</v>
      </c>
      <c r="AD27" s="58" t="e">
        <f>IF(ISBLANK($E27),"",ROUND(ABS(_xll.RtGet(SourceAlias,$H27,BID)-O27),4))</f>
        <v>#VALUE!</v>
      </c>
      <c r="AE27" s="58" t="e">
        <f>IF(ISBLANK($E27),"",ROUND(ABS(_xll.RtGet(SourceAlias,$H27,BID)-O27),4))</f>
        <v>#VALUE!</v>
      </c>
      <c r="AF27" s="58" t="e">
        <f>IF(ISBLANK($F27),"",ROUND(ABS(_xll.RtGet(SourceAlias,$H27,BID)-P27),4))</f>
        <v>#VALUE!</v>
      </c>
      <c r="AG27" s="58" t="e">
        <f>IF(ISBLANK($F27),"",ROUND(ABS(_xll.RtGet(SourceAlias,$H27,BID)-Q27),4))</f>
        <v>#VALUE!</v>
      </c>
      <c r="AH27" s="32" t="s">
        <v>48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65" t="s">
        <v>80</v>
      </c>
      <c r="B28" s="62"/>
      <c r="C28" s="76" t="str">
        <f>IF(Contribute="abcd",IF($D$2&lt;&gt;-1,_xll.RtContribute(SourceAlias,K28,Fields,L28:M28,"SCOPE:SERVER"),_xll.RtContribute(SourceAlias,"DDS_INSERT_S",$D$2:$F$2,K28:M28,"SCOPE:SERVER FTC:ALL")),"stopped")</f>
        <v>stopped</v>
      </c>
      <c r="D28" s="76" t="str">
        <f>IF(Contribute="abcd",IF($D$2&lt;&gt;-1,_xll.RtContribute(SourceAlias,N28,Fields,O28:P28,"SCOPE:SERVER"),_xll.RtContribute(SourceAlias,"DDS_INSERT_S",$D$2:$F$2,N28:P28,"SCOPE:SERVER FTC:ALL")),"stopped")</f>
        <v>stopped</v>
      </c>
      <c r="E28" s="76" t="str">
        <f>IF(Contribute="abcd",IF($D$2&lt;&gt;-1,_xll.RtContribute(SourceAlias,Q28,Fields,R28:S28,"SCOPE:SERVER"),_xll.RtContribute(SourceAlias,"DDS_INSERT_S",$D$2:$F$2,R28:S28,"SCOPE:SERVER FTC:ALL")),"stopped")</f>
        <v>stopped</v>
      </c>
      <c r="F28" s="12" t="str">
        <f>IF(Contribute="abcd",IF($D$2&lt;&gt;-1,_xll.RtContribute(SourceAlias,T28,Fields,U28:V28,"SCOPE:SERVER"),_xll.RtContribute(SourceAlias,"DDS_INSERT_S",$D$2:$F$2,T28:V28,"SCOPE:SERVER FTC:ALL")),"stopped")</f>
        <v>stopped</v>
      </c>
      <c r="G28" s="2" t="s">
        <v>48</v>
      </c>
      <c r="H28" s="161" t="str">
        <v/>
      </c>
      <c r="I28" s="162" t="str">
        <f>IF(H28="","",'1M Pricing'!$I29*100)</f>
        <v/>
      </c>
      <c r="J28" s="162" t="str">
        <f t="shared" si="0"/>
        <v/>
      </c>
      <c r="K28" s="163" t="str">
        <v>EUR3MFUTM6=</v>
      </c>
      <c r="L28" s="162">
        <f>IF(K28="","",'3M Pricing'!$I29)</f>
        <v>99.977500000044813</v>
      </c>
      <c r="M28" s="162">
        <f t="shared" si="1"/>
        <v>99.977500000044813</v>
      </c>
      <c r="N28" s="163" t="str">
        <v>EUR6MFRA5x11=</v>
      </c>
      <c r="O28" s="162">
        <f>IF(N28="","",'6M Pricing'!$I29*100)</f>
        <v>6.8000000000026151E-2</v>
      </c>
      <c r="P28" s="162">
        <f t="shared" si="2"/>
        <v>6.8000000000026151E-2</v>
      </c>
      <c r="Q28" s="163" t="str">
        <v>EUR1YFRA5x17=</v>
      </c>
      <c r="R28" s="162">
        <f>IF(Q28="","",'1Y Pricing'!$I29*100)</f>
        <v>0.18099999999996488</v>
      </c>
      <c r="S28" s="162">
        <f t="shared" si="3"/>
        <v>0.18099999999996488</v>
      </c>
      <c r="T28" s="161" t="str">
        <v>EURONOIS17M=</v>
      </c>
      <c r="U28" s="162">
        <f>IF(T28="","",'ON Pricing'!$I29*100)</f>
        <v>-0.12003362549421755</v>
      </c>
      <c r="V28" s="162">
        <f t="shared" si="4"/>
        <v>-0.12003362549421755</v>
      </c>
      <c r="W28" s="157" t="s">
        <v>48</v>
      </c>
      <c r="X28" s="58" t="str">
        <f>IF(ISBLANK($B28),"",ROUND(ABS(_xll.RtGet(SourceAlias,$H28,BID)-I28),4))</f>
        <v/>
      </c>
      <c r="Y28" s="58" t="str">
        <f>IF(ISBLANK($B28),"",ROUND(ABS(_xll.RtGet(SourceAlias,$H28,BID)-J28),4))</f>
        <v/>
      </c>
      <c r="Z28" s="58" t="e">
        <f>IF(ISBLANK($C28),"",ROUND(ABS(_xll.RtGet(SourceAlias,$H28,BID)-K28),4))</f>
        <v>#VALUE!</v>
      </c>
      <c r="AA28" s="58" t="e">
        <f>IF(ISBLANK($C28),"",ROUND(ABS(_xll.RtGet(SourceAlias,$H28,BID)-L28),4))</f>
        <v>#VALUE!</v>
      </c>
      <c r="AB28" s="58" t="e">
        <f>IF(ISBLANK($D28),"",ROUND(ABS(_xll.RtGet(SourceAlias,$H28,BID)-M28),4))</f>
        <v>#VALUE!</v>
      </c>
      <c r="AC28" s="58" t="e">
        <f>IF(ISBLANK($D28),"",ROUND(ABS(_xll.RtGet(SourceAlias,$H28,BID)-N28),4))</f>
        <v>#VALUE!</v>
      </c>
      <c r="AD28" s="58" t="e">
        <f>IF(ISBLANK($E28),"",ROUND(ABS(_xll.RtGet(SourceAlias,$H28,BID)-O28),4))</f>
        <v>#VALUE!</v>
      </c>
      <c r="AE28" s="58" t="e">
        <f>IF(ISBLANK($E28),"",ROUND(ABS(_xll.RtGet(SourceAlias,$H28,BID)-O28),4))</f>
        <v>#VALUE!</v>
      </c>
      <c r="AF28" s="58" t="e">
        <f>IF(ISBLANK($F28),"",ROUND(ABS(_xll.RtGet(SourceAlias,$H28,BID)-P28),4))</f>
        <v>#VALUE!</v>
      </c>
      <c r="AG28" s="58" t="e">
        <f>IF(ISBLANK($F28),"",ROUND(ABS(_xll.RtGet(SourceAlias,$H28,BID)-Q28),4))</f>
        <v>#VALUE!</v>
      </c>
      <c r="AH28" s="32" t="s">
        <v>48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65" t="s">
        <v>45</v>
      </c>
      <c r="B29" s="62" t="str">
        <f>IF(Contribute="abcd",IF($D$2&lt;&gt;-1,_xll.RtContribute(SourceAlias,H29,Fields,I29:J29,"SCOPE:SERVER"),_xll.RtContribute(SourceAlias,"DDS_INSERT_S",$D$2:$F$2,H29:J29,"SCOPE:SERVER FTC:ALL")),"stopped")</f>
        <v>stopped</v>
      </c>
      <c r="C29" s="76" t="str">
        <f>IF(Contribute="abcd",IF($D$2&lt;&gt;-1,_xll.RtContribute(SourceAlias,K29,Fields,L29:M29,"SCOPE:SERVER"),_xll.RtContribute(SourceAlias,"DDS_INSERT_S",$D$2:$F$2,K29:M29,"SCOPE:SERVER FTC:ALL")),"stopped")</f>
        <v>stopped</v>
      </c>
      <c r="D29" s="76" t="str">
        <f>IF(Contribute="abcd",IF($D$2&lt;&gt;-1,_xll.RtContribute(SourceAlias,N29,Fields,O29:P29,"SCOPE:SERVER"),_xll.RtContribute(SourceAlias,"DDS_INSERT_S",$D$2:$F$2,N29:P29,"SCOPE:SERVER FTC:ALL")),"stopped")</f>
        <v>stopped</v>
      </c>
      <c r="E29" s="76" t="str">
        <f>IF(Contribute="abcd",IF($D$2&lt;&gt;-1,_xll.RtContribute(SourceAlias,Q29,Fields,R29:S29,"SCOPE:SERVER"),_xll.RtContribute(SourceAlias,"DDS_INSERT_S",$D$2:$F$2,R29:S29,"SCOPE:SERVER FTC:ALL")),"stopped")</f>
        <v>stopped</v>
      </c>
      <c r="F29" s="12" t="str">
        <f>IF(Contribute="abcd",IF($D$2&lt;&gt;-1,_xll.RtContribute(SourceAlias,T29,Fields,U29:V29,"SCOPE:SERVER"),_xll.RtContribute(SourceAlias,"DDS_INSERT_S",$D$2:$F$2,T29:V29,"SCOPE:SERVER FTC:ALL")),"stopped")</f>
        <v>stopped</v>
      </c>
      <c r="G29" s="2" t="s">
        <v>48</v>
      </c>
      <c r="H29" s="161" t="str">
        <v/>
      </c>
      <c r="I29" s="162" t="str">
        <f>IF(H29="","",'1M Pricing'!$I30*100)</f>
        <v/>
      </c>
      <c r="J29" s="162" t="str">
        <f t="shared" si="0"/>
        <v/>
      </c>
      <c r="K29" s="163" t="str">
        <v>EUR3MFUTU6=</v>
      </c>
      <c r="L29" s="162">
        <f>IF(K29="","",'3M Pricing'!$I30)</f>
        <v>99.947499999810432</v>
      </c>
      <c r="M29" s="162">
        <f t="shared" si="1"/>
        <v>99.947499999810432</v>
      </c>
      <c r="N29" s="163" t="str">
        <v>EUR6MFRA6x12=</v>
      </c>
      <c r="O29" s="162">
        <f>IF(N29="","",'6M Pricing'!$I30*100)</f>
        <v>6.9999999999975457E-2</v>
      </c>
      <c r="P29" s="162">
        <f t="shared" si="2"/>
        <v>6.9999999999975457E-2</v>
      </c>
      <c r="Q29" s="163" t="str">
        <v>EUR1YFRA6x18=</v>
      </c>
      <c r="R29" s="162">
        <f>IF(Q29="","",'1Y Pricing'!$I30*100)</f>
        <v>0.18499999999999983</v>
      </c>
      <c r="S29" s="162">
        <f t="shared" si="3"/>
        <v>0.18499999999999983</v>
      </c>
      <c r="T29" s="161" t="str">
        <v>EURONOIS18M=</v>
      </c>
      <c r="U29" s="162">
        <f>IF(T29="","",'ON Pricing'!$I30*100)</f>
        <v>-0.11900000000804765</v>
      </c>
      <c r="V29" s="162">
        <f t="shared" si="4"/>
        <v>-0.11900000000804765</v>
      </c>
      <c r="W29" s="157" t="s">
        <v>48</v>
      </c>
      <c r="X29" s="58" t="e">
        <f>IF(ISBLANK($B29),"",ROUND(ABS(_xll.RtGet(SourceAlias,$H29,BID)-I29),4))</f>
        <v>#VALUE!</v>
      </c>
      <c r="Y29" s="58" t="e">
        <f>IF(ISBLANK($B29),"",ROUND(ABS(_xll.RtGet(SourceAlias,$H29,BID)-J29),4))</f>
        <v>#VALUE!</v>
      </c>
      <c r="Z29" s="58" t="e">
        <f>IF(ISBLANK($C29),"",ROUND(ABS(_xll.RtGet(SourceAlias,$H29,BID)-K29),4))</f>
        <v>#VALUE!</v>
      </c>
      <c r="AA29" s="58" t="e">
        <f>IF(ISBLANK($C29),"",ROUND(ABS(_xll.RtGet(SourceAlias,$H29,BID)-L29),4))</f>
        <v>#VALUE!</v>
      </c>
      <c r="AB29" s="58" t="e">
        <f>IF(ISBLANK($D29),"",ROUND(ABS(_xll.RtGet(SourceAlias,$H29,BID)-M29),4))</f>
        <v>#VALUE!</v>
      </c>
      <c r="AC29" s="58" t="e">
        <f>IF(ISBLANK($D29),"",ROUND(ABS(_xll.RtGet(SourceAlias,$H29,BID)-N29),4))</f>
        <v>#VALUE!</v>
      </c>
      <c r="AD29" s="58" t="e">
        <f>IF(ISBLANK($E29),"",ROUND(ABS(_xll.RtGet(SourceAlias,$H29,BID)-O29),4))</f>
        <v>#VALUE!</v>
      </c>
      <c r="AE29" s="58" t="e">
        <f>IF(ISBLANK($E29),"",ROUND(ABS(_xll.RtGet(SourceAlias,$H29,BID)-O29),4))</f>
        <v>#VALUE!</v>
      </c>
      <c r="AF29" s="58" t="e">
        <f>IF(ISBLANK($F29),"",ROUND(ABS(_xll.RtGet(SourceAlias,$H29,BID)-P29),4))</f>
        <v>#VALUE!</v>
      </c>
      <c r="AG29" s="58" t="e">
        <f>IF(ISBLANK($F29),"",ROUND(ABS(_xll.RtGet(SourceAlias,$H29,BID)-Q29),4))</f>
        <v>#VALUE!</v>
      </c>
      <c r="AH29" s="32" t="s">
        <v>48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65" t="s">
        <v>81</v>
      </c>
      <c r="B30" s="62"/>
      <c r="C30" s="76" t="str">
        <f>IF(Contribute="abcd",IF($D$2&lt;&gt;-1,_xll.RtContribute(SourceAlias,K30,Fields,L30:M30,"SCOPE:SERVER"),_xll.RtContribute(SourceAlias,"DDS_INSERT_S",$D$2:$F$2,K30:M30,"SCOPE:SERVER FTC:ALL")),"stopped")</f>
        <v>stopped</v>
      </c>
      <c r="D30" s="76" t="str">
        <f>IF(Contribute="abcd",IF($D$2&lt;&gt;-1,_xll.RtContribute(SourceAlias,N30,Fields,O30:P30,"SCOPE:SERVER"),_xll.RtContribute(SourceAlias,"DDS_INSERT_S",$D$2:$F$2,N30:P30,"SCOPE:SERVER FTC:ALL")),"stopped")</f>
        <v>stopped</v>
      </c>
      <c r="E30" s="76" t="str">
        <f>IF(Contribute="abcd",IF($D$2&lt;&gt;-1,_xll.RtContribute(SourceAlias,Q30,Fields,R30:S30,"SCOPE:SERVER"),_xll.RtContribute(SourceAlias,"DDS_INSERT_S",$D$2:$F$2,R30:S30,"SCOPE:SERVER FTC:ALL")),"stopped")</f>
        <v>stopped</v>
      </c>
      <c r="F30" s="12" t="str">
        <f>IF(Contribute="abcd",IF($D$2&lt;&gt;-1,_xll.RtContribute(SourceAlias,T30,Fields,U30:V30,"SCOPE:SERVER"),_xll.RtContribute(SourceAlias,"DDS_INSERT_S",$D$2:$F$2,T30:V30,"SCOPE:SERVER FTC:ALL")),"stopped")</f>
        <v>stopped</v>
      </c>
      <c r="G30" s="3"/>
      <c r="H30" s="161" t="str">
        <v/>
      </c>
      <c r="I30" s="162" t="str">
        <f>IF(H30="","",'1M Pricing'!$I31*100)</f>
        <v/>
      </c>
      <c r="J30" s="162" t="str">
        <f t="shared" si="0"/>
        <v/>
      </c>
      <c r="K30" s="163" t="str">
        <v>EUR3MFUTZ6=</v>
      </c>
      <c r="L30" s="162">
        <f>IF(K30="","",'3M Pricing'!$I31)</f>
        <v>99.907500000016029</v>
      </c>
      <c r="M30" s="162">
        <f t="shared" si="1"/>
        <v>99.907500000016029</v>
      </c>
      <c r="N30" s="163" t="str">
        <v>EUR6MFRA7x13=</v>
      </c>
      <c r="O30" s="162">
        <f>IF(N30="","",'6M Pricing'!$I31*100)</f>
        <v>7.1999999997309189E-2</v>
      </c>
      <c r="P30" s="162">
        <f t="shared" si="2"/>
        <v>7.1999999997309189E-2</v>
      </c>
      <c r="Q30" s="163" t="str">
        <v>EUR1YFRA7x19=</v>
      </c>
      <c r="R30" s="162">
        <f>IF(Q30="","",'1Y Pricing'!$I31*100)</f>
        <v>0.18899999999673686</v>
      </c>
      <c r="S30" s="162">
        <f t="shared" si="3"/>
        <v>0.18899999999673686</v>
      </c>
      <c r="T30" s="161" t="str">
        <v>EURONOIS19M=</v>
      </c>
      <c r="U30" s="162">
        <f>IF(T30="","",'ON Pricing'!$I31*100)</f>
        <v>-0.11784457782721341</v>
      </c>
      <c r="V30" s="162">
        <f t="shared" si="4"/>
        <v>-0.11784457782721341</v>
      </c>
      <c r="W30" s="2"/>
      <c r="X30" s="58" t="str">
        <f>IF(ISBLANK($B30),"",ROUND(ABS(_xll.RtGet(SourceAlias,$H30,BID)-I30),4))</f>
        <v/>
      </c>
      <c r="Y30" s="58" t="str">
        <f>IF(ISBLANK($B30),"",ROUND(ABS(_xll.RtGet(SourceAlias,$H30,BID)-J30),4))</f>
        <v/>
      </c>
      <c r="Z30" s="58" t="e">
        <f>IF(ISBLANK($C30),"",ROUND(ABS(_xll.RtGet(SourceAlias,$H30,BID)-K30),4))</f>
        <v>#VALUE!</v>
      </c>
      <c r="AA30" s="58" t="e">
        <f>IF(ISBLANK($C30),"",ROUND(ABS(_xll.RtGet(SourceAlias,$H30,BID)-L30),4))</f>
        <v>#VALUE!</v>
      </c>
      <c r="AB30" s="58" t="e">
        <f>IF(ISBLANK($D30),"",ROUND(ABS(_xll.RtGet(SourceAlias,$H30,BID)-M30),4))</f>
        <v>#VALUE!</v>
      </c>
      <c r="AC30" s="58" t="e">
        <f>IF(ISBLANK($D30),"",ROUND(ABS(_xll.RtGet(SourceAlias,$H30,BID)-N30),4))</f>
        <v>#VALUE!</v>
      </c>
      <c r="AD30" s="58" t="e">
        <f>IF(ISBLANK($E30),"",ROUND(ABS(_xll.RtGet(SourceAlias,$H30,BID)-O30),4))</f>
        <v>#VALUE!</v>
      </c>
      <c r="AE30" s="58" t="e">
        <f>IF(ISBLANK($E30),"",ROUND(ABS(_xll.RtGet(SourceAlias,$H30,BID)-O30),4))</f>
        <v>#VALUE!</v>
      </c>
      <c r="AF30" s="58" t="e">
        <f>IF(ISBLANK($F30),"",ROUND(ABS(_xll.RtGet(SourceAlias,$H30,BID)-P30),4))</f>
        <v>#VALUE!</v>
      </c>
      <c r="AG30" s="58" t="e">
        <f>IF(ISBLANK($F30),"",ROUND(ABS(_xll.RtGet(SourceAlias,$H30,BID)-Q30),4))</f>
        <v>#VALUE!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65" t="s">
        <v>82</v>
      </c>
      <c r="B31" s="62"/>
      <c r="C31" s="76" t="str">
        <f>IF(Contribute="abcd",IF($D$2&lt;&gt;-1,_xll.RtContribute(SourceAlias,K31,Fields,L31:M31,"SCOPE:SERVER"),_xll.RtContribute(SourceAlias,"DDS_INSERT_S",$D$2:$F$2,K31:M31,"SCOPE:SERVER FTC:ALL")),"stopped")</f>
        <v>stopped</v>
      </c>
      <c r="D31" s="76" t="str">
        <f>IF(Contribute="abcd",IF($D$2&lt;&gt;-1,_xll.RtContribute(SourceAlias,N31,Fields,O31:P31,"SCOPE:SERVER"),_xll.RtContribute(SourceAlias,"DDS_INSERT_S",$D$2:$F$2,N31:P31,"SCOPE:SERVER FTC:ALL")),"stopped")</f>
        <v>stopped</v>
      </c>
      <c r="E31" s="76" t="str">
        <f>IF(Contribute="abcd",IF($D$2&lt;&gt;-1,_xll.RtContribute(SourceAlias,Q31,Fields,R31:S31,"SCOPE:SERVER"),_xll.RtContribute(SourceAlias,"DDS_INSERT_S",$D$2:$F$2,R31:S31,"SCOPE:SERVER FTC:ALL")),"stopped")</f>
        <v>stopped</v>
      </c>
      <c r="F31" s="12" t="str">
        <f>IF(Contribute="abcd",IF($D$2&lt;&gt;-1,_xll.RtContribute(SourceAlias,T31,Fields,U31:V31,"SCOPE:SERVER"),_xll.RtContribute(SourceAlias,"DDS_INSERT_S",$D$2:$F$2,T31:V31,"SCOPE:SERVER FTC:ALL")),"stopped")</f>
        <v>stopped</v>
      </c>
      <c r="G31" s="3"/>
      <c r="H31" s="161" t="str">
        <v/>
      </c>
      <c r="I31" s="162" t="str">
        <f>IF(H31="","",'1M Pricing'!$I32*100)</f>
        <v/>
      </c>
      <c r="J31" s="162" t="str">
        <f t="shared" si="0"/>
        <v/>
      </c>
      <c r="K31" s="163" t="str">
        <v>EUR3MFUTH7=</v>
      </c>
      <c r="L31" s="162">
        <f>IF(K31="","",'3M Pricing'!$I32)</f>
        <v>99.862500000217153</v>
      </c>
      <c r="M31" s="162">
        <f t="shared" si="1"/>
        <v>99.862500000217153</v>
      </c>
      <c r="N31" s="163" t="str">
        <v>EUR6MFRA8x14=</v>
      </c>
      <c r="O31" s="162">
        <f>IF(N31="","",'6M Pricing'!$I32*100)</f>
        <v>7.6999999999972993E-2</v>
      </c>
      <c r="P31" s="162">
        <f t="shared" si="2"/>
        <v>7.6999999999972993E-2</v>
      </c>
      <c r="Q31" s="163" t="str">
        <v>EUR1YFRA8x20=</v>
      </c>
      <c r="R31" s="162">
        <f>IF(Q31="","",'1Y Pricing'!$I32*100)</f>
        <v>0.19699999999900114</v>
      </c>
      <c r="S31" s="162">
        <f t="shared" si="3"/>
        <v>0.19699999999900114</v>
      </c>
      <c r="T31" s="161" t="str">
        <v>EURONOIS20M=</v>
      </c>
      <c r="U31" s="162">
        <f>IF(T31="","",'ON Pricing'!$I32*100)</f>
        <v>-0.11411862349452381</v>
      </c>
      <c r="V31" s="162">
        <f t="shared" si="4"/>
        <v>-0.11411862349452381</v>
      </c>
      <c r="W31" s="2"/>
      <c r="X31" s="58" t="str">
        <f>IF(ISBLANK($B31),"",ROUND(ABS(_xll.RtGet(SourceAlias,$H31,BID)-I31),4))</f>
        <v/>
      </c>
      <c r="Y31" s="58" t="str">
        <f>IF(ISBLANK($B31),"",ROUND(ABS(_xll.RtGet(SourceAlias,$H31,BID)-J31),4))</f>
        <v/>
      </c>
      <c r="Z31" s="58" t="e">
        <f>IF(ISBLANK($C31),"",ROUND(ABS(_xll.RtGet(SourceAlias,$H31,BID)-K31),4))</f>
        <v>#VALUE!</v>
      </c>
      <c r="AA31" s="58" t="e">
        <f>IF(ISBLANK($C31),"",ROUND(ABS(_xll.RtGet(SourceAlias,$H31,BID)-L31),4))</f>
        <v>#VALUE!</v>
      </c>
      <c r="AB31" s="58" t="e">
        <f>IF(ISBLANK($D31),"",ROUND(ABS(_xll.RtGet(SourceAlias,$H31,BID)-M31),4))</f>
        <v>#VALUE!</v>
      </c>
      <c r="AC31" s="58" t="e">
        <f>IF(ISBLANK($D31),"",ROUND(ABS(_xll.RtGet(SourceAlias,$H31,BID)-N31),4))</f>
        <v>#VALUE!</v>
      </c>
      <c r="AD31" s="58" t="e">
        <f>IF(ISBLANK($E31),"",ROUND(ABS(_xll.RtGet(SourceAlias,$H31,BID)-O31),4))</f>
        <v>#VALUE!</v>
      </c>
      <c r="AE31" s="58" t="e">
        <f>IF(ISBLANK($E31),"",ROUND(ABS(_xll.RtGet(SourceAlias,$H31,BID)-O31),4))</f>
        <v>#VALUE!</v>
      </c>
      <c r="AF31" s="58" t="e">
        <f>IF(ISBLANK($F31),"",ROUND(ABS(_xll.RtGet(SourceAlias,$H31,BID)-P31),4))</f>
        <v>#VALUE!</v>
      </c>
      <c r="AG31" s="58" t="e">
        <f>IF(ISBLANK($F31),"",ROUND(ABS(_xll.RtGet(SourceAlias,$H31,BID)-Q31),4))</f>
        <v>#VALUE!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65" t="s">
        <v>83</v>
      </c>
      <c r="B32" s="62" t="str">
        <f>IF(Contribute="abcd",IF($D$2&lt;&gt;-1,_xll.RtContribute(SourceAlias,H32,Fields,I32:J32,"SCOPE:SERVER"),_xll.RtContribute(SourceAlias,"DDS_INSERT_S",$D$2:$F$2,H32:J32,"SCOPE:SERVER FTC:ALL")),"stopped")</f>
        <v>stopped</v>
      </c>
      <c r="C32" s="76" t="str">
        <f>IF(Contribute="abcd",IF($D$2&lt;&gt;-1,_xll.RtContribute(SourceAlias,K32,Fields,L32:M32,"SCOPE:SERVER"),_xll.RtContribute(SourceAlias,"DDS_INSERT_S",$D$2:$F$2,K32:M32,"SCOPE:SERVER FTC:ALL")),"stopped")</f>
        <v>stopped</v>
      </c>
      <c r="D32" s="76" t="str">
        <f>IF(Contribute="abcd",IF($D$2&lt;&gt;-1,_xll.RtContribute(SourceAlias,N32,Fields,O32:P32,"SCOPE:SERVER"),_xll.RtContribute(SourceAlias,"DDS_INSERT_S",$D$2:$F$2,N32:P32,"SCOPE:SERVER FTC:ALL")),"stopped")</f>
        <v>stopped</v>
      </c>
      <c r="E32" s="76" t="str">
        <f>IF(Contribute="abcd",IF($D$2&lt;&gt;-1,_xll.RtContribute(SourceAlias,Q32,Fields,R32:S32,"SCOPE:SERVER"),_xll.RtContribute(SourceAlias,"DDS_INSERT_S",$D$2:$F$2,R32:S32,"SCOPE:SERVER FTC:ALL")),"stopped")</f>
        <v>stopped</v>
      </c>
      <c r="F32" s="12" t="str">
        <f>IF(Contribute="abcd",IF($D$2&lt;&gt;-1,_xll.RtContribute(SourceAlias,T32,Fields,U32:V32,"SCOPE:SERVER"),_xll.RtContribute(SourceAlias,"DDS_INSERT_S",$D$2:$F$2,T32:V32,"SCOPE:SERVER FTC:ALL")),"stopped")</f>
        <v>stopped</v>
      </c>
      <c r="G32" s="3"/>
      <c r="H32" s="161" t="str">
        <v/>
      </c>
      <c r="I32" s="162" t="str">
        <f>IF(H32="","",'1M Pricing'!$I33*100)</f>
        <v/>
      </c>
      <c r="J32" s="162" t="str">
        <f t="shared" si="0"/>
        <v/>
      </c>
      <c r="K32" s="163" t="str">
        <v/>
      </c>
      <c r="L32" s="162" t="str">
        <f>IF(K32="","",'3M Pricing'!$I33)</f>
        <v/>
      </c>
      <c r="M32" s="162" t="str">
        <f t="shared" si="1"/>
        <v/>
      </c>
      <c r="N32" s="163" t="str">
        <v>EUR6MFRA9x15=</v>
      </c>
      <c r="O32" s="162">
        <f>IF(N32="","",'6M Pricing'!$I33*100)</f>
        <v>8.1999999999983794E-2</v>
      </c>
      <c r="P32" s="162">
        <f t="shared" si="2"/>
        <v>8.1999999999983794E-2</v>
      </c>
      <c r="Q32" s="163" t="str">
        <v>EUR1YFRA9x21=</v>
      </c>
      <c r="R32" s="162">
        <f>IF(Q32="","",'1Y Pricing'!$I33*100)</f>
        <v>0.20399999999999108</v>
      </c>
      <c r="S32" s="162">
        <f t="shared" si="3"/>
        <v>0.20399999999999108</v>
      </c>
      <c r="T32" s="161" t="str">
        <v>EURONOIS21M=</v>
      </c>
      <c r="U32" s="162">
        <f>IF(T32="","",'ON Pricing'!$I33*100)</f>
        <v>-0.11200000002783482</v>
      </c>
      <c r="V32" s="162">
        <f t="shared" si="4"/>
        <v>-0.11200000002783482</v>
      </c>
      <c r="W32" s="2"/>
      <c r="X32" s="58" t="e">
        <f>IF(ISBLANK($B32),"",ROUND(ABS(_xll.RtGet(SourceAlias,$H32,BID)-I32),4))</f>
        <v>#VALUE!</v>
      </c>
      <c r="Y32" s="58" t="e">
        <f>IF(ISBLANK($B32),"",ROUND(ABS(_xll.RtGet(SourceAlias,$H32,BID)-J32),4))</f>
        <v>#VALUE!</v>
      </c>
      <c r="Z32" s="58" t="e">
        <f>IF(ISBLANK($C32),"",ROUND(ABS(_xll.RtGet(SourceAlias,$H32,BID)-K32),4))</f>
        <v>#VALUE!</v>
      </c>
      <c r="AA32" s="58" t="e">
        <f>IF(ISBLANK($C32),"",ROUND(ABS(_xll.RtGet(SourceAlias,$H32,BID)-L32),4))</f>
        <v>#VALUE!</v>
      </c>
      <c r="AB32" s="58" t="e">
        <f>IF(ISBLANK($D32),"",ROUND(ABS(_xll.RtGet(SourceAlias,$H32,BID)-M32),4))</f>
        <v>#VALUE!</v>
      </c>
      <c r="AC32" s="58" t="e">
        <f>IF(ISBLANK($D32),"",ROUND(ABS(_xll.RtGet(SourceAlias,$H32,BID)-N32),4))</f>
        <v>#VALUE!</v>
      </c>
      <c r="AD32" s="58" t="e">
        <f>IF(ISBLANK($E32),"",ROUND(ABS(_xll.RtGet(SourceAlias,$H32,BID)-O32),4))</f>
        <v>#VALUE!</v>
      </c>
      <c r="AE32" s="58" t="e">
        <f>IF(ISBLANK($E32),"",ROUND(ABS(_xll.RtGet(SourceAlias,$H32,BID)-O32),4))</f>
        <v>#VALUE!</v>
      </c>
      <c r="AF32" s="58" t="e">
        <f>IF(ISBLANK($F32),"",ROUND(ABS(_xll.RtGet(SourceAlias,$H32,BID)-P32),4))</f>
        <v>#VALUE!</v>
      </c>
      <c r="AG32" s="58" t="e">
        <f>IF(ISBLANK($F32),"",ROUND(ABS(_xll.RtGet(SourceAlias,$H32,BID)-Q32),4))</f>
        <v>#VALUE!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65" t="s">
        <v>84</v>
      </c>
      <c r="B33" s="62"/>
      <c r="C33" s="76" t="str">
        <f>IF(Contribute="abcd",IF($D$2&lt;&gt;-1,_xll.RtContribute(SourceAlias,K33,Fields,L33:M33,"SCOPE:SERVER"),_xll.RtContribute(SourceAlias,"DDS_INSERT_S",$D$2:$F$2,K33:M33,"SCOPE:SERVER FTC:ALL")),"stopped")</f>
        <v>stopped</v>
      </c>
      <c r="D33" s="76" t="str">
        <f>IF(Contribute="abcd",IF($D$2&lt;&gt;-1,_xll.RtContribute(SourceAlias,N33,Fields,O33:P33,"SCOPE:SERVER"),_xll.RtContribute(SourceAlias,"DDS_INSERT_S",$D$2:$F$2,N33:P33,"SCOPE:SERVER FTC:ALL")),"stopped")</f>
        <v>stopped</v>
      </c>
      <c r="E33" s="76" t="str">
        <f>IF(Contribute="abcd",IF($D$2&lt;&gt;-1,_xll.RtContribute(SourceAlias,Q33,Fields,R33:S33,"SCOPE:SERVER"),_xll.RtContribute(SourceAlias,"DDS_INSERT_S",$D$2:$F$2,R33:S33,"SCOPE:SERVER FTC:ALL")),"stopped")</f>
        <v>stopped</v>
      </c>
      <c r="F33" s="12" t="str">
        <f>IF(Contribute="abcd",IF($D$2&lt;&gt;-1,_xll.RtContribute(SourceAlias,T33,Fields,U33:V33,"SCOPE:SERVER"),_xll.RtContribute(SourceAlias,"DDS_INSERT_S",$D$2:$F$2,T33:V33,"SCOPE:SERVER FTC:ALL")),"stopped")</f>
        <v>stopped</v>
      </c>
      <c r="G33" s="3"/>
      <c r="H33" s="161" t="str">
        <v/>
      </c>
      <c r="I33" s="162" t="str">
        <f>IF(H33="","",'1M Pricing'!$I34*100)</f>
        <v/>
      </c>
      <c r="J33" s="162" t="str">
        <f t="shared" si="0"/>
        <v/>
      </c>
      <c r="K33" s="163" t="str">
        <v/>
      </c>
      <c r="L33" s="162" t="str">
        <f>IF(K33="","",'3M Pricing'!$I34)</f>
        <v/>
      </c>
      <c r="M33" s="162" t="str">
        <f t="shared" si="1"/>
        <v/>
      </c>
      <c r="N33" s="163" t="str">
        <v>EUR6MFRA10x16=</v>
      </c>
      <c r="O33" s="162">
        <f>IF(N33="","",'6M Pricing'!$I34*100)</f>
        <v>8.6999999999996511E-2</v>
      </c>
      <c r="P33" s="162">
        <f t="shared" si="2"/>
        <v>8.6999999999996511E-2</v>
      </c>
      <c r="Q33" s="163" t="str">
        <v>EUR1YFRA10x22=</v>
      </c>
      <c r="R33" s="162">
        <f>IF(Q33="","",'1Y Pricing'!$I34*100)</f>
        <v>0.20999999999943758</v>
      </c>
      <c r="S33" s="162">
        <f t="shared" si="3"/>
        <v>0.20999999999943758</v>
      </c>
      <c r="T33" s="161" t="str">
        <v>EURONOIS22M=</v>
      </c>
      <c r="U33" s="162">
        <f>IF(T33="","",'ON Pricing'!$I34*100)</f>
        <v>-0.10917130460826797</v>
      </c>
      <c r="V33" s="162">
        <f t="shared" si="4"/>
        <v>-0.10917130460826797</v>
      </c>
      <c r="W33" s="2"/>
      <c r="X33" s="58" t="str">
        <f>IF(ISBLANK($B33),"",ROUND(ABS(_xll.RtGet(SourceAlias,$H33,BID)-I33),4))</f>
        <v/>
      </c>
      <c r="Y33" s="58" t="str">
        <f>IF(ISBLANK($B33),"",ROUND(ABS(_xll.RtGet(SourceAlias,$H33,BID)-J33),4))</f>
        <v/>
      </c>
      <c r="Z33" s="58" t="e">
        <f>IF(ISBLANK($C33),"",ROUND(ABS(_xll.RtGet(SourceAlias,$H33,BID)-K33),4))</f>
        <v>#VALUE!</v>
      </c>
      <c r="AA33" s="58" t="e">
        <f>IF(ISBLANK($C33),"",ROUND(ABS(_xll.RtGet(SourceAlias,$H33,BID)-L33),4))</f>
        <v>#VALUE!</v>
      </c>
      <c r="AB33" s="58" t="e">
        <f>IF(ISBLANK($D33),"",ROUND(ABS(_xll.RtGet(SourceAlias,$H33,BID)-M33),4))</f>
        <v>#VALUE!</v>
      </c>
      <c r="AC33" s="58" t="e">
        <f>IF(ISBLANK($D33),"",ROUND(ABS(_xll.RtGet(SourceAlias,$H33,BID)-N33),4))</f>
        <v>#VALUE!</v>
      </c>
      <c r="AD33" s="58" t="e">
        <f>IF(ISBLANK($E33),"",ROUND(ABS(_xll.RtGet(SourceAlias,$H33,BID)-O33),4))</f>
        <v>#VALUE!</v>
      </c>
      <c r="AE33" s="58" t="e">
        <f>IF(ISBLANK($E33),"",ROUND(ABS(_xll.RtGet(SourceAlias,$H33,BID)-O33),4))</f>
        <v>#VALUE!</v>
      </c>
      <c r="AF33" s="58" t="e">
        <f>IF(ISBLANK($F33),"",ROUND(ABS(_xll.RtGet(SourceAlias,$H33,BID)-P33),4))</f>
        <v>#VALUE!</v>
      </c>
      <c r="AG33" s="58" t="e">
        <f>IF(ISBLANK($F33),"",ROUND(ABS(_xll.RtGet(SourceAlias,$H33,BID)-Q33),4))</f>
        <v>#VALUE!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65" t="s">
        <v>85</v>
      </c>
      <c r="B34" s="62"/>
      <c r="C34" s="76" t="str">
        <f>IF(Contribute="abcd",IF($D$2&lt;&gt;-1,_xll.RtContribute(SourceAlias,K34,Fields,L34:M34,"SCOPE:SERVER"),_xll.RtContribute(SourceAlias,"DDS_INSERT_S",$D$2:$F$2,K34:M34,"SCOPE:SERVER FTC:ALL")),"stopped")</f>
        <v>stopped</v>
      </c>
      <c r="D34" s="76" t="str">
        <f>IF(Contribute="abcd",IF($D$2&lt;&gt;-1,_xll.RtContribute(SourceAlias,N34,Fields,O34:P34,"SCOPE:SERVER"),_xll.RtContribute(SourceAlias,"DDS_INSERT_S",$D$2:$F$2,N34:P34,"SCOPE:SERVER FTC:ALL")),"stopped")</f>
        <v>stopped</v>
      </c>
      <c r="E34" s="76" t="str">
        <f>IF(Contribute="abcd",IF($D$2&lt;&gt;-1,_xll.RtContribute(SourceAlias,Q34,Fields,R34:S34,"SCOPE:SERVER"),_xll.RtContribute(SourceAlias,"DDS_INSERT_S",$D$2:$F$2,R34:S34,"SCOPE:SERVER FTC:ALL")),"stopped")</f>
        <v>stopped</v>
      </c>
      <c r="F34" s="12" t="str">
        <f>IF(Contribute="abcd",IF($D$2&lt;&gt;-1,_xll.RtContribute(SourceAlias,T34,Fields,U34:V34,"SCOPE:SERVER"),_xll.RtContribute(SourceAlias,"DDS_INSERT_S",$D$2:$F$2,T34:V34,"SCOPE:SERVER FTC:ALL")),"stopped")</f>
        <v>stopped</v>
      </c>
      <c r="G34" s="3"/>
      <c r="H34" s="161" t="str">
        <v/>
      </c>
      <c r="I34" s="162" t="str">
        <f>IF(H34="","",'1M Pricing'!$I35*100)</f>
        <v/>
      </c>
      <c r="J34" s="162" t="str">
        <f t="shared" si="0"/>
        <v/>
      </c>
      <c r="K34" s="163" t="str">
        <v/>
      </c>
      <c r="L34" s="162" t="str">
        <f>IF(K34="","",'3M Pricing'!$I35)</f>
        <v/>
      </c>
      <c r="M34" s="162" t="str">
        <f t="shared" si="1"/>
        <v/>
      </c>
      <c r="N34" s="163" t="str">
        <v>EUR6MFRA11x17=</v>
      </c>
      <c r="O34" s="162">
        <f>IF(N34="","",'6M Pricing'!$I35*100)</f>
        <v>9.4999999999999918E-2</v>
      </c>
      <c r="P34" s="162">
        <f t="shared" si="2"/>
        <v>9.4999999999999918E-2</v>
      </c>
      <c r="Q34" s="163" t="str">
        <v>EUR1YFRA11x23=</v>
      </c>
      <c r="R34" s="162">
        <f>IF(Q34="","",'1Y Pricing'!$I35*100)</f>
        <v>0.22100000007594978</v>
      </c>
      <c r="S34" s="162">
        <f t="shared" si="3"/>
        <v>0.22100000007594978</v>
      </c>
      <c r="T34" s="161" t="str">
        <v>EURONOIS23M=</v>
      </c>
      <c r="U34" s="162">
        <f>IF(T34="","",'ON Pricing'!$I35*100)</f>
        <v>-0.10478311584917301</v>
      </c>
      <c r="V34" s="162">
        <f t="shared" si="4"/>
        <v>-0.10478311584917301</v>
      </c>
      <c r="W34" s="2"/>
      <c r="X34" s="58" t="str">
        <f>IF(ISBLANK($B34),"",ROUND(ABS(_xll.RtGet(SourceAlias,$H34,BID)-I34),4))</f>
        <v/>
      </c>
      <c r="Y34" s="58" t="str">
        <f>IF(ISBLANK($B34),"",ROUND(ABS(_xll.RtGet(SourceAlias,$H34,BID)-J34),4))</f>
        <v/>
      </c>
      <c r="Z34" s="58" t="e">
        <f>IF(ISBLANK($C34),"",ROUND(ABS(_xll.RtGet(SourceAlias,$H34,BID)-K34),4))</f>
        <v>#VALUE!</v>
      </c>
      <c r="AA34" s="58" t="e">
        <f>IF(ISBLANK($C34),"",ROUND(ABS(_xll.RtGet(SourceAlias,$H34,BID)-L34),4))</f>
        <v>#VALUE!</v>
      </c>
      <c r="AB34" s="58" t="e">
        <f>IF(ISBLANK($D34),"",ROUND(ABS(_xll.RtGet(SourceAlias,$H34,BID)-M34),4))</f>
        <v>#VALUE!</v>
      </c>
      <c r="AC34" s="58" t="e">
        <f>IF(ISBLANK($D34),"",ROUND(ABS(_xll.RtGet(SourceAlias,$H34,BID)-N34),4))</f>
        <v>#VALUE!</v>
      </c>
      <c r="AD34" s="58" t="e">
        <f>IF(ISBLANK($E34),"",ROUND(ABS(_xll.RtGet(SourceAlias,$H34,BID)-O34),4))</f>
        <v>#VALUE!</v>
      </c>
      <c r="AE34" s="58" t="e">
        <f>IF(ISBLANK($E34),"",ROUND(ABS(_xll.RtGet(SourceAlias,$H34,BID)-O34),4))</f>
        <v>#VALUE!</v>
      </c>
      <c r="AF34" s="58" t="e">
        <f>IF(ISBLANK($F34),"",ROUND(ABS(_xll.RtGet(SourceAlias,$H34,BID)-P34),4))</f>
        <v>#VALUE!</v>
      </c>
      <c r="AG34" s="58" t="e">
        <f>IF(ISBLANK($F34),"",ROUND(ABS(_xll.RtGet(SourceAlias,$H34,BID)-Q34),4))</f>
        <v>#VALUE!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65" t="s">
        <v>24</v>
      </c>
      <c r="B35" s="62" t="str">
        <f>IF(Contribute="abcd",IF($D$2&lt;&gt;-1,_xll.RtContribute(SourceAlias,H35,Fields,I35:J35,"SCOPE:SERVER"),_xll.RtContribute(SourceAlias,"DDS_INSERT_S",$D$2:$F$2,H35:J35,"SCOPE:SERVER FTC:ALL")),"stopped")</f>
        <v>stopped</v>
      </c>
      <c r="C35" s="76" t="str">
        <f>IF(Contribute="abcd",IF($D$2&lt;&gt;-1,_xll.RtContribute(SourceAlias,K35,Fields,L35:M35,"SCOPE:SERVER"),_xll.RtContribute(SourceAlias,"DDS_INSERT_S",$D$2:$F$2,K35:M35,"SCOPE:SERVER FTC:ALL")),"stopped")</f>
        <v>stopped</v>
      </c>
      <c r="D35" s="76" t="str">
        <f>IF(Contribute="abcd",IF($D$2&lt;&gt;-1,_xll.RtContribute(SourceAlias,N35,Fields,O35:P35,"SCOPE:SERVER"),_xll.RtContribute(SourceAlias,"DDS_INSERT_S",$D$2:$F$2,N35:P35,"SCOPE:SERVER FTC:ALL")),"stopped")</f>
        <v>stopped</v>
      </c>
      <c r="E35" s="76" t="str">
        <f>IF(Contribute="abcd",IF($D$2&lt;&gt;-1,_xll.RtContribute(SourceAlias,Q35,Fields,R35:S35,"SCOPE:SERVER"),_xll.RtContribute(SourceAlias,"DDS_INSERT_S",$D$2:$F$2,R35:S35,"SCOPE:SERVER FTC:ALL")),"stopped")</f>
        <v>stopped</v>
      </c>
      <c r="F35" s="12" t="str">
        <f>IF(Contribute="abcd",IF($D$2&lt;&gt;-1,_xll.RtContribute(SourceAlias,T35,Fields,U35:V35,"SCOPE:SERVER"),_xll.RtContribute(SourceAlias,"DDS_INSERT_S",$D$2:$F$2,T35:V35,"SCOPE:SERVER FTC:ALL")),"stopped")</f>
        <v>stopped</v>
      </c>
      <c r="G35" s="3"/>
      <c r="H35" s="161" t="str">
        <v/>
      </c>
      <c r="I35" s="162" t="str">
        <f>IF(H35="","",'1M Pricing'!$I36*100)</f>
        <v/>
      </c>
      <c r="J35" s="162" t="str">
        <f t="shared" si="0"/>
        <v/>
      </c>
      <c r="K35" s="163" t="str">
        <v/>
      </c>
      <c r="L35" s="162" t="str">
        <f>IF(K35="","",'3M Pricing'!$I36)</f>
        <v/>
      </c>
      <c r="M35" s="162" t="str">
        <f t="shared" si="1"/>
        <v/>
      </c>
      <c r="N35" s="163" t="str">
        <v>EUR6MFRA12x18=</v>
      </c>
      <c r="O35" s="162">
        <f>IF(N35="","",'6M Pricing'!$I36*100)</f>
        <v>0.10300000000003182</v>
      </c>
      <c r="P35" s="162">
        <f t="shared" si="2"/>
        <v>0.10300000000003182</v>
      </c>
      <c r="Q35" s="163" t="str">
        <v>EUR1YFRA12x24=</v>
      </c>
      <c r="R35" s="162">
        <f>IF(Q35="","",'1Y Pricing'!$I36*100)</f>
        <v>0.23100000000000767</v>
      </c>
      <c r="S35" s="162">
        <f t="shared" si="3"/>
        <v>0.23100000000000767</v>
      </c>
      <c r="T35" s="161" t="str">
        <v>EURONOIS2Y=</v>
      </c>
      <c r="U35" s="162">
        <f>IF(T35="","",'ON Pricing'!$I36*100)</f>
        <v>-0.10099999995861042</v>
      </c>
      <c r="V35" s="162">
        <f t="shared" si="4"/>
        <v>-0.10099999995861042</v>
      </c>
      <c r="W35" s="2"/>
      <c r="X35" s="58" t="e">
        <f>IF(ISBLANK($B35),"",ROUND(ABS(_xll.RtGet(SourceAlias,$H35,BID)-I35),4))</f>
        <v>#VALUE!</v>
      </c>
      <c r="Y35" s="58" t="e">
        <f>IF(ISBLANK($B35),"",ROUND(ABS(_xll.RtGet(SourceAlias,$H35,BID)-J35),4))</f>
        <v>#VALUE!</v>
      </c>
      <c r="Z35" s="58" t="e">
        <f>IF(ISBLANK($C35),"",ROUND(ABS(_xll.RtGet(SourceAlias,$H35,BID)-K35),4))</f>
        <v>#VALUE!</v>
      </c>
      <c r="AA35" s="58" t="e">
        <f>IF(ISBLANK($C35),"",ROUND(ABS(_xll.RtGet(SourceAlias,$H35,BID)-L35),4))</f>
        <v>#VALUE!</v>
      </c>
      <c r="AB35" s="58" t="e">
        <f>IF(ISBLANK($D35),"",ROUND(ABS(_xll.RtGet(SourceAlias,$H35,BID)-M35),4))</f>
        <v>#VALUE!</v>
      </c>
      <c r="AC35" s="58" t="e">
        <f>IF(ISBLANK($D35),"",ROUND(ABS(_xll.RtGet(SourceAlias,$H35,BID)-N35),4))</f>
        <v>#VALUE!</v>
      </c>
      <c r="AD35" s="58" t="e">
        <f>IF(ISBLANK($E35),"",ROUND(ABS(_xll.RtGet(SourceAlias,$H35,BID)-O35),4))</f>
        <v>#VALUE!</v>
      </c>
      <c r="AE35" s="58" t="e">
        <f>IF(ISBLANK($E35),"",ROUND(ABS(_xll.RtGet(SourceAlias,$H35,BID)-O35),4))</f>
        <v>#VALUE!</v>
      </c>
      <c r="AF35" s="58" t="e">
        <f>IF(ISBLANK($F35),"",ROUND(ABS(_xll.RtGet(SourceAlias,$H35,BID)-P35),4))</f>
        <v>#VALUE!</v>
      </c>
      <c r="AG35" s="58" t="e">
        <f>IF(ISBLANK($F35),"",ROUND(ABS(_xll.RtGet(SourceAlias,$H35,BID)-Q35),4))</f>
        <v>#VALUE!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65" t="s">
        <v>117</v>
      </c>
      <c r="B36" s="62" t="str">
        <f>IF(Contribute="abcd",IF($D$2&lt;&gt;-1,_xll.RtContribute(SourceAlias,H36,Fields,I36:J36,"SCOPE:SERVER"),_xll.RtContribute(SourceAlias,"DDS_INSERT_S",$D$2:$F$2,H36:J36,"SCOPE:SERVER FTC:ALL")),"stopped")</f>
        <v>stopped</v>
      </c>
      <c r="C36" s="76"/>
      <c r="D36" s="76"/>
      <c r="E36" s="76"/>
      <c r="F36" s="12"/>
      <c r="G36" s="3"/>
      <c r="H36" s="161" t="str">
        <v/>
      </c>
      <c r="I36" s="162" t="str">
        <f>IF(H36="","",'1M Pricing'!$I37*100)</f>
        <v/>
      </c>
      <c r="J36" s="162" t="str">
        <f t="shared" si="0"/>
        <v/>
      </c>
      <c r="K36" s="163" t="str">
        <v/>
      </c>
      <c r="L36" s="162" t="str">
        <f>IF(K36="","",'3M Pricing'!$I37)</f>
        <v/>
      </c>
      <c r="M36" s="162" t="str">
        <f t="shared" si="1"/>
        <v/>
      </c>
      <c r="N36" s="163" t="str">
        <v>EUR6MFRA13x19=</v>
      </c>
      <c r="O36" s="162">
        <f>IF(N36="","",'6M Pricing'!$I37*100)</f>
        <v>0.11099999999419907</v>
      </c>
      <c r="P36" s="162">
        <f t="shared" si="2"/>
        <v>0.11099999999419907</v>
      </c>
      <c r="Q36" s="163" t="str">
        <v/>
      </c>
      <c r="R36" s="162" t="str">
        <f>IF(Q36="","",'1Y Pricing'!$I37*100)</f>
        <v/>
      </c>
      <c r="S36" s="162" t="str">
        <f t="shared" si="3"/>
        <v/>
      </c>
      <c r="T36" s="161" t="str">
        <v/>
      </c>
      <c r="U36" s="162" t="str">
        <f>IF(T36="","",'ON Pricing'!$I37*100)</f>
        <v/>
      </c>
      <c r="V36" s="162" t="str">
        <f t="shared" si="4"/>
        <v/>
      </c>
      <c r="W36" s="2"/>
      <c r="X36" s="58" t="e">
        <f>IF(ISBLANK($B36),"",ROUND(ABS(_xll.RtGet(SourceAlias,$H36,BID)-I36),4))</f>
        <v>#VALUE!</v>
      </c>
      <c r="Y36" s="58" t="e">
        <f>IF(ISBLANK($B36),"",ROUND(ABS(_xll.RtGet(SourceAlias,$H36,BID)-J36),4))</f>
        <v>#VALUE!</v>
      </c>
      <c r="Z36" s="58" t="str">
        <f>IF(ISBLANK($C36),"",ROUND(ABS(_xll.RtGet(SourceAlias,$H36,BID)-K36),4))</f>
        <v/>
      </c>
      <c r="AA36" s="58" t="str">
        <f>IF(ISBLANK($C36),"",ROUND(ABS(_xll.RtGet(SourceAlias,$H36,BID)-L36),4))</f>
        <v/>
      </c>
      <c r="AB36" s="58" t="str">
        <f>IF(ISBLANK($D36),"",ROUND(ABS(_xll.RtGet(SourceAlias,$H36,BID)-M36),4))</f>
        <v/>
      </c>
      <c r="AC36" s="58" t="str">
        <f>IF(ISBLANK($D36),"",ROUND(ABS(_xll.RtGet(SourceAlias,$H36,BID)-N36),4))</f>
        <v/>
      </c>
      <c r="AD36" s="58" t="str">
        <f>IF(ISBLANK($E36),"",ROUND(ABS(_xll.RtGet(SourceAlias,$H36,BID)-O36),4))</f>
        <v/>
      </c>
      <c r="AE36" s="58" t="str">
        <f>IF(ISBLANK($E36),"",ROUND(ABS(_xll.RtGet(SourceAlias,$H36,BID)-O36),4))</f>
        <v/>
      </c>
      <c r="AF36" s="58" t="str">
        <f>IF(ISBLANK($F36),"",ROUND(ABS(_xll.RtGet(SourceAlias,$H36,BID)-P36),4))</f>
        <v/>
      </c>
      <c r="AG36" s="58" t="str">
        <f>IF(ISBLANK($F36),"",ROUND(ABS(_xll.RtGet(SourceAlias,$H36,BID)-Q36),4))</f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65" t="s">
        <v>118</v>
      </c>
      <c r="B37" s="62" t="str">
        <f>IF(Contribute="abcd",IF($D$2&lt;&gt;-1,_xll.RtContribute(SourceAlias,H37,Fields,I37:J37,"SCOPE:SERVER"),_xll.RtContribute(SourceAlias,"DDS_INSERT_S",$D$2:$F$2,H37:J37,"SCOPE:SERVER FTC:ALL")),"stopped")</f>
        <v>stopped</v>
      </c>
      <c r="C37" s="76"/>
      <c r="D37" s="76"/>
      <c r="E37" s="76"/>
      <c r="F37" s="12"/>
      <c r="G37" s="3"/>
      <c r="H37" s="161" t="str">
        <v/>
      </c>
      <c r="I37" s="162" t="str">
        <f>IF(H37="","",'1M Pricing'!$I38*100)</f>
        <v/>
      </c>
      <c r="J37" s="162" t="str">
        <f t="shared" si="0"/>
        <v/>
      </c>
      <c r="K37" s="163" t="str">
        <v/>
      </c>
      <c r="L37" s="162" t="str">
        <f>IF(K37="","",'3M Pricing'!$I38)</f>
        <v/>
      </c>
      <c r="M37" s="162" t="str">
        <f t="shared" si="1"/>
        <v/>
      </c>
      <c r="N37" s="163" t="str">
        <v>EUR6MFRA14x20=</v>
      </c>
      <c r="O37" s="162">
        <f>IF(N37="","",'6M Pricing'!$I38*100)</f>
        <v>0.12300000005049935</v>
      </c>
      <c r="P37" s="162">
        <f t="shared" si="2"/>
        <v>0.12300000005049935</v>
      </c>
      <c r="Q37" s="163" t="str">
        <v/>
      </c>
      <c r="R37" s="162" t="str">
        <f>IF(Q37="","",'1Y Pricing'!$I38*100)</f>
        <v/>
      </c>
      <c r="S37" s="162" t="str">
        <f t="shared" si="3"/>
        <v/>
      </c>
      <c r="T37" s="161" t="str">
        <v/>
      </c>
      <c r="U37" s="162" t="str">
        <f>IF(T37="","",'ON Pricing'!$I38*100)</f>
        <v/>
      </c>
      <c r="V37" s="162" t="str">
        <f t="shared" si="4"/>
        <v/>
      </c>
      <c r="W37" s="2"/>
      <c r="X37" s="58" t="e">
        <f>IF(ISBLANK($B37),"",ROUND(ABS(_xll.RtGet(SourceAlias,$H37,BID)-I37),4))</f>
        <v>#VALUE!</v>
      </c>
      <c r="Y37" s="58" t="e">
        <f>IF(ISBLANK($B37),"",ROUND(ABS(_xll.RtGet(SourceAlias,$H37,BID)-J37),4))</f>
        <v>#VALUE!</v>
      </c>
      <c r="Z37" s="58" t="str">
        <f>IF(ISBLANK($C37),"",ROUND(ABS(_xll.RtGet(SourceAlias,$H37,BID)-K37),4))</f>
        <v/>
      </c>
      <c r="AA37" s="58" t="str">
        <f>IF(ISBLANK($C37),"",ROUND(ABS(_xll.RtGet(SourceAlias,$H37,BID)-L37),4))</f>
        <v/>
      </c>
      <c r="AB37" s="58" t="str">
        <f>IF(ISBLANK($D37),"",ROUND(ABS(_xll.RtGet(SourceAlias,$H37,BID)-M37),4))</f>
        <v/>
      </c>
      <c r="AC37" s="58" t="str">
        <f>IF(ISBLANK($D37),"",ROUND(ABS(_xll.RtGet(SourceAlias,$H37,BID)-N37),4))</f>
        <v/>
      </c>
      <c r="AD37" s="58" t="str">
        <f>IF(ISBLANK($E37),"",ROUND(ABS(_xll.RtGet(SourceAlias,$H37,BID)-O37),4))</f>
        <v/>
      </c>
      <c r="AE37" s="58" t="str">
        <f>IF(ISBLANK($E37),"",ROUND(ABS(_xll.RtGet(SourceAlias,$H37,BID)-O37),4))</f>
        <v/>
      </c>
      <c r="AF37" s="58" t="str">
        <f>IF(ISBLANK($F37),"",ROUND(ABS(_xll.RtGet(SourceAlias,$H37,BID)-P37),4))</f>
        <v/>
      </c>
      <c r="AG37" s="58" t="str">
        <f>IF(ISBLANK($F37),"",ROUND(ABS(_xll.RtGet(SourceAlias,$H37,BID)-Q37),4))</f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65" t="s">
        <v>119</v>
      </c>
      <c r="B38" s="62" t="str">
        <f>IF(Contribute="abcd",IF($D$2&lt;&gt;-1,_xll.RtContribute(SourceAlias,H38,Fields,I38:J38,"SCOPE:SERVER"),_xll.RtContribute(SourceAlias,"DDS_INSERT_S",$D$2:$F$2,H38:J38,"SCOPE:SERVER FTC:ALL")),"stopped")</f>
        <v>stopped</v>
      </c>
      <c r="C38" s="76"/>
      <c r="D38" s="76"/>
      <c r="E38" s="76"/>
      <c r="F38" s="12"/>
      <c r="G38" s="3"/>
      <c r="H38" s="161" t="str">
        <v/>
      </c>
      <c r="I38" s="162" t="str">
        <f>IF(H38="","",'1M Pricing'!$I39*100)</f>
        <v/>
      </c>
      <c r="J38" s="162" t="str">
        <f t="shared" si="0"/>
        <v/>
      </c>
      <c r="K38" s="163" t="str">
        <v/>
      </c>
      <c r="L38" s="162" t="str">
        <f>IF(K38="","",'3M Pricing'!$I39)</f>
        <v/>
      </c>
      <c r="M38" s="162" t="str">
        <f t="shared" si="1"/>
        <v/>
      </c>
      <c r="N38" s="163" t="str">
        <v>EUR6MFRA15x21=</v>
      </c>
      <c r="O38" s="162">
        <f>IF(N38="","",'6M Pricing'!$I39*100)</f>
        <v>0.13400000007050045</v>
      </c>
      <c r="P38" s="162">
        <f t="shared" si="2"/>
        <v>0.13400000007050045</v>
      </c>
      <c r="Q38" s="163" t="str">
        <v/>
      </c>
      <c r="R38" s="162" t="str">
        <f>IF(Q38="","",'1Y Pricing'!$I39*100)</f>
        <v/>
      </c>
      <c r="S38" s="162" t="str">
        <f t="shared" si="3"/>
        <v/>
      </c>
      <c r="T38" s="161" t="str">
        <v/>
      </c>
      <c r="U38" s="162" t="str">
        <f>IF(T38="","",'ON Pricing'!$I39*100)</f>
        <v/>
      </c>
      <c r="V38" s="162" t="str">
        <f t="shared" si="4"/>
        <v/>
      </c>
      <c r="W38" s="2"/>
      <c r="X38" s="58" t="e">
        <f>IF(ISBLANK($B38),"",ROUND(ABS(_xll.RtGet(SourceAlias,$H38,BID)-I38),4))</f>
        <v>#VALUE!</v>
      </c>
      <c r="Y38" s="58" t="e">
        <f>IF(ISBLANK($B38),"",ROUND(ABS(_xll.RtGet(SourceAlias,$H38,BID)-J38),4))</f>
        <v>#VALUE!</v>
      </c>
      <c r="Z38" s="58" t="str">
        <f>IF(ISBLANK($C38),"",ROUND(ABS(_xll.RtGet(SourceAlias,$H38,BID)-K38),4))</f>
        <v/>
      </c>
      <c r="AA38" s="58" t="str">
        <f>IF(ISBLANK($C38),"",ROUND(ABS(_xll.RtGet(SourceAlias,$H38,BID)-L38),4))</f>
        <v/>
      </c>
      <c r="AB38" s="58" t="str">
        <f>IF(ISBLANK($D38),"",ROUND(ABS(_xll.RtGet(SourceAlias,$H38,BID)-M38),4))</f>
        <v/>
      </c>
      <c r="AC38" s="58" t="str">
        <f>IF(ISBLANK($D38),"",ROUND(ABS(_xll.RtGet(SourceAlias,$H38,BID)-N38),4))</f>
        <v/>
      </c>
      <c r="AD38" s="58" t="str">
        <f>IF(ISBLANK($E38),"",ROUND(ABS(_xll.RtGet(SourceAlias,$H38,BID)-O38),4))</f>
        <v/>
      </c>
      <c r="AE38" s="58" t="str">
        <f>IF(ISBLANK($E38),"",ROUND(ABS(_xll.RtGet(SourceAlias,$H38,BID)-O38),4))</f>
        <v/>
      </c>
      <c r="AF38" s="58" t="str">
        <f>IF(ISBLANK($F38),"",ROUND(ABS(_xll.RtGet(SourceAlias,$H38,BID)-P38),4))</f>
        <v/>
      </c>
      <c r="AG38" s="58" t="str">
        <f>IF(ISBLANK($F38),"",ROUND(ABS(_xll.RtGet(SourceAlias,$H38,BID)-Q38),4))</f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65" t="s">
        <v>25</v>
      </c>
      <c r="B39" s="62" t="str">
        <f>IF(Contribute="abcd",IF($D$2&lt;&gt;-1,_xll.RtContribute(SourceAlias,H39,Fields,I39:J39,"SCOPE:SERVER"),_xll.RtContribute(SourceAlias,"DDS_INSERT_S",$D$2:$F$2,H39:J39,"SCOPE:SERVER FTC:ALL")),"stopped")</f>
        <v>stopped</v>
      </c>
      <c r="C39" s="76" t="str">
        <f>IF(Contribute="abcd",IF($D$2&lt;&gt;-1,_xll.RtContribute(SourceAlias,K39,Fields,L39:M39,"SCOPE:SERVER"),_xll.RtContribute(SourceAlias,"DDS_INSERT_S",$D$2:$F$2,K39:M39,"SCOPE:SERVER FTC:ALL")),"stopped")</f>
        <v>stopped</v>
      </c>
      <c r="D39" s="76" t="str">
        <f>IF(Contribute="abcd",IF($D$2&lt;&gt;-1,_xll.RtContribute(SourceAlias,N39,Fields,O39:P39,"SCOPE:SERVER"),_xll.RtContribute(SourceAlias,"DDS_INSERT_S",$D$2:$F$2,N39:P39,"SCOPE:SERVER FTC:ALL")),"stopped")</f>
        <v>stopped</v>
      </c>
      <c r="E39" s="76" t="str">
        <f>IF(Contribute="abcd",IF($D$2&lt;&gt;-1,_xll.RtContribute(SourceAlias,Q39,Fields,R39:S39,"SCOPE:SERVER"),_xll.RtContribute(SourceAlias,"DDS_INSERT_S",$D$2:$F$2,R39:S39,"SCOPE:SERVER FTC:ALL")),"stopped")</f>
        <v>stopped</v>
      </c>
      <c r="F39" s="12" t="str">
        <f>IF(Contribute="abcd",IF($D$2&lt;&gt;-1,_xll.RtContribute(SourceAlias,T39,Fields,U39:V39,"SCOPE:SERVER"),_xll.RtContribute(SourceAlias,"DDS_INSERT_S",$D$2:$F$2,T39:V39,"SCOPE:SERVER FTC:ALL")),"stopped")</f>
        <v>stopped</v>
      </c>
      <c r="G39" s="3"/>
      <c r="H39" s="161" t="str">
        <v/>
      </c>
      <c r="I39" s="162" t="str">
        <f>IF(H39="","",'1M Pricing'!$I40*100)</f>
        <v/>
      </c>
      <c r="J39" s="162" t="str">
        <f t="shared" si="0"/>
        <v/>
      </c>
      <c r="K39" s="163" t="str">
        <v/>
      </c>
      <c r="L39" s="162" t="str">
        <f>IF(K39="","",'3M Pricing'!$I40)</f>
        <v/>
      </c>
      <c r="M39" s="162" t="str">
        <f t="shared" si="1"/>
        <v/>
      </c>
      <c r="N39" s="163" t="str">
        <v>EUR6MFRA16x22=</v>
      </c>
      <c r="O39" s="162">
        <f>IF(N39="","",'6M Pricing'!$I40*100)</f>
        <v>0.14500000005084371</v>
      </c>
      <c r="P39" s="162">
        <f t="shared" si="2"/>
        <v>0.14500000005084371</v>
      </c>
      <c r="Q39" s="163" t="str">
        <v/>
      </c>
      <c r="R39" s="162" t="str">
        <f>IF(Q39="","",'1Y Pricing'!$I40*100)</f>
        <v/>
      </c>
      <c r="S39" s="162" t="str">
        <f t="shared" si="3"/>
        <v/>
      </c>
      <c r="T39" s="161" t="str">
        <v>EURONOIS3Y=</v>
      </c>
      <c r="U39" s="162">
        <f>IF(T39="","",'ON Pricing'!$I40*100)</f>
        <v>-3.5000000009272579E-2</v>
      </c>
      <c r="V39" s="162">
        <f t="shared" si="4"/>
        <v>-3.5000000009272579E-2</v>
      </c>
      <c r="W39" s="2"/>
      <c r="X39" s="58" t="e">
        <f>IF(ISBLANK($B39),"",ROUND(ABS(_xll.RtGet(SourceAlias,$H39,BID)-I39),4))</f>
        <v>#VALUE!</v>
      </c>
      <c r="Y39" s="58" t="e">
        <f>IF(ISBLANK($B39),"",ROUND(ABS(_xll.RtGet(SourceAlias,$H39,BID)-J39),4))</f>
        <v>#VALUE!</v>
      </c>
      <c r="Z39" s="58" t="e">
        <f>IF(ISBLANK($C39),"",ROUND(ABS(_xll.RtGet(SourceAlias,$H39,BID)-K39),4))</f>
        <v>#VALUE!</v>
      </c>
      <c r="AA39" s="58" t="e">
        <f>IF(ISBLANK($C39),"",ROUND(ABS(_xll.RtGet(SourceAlias,$H39,BID)-L39),4))</f>
        <v>#VALUE!</v>
      </c>
      <c r="AB39" s="58" t="e">
        <f>IF(ISBLANK($D39),"",ROUND(ABS(_xll.RtGet(SourceAlias,$H39,BID)-M39),4))</f>
        <v>#VALUE!</v>
      </c>
      <c r="AC39" s="58" t="e">
        <f>IF(ISBLANK($D39),"",ROUND(ABS(_xll.RtGet(SourceAlias,$H39,BID)-N39),4))</f>
        <v>#VALUE!</v>
      </c>
      <c r="AD39" s="58" t="e">
        <f>IF(ISBLANK($E39),"",ROUND(ABS(_xll.RtGet(SourceAlias,$H39,BID)-O39),4))</f>
        <v>#VALUE!</v>
      </c>
      <c r="AE39" s="58" t="e">
        <f>IF(ISBLANK($E39),"",ROUND(ABS(_xll.RtGet(SourceAlias,$H39,BID)-O39),4))</f>
        <v>#VALUE!</v>
      </c>
      <c r="AF39" s="58" t="e">
        <f>IF(ISBLANK($F39),"",ROUND(ABS(_xll.RtGet(SourceAlias,$H39,BID)-P39),4))</f>
        <v>#VALUE!</v>
      </c>
      <c r="AG39" s="58" t="e">
        <f>IF(ISBLANK($F39),"",ROUND(ABS(_xll.RtGet(SourceAlias,$H39,BID)-Q39),4))</f>
        <v>#VALUE!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65" t="s">
        <v>26</v>
      </c>
      <c r="B40" s="62" t="str">
        <f>IF(Contribute="abcd",IF($D$2&lt;&gt;-1,_xll.RtContribute(SourceAlias,H40,Fields,I40:J40,"SCOPE:SERVER"),_xll.RtContribute(SourceAlias,"DDS_INSERT_S",$D$2:$F$2,H40:J40,"SCOPE:SERVER FTC:ALL")),"stopped")</f>
        <v>stopped</v>
      </c>
      <c r="C40" s="76" t="str">
        <f>IF(Contribute="abcd",IF($D$2&lt;&gt;-1,_xll.RtContribute(SourceAlias,K40,Fields,L40:M40,"SCOPE:SERVER"),_xll.RtContribute(SourceAlias,"DDS_INSERT_S",$D$2:$F$2,K40:M40,"SCOPE:SERVER FTC:ALL")),"stopped")</f>
        <v>stopped</v>
      </c>
      <c r="D40" s="76" t="str">
        <f>IF(Contribute="abcd",IF($D$2&lt;&gt;-1,_xll.RtContribute(SourceAlias,N40,Fields,O40:P40,"SCOPE:SERVER"),_xll.RtContribute(SourceAlias,"DDS_INSERT_S",$D$2:$F$2,N40:P40,"SCOPE:SERVER FTC:ALL")),"stopped")</f>
        <v>stopped</v>
      </c>
      <c r="E40" s="76" t="str">
        <f>IF(Contribute="abcd",IF($D$2&lt;&gt;-1,_xll.RtContribute(SourceAlias,Q40,Fields,R40:S40,"SCOPE:SERVER"),_xll.RtContribute(SourceAlias,"DDS_INSERT_S",$D$2:$F$2,R40:S40,"SCOPE:SERVER FTC:ALL")),"stopped")</f>
        <v>stopped</v>
      </c>
      <c r="F40" s="12" t="str">
        <f>IF(Contribute="abcd",IF($D$2&lt;&gt;-1,_xll.RtContribute(SourceAlias,T40,Fields,U40:V40,"SCOPE:SERVER"),_xll.RtContribute(SourceAlias,"DDS_INSERT_S",$D$2:$F$2,T40:V40,"SCOPE:SERVER FTC:ALL")),"stopped")</f>
        <v>stopped</v>
      </c>
      <c r="G40" s="3"/>
      <c r="H40" s="161" t="str">
        <v/>
      </c>
      <c r="I40" s="162" t="str">
        <f>IF(H40="","",'1M Pricing'!$I41*100)</f>
        <v/>
      </c>
      <c r="J40" s="162" t="str">
        <f t="shared" si="0"/>
        <v/>
      </c>
      <c r="K40" s="163" t="str">
        <v/>
      </c>
      <c r="L40" s="162" t="str">
        <f>IF(K40="","",'3M Pricing'!$I41)</f>
        <v/>
      </c>
      <c r="M40" s="162" t="str">
        <f t="shared" si="1"/>
        <v/>
      </c>
      <c r="N40" s="163" t="str">
        <v>EUR6MFRA17x23=</v>
      </c>
      <c r="O40" s="162">
        <f>IF(N40="","",'6M Pricing'!$I41*100)</f>
        <v>0.16099999994596331</v>
      </c>
      <c r="P40" s="162">
        <f t="shared" si="2"/>
        <v>0.16099999994596331</v>
      </c>
      <c r="Q40" s="163" t="str">
        <v/>
      </c>
      <c r="R40" s="162" t="str">
        <f>IF(Q40="","",'1Y Pricing'!$I41*100)</f>
        <v/>
      </c>
      <c r="S40" s="162" t="str">
        <f t="shared" si="3"/>
        <v/>
      </c>
      <c r="T40" s="161" t="str">
        <v>EURONOIS4Y=</v>
      </c>
      <c r="U40" s="162">
        <f>IF(T40="","",'ON Pricing'!$I41*100)</f>
        <v>6.000000000220844E-2</v>
      </c>
      <c r="V40" s="162">
        <f t="shared" si="4"/>
        <v>6.000000000220844E-2</v>
      </c>
      <c r="W40" s="2"/>
      <c r="X40" s="58" t="e">
        <f>IF(ISBLANK($B40),"",ROUND(ABS(_xll.RtGet(SourceAlias,$H40,BID)-I40),4))</f>
        <v>#VALUE!</v>
      </c>
      <c r="Y40" s="58" t="e">
        <f>IF(ISBLANK($B40),"",ROUND(ABS(_xll.RtGet(SourceAlias,$H40,BID)-J40),4))</f>
        <v>#VALUE!</v>
      </c>
      <c r="Z40" s="58" t="e">
        <f>IF(ISBLANK($C40),"",ROUND(ABS(_xll.RtGet(SourceAlias,$H40,BID)-K40),4))</f>
        <v>#VALUE!</v>
      </c>
      <c r="AA40" s="58" t="e">
        <f>IF(ISBLANK($C40),"",ROUND(ABS(_xll.RtGet(SourceAlias,$H40,BID)-L40),4))</f>
        <v>#VALUE!</v>
      </c>
      <c r="AB40" s="58" t="e">
        <f>IF(ISBLANK($D40),"",ROUND(ABS(_xll.RtGet(SourceAlias,$H40,BID)-M40),4))</f>
        <v>#VALUE!</v>
      </c>
      <c r="AC40" s="58" t="e">
        <f>IF(ISBLANK($D40),"",ROUND(ABS(_xll.RtGet(SourceAlias,$H40,BID)-N40),4))</f>
        <v>#VALUE!</v>
      </c>
      <c r="AD40" s="58" t="e">
        <f>IF(ISBLANK($E40),"",ROUND(ABS(_xll.RtGet(SourceAlias,$H40,BID)-O40),4))</f>
        <v>#VALUE!</v>
      </c>
      <c r="AE40" s="58" t="e">
        <f>IF(ISBLANK($E40),"",ROUND(ABS(_xll.RtGet(SourceAlias,$H40,BID)-O40),4))</f>
        <v>#VALUE!</v>
      </c>
      <c r="AF40" s="58" t="e">
        <f>IF(ISBLANK($F40),"",ROUND(ABS(_xll.RtGet(SourceAlias,$H40,BID)-P40),4))</f>
        <v>#VALUE!</v>
      </c>
      <c r="AG40" s="58" t="e">
        <f>IF(ISBLANK($F40),"",ROUND(ABS(_xll.RtGet(SourceAlias,$H40,BID)-Q40),4))</f>
        <v>#VALUE!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65" t="s">
        <v>27</v>
      </c>
      <c r="B41" s="62" t="str">
        <f>IF(Contribute="abcd",IF($D$2&lt;&gt;-1,_xll.RtContribute(SourceAlias,H41,Fields,I41:J41,"SCOPE:SERVER"),_xll.RtContribute(SourceAlias,"DDS_INSERT_S",$D$2:$F$2,H41:J41,"SCOPE:SERVER FTC:ALL")),"stopped")</f>
        <v>stopped</v>
      </c>
      <c r="C41" s="76" t="str">
        <f>IF(Contribute="abcd",IF($D$2&lt;&gt;-1,_xll.RtContribute(SourceAlias,K41,Fields,L41:M41,"SCOPE:SERVER"),_xll.RtContribute(SourceAlias,"DDS_INSERT_S",$D$2:$F$2,K41:M41,"SCOPE:SERVER FTC:ALL")),"stopped")</f>
        <v>stopped</v>
      </c>
      <c r="D41" s="76" t="str">
        <f>IF(Contribute="abcd",IF($D$2&lt;&gt;-1,_xll.RtContribute(SourceAlias,N41,Fields,O41:P41,"SCOPE:SERVER"),_xll.RtContribute(SourceAlias,"DDS_INSERT_S",$D$2:$F$2,N41:P41,"SCOPE:SERVER FTC:ALL")),"stopped")</f>
        <v>stopped</v>
      </c>
      <c r="E41" s="76" t="str">
        <f>IF(Contribute="abcd",IF($D$2&lt;&gt;-1,_xll.RtContribute(SourceAlias,Q41,Fields,R41:S41,"SCOPE:SERVER"),_xll.RtContribute(SourceAlias,"DDS_INSERT_S",$D$2:$F$2,R41:S41,"SCOPE:SERVER FTC:ALL")),"stopped")</f>
        <v>stopped</v>
      </c>
      <c r="F41" s="12" t="str">
        <f>IF(Contribute="abcd",IF($D$2&lt;&gt;-1,_xll.RtContribute(SourceAlias,T41,Fields,U41:V41,"SCOPE:SERVER"),_xll.RtContribute(SourceAlias,"DDS_INSERT_S",$D$2:$F$2,T41:V41,"SCOPE:SERVER FTC:ALL")),"stopped")</f>
        <v>stopped</v>
      </c>
      <c r="G41" s="3"/>
      <c r="H41" s="161" t="str">
        <v/>
      </c>
      <c r="I41" s="162" t="str">
        <f>IF(H41="","",'1M Pricing'!$I42*100)</f>
        <v/>
      </c>
      <c r="J41" s="162" t="str">
        <f t="shared" si="0"/>
        <v/>
      </c>
      <c r="K41" s="163" t="str">
        <v/>
      </c>
      <c r="L41" s="162" t="str">
        <f>IF(K41="","",'3M Pricing'!$I42)</f>
        <v/>
      </c>
      <c r="M41" s="162" t="str">
        <f t="shared" si="1"/>
        <v/>
      </c>
      <c r="N41" s="163" t="str">
        <v>EUR6MFRA18x24=</v>
      </c>
      <c r="O41" s="162">
        <f>IF(N41="","",'6M Pricing'!$I42*100)</f>
        <v>0.17499999999958726</v>
      </c>
      <c r="P41" s="162">
        <f t="shared" si="2"/>
        <v>0.17499999999958726</v>
      </c>
      <c r="Q41" s="163" t="str">
        <v/>
      </c>
      <c r="R41" s="162" t="str">
        <f>IF(Q41="","",'1Y Pricing'!$I42*100)</f>
        <v/>
      </c>
      <c r="S41" s="162" t="str">
        <f t="shared" si="3"/>
        <v/>
      </c>
      <c r="T41" s="161" t="str">
        <v>EURONOIS5Y=</v>
      </c>
      <c r="U41" s="162">
        <f>IF(T41="","",'ON Pricing'!$I42*100)</f>
        <v>0.16900000000697482</v>
      </c>
      <c r="V41" s="162">
        <f t="shared" si="4"/>
        <v>0.16900000000697482</v>
      </c>
      <c r="W41" s="2"/>
      <c r="X41" s="58" t="e">
        <f>IF(ISBLANK($B41),"",ROUND(ABS(_xll.RtGet(SourceAlias,$H41,BID)-I41),4))</f>
        <v>#VALUE!</v>
      </c>
      <c r="Y41" s="58" t="e">
        <f>IF(ISBLANK($B41),"",ROUND(ABS(_xll.RtGet(SourceAlias,$H41,BID)-J41),4))</f>
        <v>#VALUE!</v>
      </c>
      <c r="Z41" s="58" t="e">
        <f>IF(ISBLANK($C41),"",ROUND(ABS(_xll.RtGet(SourceAlias,$H41,BID)-K41),4))</f>
        <v>#VALUE!</v>
      </c>
      <c r="AA41" s="58" t="e">
        <f>IF(ISBLANK($C41),"",ROUND(ABS(_xll.RtGet(SourceAlias,$H41,BID)-L41),4))</f>
        <v>#VALUE!</v>
      </c>
      <c r="AB41" s="58" t="e">
        <f>IF(ISBLANK($D41),"",ROUND(ABS(_xll.RtGet(SourceAlias,$H41,BID)-M41),4))</f>
        <v>#VALUE!</v>
      </c>
      <c r="AC41" s="58" t="e">
        <f>IF(ISBLANK($D41),"",ROUND(ABS(_xll.RtGet(SourceAlias,$H41,BID)-N41),4))</f>
        <v>#VALUE!</v>
      </c>
      <c r="AD41" s="58" t="e">
        <f>IF(ISBLANK($E41),"",ROUND(ABS(_xll.RtGet(SourceAlias,$H41,BID)-O41),4))</f>
        <v>#VALUE!</v>
      </c>
      <c r="AE41" s="58" t="e">
        <f>IF(ISBLANK($E41),"",ROUND(ABS(_xll.RtGet(SourceAlias,$H41,BID)-O41),4))</f>
        <v>#VALUE!</v>
      </c>
      <c r="AF41" s="58" t="e">
        <f>IF(ISBLANK($F41),"",ROUND(ABS(_xll.RtGet(SourceAlias,$H41,BID)-P41),4))</f>
        <v>#VALUE!</v>
      </c>
      <c r="AG41" s="58" t="e">
        <f>IF(ISBLANK($F41),"",ROUND(ABS(_xll.RtGet(SourceAlias,$H41,BID)-Q41),4))</f>
        <v>#VALUE!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65" t="s">
        <v>86</v>
      </c>
      <c r="B42" s="62" t="str">
        <f>IF(Contribute="abcd",IF($D$2&lt;&gt;-1,_xll.RtContribute(SourceAlias,H42,Fields,I42:J42,"SCOPE:SERVER"),_xll.RtContribute(SourceAlias,"DDS_INSERT_S",$D$2:$F$2,H42:J42,"SCOPE:SERVER FTC:ALL")),"stopped")</f>
        <v>stopped</v>
      </c>
      <c r="C42" s="76" t="str">
        <f>IF(Contribute="abcd",IF($D$2&lt;&gt;-1,_xll.RtContribute(SourceAlias,K42,Fields,L42:M42,"SCOPE:SERVER"),_xll.RtContribute(SourceAlias,"DDS_INSERT_S",$D$2:$F$2,K42:M42,"SCOPE:SERVER FTC:ALL")),"stopped")</f>
        <v>stopped</v>
      </c>
      <c r="D42" s="76" t="str">
        <f>IF(Contribute="abcd",IF($D$2&lt;&gt;-1,_xll.RtContribute(SourceAlias,N42,Fields,O42:P42,"SCOPE:SERVER"),_xll.RtContribute(SourceAlias,"DDS_INSERT_S",$D$2:$F$2,N42:P42,"SCOPE:SERVER FTC:ALL")),"stopped")</f>
        <v>stopped</v>
      </c>
      <c r="E42" s="76" t="str">
        <f>IF(Contribute="abcd",IF($D$2&lt;&gt;-1,_xll.RtContribute(SourceAlias,Q42,Fields,R42:S42,"SCOPE:SERVER"),_xll.RtContribute(SourceAlias,"DDS_INSERT_S",$D$2:$F$2,R42:S42,"SCOPE:SERVER FTC:ALL")),"stopped")</f>
        <v>stopped</v>
      </c>
      <c r="F42" s="12" t="str">
        <f>IF(Contribute="abcd",IF($D$2&lt;&gt;-1,_xll.RtContribute(SourceAlias,T42,Fields,U42:V42,"SCOPE:SERVER"),_xll.RtContribute(SourceAlias,"DDS_INSERT_S",$D$2:$F$2,T42:V42,"SCOPE:SERVER FTC:ALL")),"stopped")</f>
        <v>stopped</v>
      </c>
      <c r="G42" s="3"/>
      <c r="H42" s="161" t="str">
        <v/>
      </c>
      <c r="I42" s="162" t="str">
        <f>IF(H42="","",'1M Pricing'!$I43*100)</f>
        <v/>
      </c>
      <c r="J42" s="162" t="str">
        <f t="shared" si="0"/>
        <v/>
      </c>
      <c r="K42" s="163" t="str">
        <v/>
      </c>
      <c r="L42" s="162" t="str">
        <f>IF(K42="","",'3M Pricing'!$I43)</f>
        <v/>
      </c>
      <c r="M42" s="162" t="str">
        <f t="shared" si="1"/>
        <v/>
      </c>
      <c r="N42" s="163" t="str">
        <v/>
      </c>
      <c r="O42" s="162" t="str">
        <f>IF(N42="","",'6M Pricing'!$I43*100)</f>
        <v/>
      </c>
      <c r="P42" s="162" t="str">
        <f t="shared" si="2"/>
        <v/>
      </c>
      <c r="Q42" s="163" t="str">
        <v/>
      </c>
      <c r="R42" s="162" t="str">
        <f>IF(Q42="","",'1Y Pricing'!$I43*100)</f>
        <v/>
      </c>
      <c r="S42" s="162" t="str">
        <f t="shared" si="3"/>
        <v/>
      </c>
      <c r="T42" s="161" t="str">
        <v>EURONOIS6Y=</v>
      </c>
      <c r="U42" s="162">
        <f>IF(T42="","",'ON Pricing'!$I43*100)</f>
        <v>0.28900000000898973</v>
      </c>
      <c r="V42" s="162">
        <f t="shared" si="4"/>
        <v>0.28900000000898973</v>
      </c>
      <c r="W42" s="2"/>
      <c r="X42" s="58" t="e">
        <f>IF(ISBLANK($B42),"",ROUND(ABS(_xll.RtGet(SourceAlias,$H42,BID)-I42),4))</f>
        <v>#VALUE!</v>
      </c>
      <c r="Y42" s="58" t="e">
        <f>IF(ISBLANK($B42),"",ROUND(ABS(_xll.RtGet(SourceAlias,$H42,BID)-J42),4))</f>
        <v>#VALUE!</v>
      </c>
      <c r="Z42" s="58" t="e">
        <f>IF(ISBLANK($C42),"",ROUND(ABS(_xll.RtGet(SourceAlias,$H42,BID)-K42),4))</f>
        <v>#VALUE!</v>
      </c>
      <c r="AA42" s="58" t="e">
        <f>IF(ISBLANK($C42),"",ROUND(ABS(_xll.RtGet(SourceAlias,$H42,BID)-L42),4))</f>
        <v>#VALUE!</v>
      </c>
      <c r="AB42" s="58" t="e">
        <f>IF(ISBLANK($D42),"",ROUND(ABS(_xll.RtGet(SourceAlias,$H42,BID)-M42),4))</f>
        <v>#VALUE!</v>
      </c>
      <c r="AC42" s="58" t="e">
        <f>IF(ISBLANK($D42),"",ROUND(ABS(_xll.RtGet(SourceAlias,$H42,BID)-N42),4))</f>
        <v>#VALUE!</v>
      </c>
      <c r="AD42" s="58" t="e">
        <f>IF(ISBLANK($E42),"",ROUND(ABS(_xll.RtGet(SourceAlias,$H42,BID)-O42),4))</f>
        <v>#VALUE!</v>
      </c>
      <c r="AE42" s="58" t="e">
        <f>IF(ISBLANK($E42),"",ROUND(ABS(_xll.RtGet(SourceAlias,$H42,BID)-O42),4))</f>
        <v>#VALUE!</v>
      </c>
      <c r="AF42" s="58" t="e">
        <f>IF(ISBLANK($F42),"",ROUND(ABS(_xll.RtGet(SourceAlias,$H42,BID)-P42),4))</f>
        <v>#VALUE!</v>
      </c>
      <c r="AG42" s="58" t="e">
        <f>IF(ISBLANK($F42),"",ROUND(ABS(_xll.RtGet(SourceAlias,$H42,BID)-Q42),4))</f>
        <v>#VALUE!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65" t="s">
        <v>28</v>
      </c>
      <c r="B43" s="62" t="str">
        <f>IF(Contribute="abcd",IF($D$2&lt;&gt;-1,_xll.RtContribute(SourceAlias,H43,Fields,I43:J43,"SCOPE:SERVER"),_xll.RtContribute(SourceAlias,"DDS_INSERT_S",$D$2:$F$2,H43:J43,"SCOPE:SERVER FTC:ALL")),"stopped")</f>
        <v>stopped</v>
      </c>
      <c r="C43" s="76" t="str">
        <f>IF(Contribute="abcd",IF($D$2&lt;&gt;-1,_xll.RtContribute(SourceAlias,K43,Fields,L43:M43,"SCOPE:SERVER"),_xll.RtContribute(SourceAlias,"DDS_INSERT_S",$D$2:$F$2,K43:M43,"SCOPE:SERVER FTC:ALL")),"stopped")</f>
        <v>stopped</v>
      </c>
      <c r="D43" s="76" t="str">
        <f>IF(Contribute="abcd",IF($D$2&lt;&gt;-1,_xll.RtContribute(SourceAlias,N43,Fields,O43:P43,"SCOPE:SERVER"),_xll.RtContribute(SourceAlias,"DDS_INSERT_S",$D$2:$F$2,N43:P43,"SCOPE:SERVER FTC:ALL")),"stopped")</f>
        <v>stopped</v>
      </c>
      <c r="E43" s="76" t="str">
        <f>IF(Contribute="abcd",IF($D$2&lt;&gt;-1,_xll.RtContribute(SourceAlias,Q43,Fields,R43:S43,"SCOPE:SERVER"),_xll.RtContribute(SourceAlias,"DDS_INSERT_S",$D$2:$F$2,R43:S43,"SCOPE:SERVER FTC:ALL")),"stopped")</f>
        <v>stopped</v>
      </c>
      <c r="F43" s="12" t="str">
        <f>IF(Contribute="abcd",IF($D$2&lt;&gt;-1,_xll.RtContribute(SourceAlias,T43,Fields,U43:V43,"SCOPE:SERVER"),_xll.RtContribute(SourceAlias,"DDS_INSERT_S",$D$2:$F$2,T43:V43,"SCOPE:SERVER FTC:ALL")),"stopped")</f>
        <v>stopped</v>
      </c>
      <c r="G43" s="3"/>
      <c r="H43" s="161" t="str">
        <v/>
      </c>
      <c r="I43" s="162" t="str">
        <f>IF(H43="","",'1M Pricing'!$I44*100)</f>
        <v/>
      </c>
      <c r="J43" s="162" t="str">
        <f t="shared" si="0"/>
        <v/>
      </c>
      <c r="K43" s="163" t="str">
        <v/>
      </c>
      <c r="L43" s="162" t="str">
        <f>IF(K43="","",'3M Pricing'!$I44)</f>
        <v/>
      </c>
      <c r="M43" s="162" t="str">
        <f t="shared" si="1"/>
        <v/>
      </c>
      <c r="N43" s="163" t="str">
        <v/>
      </c>
      <c r="O43" s="162" t="str">
        <f>IF(N43="","",'6M Pricing'!$I44*100)</f>
        <v/>
      </c>
      <c r="P43" s="162" t="str">
        <f t="shared" si="2"/>
        <v/>
      </c>
      <c r="Q43" s="163" t="str">
        <v/>
      </c>
      <c r="R43" s="162" t="str">
        <f>IF(Q43="","",'1Y Pricing'!$I44*100)</f>
        <v/>
      </c>
      <c r="S43" s="162" t="str">
        <f t="shared" si="3"/>
        <v/>
      </c>
      <c r="T43" s="161" t="str">
        <v>EURONOIS7Y=</v>
      </c>
      <c r="U43" s="162">
        <f>IF(T43="","",'ON Pricing'!$I44*100)</f>
        <v>0.40900000001083542</v>
      </c>
      <c r="V43" s="162">
        <f t="shared" si="4"/>
        <v>0.40900000001083542</v>
      </c>
      <c r="W43" s="2"/>
      <c r="X43" s="58" t="e">
        <f>IF(ISBLANK($B43),"",ROUND(ABS(_xll.RtGet(SourceAlias,$H43,BID)-I43),4))</f>
        <v>#VALUE!</v>
      </c>
      <c r="Y43" s="58" t="e">
        <f>IF(ISBLANK($B43),"",ROUND(ABS(_xll.RtGet(SourceAlias,$H43,BID)-J43),4))</f>
        <v>#VALUE!</v>
      </c>
      <c r="Z43" s="58" t="e">
        <f>IF(ISBLANK($C43),"",ROUND(ABS(_xll.RtGet(SourceAlias,$H43,BID)-K43),4))</f>
        <v>#VALUE!</v>
      </c>
      <c r="AA43" s="58" t="e">
        <f>IF(ISBLANK($C43),"",ROUND(ABS(_xll.RtGet(SourceAlias,$H43,BID)-L43),4))</f>
        <v>#VALUE!</v>
      </c>
      <c r="AB43" s="58" t="e">
        <f>IF(ISBLANK($D43),"",ROUND(ABS(_xll.RtGet(SourceAlias,$H43,BID)-M43),4))</f>
        <v>#VALUE!</v>
      </c>
      <c r="AC43" s="58" t="e">
        <f>IF(ISBLANK($D43),"",ROUND(ABS(_xll.RtGet(SourceAlias,$H43,BID)-N43),4))</f>
        <v>#VALUE!</v>
      </c>
      <c r="AD43" s="58" t="e">
        <f>IF(ISBLANK($E43),"",ROUND(ABS(_xll.RtGet(SourceAlias,$H43,BID)-O43),4))</f>
        <v>#VALUE!</v>
      </c>
      <c r="AE43" s="58" t="e">
        <f>IF(ISBLANK($E43),"",ROUND(ABS(_xll.RtGet(SourceAlias,$H43,BID)-O43),4))</f>
        <v>#VALUE!</v>
      </c>
      <c r="AF43" s="58" t="e">
        <f>IF(ISBLANK($F43),"",ROUND(ABS(_xll.RtGet(SourceAlias,$H43,BID)-P43),4))</f>
        <v>#VALUE!</v>
      </c>
      <c r="AG43" s="58" t="e">
        <f>IF(ISBLANK($F43),"",ROUND(ABS(_xll.RtGet(SourceAlias,$H43,BID)-Q43),4))</f>
        <v>#VALUE!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65" t="s">
        <v>87</v>
      </c>
      <c r="B44" s="62" t="str">
        <f>IF(Contribute="abcd",IF($D$2&lt;&gt;-1,_xll.RtContribute(SourceAlias,H44,Fields,I44:J44,"SCOPE:SERVER"),_xll.RtContribute(SourceAlias,"DDS_INSERT_S",$D$2:$F$2,H44:J44,"SCOPE:SERVER FTC:ALL")),"stopped")</f>
        <v>stopped</v>
      </c>
      <c r="C44" s="76" t="str">
        <f>IF(Contribute="abcd",IF($D$2&lt;&gt;-1,_xll.RtContribute(SourceAlias,K44,Fields,L44:M44,"SCOPE:SERVER"),_xll.RtContribute(SourceAlias,"DDS_INSERT_S",$D$2:$F$2,K44:M44,"SCOPE:SERVER FTC:ALL")),"stopped")</f>
        <v>stopped</v>
      </c>
      <c r="D44" s="76" t="str">
        <f>IF(Contribute="abcd",IF($D$2&lt;&gt;-1,_xll.RtContribute(SourceAlias,N44,Fields,O44:P44,"SCOPE:SERVER"),_xll.RtContribute(SourceAlias,"DDS_INSERT_S",$D$2:$F$2,N44:P44,"SCOPE:SERVER FTC:ALL")),"stopped")</f>
        <v>stopped</v>
      </c>
      <c r="E44" s="76" t="str">
        <f>IF(Contribute="abcd",IF($D$2&lt;&gt;-1,_xll.RtContribute(SourceAlias,Q44,Fields,R44:S44,"SCOPE:SERVER"),_xll.RtContribute(SourceAlias,"DDS_INSERT_S",$D$2:$F$2,R44:S44,"SCOPE:SERVER FTC:ALL")),"stopped")</f>
        <v>stopped</v>
      </c>
      <c r="F44" s="12" t="str">
        <f>IF(Contribute="abcd",IF($D$2&lt;&gt;-1,_xll.RtContribute(SourceAlias,T44,Fields,U44:V44,"SCOPE:SERVER"),_xll.RtContribute(SourceAlias,"DDS_INSERT_S",$D$2:$F$2,T44:V44,"SCOPE:SERVER FTC:ALL")),"stopped")</f>
        <v>stopped</v>
      </c>
      <c r="G44" s="3"/>
      <c r="H44" s="161" t="str">
        <v/>
      </c>
      <c r="I44" s="162" t="str">
        <f>IF(H44="","",'1M Pricing'!$I45*100)</f>
        <v/>
      </c>
      <c r="J44" s="162" t="str">
        <f t="shared" si="0"/>
        <v/>
      </c>
      <c r="K44" s="163" t="str">
        <v/>
      </c>
      <c r="L44" s="162" t="str">
        <f>IF(K44="","",'3M Pricing'!$I45)</f>
        <v/>
      </c>
      <c r="M44" s="162" t="str">
        <f t="shared" si="1"/>
        <v/>
      </c>
      <c r="N44" s="163" t="str">
        <v/>
      </c>
      <c r="O44" s="162" t="str">
        <f>IF(N44="","",'6M Pricing'!$I45*100)</f>
        <v/>
      </c>
      <c r="P44" s="162" t="str">
        <f t="shared" si="2"/>
        <v/>
      </c>
      <c r="Q44" s="163" t="str">
        <v/>
      </c>
      <c r="R44" s="162" t="str">
        <f>IF(Q44="","",'1Y Pricing'!$I45*100)</f>
        <v/>
      </c>
      <c r="S44" s="162" t="str">
        <f t="shared" si="3"/>
        <v/>
      </c>
      <c r="T44" s="161" t="str">
        <v>EURONOIS8Y=</v>
      </c>
      <c r="U44" s="162">
        <f>IF(T44="","",'ON Pricing'!$I45*100)</f>
        <v>0.51900000001277458</v>
      </c>
      <c r="V44" s="162">
        <f t="shared" si="4"/>
        <v>0.51900000001277458</v>
      </c>
      <c r="W44" s="2"/>
      <c r="X44" s="58" t="e">
        <f>IF(ISBLANK($B44),"",ROUND(ABS(_xll.RtGet(SourceAlias,$H44,BID)-I44),4))</f>
        <v>#VALUE!</v>
      </c>
      <c r="Y44" s="58" t="e">
        <f>IF(ISBLANK($B44),"",ROUND(ABS(_xll.RtGet(SourceAlias,$H44,BID)-J44),4))</f>
        <v>#VALUE!</v>
      </c>
      <c r="Z44" s="58" t="e">
        <f>IF(ISBLANK($C44),"",ROUND(ABS(_xll.RtGet(SourceAlias,$H44,BID)-K44),4))</f>
        <v>#VALUE!</v>
      </c>
      <c r="AA44" s="58" t="e">
        <f>IF(ISBLANK($C44),"",ROUND(ABS(_xll.RtGet(SourceAlias,$H44,BID)-L44),4))</f>
        <v>#VALUE!</v>
      </c>
      <c r="AB44" s="58" t="e">
        <f>IF(ISBLANK($D44),"",ROUND(ABS(_xll.RtGet(SourceAlias,$H44,BID)-M44),4))</f>
        <v>#VALUE!</v>
      </c>
      <c r="AC44" s="58" t="e">
        <f>IF(ISBLANK($D44),"",ROUND(ABS(_xll.RtGet(SourceAlias,$H44,BID)-N44),4))</f>
        <v>#VALUE!</v>
      </c>
      <c r="AD44" s="58" t="e">
        <f>IF(ISBLANK($E44),"",ROUND(ABS(_xll.RtGet(SourceAlias,$H44,BID)-O44),4))</f>
        <v>#VALUE!</v>
      </c>
      <c r="AE44" s="58" t="e">
        <f>IF(ISBLANK($E44),"",ROUND(ABS(_xll.RtGet(SourceAlias,$H44,BID)-O44),4))</f>
        <v>#VALUE!</v>
      </c>
      <c r="AF44" s="58" t="e">
        <f>IF(ISBLANK($F44),"",ROUND(ABS(_xll.RtGet(SourceAlias,$H44,BID)-P44),4))</f>
        <v>#VALUE!</v>
      </c>
      <c r="AG44" s="58" t="e">
        <f>IF(ISBLANK($F44),"",ROUND(ABS(_xll.RtGet(SourceAlias,$H44,BID)-Q44),4))</f>
        <v>#VALUE!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65" t="s">
        <v>88</v>
      </c>
      <c r="B45" s="62" t="str">
        <f>IF(Contribute="abcd",IF($D$2&lt;&gt;-1,_xll.RtContribute(SourceAlias,H45,Fields,I45:J45,"SCOPE:SERVER"),_xll.RtContribute(SourceAlias,"DDS_INSERT_S",$D$2:$F$2,H45:J45,"SCOPE:SERVER FTC:ALL")),"stopped")</f>
        <v>stopped</v>
      </c>
      <c r="C45" s="76" t="str">
        <f>IF(Contribute="abcd",IF($D$2&lt;&gt;-1,_xll.RtContribute(SourceAlias,K45,Fields,L45:M45,"SCOPE:SERVER"),_xll.RtContribute(SourceAlias,"DDS_INSERT_S",$D$2:$F$2,K45:M45,"SCOPE:SERVER FTC:ALL")),"stopped")</f>
        <v>stopped</v>
      </c>
      <c r="D45" s="76" t="str">
        <f>IF(Contribute="abcd",IF($D$2&lt;&gt;-1,_xll.RtContribute(SourceAlias,N45,Fields,O45:P45,"SCOPE:SERVER"),_xll.RtContribute(SourceAlias,"DDS_INSERT_S",$D$2:$F$2,N45:P45,"SCOPE:SERVER FTC:ALL")),"stopped")</f>
        <v>stopped</v>
      </c>
      <c r="E45" s="76" t="str">
        <f>IF(Contribute="abcd",IF($D$2&lt;&gt;-1,_xll.RtContribute(SourceAlias,Q45,Fields,R45:S45,"SCOPE:SERVER"),_xll.RtContribute(SourceAlias,"DDS_INSERT_S",$D$2:$F$2,R45:S45,"SCOPE:SERVER FTC:ALL")),"stopped")</f>
        <v>stopped</v>
      </c>
      <c r="F45" s="12" t="str">
        <f>IF(Contribute="abcd",IF($D$2&lt;&gt;-1,_xll.RtContribute(SourceAlias,T45,Fields,U45:V45,"SCOPE:SERVER"),_xll.RtContribute(SourceAlias,"DDS_INSERT_S",$D$2:$F$2,T45:V45,"SCOPE:SERVER FTC:ALL")),"stopped")</f>
        <v>stopped</v>
      </c>
      <c r="G45" s="3"/>
      <c r="H45" s="161" t="str">
        <v/>
      </c>
      <c r="I45" s="162" t="str">
        <f>IF(H45="","",'1M Pricing'!$I46*100)</f>
        <v/>
      </c>
      <c r="J45" s="162" t="str">
        <f t="shared" si="0"/>
        <v/>
      </c>
      <c r="K45" s="163" t="str">
        <v/>
      </c>
      <c r="L45" s="162" t="str">
        <f>IF(K45="","",'3M Pricing'!$I46)</f>
        <v/>
      </c>
      <c r="M45" s="162" t="str">
        <f t="shared" si="1"/>
        <v/>
      </c>
      <c r="N45" s="163" t="str">
        <v/>
      </c>
      <c r="O45" s="162" t="str">
        <f>IF(N45="","",'6M Pricing'!$I46*100)</f>
        <v/>
      </c>
      <c r="P45" s="162" t="str">
        <f t="shared" si="2"/>
        <v/>
      </c>
      <c r="Q45" s="163" t="str">
        <v/>
      </c>
      <c r="R45" s="162" t="str">
        <f>IF(Q45="","",'1Y Pricing'!$I46*100)</f>
        <v/>
      </c>
      <c r="S45" s="162" t="str">
        <f t="shared" si="3"/>
        <v/>
      </c>
      <c r="T45" s="161" t="str">
        <v>EURONOIS9Y=</v>
      </c>
      <c r="U45" s="162">
        <f>IF(T45="","",'ON Pricing'!$I46*100)</f>
        <v>0.61600000001679311</v>
      </c>
      <c r="V45" s="162">
        <f t="shared" si="4"/>
        <v>0.61600000001679311</v>
      </c>
      <c r="W45" s="2"/>
      <c r="X45" s="58" t="e">
        <f>IF(ISBLANK($B45),"",ROUND(ABS(_xll.RtGet(SourceAlias,$H45,BID)-I45),4))</f>
        <v>#VALUE!</v>
      </c>
      <c r="Y45" s="58" t="e">
        <f>IF(ISBLANK($B45),"",ROUND(ABS(_xll.RtGet(SourceAlias,$H45,BID)-J45),4))</f>
        <v>#VALUE!</v>
      </c>
      <c r="Z45" s="58" t="e">
        <f>IF(ISBLANK($C45),"",ROUND(ABS(_xll.RtGet(SourceAlias,$H45,BID)-K45),4))</f>
        <v>#VALUE!</v>
      </c>
      <c r="AA45" s="58" t="e">
        <f>IF(ISBLANK($C45),"",ROUND(ABS(_xll.RtGet(SourceAlias,$H45,BID)-L45),4))</f>
        <v>#VALUE!</v>
      </c>
      <c r="AB45" s="58" t="e">
        <f>IF(ISBLANK($D45),"",ROUND(ABS(_xll.RtGet(SourceAlias,$H45,BID)-M45),4))</f>
        <v>#VALUE!</v>
      </c>
      <c r="AC45" s="58" t="e">
        <f>IF(ISBLANK($D45),"",ROUND(ABS(_xll.RtGet(SourceAlias,$H45,BID)-N45),4))</f>
        <v>#VALUE!</v>
      </c>
      <c r="AD45" s="58" t="e">
        <f>IF(ISBLANK($E45),"",ROUND(ABS(_xll.RtGet(SourceAlias,$H45,BID)-O45),4))</f>
        <v>#VALUE!</v>
      </c>
      <c r="AE45" s="58" t="e">
        <f>IF(ISBLANK($E45),"",ROUND(ABS(_xll.RtGet(SourceAlias,$H45,BID)-O45),4))</f>
        <v>#VALUE!</v>
      </c>
      <c r="AF45" s="58" t="e">
        <f>IF(ISBLANK($F45),"",ROUND(ABS(_xll.RtGet(SourceAlias,$H45,BID)-P45),4))</f>
        <v>#VALUE!</v>
      </c>
      <c r="AG45" s="58" t="e">
        <f>IF(ISBLANK($F45),"",ROUND(ABS(_xll.RtGet(SourceAlias,$H45,BID)-Q45),4))</f>
        <v>#VALUE!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65" t="s">
        <v>29</v>
      </c>
      <c r="B46" s="62" t="str">
        <f>IF(Contribute="abcd",IF($D$2&lt;&gt;-1,_xll.RtContribute(SourceAlias,H46,Fields,I46:J46,"SCOPE:SERVER"),_xll.RtContribute(SourceAlias,"DDS_INSERT_S",$D$2:$F$2,H46:J46,"SCOPE:SERVER FTC:ALL")),"stopped")</f>
        <v>stopped</v>
      </c>
      <c r="C46" s="76" t="str">
        <f>IF(Contribute="abcd",IF($D$2&lt;&gt;-1,_xll.RtContribute(SourceAlias,K46,Fields,L46:M46,"SCOPE:SERVER"),_xll.RtContribute(SourceAlias,"DDS_INSERT_S",$D$2:$F$2,K46:M46,"SCOPE:SERVER FTC:ALL")),"stopped")</f>
        <v>stopped</v>
      </c>
      <c r="D46" s="76" t="str">
        <f>IF(Contribute="abcd",IF($D$2&lt;&gt;-1,_xll.RtContribute(SourceAlias,N46,Fields,O46:P46,"SCOPE:SERVER"),_xll.RtContribute(SourceAlias,"DDS_INSERT_S",$D$2:$F$2,N46:P46,"SCOPE:SERVER FTC:ALL")),"stopped")</f>
        <v>stopped</v>
      </c>
      <c r="E46" s="76" t="str">
        <f>IF(Contribute="abcd",IF($D$2&lt;&gt;-1,_xll.RtContribute(SourceAlias,Q46,Fields,R46:S46,"SCOPE:SERVER"),_xll.RtContribute(SourceAlias,"DDS_INSERT_S",$D$2:$F$2,R46:S46,"SCOPE:SERVER FTC:ALL")),"stopped")</f>
        <v>stopped</v>
      </c>
      <c r="F46" s="12" t="str">
        <f>IF(Contribute="abcd",IF($D$2&lt;&gt;-1,_xll.RtContribute(SourceAlias,T46,Fields,U46:V46,"SCOPE:SERVER"),_xll.RtContribute(SourceAlias,"DDS_INSERT_S",$D$2:$F$2,T46:V46,"SCOPE:SERVER FTC:ALL")),"stopped")</f>
        <v>stopped</v>
      </c>
      <c r="G46" s="3"/>
      <c r="H46" s="161" t="str">
        <v/>
      </c>
      <c r="I46" s="162" t="str">
        <f>IF(H46="","",'1M Pricing'!$I47*100)</f>
        <v/>
      </c>
      <c r="J46" s="162" t="str">
        <f t="shared" si="0"/>
        <v/>
      </c>
      <c r="K46" s="163" t="str">
        <v/>
      </c>
      <c r="L46" s="162" t="str">
        <f>IF(K46="","",'3M Pricing'!$I47)</f>
        <v/>
      </c>
      <c r="M46" s="162" t="str">
        <f t="shared" si="1"/>
        <v/>
      </c>
      <c r="N46" s="163" t="str">
        <v/>
      </c>
      <c r="O46" s="162" t="str">
        <f>IF(N46="","",'6M Pricing'!$I47*100)</f>
        <v/>
      </c>
      <c r="P46" s="162" t="str">
        <f t="shared" si="2"/>
        <v/>
      </c>
      <c r="Q46" s="163" t="str">
        <v/>
      </c>
      <c r="R46" s="162" t="str">
        <f>IF(Q46="","",'1Y Pricing'!$I47*100)</f>
        <v/>
      </c>
      <c r="S46" s="162" t="str">
        <f t="shared" si="3"/>
        <v/>
      </c>
      <c r="T46" s="161" t="str">
        <v>EURONOIS10Y=</v>
      </c>
      <c r="U46" s="162">
        <f>IF(T46="","",'ON Pricing'!$I47*100)</f>
        <v>0.69600000003008811</v>
      </c>
      <c r="V46" s="162">
        <f t="shared" si="4"/>
        <v>0.69600000003008811</v>
      </c>
      <c r="W46" s="2"/>
      <c r="X46" s="58" t="e">
        <f>IF(ISBLANK($B46),"",ROUND(ABS(_xll.RtGet(SourceAlias,$H46,BID)-I46),4))</f>
        <v>#VALUE!</v>
      </c>
      <c r="Y46" s="58" t="e">
        <f>IF(ISBLANK($B46),"",ROUND(ABS(_xll.RtGet(SourceAlias,$H46,BID)-J46),4))</f>
        <v>#VALUE!</v>
      </c>
      <c r="Z46" s="58" t="e">
        <f>IF(ISBLANK($C46),"",ROUND(ABS(_xll.RtGet(SourceAlias,$H46,BID)-K46),4))</f>
        <v>#VALUE!</v>
      </c>
      <c r="AA46" s="58" t="e">
        <f>IF(ISBLANK($C46),"",ROUND(ABS(_xll.RtGet(SourceAlias,$H46,BID)-L46),4))</f>
        <v>#VALUE!</v>
      </c>
      <c r="AB46" s="58" t="e">
        <f>IF(ISBLANK($D46),"",ROUND(ABS(_xll.RtGet(SourceAlias,$H46,BID)-M46),4))</f>
        <v>#VALUE!</v>
      </c>
      <c r="AC46" s="58" t="e">
        <f>IF(ISBLANK($D46),"",ROUND(ABS(_xll.RtGet(SourceAlias,$H46,BID)-N46),4))</f>
        <v>#VALUE!</v>
      </c>
      <c r="AD46" s="58" t="e">
        <f>IF(ISBLANK($E46),"",ROUND(ABS(_xll.RtGet(SourceAlias,$H46,BID)-O46),4))</f>
        <v>#VALUE!</v>
      </c>
      <c r="AE46" s="58" t="e">
        <f>IF(ISBLANK($E46),"",ROUND(ABS(_xll.RtGet(SourceAlias,$H46,BID)-O46),4))</f>
        <v>#VALUE!</v>
      </c>
      <c r="AF46" s="58" t="e">
        <f>IF(ISBLANK($F46),"",ROUND(ABS(_xll.RtGet(SourceAlias,$H46,BID)-P46),4))</f>
        <v>#VALUE!</v>
      </c>
      <c r="AG46" s="58" t="e">
        <f>IF(ISBLANK($F46),"",ROUND(ABS(_xll.RtGet(SourceAlias,$H46,BID)-Q46),4))</f>
        <v>#VALUE!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65" t="s">
        <v>89</v>
      </c>
      <c r="B47" s="62" t="str">
        <f>IF(Contribute="abcd",IF($D$2&lt;&gt;-1,_xll.RtContribute(SourceAlias,H47,Fields,I47:J47,"SCOPE:SERVER"),_xll.RtContribute(SourceAlias,"DDS_INSERT_S",$D$2:$F$2,H47:J47,"SCOPE:SERVER FTC:ALL")),"stopped")</f>
        <v>stopped</v>
      </c>
      <c r="C47" s="76" t="str">
        <f>IF(Contribute="abcd",IF($D$2&lt;&gt;-1,_xll.RtContribute(SourceAlias,K47,Fields,L47:M47,"SCOPE:SERVER"),_xll.RtContribute(SourceAlias,"DDS_INSERT_S",$D$2:$F$2,K47:M47,"SCOPE:SERVER FTC:ALL")),"stopped")</f>
        <v>stopped</v>
      </c>
      <c r="D47" s="76" t="str">
        <f>IF(Contribute="abcd",IF($D$2&lt;&gt;-1,_xll.RtContribute(SourceAlias,N47,Fields,O47:P47,"SCOPE:SERVER"),_xll.RtContribute(SourceAlias,"DDS_INSERT_S",$D$2:$F$2,N47:P47,"SCOPE:SERVER FTC:ALL")),"stopped")</f>
        <v>stopped</v>
      </c>
      <c r="E47" s="76" t="str">
        <f>IF(Contribute="abcd",IF($D$2&lt;&gt;-1,_xll.RtContribute(SourceAlias,Q47,Fields,R47:S47,"SCOPE:SERVER"),_xll.RtContribute(SourceAlias,"DDS_INSERT_S",$D$2:$F$2,R47:S47,"SCOPE:SERVER FTC:ALL")),"stopped")</f>
        <v>stopped</v>
      </c>
      <c r="F47" s="12" t="str">
        <f>IF(Contribute="abcd",IF($D$2&lt;&gt;-1,_xll.RtContribute(SourceAlias,T47,Fields,U47:V47,"SCOPE:SERVER"),_xll.RtContribute(SourceAlias,"DDS_INSERT_S",$D$2:$F$2,T47:V47,"SCOPE:SERVER FTC:ALL")),"stopped")</f>
        <v>stopped</v>
      </c>
      <c r="G47" s="3"/>
      <c r="H47" s="167" t="str">
        <v/>
      </c>
      <c r="I47" s="165" t="str">
        <f>IF(H47="","",'1M Pricing'!$I48*100)</f>
        <v/>
      </c>
      <c r="J47" s="165" t="str">
        <f t="shared" si="0"/>
        <v/>
      </c>
      <c r="K47" s="164" t="str">
        <v/>
      </c>
      <c r="L47" s="165" t="str">
        <f>IF(K47="","",'3M Pricing'!$I48)</f>
        <v/>
      </c>
      <c r="M47" s="165" t="str">
        <f t="shared" si="1"/>
        <v/>
      </c>
      <c r="N47" s="164" t="str">
        <v/>
      </c>
      <c r="O47" s="165" t="str">
        <f>IF(N47="","",'6M Pricing'!$I48*100)</f>
        <v/>
      </c>
      <c r="P47" s="165" t="str">
        <f t="shared" si="2"/>
        <v/>
      </c>
      <c r="Q47" s="164" t="str">
        <v/>
      </c>
      <c r="R47" s="165" t="str">
        <f>IF(Q47="","",'1Y Pricing'!$I48*100)</f>
        <v/>
      </c>
      <c r="S47" s="165" t="str">
        <f t="shared" si="3"/>
        <v/>
      </c>
      <c r="T47" s="161" t="str">
        <v>EURONOIS11Y=</v>
      </c>
      <c r="U47" s="162">
        <f>IF(T47="","",'ON Pricing'!$I48*100)</f>
        <v>0.77100000001437186</v>
      </c>
      <c r="V47" s="162">
        <f t="shared" si="4"/>
        <v>0.77100000001437186</v>
      </c>
      <c r="W47" s="2"/>
      <c r="X47" s="58" t="e">
        <f>IF(ISBLANK($B47),"",ROUND(ABS(_xll.RtGet(SourceAlias,$H47,BID)-I47),4))</f>
        <v>#VALUE!</v>
      </c>
      <c r="Y47" s="58" t="e">
        <f>IF(ISBLANK($B47),"",ROUND(ABS(_xll.RtGet(SourceAlias,$H47,BID)-J47),4))</f>
        <v>#VALUE!</v>
      </c>
      <c r="Z47" s="58" t="e">
        <f>IF(ISBLANK($C47),"",ROUND(ABS(_xll.RtGet(SourceAlias,$H47,BID)-K47),4))</f>
        <v>#VALUE!</v>
      </c>
      <c r="AA47" s="58" t="e">
        <f>IF(ISBLANK($C47),"",ROUND(ABS(_xll.RtGet(SourceAlias,$H47,BID)-L47),4))</f>
        <v>#VALUE!</v>
      </c>
      <c r="AB47" s="58" t="e">
        <f>IF(ISBLANK($D47),"",ROUND(ABS(_xll.RtGet(SourceAlias,$H47,BID)-M47),4))</f>
        <v>#VALUE!</v>
      </c>
      <c r="AC47" s="58" t="e">
        <f>IF(ISBLANK($D47),"",ROUND(ABS(_xll.RtGet(SourceAlias,$H47,BID)-N47),4))</f>
        <v>#VALUE!</v>
      </c>
      <c r="AD47" s="58" t="e">
        <f>IF(ISBLANK($E47),"",ROUND(ABS(_xll.RtGet(SourceAlias,$H47,BID)-O47),4))</f>
        <v>#VALUE!</v>
      </c>
      <c r="AE47" s="58" t="e">
        <f>IF(ISBLANK($E47),"",ROUND(ABS(_xll.RtGet(SourceAlias,$H47,BID)-O47),4))</f>
        <v>#VALUE!</v>
      </c>
      <c r="AF47" s="58" t="e">
        <f>IF(ISBLANK($F47),"",ROUND(ABS(_xll.RtGet(SourceAlias,$H47,BID)-P47),4))</f>
        <v>#VALUE!</v>
      </c>
      <c r="AG47" s="58" t="e">
        <f>IF(ISBLANK($F47),"",ROUND(ABS(_xll.RtGet(SourceAlias,$H47,BID)-Q47),4))</f>
        <v>#VALUE!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65" t="s">
        <v>30</v>
      </c>
      <c r="B48" s="62" t="str">
        <f>IF(Contribute="abcd",IF($D$2&lt;&gt;-1,_xll.RtContribute(SourceAlias,H48,Fields,I48:J48,"SCOPE:SERVER"),_xll.RtContribute(SourceAlias,"DDS_INSERT_S",$D$2:$F$2,H48:J48,"SCOPE:SERVER FTC:ALL")),"stopped")</f>
        <v>stopped</v>
      </c>
      <c r="C48" s="76" t="str">
        <f>IF(Contribute="abcd",IF($D$2&lt;&gt;-1,_xll.RtContribute(SourceAlias,K48,Fields,L48:M48,"SCOPE:SERVER"),_xll.RtContribute(SourceAlias,"DDS_INSERT_S",$D$2:$F$2,K48:M48,"SCOPE:SERVER FTC:ALL")),"stopped")</f>
        <v>stopped</v>
      </c>
      <c r="D48" s="76" t="str">
        <f>IF(Contribute="abcd",IF($D$2&lt;&gt;-1,_xll.RtContribute(SourceAlias,N48,Fields,O48:P48,"SCOPE:SERVER"),_xll.RtContribute(SourceAlias,"DDS_INSERT_S",$D$2:$F$2,N48:P48,"SCOPE:SERVER FTC:ALL")),"stopped")</f>
        <v>stopped</v>
      </c>
      <c r="E48" s="76" t="str">
        <f>IF(Contribute="abcd",IF($D$2&lt;&gt;-1,_xll.RtContribute(SourceAlias,Q48,Fields,R48:S48,"SCOPE:SERVER"),_xll.RtContribute(SourceAlias,"DDS_INSERT_S",$D$2:$F$2,R48:S48,"SCOPE:SERVER FTC:ALL")),"stopped")</f>
        <v>stopped</v>
      </c>
      <c r="F48" s="12" t="str">
        <f>IF(Contribute="abcd",IF($D$2&lt;&gt;-1,_xll.RtContribute(SourceAlias,T48,Fields,U48:V48,"SCOPE:SERVER"),_xll.RtContribute(SourceAlias,"DDS_INSERT_S",$D$2:$F$2,T48:V48,"SCOPE:SERVER FTC:ALL")),"stopped")</f>
        <v>stopped</v>
      </c>
      <c r="G48" s="3"/>
      <c r="H48" s="158" t="str">
        <v>EUR1MSW1M=</v>
      </c>
      <c r="I48" s="159">
        <f>IF(H48="","",'1M Pricing'!$I49*100)</f>
        <v>-4.5000000000169897E-2</v>
      </c>
      <c r="J48" s="159">
        <f t="shared" si="0"/>
        <v>-4.5000000000169897E-2</v>
      </c>
      <c r="K48" s="160" t="str">
        <v/>
      </c>
      <c r="L48" s="159" t="str">
        <f>IF(K48="","",'3M Pricing'!$I49*100)</f>
        <v/>
      </c>
      <c r="M48" s="159" t="str">
        <f t="shared" si="1"/>
        <v/>
      </c>
      <c r="N48" s="160" t="str">
        <v/>
      </c>
      <c r="O48" s="159" t="str">
        <f>IF(N48="","",'6M Pricing'!$I49*100)</f>
        <v/>
      </c>
      <c r="P48" s="159" t="str">
        <f t="shared" si="2"/>
        <v/>
      </c>
      <c r="Q48" s="160" t="str">
        <v/>
      </c>
      <c r="R48" s="159" t="str">
        <f>IF(Q48="","",'1Y Pricing'!$I49*100)</f>
        <v/>
      </c>
      <c r="S48" s="159" t="str">
        <f t="shared" si="3"/>
        <v/>
      </c>
      <c r="T48" s="161" t="str">
        <v>EURONOIS12Y=</v>
      </c>
      <c r="U48" s="162">
        <f>IF(T48="","",'ON Pricing'!$I49*100)</f>
        <v>0.83700000002220953</v>
      </c>
      <c r="V48" s="162">
        <f t="shared" si="4"/>
        <v>0.83700000002220953</v>
      </c>
      <c r="W48" s="2"/>
      <c r="X48" s="58" t="e">
        <f>IF(ISBLANK($B48),"",ROUND(ABS(_xll.RtGet(SourceAlias,$H48,BID)-I48),4))</f>
        <v>#VALUE!</v>
      </c>
      <c r="Y48" s="58" t="e">
        <f>IF(ISBLANK($B48),"",ROUND(ABS(_xll.RtGet(SourceAlias,$H48,BID)-J48),4))</f>
        <v>#VALUE!</v>
      </c>
      <c r="Z48" s="58" t="e">
        <f>IF(ISBLANK($C48),"",ROUND(ABS(_xll.RtGet(SourceAlias,$H48,BID)-K48),4))</f>
        <v>#VALUE!</v>
      </c>
      <c r="AA48" s="58" t="e">
        <f>IF(ISBLANK($C48),"",ROUND(ABS(_xll.RtGet(SourceAlias,$H48,BID)-L48),4))</f>
        <v>#VALUE!</v>
      </c>
      <c r="AB48" s="58" t="e">
        <f>IF(ISBLANK($D48),"",ROUND(ABS(_xll.RtGet(SourceAlias,$H48,BID)-M48),4))</f>
        <v>#VALUE!</v>
      </c>
      <c r="AC48" s="58" t="e">
        <f>IF(ISBLANK($D48),"",ROUND(ABS(_xll.RtGet(SourceAlias,$H48,BID)-N48),4))</f>
        <v>#VALUE!</v>
      </c>
      <c r="AD48" s="58" t="e">
        <f>IF(ISBLANK($E48),"",ROUND(ABS(_xll.RtGet(SourceAlias,$H48,BID)-O48),4))</f>
        <v>#VALUE!</v>
      </c>
      <c r="AE48" s="58" t="e">
        <f>IF(ISBLANK($E48),"",ROUND(ABS(_xll.RtGet(SourceAlias,$H48,BID)-O48),4))</f>
        <v>#VALUE!</v>
      </c>
      <c r="AF48" s="58" t="e">
        <f>IF(ISBLANK($F48),"",ROUND(ABS(_xll.RtGet(SourceAlias,$H48,BID)-P48),4))</f>
        <v>#VALUE!</v>
      </c>
      <c r="AG48" s="58" t="e">
        <f>IF(ISBLANK($F48),"",ROUND(ABS(_xll.RtGet(SourceAlias,$H48,BID)-Q48),4))</f>
        <v>#VALUE!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65" t="s">
        <v>90</v>
      </c>
      <c r="B49" s="62" t="str">
        <f>IF(Contribute="abcd",IF($D$2&lt;&gt;-1,_xll.RtContribute(SourceAlias,H49,Fields,I49:J49,"SCOPE:SERVER"),_xll.RtContribute(SourceAlias,"DDS_INSERT_S",$D$2:$F$2,H49:J49,"SCOPE:SERVER FTC:ALL")),"stopped")</f>
        <v>stopped</v>
      </c>
      <c r="C49" s="76" t="str">
        <f>IF(Contribute="abcd",IF($D$2&lt;&gt;-1,_xll.RtContribute(SourceAlias,K49,Fields,L49:M49,"SCOPE:SERVER"),_xll.RtContribute(SourceAlias,"DDS_INSERT_S",$D$2:$F$2,K49:M49,"SCOPE:SERVER FTC:ALL")),"stopped")</f>
        <v>stopped</v>
      </c>
      <c r="D49" s="76" t="str">
        <f>IF(Contribute="abcd",IF($D$2&lt;&gt;-1,_xll.RtContribute(SourceAlias,N49,Fields,O49:P49,"SCOPE:SERVER"),_xll.RtContribute(SourceAlias,"DDS_INSERT_S",$D$2:$F$2,N49:P49,"SCOPE:SERVER FTC:ALL")),"stopped")</f>
        <v>stopped</v>
      </c>
      <c r="E49" s="76" t="str">
        <f>IF(Contribute="abcd",IF($D$2&lt;&gt;-1,_xll.RtContribute(SourceAlias,Q49,Fields,R49:S49,"SCOPE:SERVER"),_xll.RtContribute(SourceAlias,"DDS_INSERT_S",$D$2:$F$2,R49:S49,"SCOPE:SERVER FTC:ALL")),"stopped")</f>
        <v>stopped</v>
      </c>
      <c r="F49" s="12" t="str">
        <f>IF(Contribute="abcd",IF($D$2&lt;&gt;-1,_xll.RtContribute(SourceAlias,T49,Fields,U49:V49,"SCOPE:SERVER"),_xll.RtContribute(SourceAlias,"DDS_INSERT_S",$D$2:$F$2,T49:V49,"SCOPE:SERVER FTC:ALL")),"stopped")</f>
        <v>stopped</v>
      </c>
      <c r="G49" s="3"/>
      <c r="H49" s="161" t="str">
        <v>EUR1MSW2M=</v>
      </c>
      <c r="I49" s="162">
        <f>IF(H49="","",'1M Pricing'!$I50*100)</f>
        <v>-4.9000000000021998E-2</v>
      </c>
      <c r="J49" s="162">
        <f t="shared" si="0"/>
        <v>-4.9000000000021998E-2</v>
      </c>
      <c r="K49" s="163" t="str">
        <v/>
      </c>
      <c r="L49" s="162" t="str">
        <f>IF(K49="","",'3M Pricing'!$I50*100)</f>
        <v/>
      </c>
      <c r="M49" s="162" t="str">
        <f t="shared" si="1"/>
        <v/>
      </c>
      <c r="N49" s="163" t="str">
        <v/>
      </c>
      <c r="O49" s="162" t="str">
        <f>IF(N49="","",'6M Pricing'!$I50*100)</f>
        <v/>
      </c>
      <c r="P49" s="162" t="str">
        <f t="shared" si="2"/>
        <v/>
      </c>
      <c r="Q49" s="163" t="str">
        <v/>
      </c>
      <c r="R49" s="162" t="str">
        <f>IF(Q49="","",'1Y Pricing'!$I50*100)</f>
        <v/>
      </c>
      <c r="S49" s="162" t="str">
        <f t="shared" si="3"/>
        <v/>
      </c>
      <c r="T49" s="161" t="str">
        <v>EURONOIS13Y=</v>
      </c>
      <c r="U49" s="162">
        <f>IF(T49="","",'ON Pricing'!$I50*100)</f>
        <v>0.8937676195810843</v>
      </c>
      <c r="V49" s="162">
        <f t="shared" si="4"/>
        <v>0.8937676195810843</v>
      </c>
      <c r="W49" s="2"/>
      <c r="X49" s="58" t="e">
        <f>IF(ISBLANK($B49),"",ROUND(ABS(_xll.RtGet(SourceAlias,$H49,BID)-I49),4))</f>
        <v>#VALUE!</v>
      </c>
      <c r="Y49" s="58" t="e">
        <f>IF(ISBLANK($B49),"",ROUND(ABS(_xll.RtGet(SourceAlias,$H49,BID)-J49),4))</f>
        <v>#VALUE!</v>
      </c>
      <c r="Z49" s="58" t="e">
        <f>IF(ISBLANK($C49),"",ROUND(ABS(_xll.RtGet(SourceAlias,$H49,BID)-K49),4))</f>
        <v>#VALUE!</v>
      </c>
      <c r="AA49" s="58" t="e">
        <f>IF(ISBLANK($C49),"",ROUND(ABS(_xll.RtGet(SourceAlias,$H49,BID)-L49),4))</f>
        <v>#VALUE!</v>
      </c>
      <c r="AB49" s="58" t="e">
        <f>IF(ISBLANK($D49),"",ROUND(ABS(_xll.RtGet(SourceAlias,$H49,BID)-M49),4))</f>
        <v>#VALUE!</v>
      </c>
      <c r="AC49" s="58" t="e">
        <f>IF(ISBLANK($D49),"",ROUND(ABS(_xll.RtGet(SourceAlias,$H49,BID)-N49),4))</f>
        <v>#VALUE!</v>
      </c>
      <c r="AD49" s="58" t="e">
        <f>IF(ISBLANK($E49),"",ROUND(ABS(_xll.RtGet(SourceAlias,$H49,BID)-O49),4))</f>
        <v>#VALUE!</v>
      </c>
      <c r="AE49" s="58" t="e">
        <f>IF(ISBLANK($E49),"",ROUND(ABS(_xll.RtGet(SourceAlias,$H49,BID)-O49),4))</f>
        <v>#VALUE!</v>
      </c>
      <c r="AF49" s="58" t="e">
        <f>IF(ISBLANK($F49),"",ROUND(ABS(_xll.RtGet(SourceAlias,$H49,BID)-P49),4))</f>
        <v>#VALUE!</v>
      </c>
      <c r="AG49" s="58" t="e">
        <f>IF(ISBLANK($F49),"",ROUND(ABS(_xll.RtGet(SourceAlias,$H49,BID)-Q49),4))</f>
        <v>#VALUE!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65" t="s">
        <v>91</v>
      </c>
      <c r="B50" s="62" t="str">
        <f>IF(Contribute="abcd",IF($D$2&lt;&gt;-1,_xll.RtContribute(SourceAlias,H50,Fields,I50:J50,"SCOPE:SERVER"),_xll.RtContribute(SourceAlias,"DDS_INSERT_S",$D$2:$F$2,H50:J50,"SCOPE:SERVER FTC:ALL")),"stopped")</f>
        <v>stopped</v>
      </c>
      <c r="C50" s="76" t="str">
        <f>IF(Contribute="abcd",IF($D$2&lt;&gt;-1,_xll.RtContribute(SourceAlias,K50,Fields,L50:M50,"SCOPE:SERVER"),_xll.RtContribute(SourceAlias,"DDS_INSERT_S",$D$2:$F$2,K50:M50,"SCOPE:SERVER FTC:ALL")),"stopped")</f>
        <v>stopped</v>
      </c>
      <c r="D50" s="76" t="str">
        <f>IF(Contribute="abcd",IF($D$2&lt;&gt;-1,_xll.RtContribute(SourceAlias,N50,Fields,O50:P50,"SCOPE:SERVER"),_xll.RtContribute(SourceAlias,"DDS_INSERT_S",$D$2:$F$2,N50:P50,"SCOPE:SERVER FTC:ALL")),"stopped")</f>
        <v>stopped</v>
      </c>
      <c r="E50" s="76" t="str">
        <f>IF(Contribute="abcd",IF($D$2&lt;&gt;-1,_xll.RtContribute(SourceAlias,Q50,Fields,R50:S50,"SCOPE:SERVER"),_xll.RtContribute(SourceAlias,"DDS_INSERT_S",$D$2:$F$2,R50:S50,"SCOPE:SERVER FTC:ALL")),"stopped")</f>
        <v>stopped</v>
      </c>
      <c r="F50" s="12" t="str">
        <f>IF(Contribute="abcd",IF($D$2&lt;&gt;-1,_xll.RtContribute(SourceAlias,T50,Fields,U50:V50,"SCOPE:SERVER"),_xll.RtContribute(SourceAlias,"DDS_INSERT_S",$D$2:$F$2,T50:V50,"SCOPE:SERVER FTC:ALL")),"stopped")</f>
        <v>stopped</v>
      </c>
      <c r="G50" s="3"/>
      <c r="H50" s="161" t="str">
        <v>EUR1MSW3M=</v>
      </c>
      <c r="I50" s="162">
        <f>IF(H50="","",'1M Pricing'!$I51*100)</f>
        <v>-5.2999999980897342E-2</v>
      </c>
      <c r="J50" s="162">
        <f t="shared" si="0"/>
        <v>-5.2999999980897342E-2</v>
      </c>
      <c r="K50" s="163" t="str">
        <v/>
      </c>
      <c r="L50" s="162" t="str">
        <f>IF(K50="","",'3M Pricing'!$I51*100)</f>
        <v/>
      </c>
      <c r="M50" s="162" t="str">
        <f t="shared" si="1"/>
        <v/>
      </c>
      <c r="N50" s="163" t="str">
        <v/>
      </c>
      <c r="O50" s="162" t="str">
        <f>IF(N50="","",'6M Pricing'!$I51*100)</f>
        <v/>
      </c>
      <c r="P50" s="162" t="str">
        <f t="shared" si="2"/>
        <v/>
      </c>
      <c r="Q50" s="163" t="str">
        <v/>
      </c>
      <c r="R50" s="162" t="str">
        <f>IF(Q50="","",'1Y Pricing'!$I51*100)</f>
        <v/>
      </c>
      <c r="S50" s="162" t="str">
        <f t="shared" si="3"/>
        <v/>
      </c>
      <c r="T50" s="161" t="str">
        <v>EURONOIS14Y=</v>
      </c>
      <c r="U50" s="162">
        <f>IF(T50="","",'ON Pricing'!$I51*100)</f>
        <v>0.9418559422706283</v>
      </c>
      <c r="V50" s="162">
        <f t="shared" si="4"/>
        <v>0.9418559422706283</v>
      </c>
      <c r="W50" s="2"/>
      <c r="X50" s="58" t="e">
        <f>IF(ISBLANK($B50),"",ROUND(ABS(_xll.RtGet(SourceAlias,$H50,BID)-I50),4))</f>
        <v>#VALUE!</v>
      </c>
      <c r="Y50" s="58" t="e">
        <f>IF(ISBLANK($B50),"",ROUND(ABS(_xll.RtGet(SourceAlias,$H50,BID)-J50),4))</f>
        <v>#VALUE!</v>
      </c>
      <c r="Z50" s="58" t="e">
        <f>IF(ISBLANK($C50),"",ROUND(ABS(_xll.RtGet(SourceAlias,$H50,BID)-K50),4))</f>
        <v>#VALUE!</v>
      </c>
      <c r="AA50" s="58" t="e">
        <f>IF(ISBLANK($C50),"",ROUND(ABS(_xll.RtGet(SourceAlias,$H50,BID)-L50),4))</f>
        <v>#VALUE!</v>
      </c>
      <c r="AB50" s="58" t="e">
        <f>IF(ISBLANK($D50),"",ROUND(ABS(_xll.RtGet(SourceAlias,$H50,BID)-M50),4))</f>
        <v>#VALUE!</v>
      </c>
      <c r="AC50" s="58" t="e">
        <f>IF(ISBLANK($D50),"",ROUND(ABS(_xll.RtGet(SourceAlias,$H50,BID)-N50),4))</f>
        <v>#VALUE!</v>
      </c>
      <c r="AD50" s="58" t="e">
        <f>IF(ISBLANK($E50),"",ROUND(ABS(_xll.RtGet(SourceAlias,$H50,BID)-O50),4))</f>
        <v>#VALUE!</v>
      </c>
      <c r="AE50" s="58" t="e">
        <f>IF(ISBLANK($E50),"",ROUND(ABS(_xll.RtGet(SourceAlias,$H50,BID)-O50),4))</f>
        <v>#VALUE!</v>
      </c>
      <c r="AF50" s="58" t="e">
        <f>IF(ISBLANK($F50),"",ROUND(ABS(_xll.RtGet(SourceAlias,$H50,BID)-P50),4))</f>
        <v>#VALUE!</v>
      </c>
      <c r="AG50" s="58" t="e">
        <f>IF(ISBLANK($F50),"",ROUND(ABS(_xll.RtGet(SourceAlias,$H50,BID)-Q50),4))</f>
        <v>#VALUE!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65" t="s">
        <v>31</v>
      </c>
      <c r="B51" s="62" t="str">
        <f>IF(Contribute="abcd",IF($D$2&lt;&gt;-1,_xll.RtContribute(SourceAlias,H51,Fields,I51:J51,"SCOPE:SERVER"),_xll.RtContribute(SourceAlias,"DDS_INSERT_S",$D$2:$F$2,H51:J51,"SCOPE:SERVER FTC:ALL")),"stopped")</f>
        <v>stopped</v>
      </c>
      <c r="C51" s="76" t="str">
        <f>IF(Contribute="abcd",IF($D$2&lt;&gt;-1,_xll.RtContribute(SourceAlias,K51,Fields,L51:M51,"SCOPE:SERVER"),_xll.RtContribute(SourceAlias,"DDS_INSERT_S",$D$2:$F$2,K51:M51,"SCOPE:SERVER FTC:ALL")),"stopped")</f>
        <v>stopped</v>
      </c>
      <c r="D51" s="76" t="str">
        <f>IF(Contribute="abcd",IF($D$2&lt;&gt;-1,_xll.RtContribute(SourceAlias,N51,Fields,O51:P51,"SCOPE:SERVER"),_xll.RtContribute(SourceAlias,"DDS_INSERT_S",$D$2:$F$2,N51:P51,"SCOPE:SERVER FTC:ALL")),"stopped")</f>
        <v>stopped</v>
      </c>
      <c r="E51" s="76" t="str">
        <f>IF(Contribute="abcd",IF($D$2&lt;&gt;-1,_xll.RtContribute(SourceAlias,Q51,Fields,R51:S51,"SCOPE:SERVER"),_xll.RtContribute(SourceAlias,"DDS_INSERT_S",$D$2:$F$2,R51:S51,"SCOPE:SERVER FTC:ALL")),"stopped")</f>
        <v>stopped</v>
      </c>
      <c r="F51" s="12" t="str">
        <f>IF(Contribute="abcd",IF($D$2&lt;&gt;-1,_xll.RtContribute(SourceAlias,T51,Fields,U51:V51,"SCOPE:SERVER"),_xll.RtContribute(SourceAlias,"DDS_INSERT_S",$D$2:$F$2,T51:V51,"SCOPE:SERVER FTC:ALL")),"stopped")</f>
        <v>stopped</v>
      </c>
      <c r="G51" s="3"/>
      <c r="H51" s="161" t="str">
        <v>EUR1MSW4M=</v>
      </c>
      <c r="I51" s="162">
        <f>IF(H51="","",'1M Pricing'!$I52*100)</f>
        <v>-5.4999999999957971E-2</v>
      </c>
      <c r="J51" s="162">
        <f t="shared" si="0"/>
        <v>-5.4999999999957971E-2</v>
      </c>
      <c r="K51" s="163" t="str">
        <v/>
      </c>
      <c r="L51" s="162" t="str">
        <f>IF(K51="","",'3M Pricing'!$I52*100)</f>
        <v/>
      </c>
      <c r="M51" s="162" t="str">
        <f t="shared" si="1"/>
        <v/>
      </c>
      <c r="N51" s="163" t="str">
        <v/>
      </c>
      <c r="O51" s="162" t="str">
        <f>IF(N51="","",'6M Pricing'!$I52*100)</f>
        <v/>
      </c>
      <c r="P51" s="162" t="str">
        <f t="shared" si="2"/>
        <v/>
      </c>
      <c r="Q51" s="163" t="str">
        <v/>
      </c>
      <c r="R51" s="162" t="str">
        <f>IF(Q51="","",'1Y Pricing'!$I52*100)</f>
        <v/>
      </c>
      <c r="S51" s="162" t="str">
        <f t="shared" si="3"/>
        <v/>
      </c>
      <c r="T51" s="161" t="str">
        <v>EURONOIS15Y=</v>
      </c>
      <c r="U51" s="162">
        <f>IF(T51="","",'ON Pricing'!$I52*100)</f>
        <v>0.98300000005920773</v>
      </c>
      <c r="V51" s="162">
        <f t="shared" si="4"/>
        <v>0.98300000005920773</v>
      </c>
      <c r="W51" s="2"/>
      <c r="X51" s="58" t="e">
        <f>IF(ISBLANK($B51),"",ROUND(ABS(_xll.RtGet(SourceAlias,$H51,BID)-I51),4))</f>
        <v>#VALUE!</v>
      </c>
      <c r="Y51" s="58" t="e">
        <f>IF(ISBLANK($B51),"",ROUND(ABS(_xll.RtGet(SourceAlias,$H51,BID)-J51),4))</f>
        <v>#VALUE!</v>
      </c>
      <c r="Z51" s="58" t="e">
        <f>IF(ISBLANK($C51),"",ROUND(ABS(_xll.RtGet(SourceAlias,$H51,BID)-K51),4))</f>
        <v>#VALUE!</v>
      </c>
      <c r="AA51" s="58" t="e">
        <f>IF(ISBLANK($C51),"",ROUND(ABS(_xll.RtGet(SourceAlias,$H51,BID)-L51),4))</f>
        <v>#VALUE!</v>
      </c>
      <c r="AB51" s="58" t="e">
        <f>IF(ISBLANK($D51),"",ROUND(ABS(_xll.RtGet(SourceAlias,$H51,BID)-M51),4))</f>
        <v>#VALUE!</v>
      </c>
      <c r="AC51" s="58" t="e">
        <f>IF(ISBLANK($D51),"",ROUND(ABS(_xll.RtGet(SourceAlias,$H51,BID)-N51),4))</f>
        <v>#VALUE!</v>
      </c>
      <c r="AD51" s="58" t="e">
        <f>IF(ISBLANK($E51),"",ROUND(ABS(_xll.RtGet(SourceAlias,$H51,BID)-O51),4))</f>
        <v>#VALUE!</v>
      </c>
      <c r="AE51" s="58" t="e">
        <f>IF(ISBLANK($E51),"",ROUND(ABS(_xll.RtGet(SourceAlias,$H51,BID)-O51),4))</f>
        <v>#VALUE!</v>
      </c>
      <c r="AF51" s="58" t="e">
        <f>IF(ISBLANK($F51),"",ROUND(ABS(_xll.RtGet(SourceAlias,$H51,BID)-P51),4))</f>
        <v>#VALUE!</v>
      </c>
      <c r="AG51" s="58" t="e">
        <f>IF(ISBLANK($F51),"",ROUND(ABS(_xll.RtGet(SourceAlias,$H51,BID)-Q51),4))</f>
        <v>#VALUE!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65" t="s">
        <v>92</v>
      </c>
      <c r="B52" s="62" t="str">
        <f>IF(Contribute="abcd",IF($D$2&lt;&gt;-1,_xll.RtContribute(SourceAlias,H52,Fields,I52:J52,"SCOPE:SERVER"),_xll.RtContribute(SourceAlias,"DDS_INSERT_S",$D$2:$F$2,H52:J52,"SCOPE:SERVER FTC:ALL")),"stopped")</f>
        <v>stopped</v>
      </c>
      <c r="C52" s="76" t="str">
        <f>IF(Contribute="abcd",IF($D$2&lt;&gt;-1,_xll.RtContribute(SourceAlias,K52,Fields,L52:M52,"SCOPE:SERVER"),_xll.RtContribute(SourceAlias,"DDS_INSERT_S",$D$2:$F$2,K52:M52,"SCOPE:SERVER FTC:ALL")),"stopped")</f>
        <v>stopped</v>
      </c>
      <c r="D52" s="76" t="str">
        <f>IF(Contribute="abcd",IF($D$2&lt;&gt;-1,_xll.RtContribute(SourceAlias,N52,Fields,O52:P52,"SCOPE:SERVER"),_xll.RtContribute(SourceAlias,"DDS_INSERT_S",$D$2:$F$2,N52:P52,"SCOPE:SERVER FTC:ALL")),"stopped")</f>
        <v>stopped</v>
      </c>
      <c r="E52" s="76" t="str">
        <f>IF(Contribute="abcd",IF($D$2&lt;&gt;-1,_xll.RtContribute(SourceAlias,Q52,Fields,R52:S52,"SCOPE:SERVER"),_xll.RtContribute(SourceAlias,"DDS_INSERT_S",$D$2:$F$2,R52:S52,"SCOPE:SERVER FTC:ALL")),"stopped")</f>
        <v>stopped</v>
      </c>
      <c r="F52" s="12" t="str">
        <f>IF(Contribute="abcd",IF($D$2&lt;&gt;-1,_xll.RtContribute(SourceAlias,T52,Fields,U52:V52,"SCOPE:SERVER"),_xll.RtContribute(SourceAlias,"DDS_INSERT_S",$D$2:$F$2,T52:V52,"SCOPE:SERVER FTC:ALL")),"stopped")</f>
        <v>stopped</v>
      </c>
      <c r="G52" s="3"/>
      <c r="H52" s="161" t="str">
        <v>EUR1MSW5M=</v>
      </c>
      <c r="I52" s="162">
        <f>IF(H52="","",'1M Pricing'!$I53*100)</f>
        <v>-5.7000000008414341E-2</v>
      </c>
      <c r="J52" s="162">
        <f t="shared" si="0"/>
        <v>-5.7000000008414341E-2</v>
      </c>
      <c r="K52" s="163" t="str">
        <v/>
      </c>
      <c r="L52" s="162" t="str">
        <f>IF(K52="","",'3M Pricing'!$I53*100)</f>
        <v/>
      </c>
      <c r="M52" s="162" t="str">
        <f t="shared" si="1"/>
        <v/>
      </c>
      <c r="N52" s="163" t="str">
        <v/>
      </c>
      <c r="O52" s="162" t="str">
        <f>IF(N52="","",'6M Pricing'!$I53*100)</f>
        <v/>
      </c>
      <c r="P52" s="162" t="str">
        <f t="shared" si="2"/>
        <v/>
      </c>
      <c r="Q52" s="163" t="str">
        <v/>
      </c>
      <c r="R52" s="162" t="str">
        <f>IF(Q52="","",'1Y Pricing'!$I53*100)</f>
        <v/>
      </c>
      <c r="S52" s="162" t="str">
        <f t="shared" si="3"/>
        <v/>
      </c>
      <c r="T52" s="161" t="str">
        <v>EURONOIS16Y=</v>
      </c>
      <c r="U52" s="162">
        <f>IF(T52="","",'ON Pricing'!$I53*100)</f>
        <v>1.0180856505163449</v>
      </c>
      <c r="V52" s="162">
        <f t="shared" si="4"/>
        <v>1.0180856505163449</v>
      </c>
      <c r="W52" s="2"/>
      <c r="X52" s="58" t="e">
        <f>IF(ISBLANK($B52),"",ROUND(ABS(_xll.RtGet(SourceAlias,$H52,BID)-I52),4))</f>
        <v>#VALUE!</v>
      </c>
      <c r="Y52" s="58" t="e">
        <f>IF(ISBLANK($B52),"",ROUND(ABS(_xll.RtGet(SourceAlias,$H52,BID)-J52),4))</f>
        <v>#VALUE!</v>
      </c>
      <c r="Z52" s="58" t="e">
        <f>IF(ISBLANK($C52),"",ROUND(ABS(_xll.RtGet(SourceAlias,$H52,BID)-K52),4))</f>
        <v>#VALUE!</v>
      </c>
      <c r="AA52" s="58" t="e">
        <f>IF(ISBLANK($C52),"",ROUND(ABS(_xll.RtGet(SourceAlias,$H52,BID)-L52),4))</f>
        <v>#VALUE!</v>
      </c>
      <c r="AB52" s="58" t="e">
        <f>IF(ISBLANK($D52),"",ROUND(ABS(_xll.RtGet(SourceAlias,$H52,BID)-M52),4))</f>
        <v>#VALUE!</v>
      </c>
      <c r="AC52" s="58" t="e">
        <f>IF(ISBLANK($D52),"",ROUND(ABS(_xll.RtGet(SourceAlias,$H52,BID)-N52),4))</f>
        <v>#VALUE!</v>
      </c>
      <c r="AD52" s="58" t="e">
        <f>IF(ISBLANK($E52),"",ROUND(ABS(_xll.RtGet(SourceAlias,$H52,BID)-O52),4))</f>
        <v>#VALUE!</v>
      </c>
      <c r="AE52" s="58" t="e">
        <f>IF(ISBLANK($E52),"",ROUND(ABS(_xll.RtGet(SourceAlias,$H52,BID)-O52),4))</f>
        <v>#VALUE!</v>
      </c>
      <c r="AF52" s="58" t="e">
        <f>IF(ISBLANK($F52),"",ROUND(ABS(_xll.RtGet(SourceAlias,$H52,BID)-P52),4))</f>
        <v>#VALUE!</v>
      </c>
      <c r="AG52" s="58" t="e">
        <f>IF(ISBLANK($F52),"",ROUND(ABS(_xll.RtGet(SourceAlias,$H52,BID)-Q52),4))</f>
        <v>#VALUE!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65" t="s">
        <v>93</v>
      </c>
      <c r="B53" s="62" t="str">
        <f>IF(Contribute="abcd",IF($D$2&lt;&gt;-1,_xll.RtContribute(SourceAlias,H53,Fields,I53:J53,"SCOPE:SERVER"),_xll.RtContribute(SourceAlias,"DDS_INSERT_S",$D$2:$F$2,H53:J53,"SCOPE:SERVER FTC:ALL")),"stopped")</f>
        <v>stopped</v>
      </c>
      <c r="C53" s="76" t="str">
        <f>IF(Contribute="abcd",IF($D$2&lt;&gt;-1,_xll.RtContribute(SourceAlias,K53,Fields,L53:M53,"SCOPE:SERVER"),_xll.RtContribute(SourceAlias,"DDS_INSERT_S",$D$2:$F$2,K53:M53,"SCOPE:SERVER FTC:ALL")),"stopped")</f>
        <v>stopped</v>
      </c>
      <c r="D53" s="76" t="str">
        <f>IF(Contribute="abcd",IF($D$2&lt;&gt;-1,_xll.RtContribute(SourceAlias,N53,Fields,O53:P53,"SCOPE:SERVER"),_xll.RtContribute(SourceAlias,"DDS_INSERT_S",$D$2:$F$2,N53:P53,"SCOPE:SERVER FTC:ALL")),"stopped")</f>
        <v>stopped</v>
      </c>
      <c r="E53" s="76" t="str">
        <f>IF(Contribute="abcd",IF($D$2&lt;&gt;-1,_xll.RtContribute(SourceAlias,Q53,Fields,R53:S53,"SCOPE:SERVER"),_xll.RtContribute(SourceAlias,"DDS_INSERT_S",$D$2:$F$2,R53:S53,"SCOPE:SERVER FTC:ALL")),"stopped")</f>
        <v>stopped</v>
      </c>
      <c r="F53" s="12" t="str">
        <f>IF(Contribute="abcd",IF($D$2&lt;&gt;-1,_xll.RtContribute(SourceAlias,T53,Fields,U53:V53,"SCOPE:SERVER"),_xll.RtContribute(SourceAlias,"DDS_INSERT_S",$D$2:$F$2,T53:V53,"SCOPE:SERVER FTC:ALL")),"stopped")</f>
        <v>stopped</v>
      </c>
      <c r="G53" s="3"/>
      <c r="H53" s="161" t="str">
        <v>EUR1MSW6M=</v>
      </c>
      <c r="I53" s="162">
        <f>IF(H53="","",'1M Pricing'!$I54*100)</f>
        <v>-5.7999999999971866E-2</v>
      </c>
      <c r="J53" s="162">
        <f t="shared" si="0"/>
        <v>-5.7999999999971866E-2</v>
      </c>
      <c r="K53" s="163" t="str">
        <v/>
      </c>
      <c r="L53" s="162" t="str">
        <f>IF(K53="","",'3M Pricing'!$I54*100)</f>
        <v/>
      </c>
      <c r="M53" s="162" t="str">
        <f t="shared" si="1"/>
        <v/>
      </c>
      <c r="N53" s="163" t="str">
        <v/>
      </c>
      <c r="O53" s="162" t="str">
        <f>IF(N53="","",'6M Pricing'!$I54*100)</f>
        <v/>
      </c>
      <c r="P53" s="162" t="str">
        <f t="shared" si="2"/>
        <v/>
      </c>
      <c r="Q53" s="163" t="str">
        <v/>
      </c>
      <c r="R53" s="162" t="str">
        <f>IF(Q53="","",'1Y Pricing'!$I54*100)</f>
        <v/>
      </c>
      <c r="S53" s="162" t="str">
        <f t="shared" si="3"/>
        <v/>
      </c>
      <c r="T53" s="161" t="str">
        <v>EURONOIS17Y=</v>
      </c>
      <c r="U53" s="162">
        <f>IF(T53="","",'ON Pricing'!$I54*100)</f>
        <v>1.0478940000991941</v>
      </c>
      <c r="V53" s="162">
        <f t="shared" si="4"/>
        <v>1.0478940000991941</v>
      </c>
      <c r="W53" s="2"/>
      <c r="X53" s="58" t="e">
        <f>IF(ISBLANK($B53),"",ROUND(ABS(_xll.RtGet(SourceAlias,$H53,BID)-I53),4))</f>
        <v>#VALUE!</v>
      </c>
      <c r="Y53" s="58" t="e">
        <f>IF(ISBLANK($B53),"",ROUND(ABS(_xll.RtGet(SourceAlias,$H53,BID)-J53),4))</f>
        <v>#VALUE!</v>
      </c>
      <c r="Z53" s="58" t="e">
        <f>IF(ISBLANK($C53),"",ROUND(ABS(_xll.RtGet(SourceAlias,$H53,BID)-K53),4))</f>
        <v>#VALUE!</v>
      </c>
      <c r="AA53" s="58" t="e">
        <f>IF(ISBLANK($C53),"",ROUND(ABS(_xll.RtGet(SourceAlias,$H53,BID)-L53),4))</f>
        <v>#VALUE!</v>
      </c>
      <c r="AB53" s="58" t="e">
        <f>IF(ISBLANK($D53),"",ROUND(ABS(_xll.RtGet(SourceAlias,$H53,BID)-M53),4))</f>
        <v>#VALUE!</v>
      </c>
      <c r="AC53" s="58" t="e">
        <f>IF(ISBLANK($D53),"",ROUND(ABS(_xll.RtGet(SourceAlias,$H53,BID)-N53),4))</f>
        <v>#VALUE!</v>
      </c>
      <c r="AD53" s="58" t="e">
        <f>IF(ISBLANK($E53),"",ROUND(ABS(_xll.RtGet(SourceAlias,$H53,BID)-O53),4))</f>
        <v>#VALUE!</v>
      </c>
      <c r="AE53" s="58" t="e">
        <f>IF(ISBLANK($E53),"",ROUND(ABS(_xll.RtGet(SourceAlias,$H53,BID)-O53),4))</f>
        <v>#VALUE!</v>
      </c>
      <c r="AF53" s="58" t="e">
        <f>IF(ISBLANK($F53),"",ROUND(ABS(_xll.RtGet(SourceAlias,$H53,BID)-P53),4))</f>
        <v>#VALUE!</v>
      </c>
      <c r="AG53" s="58" t="e">
        <f>IF(ISBLANK($F53),"",ROUND(ABS(_xll.RtGet(SourceAlias,$H53,BID)-Q53),4))</f>
        <v>#VALUE!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65" t="s">
        <v>94</v>
      </c>
      <c r="B54" s="62" t="str">
        <f>IF(Contribute="abcd",IF($D$2&lt;&gt;-1,_xll.RtContribute(SourceAlias,H54,Fields,I54:J54,"SCOPE:SERVER"),_xll.RtContribute(SourceAlias,"DDS_INSERT_S",$D$2:$F$2,H54:J54,"SCOPE:SERVER FTC:ALL")),"stopped")</f>
        <v>stopped</v>
      </c>
      <c r="C54" s="76" t="str">
        <f>IF(Contribute="abcd",IF($D$2&lt;&gt;-1,_xll.RtContribute(SourceAlias,K54,Fields,L54:M54,"SCOPE:SERVER"),_xll.RtContribute(SourceAlias,"DDS_INSERT_S",$D$2:$F$2,K54:M54,"SCOPE:SERVER FTC:ALL")),"stopped")</f>
        <v>stopped</v>
      </c>
      <c r="D54" s="76" t="str">
        <f>IF(Contribute="abcd",IF($D$2&lt;&gt;-1,_xll.RtContribute(SourceAlias,N54,Fields,O54:P54,"SCOPE:SERVER"),_xll.RtContribute(SourceAlias,"DDS_INSERT_S",$D$2:$F$2,N54:P54,"SCOPE:SERVER FTC:ALL")),"stopped")</f>
        <v>stopped</v>
      </c>
      <c r="E54" s="76" t="str">
        <f>IF(Contribute="abcd",IF($D$2&lt;&gt;-1,_xll.RtContribute(SourceAlias,Q54,Fields,R54:S54,"SCOPE:SERVER"),_xll.RtContribute(SourceAlias,"DDS_INSERT_S",$D$2:$F$2,R54:S54,"SCOPE:SERVER FTC:ALL")),"stopped")</f>
        <v>stopped</v>
      </c>
      <c r="F54" s="12" t="str">
        <f>IF(Contribute="abcd",IF($D$2&lt;&gt;-1,_xll.RtContribute(SourceAlias,T54,Fields,U54:V54,"SCOPE:SERVER"),_xll.RtContribute(SourceAlias,"DDS_INSERT_S",$D$2:$F$2,T54:V54,"SCOPE:SERVER FTC:ALL")),"stopped")</f>
        <v>stopped</v>
      </c>
      <c r="G54" s="3"/>
      <c r="H54" s="161" t="str">
        <v>EUR1MSW7M=</v>
      </c>
      <c r="I54" s="162">
        <f>IF(H54="","",'1M Pricing'!$I55*100)</f>
        <v>-6.1999999999999819E-2</v>
      </c>
      <c r="J54" s="162">
        <f t="shared" si="0"/>
        <v>-6.1999999999999819E-2</v>
      </c>
      <c r="K54" s="163" t="str">
        <v/>
      </c>
      <c r="L54" s="162" t="str">
        <f>IF(K54="","",'3M Pricing'!$I55*100)</f>
        <v/>
      </c>
      <c r="M54" s="162" t="str">
        <f t="shared" si="1"/>
        <v/>
      </c>
      <c r="N54" s="163" t="str">
        <v/>
      </c>
      <c r="O54" s="162" t="str">
        <f>IF(N54="","",'6M Pricing'!$I55*100)</f>
        <v/>
      </c>
      <c r="P54" s="162" t="str">
        <f t="shared" si="2"/>
        <v/>
      </c>
      <c r="Q54" s="163" t="str">
        <v/>
      </c>
      <c r="R54" s="162" t="str">
        <f>IF(Q54="","",'1Y Pricing'!$I55*100)</f>
        <v/>
      </c>
      <c r="S54" s="162" t="str">
        <f t="shared" si="3"/>
        <v/>
      </c>
      <c r="T54" s="161" t="str">
        <v>EURONOIS18Y=</v>
      </c>
      <c r="U54" s="162">
        <f>IF(T54="","",'ON Pricing'!$I55*100)</f>
        <v>1.0730018699611055</v>
      </c>
      <c r="V54" s="162">
        <f t="shared" si="4"/>
        <v>1.0730018699611055</v>
      </c>
      <c r="W54" s="2"/>
      <c r="X54" s="58" t="e">
        <f>IF(ISBLANK($B54),"",ROUND(ABS(_xll.RtGet(SourceAlias,$H54,BID)-I54),4))</f>
        <v>#VALUE!</v>
      </c>
      <c r="Y54" s="58" t="e">
        <f>IF(ISBLANK($B54),"",ROUND(ABS(_xll.RtGet(SourceAlias,$H54,BID)-J54),4))</f>
        <v>#VALUE!</v>
      </c>
      <c r="Z54" s="58" t="e">
        <f>IF(ISBLANK($C54),"",ROUND(ABS(_xll.RtGet(SourceAlias,$H54,BID)-K54),4))</f>
        <v>#VALUE!</v>
      </c>
      <c r="AA54" s="58" t="e">
        <f>IF(ISBLANK($C54),"",ROUND(ABS(_xll.RtGet(SourceAlias,$H54,BID)-L54),4))</f>
        <v>#VALUE!</v>
      </c>
      <c r="AB54" s="58" t="e">
        <f>IF(ISBLANK($D54),"",ROUND(ABS(_xll.RtGet(SourceAlias,$H54,BID)-M54),4))</f>
        <v>#VALUE!</v>
      </c>
      <c r="AC54" s="58" t="e">
        <f>IF(ISBLANK($D54),"",ROUND(ABS(_xll.RtGet(SourceAlias,$H54,BID)-N54),4))</f>
        <v>#VALUE!</v>
      </c>
      <c r="AD54" s="58" t="e">
        <f>IF(ISBLANK($E54),"",ROUND(ABS(_xll.RtGet(SourceAlias,$H54,BID)-O54),4))</f>
        <v>#VALUE!</v>
      </c>
      <c r="AE54" s="58" t="e">
        <f>IF(ISBLANK($E54),"",ROUND(ABS(_xll.RtGet(SourceAlias,$H54,BID)-O54),4))</f>
        <v>#VALUE!</v>
      </c>
      <c r="AF54" s="58" t="e">
        <f>IF(ISBLANK($F54),"",ROUND(ABS(_xll.RtGet(SourceAlias,$H54,BID)-P54),4))</f>
        <v>#VALUE!</v>
      </c>
      <c r="AG54" s="58" t="e">
        <f>IF(ISBLANK($F54),"",ROUND(ABS(_xll.RtGet(SourceAlias,$H54,BID)-Q54),4))</f>
        <v>#VALUE!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65" t="s">
        <v>95</v>
      </c>
      <c r="B55" s="62" t="str">
        <f>IF(Contribute="abcd",IF($D$2&lt;&gt;-1,_xll.RtContribute(SourceAlias,H55,Fields,I55:J55,"SCOPE:SERVER"),_xll.RtContribute(SourceAlias,"DDS_INSERT_S",$D$2:$F$2,H55:J55,"SCOPE:SERVER FTC:ALL")),"stopped")</f>
        <v>stopped</v>
      </c>
      <c r="C55" s="76" t="str">
        <f>IF(Contribute="abcd",IF($D$2&lt;&gt;-1,_xll.RtContribute(SourceAlias,K55,Fields,L55:M55,"SCOPE:SERVER"),_xll.RtContribute(SourceAlias,"DDS_INSERT_S",$D$2:$F$2,K55:M55,"SCOPE:SERVER FTC:ALL")),"stopped")</f>
        <v>stopped</v>
      </c>
      <c r="D55" s="76" t="str">
        <f>IF(Contribute="abcd",IF($D$2&lt;&gt;-1,_xll.RtContribute(SourceAlias,N55,Fields,O55:P55,"SCOPE:SERVER"),_xll.RtContribute(SourceAlias,"DDS_INSERT_S",$D$2:$F$2,N55:P55,"SCOPE:SERVER FTC:ALL")),"stopped")</f>
        <v>stopped</v>
      </c>
      <c r="E55" s="76" t="str">
        <f>IF(Contribute="abcd",IF($D$2&lt;&gt;-1,_xll.RtContribute(SourceAlias,Q55,Fields,R55:S55,"SCOPE:SERVER"),_xll.RtContribute(SourceAlias,"DDS_INSERT_S",$D$2:$F$2,R55:S55,"SCOPE:SERVER FTC:ALL")),"stopped")</f>
        <v>stopped</v>
      </c>
      <c r="F55" s="12" t="str">
        <f>IF(Contribute="abcd",IF($D$2&lt;&gt;-1,_xll.RtContribute(SourceAlias,T55,Fields,U55:V55,"SCOPE:SERVER"),_xll.RtContribute(SourceAlias,"DDS_INSERT_S",$D$2:$F$2,T55:V55,"SCOPE:SERVER FTC:ALL")),"stopped")</f>
        <v>stopped</v>
      </c>
      <c r="G55" s="3"/>
      <c r="H55" s="161" t="str">
        <v>EUR1MSW8M=</v>
      </c>
      <c r="I55" s="162">
        <f>IF(H55="","",'1M Pricing'!$I56*100)</f>
        <v>-6.2000000000022433E-2</v>
      </c>
      <c r="J55" s="162">
        <f t="shared" si="0"/>
        <v>-6.2000000000022433E-2</v>
      </c>
      <c r="K55" s="163" t="str">
        <v/>
      </c>
      <c r="L55" s="162" t="str">
        <f>IF(K55="","",'3M Pricing'!$I56*100)</f>
        <v/>
      </c>
      <c r="M55" s="162" t="str">
        <f t="shared" si="1"/>
        <v/>
      </c>
      <c r="N55" s="163" t="str">
        <v/>
      </c>
      <c r="O55" s="162" t="str">
        <f>IF(N55="","",'6M Pricing'!$I56*100)</f>
        <v/>
      </c>
      <c r="P55" s="162" t="str">
        <f t="shared" si="2"/>
        <v/>
      </c>
      <c r="Q55" s="163" t="str">
        <v/>
      </c>
      <c r="R55" s="162" t="str">
        <f>IF(Q55="","",'1Y Pricing'!$I56*100)</f>
        <v/>
      </c>
      <c r="S55" s="162" t="str">
        <f t="shared" si="3"/>
        <v/>
      </c>
      <c r="T55" s="161" t="str">
        <v>EURONOIS19Y=</v>
      </c>
      <c r="U55" s="162">
        <f>IF(T55="","",'ON Pricing'!$I56*100)</f>
        <v>1.093768607998775</v>
      </c>
      <c r="V55" s="162">
        <f t="shared" si="4"/>
        <v>1.093768607998775</v>
      </c>
      <c r="W55" s="2"/>
      <c r="X55" s="58" t="e">
        <f>IF(ISBLANK($B55),"",ROUND(ABS(_xll.RtGet(SourceAlias,$H55,BID)-I55),4))</f>
        <v>#VALUE!</v>
      </c>
      <c r="Y55" s="58" t="e">
        <f>IF(ISBLANK($B55),"",ROUND(ABS(_xll.RtGet(SourceAlias,$H55,BID)-J55),4))</f>
        <v>#VALUE!</v>
      </c>
      <c r="Z55" s="58" t="e">
        <f>IF(ISBLANK($C55),"",ROUND(ABS(_xll.RtGet(SourceAlias,$H55,BID)-K55),4))</f>
        <v>#VALUE!</v>
      </c>
      <c r="AA55" s="58" t="e">
        <f>IF(ISBLANK($C55),"",ROUND(ABS(_xll.RtGet(SourceAlias,$H55,BID)-L55),4))</f>
        <v>#VALUE!</v>
      </c>
      <c r="AB55" s="58" t="e">
        <f>IF(ISBLANK($D55),"",ROUND(ABS(_xll.RtGet(SourceAlias,$H55,BID)-M55),4))</f>
        <v>#VALUE!</v>
      </c>
      <c r="AC55" s="58" t="e">
        <f>IF(ISBLANK($D55),"",ROUND(ABS(_xll.RtGet(SourceAlias,$H55,BID)-N55),4))</f>
        <v>#VALUE!</v>
      </c>
      <c r="AD55" s="58" t="e">
        <f>IF(ISBLANK($E55),"",ROUND(ABS(_xll.RtGet(SourceAlias,$H55,BID)-O55),4))</f>
        <v>#VALUE!</v>
      </c>
      <c r="AE55" s="58" t="e">
        <f>IF(ISBLANK($E55),"",ROUND(ABS(_xll.RtGet(SourceAlias,$H55,BID)-O55),4))</f>
        <v>#VALUE!</v>
      </c>
      <c r="AF55" s="58" t="e">
        <f>IF(ISBLANK($F55),"",ROUND(ABS(_xll.RtGet(SourceAlias,$H55,BID)-P55),4))</f>
        <v>#VALUE!</v>
      </c>
      <c r="AG55" s="58" t="e">
        <f>IF(ISBLANK($F55),"",ROUND(ABS(_xll.RtGet(SourceAlias,$H55,BID)-Q55),4))</f>
        <v>#VALUE!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65" t="s">
        <v>96</v>
      </c>
      <c r="B56" s="62" t="str">
        <f>IF(Contribute="abcd",IF($D$2&lt;&gt;-1,_xll.RtContribute(SourceAlias,H56,Fields,I56:J56,"SCOPE:SERVER"),_xll.RtContribute(SourceAlias,"DDS_INSERT_S",$D$2:$F$2,H56:J56,"SCOPE:SERVER FTC:ALL")),"stopped")</f>
        <v>stopped</v>
      </c>
      <c r="C56" s="76" t="str">
        <f>IF(Contribute="abcd",IF($D$2&lt;&gt;-1,_xll.RtContribute(SourceAlias,K56,Fields,L56:M56,"SCOPE:SERVER"),_xll.RtContribute(SourceAlias,"DDS_INSERT_S",$D$2:$F$2,K56:M56,"SCOPE:SERVER FTC:ALL")),"stopped")</f>
        <v>stopped</v>
      </c>
      <c r="D56" s="76" t="str">
        <f>IF(Contribute="abcd",IF($D$2&lt;&gt;-1,_xll.RtContribute(SourceAlias,N56,Fields,O56:P56,"SCOPE:SERVER"),_xll.RtContribute(SourceAlias,"DDS_INSERT_S",$D$2:$F$2,N56:P56,"SCOPE:SERVER FTC:ALL")),"stopped")</f>
        <v>stopped</v>
      </c>
      <c r="E56" s="76" t="str">
        <f>IF(Contribute="abcd",IF($D$2&lt;&gt;-1,_xll.RtContribute(SourceAlias,Q56,Fields,R56:S56,"SCOPE:SERVER"),_xll.RtContribute(SourceAlias,"DDS_INSERT_S",$D$2:$F$2,R56:S56,"SCOPE:SERVER FTC:ALL")),"stopped")</f>
        <v>stopped</v>
      </c>
      <c r="F56" s="12" t="str">
        <f>IF(Contribute="abcd",IF($D$2&lt;&gt;-1,_xll.RtContribute(SourceAlias,T56,Fields,U56:V56,"SCOPE:SERVER"),_xll.RtContribute(SourceAlias,"DDS_INSERT_S",$D$2:$F$2,T56:V56,"SCOPE:SERVER FTC:ALL")),"stopped")</f>
        <v>stopped</v>
      </c>
      <c r="G56" s="3"/>
      <c r="H56" s="161" t="str">
        <v>EUR1MSW9M=</v>
      </c>
      <c r="I56" s="162">
        <f>IF(H56="","",'1M Pricing'!$I57*100)</f>
        <v>-6.4999999999988053E-2</v>
      </c>
      <c r="J56" s="162">
        <f t="shared" si="0"/>
        <v>-6.4999999999988053E-2</v>
      </c>
      <c r="K56" s="163" t="str">
        <v/>
      </c>
      <c r="L56" s="162" t="str">
        <f>IF(K56="","",'3M Pricing'!$I57*100)</f>
        <v/>
      </c>
      <c r="M56" s="162" t="str">
        <f t="shared" si="1"/>
        <v/>
      </c>
      <c r="N56" s="163" t="str">
        <v/>
      </c>
      <c r="O56" s="162" t="str">
        <f>IF(N56="","",'6M Pricing'!$I57*100)</f>
        <v/>
      </c>
      <c r="P56" s="162" t="str">
        <f t="shared" si="2"/>
        <v/>
      </c>
      <c r="Q56" s="163" t="str">
        <v/>
      </c>
      <c r="R56" s="162" t="str">
        <f>IF(Q56="","",'1Y Pricing'!$I57*100)</f>
        <v/>
      </c>
      <c r="S56" s="162" t="str">
        <f t="shared" si="3"/>
        <v/>
      </c>
      <c r="T56" s="161" t="str">
        <v>EURONOIS20Y=</v>
      </c>
      <c r="U56" s="162">
        <f>IF(T56="","",'ON Pricing'!$I57*100)</f>
        <v>1.1110000000090854</v>
      </c>
      <c r="V56" s="162">
        <f t="shared" si="4"/>
        <v>1.1110000000090854</v>
      </c>
      <c r="W56" s="2"/>
      <c r="X56" s="58" t="e">
        <f>IF(ISBLANK($B56),"",ROUND(ABS(_xll.RtGet(SourceAlias,$H56,BID)-I56),4))</f>
        <v>#VALUE!</v>
      </c>
      <c r="Y56" s="58" t="e">
        <f>IF(ISBLANK($B56),"",ROUND(ABS(_xll.RtGet(SourceAlias,$H56,BID)-J56),4))</f>
        <v>#VALUE!</v>
      </c>
      <c r="Z56" s="58" t="e">
        <f>IF(ISBLANK($C56),"",ROUND(ABS(_xll.RtGet(SourceAlias,$H56,BID)-K56),4))</f>
        <v>#VALUE!</v>
      </c>
      <c r="AA56" s="58" t="e">
        <f>IF(ISBLANK($C56),"",ROUND(ABS(_xll.RtGet(SourceAlias,$H56,BID)-L56),4))</f>
        <v>#VALUE!</v>
      </c>
      <c r="AB56" s="58" t="e">
        <f>IF(ISBLANK($D56),"",ROUND(ABS(_xll.RtGet(SourceAlias,$H56,BID)-M56),4))</f>
        <v>#VALUE!</v>
      </c>
      <c r="AC56" s="58" t="e">
        <f>IF(ISBLANK($D56),"",ROUND(ABS(_xll.RtGet(SourceAlias,$H56,BID)-N56),4))</f>
        <v>#VALUE!</v>
      </c>
      <c r="AD56" s="58" t="e">
        <f>IF(ISBLANK($E56),"",ROUND(ABS(_xll.RtGet(SourceAlias,$H56,BID)-O56),4))</f>
        <v>#VALUE!</v>
      </c>
      <c r="AE56" s="58" t="e">
        <f>IF(ISBLANK($E56),"",ROUND(ABS(_xll.RtGet(SourceAlias,$H56,BID)-O56),4))</f>
        <v>#VALUE!</v>
      </c>
      <c r="AF56" s="58" t="e">
        <f>IF(ISBLANK($F56),"",ROUND(ABS(_xll.RtGet(SourceAlias,$H56,BID)-P56),4))</f>
        <v>#VALUE!</v>
      </c>
      <c r="AG56" s="58" t="e">
        <f>IF(ISBLANK($F56),"",ROUND(ABS(_xll.RtGet(SourceAlias,$H56,BID)-Q56),4))</f>
        <v>#VALUE!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65" t="s">
        <v>97</v>
      </c>
      <c r="B57" s="62" t="str">
        <f>IF(Contribute="abcd",IF($D$2&lt;&gt;-1,_xll.RtContribute(SourceAlias,H57,Fields,I57:J57,"SCOPE:SERVER"),_xll.RtContribute(SourceAlias,"DDS_INSERT_S",$D$2:$F$2,H57:J57,"SCOPE:SERVER FTC:ALL")),"stopped")</f>
        <v>stopped</v>
      </c>
      <c r="C57" s="76" t="str">
        <f>IF(Contribute="abcd",IF($D$2&lt;&gt;-1,_xll.RtContribute(SourceAlias,K57,Fields,L57:M57,"SCOPE:SERVER"),_xll.RtContribute(SourceAlias,"DDS_INSERT_S",$D$2:$F$2,K57:M57,"SCOPE:SERVER FTC:ALL")),"stopped")</f>
        <v>stopped</v>
      </c>
      <c r="D57" s="76" t="str">
        <f>IF(Contribute="abcd",IF($D$2&lt;&gt;-1,_xll.RtContribute(SourceAlias,N57,Fields,O57:P57,"SCOPE:SERVER"),_xll.RtContribute(SourceAlias,"DDS_INSERT_S",$D$2:$F$2,N57:P57,"SCOPE:SERVER FTC:ALL")),"stopped")</f>
        <v>stopped</v>
      </c>
      <c r="E57" s="76" t="str">
        <f>IF(Contribute="abcd",IF($D$2&lt;&gt;-1,_xll.RtContribute(SourceAlias,Q57,Fields,R57:S57,"SCOPE:SERVER"),_xll.RtContribute(SourceAlias,"DDS_INSERT_S",$D$2:$F$2,R57:S57,"SCOPE:SERVER FTC:ALL")),"stopped")</f>
        <v>stopped</v>
      </c>
      <c r="F57" s="12" t="str">
        <f>IF(Contribute="abcd",IF($D$2&lt;&gt;-1,_xll.RtContribute(SourceAlias,T57,Fields,U57:V57,"SCOPE:SERVER"),_xll.RtContribute(SourceAlias,"DDS_INSERT_S",$D$2:$F$2,T57:V57,"SCOPE:SERVER FTC:ALL")),"stopped")</f>
        <v>stopped</v>
      </c>
      <c r="G57" s="3"/>
      <c r="H57" s="161" t="str">
        <v>EUR1MSW10M=</v>
      </c>
      <c r="I57" s="162">
        <f>IF(H57="","",'1M Pricing'!$I58*100)</f>
        <v>-6.5999999999986819E-2</v>
      </c>
      <c r="J57" s="162">
        <f t="shared" si="0"/>
        <v>-6.5999999999986819E-2</v>
      </c>
      <c r="K57" s="163" t="str">
        <v/>
      </c>
      <c r="L57" s="162" t="str">
        <f>IF(K57="","",'3M Pricing'!$I58*100)</f>
        <v/>
      </c>
      <c r="M57" s="162" t="str">
        <f t="shared" si="1"/>
        <v/>
      </c>
      <c r="N57" s="163" t="str">
        <v/>
      </c>
      <c r="O57" s="162" t="str">
        <f>IF(N57="","",'6M Pricing'!$I58*100)</f>
        <v/>
      </c>
      <c r="P57" s="162" t="str">
        <f t="shared" si="2"/>
        <v/>
      </c>
      <c r="Q57" s="163" t="str">
        <v/>
      </c>
      <c r="R57" s="162" t="str">
        <f>IF(Q57="","",'1Y Pricing'!$I58*100)</f>
        <v/>
      </c>
      <c r="S57" s="162" t="str">
        <f t="shared" si="3"/>
        <v/>
      </c>
      <c r="T57" s="161" t="str">
        <v>EURONOIS21Y=</v>
      </c>
      <c r="U57" s="162">
        <f>IF(T57="","",'ON Pricing'!$I58*100)</f>
        <v>1.1253369619733609</v>
      </c>
      <c r="V57" s="162">
        <f t="shared" si="4"/>
        <v>1.1253369619733609</v>
      </c>
      <c r="W57" s="2"/>
      <c r="X57" s="58" t="e">
        <f>IF(ISBLANK($B57),"",ROUND(ABS(_xll.RtGet(SourceAlias,$H57,BID)-I57),4))</f>
        <v>#VALUE!</v>
      </c>
      <c r="Y57" s="58" t="e">
        <f>IF(ISBLANK($B57),"",ROUND(ABS(_xll.RtGet(SourceAlias,$H57,BID)-J57),4))</f>
        <v>#VALUE!</v>
      </c>
      <c r="Z57" s="58" t="e">
        <f>IF(ISBLANK($C57),"",ROUND(ABS(_xll.RtGet(SourceAlias,$H57,BID)-K57),4))</f>
        <v>#VALUE!</v>
      </c>
      <c r="AA57" s="58" t="e">
        <f>IF(ISBLANK($C57),"",ROUND(ABS(_xll.RtGet(SourceAlias,$H57,BID)-L57),4))</f>
        <v>#VALUE!</v>
      </c>
      <c r="AB57" s="58" t="e">
        <f>IF(ISBLANK($D57),"",ROUND(ABS(_xll.RtGet(SourceAlias,$H57,BID)-M57),4))</f>
        <v>#VALUE!</v>
      </c>
      <c r="AC57" s="58" t="e">
        <f>IF(ISBLANK($D57),"",ROUND(ABS(_xll.RtGet(SourceAlias,$H57,BID)-N57),4))</f>
        <v>#VALUE!</v>
      </c>
      <c r="AD57" s="58" t="e">
        <f>IF(ISBLANK($E57),"",ROUND(ABS(_xll.RtGet(SourceAlias,$H57,BID)-O57),4))</f>
        <v>#VALUE!</v>
      </c>
      <c r="AE57" s="58" t="e">
        <f>IF(ISBLANK($E57),"",ROUND(ABS(_xll.RtGet(SourceAlias,$H57,BID)-O57),4))</f>
        <v>#VALUE!</v>
      </c>
      <c r="AF57" s="58" t="e">
        <f>IF(ISBLANK($F57),"",ROUND(ABS(_xll.RtGet(SourceAlias,$H57,BID)-P57),4))</f>
        <v>#VALUE!</v>
      </c>
      <c r="AG57" s="58" t="e">
        <f>IF(ISBLANK($F57),"",ROUND(ABS(_xll.RtGet(SourceAlias,$H57,BID)-Q57),4))</f>
        <v>#VALUE!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65" t="s">
        <v>98</v>
      </c>
      <c r="B58" s="62" t="str">
        <f>IF(Contribute="abcd",IF($D$2&lt;&gt;-1,_xll.RtContribute(SourceAlias,H58,Fields,I58:J58,"SCOPE:SERVER"),_xll.RtContribute(SourceAlias,"DDS_INSERT_S",$D$2:$F$2,H58:J58,"SCOPE:SERVER FTC:ALL")),"stopped")</f>
        <v>stopped</v>
      </c>
      <c r="C58" s="76" t="str">
        <f>IF(Contribute="abcd",IF($D$2&lt;&gt;-1,_xll.RtContribute(SourceAlias,K58,Fields,L58:M58,"SCOPE:SERVER"),_xll.RtContribute(SourceAlias,"DDS_INSERT_S",$D$2:$F$2,K58:M58,"SCOPE:SERVER FTC:ALL")),"stopped")</f>
        <v>stopped</v>
      </c>
      <c r="D58" s="76" t="str">
        <f>IF(Contribute="abcd",IF($D$2&lt;&gt;-1,_xll.RtContribute(SourceAlias,N58,Fields,O58:P58,"SCOPE:SERVER"),_xll.RtContribute(SourceAlias,"DDS_INSERT_S",$D$2:$F$2,N58:P58,"SCOPE:SERVER FTC:ALL")),"stopped")</f>
        <v>stopped</v>
      </c>
      <c r="E58" s="76" t="str">
        <f>IF(Contribute="abcd",IF($D$2&lt;&gt;-1,_xll.RtContribute(SourceAlias,Q58,Fields,R58:S58,"SCOPE:SERVER"),_xll.RtContribute(SourceAlias,"DDS_INSERT_S",$D$2:$F$2,R58:S58,"SCOPE:SERVER FTC:ALL")),"stopped")</f>
        <v>stopped</v>
      </c>
      <c r="F58" s="12" t="str">
        <f>IF(Contribute="abcd",IF($D$2&lt;&gt;-1,_xll.RtContribute(SourceAlias,T58,Fields,U58:V58,"SCOPE:SERVER"),_xll.RtContribute(SourceAlias,"DDS_INSERT_S",$D$2:$F$2,T58:V58,"SCOPE:SERVER FTC:ALL")),"stopped")</f>
        <v>stopped</v>
      </c>
      <c r="G58" s="3"/>
      <c r="H58" s="161" t="str">
        <v>EUR1MSW11M=</v>
      </c>
      <c r="I58" s="162">
        <f>IF(H58="","",'1M Pricing'!$I59*100)</f>
        <v>-6.6000000000007358E-2</v>
      </c>
      <c r="J58" s="162">
        <f t="shared" si="0"/>
        <v>-6.6000000000007358E-2</v>
      </c>
      <c r="K58" s="163" t="str">
        <v/>
      </c>
      <c r="L58" s="162" t="str">
        <f>IF(K58="","",'3M Pricing'!$I59*100)</f>
        <v/>
      </c>
      <c r="M58" s="162" t="str">
        <f t="shared" si="1"/>
        <v/>
      </c>
      <c r="N58" s="163" t="str">
        <v/>
      </c>
      <c r="O58" s="162" t="str">
        <f>IF(N58="","",'6M Pricing'!$I59*100)</f>
        <v/>
      </c>
      <c r="P58" s="162" t="str">
        <f t="shared" si="2"/>
        <v/>
      </c>
      <c r="Q58" s="163" t="str">
        <v/>
      </c>
      <c r="R58" s="162" t="str">
        <f>IF(Q58="","",'1Y Pricing'!$I59*100)</f>
        <v/>
      </c>
      <c r="S58" s="162" t="str">
        <f t="shared" si="3"/>
        <v/>
      </c>
      <c r="T58" s="161" t="str">
        <v>EURONOIS22Y=</v>
      </c>
      <c r="U58" s="162">
        <f>IF(T58="","",'ON Pricing'!$I59*100)</f>
        <v>1.1372193725618749</v>
      </c>
      <c r="V58" s="162">
        <f t="shared" si="4"/>
        <v>1.1372193725618749</v>
      </c>
      <c r="W58" s="2"/>
      <c r="X58" s="58" t="e">
        <f>IF(ISBLANK($B58),"",ROUND(ABS(_xll.RtGet(SourceAlias,$H58,BID)-I58),4))</f>
        <v>#VALUE!</v>
      </c>
      <c r="Y58" s="58" t="e">
        <f>IF(ISBLANK($B58),"",ROUND(ABS(_xll.RtGet(SourceAlias,$H58,BID)-J58),4))</f>
        <v>#VALUE!</v>
      </c>
      <c r="Z58" s="58" t="e">
        <f>IF(ISBLANK($C58),"",ROUND(ABS(_xll.RtGet(SourceAlias,$H58,BID)-K58),4))</f>
        <v>#VALUE!</v>
      </c>
      <c r="AA58" s="58" t="e">
        <f>IF(ISBLANK($C58),"",ROUND(ABS(_xll.RtGet(SourceAlias,$H58,BID)-L58),4))</f>
        <v>#VALUE!</v>
      </c>
      <c r="AB58" s="58" t="e">
        <f>IF(ISBLANK($D58),"",ROUND(ABS(_xll.RtGet(SourceAlias,$H58,BID)-M58),4))</f>
        <v>#VALUE!</v>
      </c>
      <c r="AC58" s="58" t="e">
        <f>IF(ISBLANK($D58),"",ROUND(ABS(_xll.RtGet(SourceAlias,$H58,BID)-N58),4))</f>
        <v>#VALUE!</v>
      </c>
      <c r="AD58" s="58" t="e">
        <f>IF(ISBLANK($E58),"",ROUND(ABS(_xll.RtGet(SourceAlias,$H58,BID)-O58),4))</f>
        <v>#VALUE!</v>
      </c>
      <c r="AE58" s="58" t="e">
        <f>IF(ISBLANK($E58),"",ROUND(ABS(_xll.RtGet(SourceAlias,$H58,BID)-O58),4))</f>
        <v>#VALUE!</v>
      </c>
      <c r="AF58" s="58" t="e">
        <f>IF(ISBLANK($F58),"",ROUND(ABS(_xll.RtGet(SourceAlias,$H58,BID)-P58),4))</f>
        <v>#VALUE!</v>
      </c>
      <c r="AG58" s="58" t="e">
        <f>IF(ISBLANK($F58),"",ROUND(ABS(_xll.RtGet(SourceAlias,$H58,BID)-Q58),4))</f>
        <v>#VALUE!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65" t="s">
        <v>99</v>
      </c>
      <c r="B59" s="62" t="str">
        <f>IF(Contribute="abcd",IF($D$2&lt;&gt;-1,_xll.RtContribute(SourceAlias,H59,Fields,I59:J59,"SCOPE:SERVER"),_xll.RtContribute(SourceAlias,"DDS_INSERT_S",$D$2:$F$2,H59:J59,"SCOPE:SERVER FTC:ALL")),"stopped")</f>
        <v>stopped</v>
      </c>
      <c r="C59" s="76" t="str">
        <f>IF(Contribute="abcd",IF($D$2&lt;&gt;-1,_xll.RtContribute(SourceAlias,K59,Fields,L59:M59,"SCOPE:SERVER"),_xll.RtContribute(SourceAlias,"DDS_INSERT_S",$D$2:$F$2,K59:M59,"SCOPE:SERVER FTC:ALL")),"stopped")</f>
        <v>stopped</v>
      </c>
      <c r="D59" s="76" t="str">
        <f>IF(Contribute="abcd",IF($D$2&lt;&gt;-1,_xll.RtContribute(SourceAlias,N59,Fields,O59:P59,"SCOPE:SERVER"),_xll.RtContribute(SourceAlias,"DDS_INSERT_S",$D$2:$F$2,N59:P59,"SCOPE:SERVER FTC:ALL")),"stopped")</f>
        <v>stopped</v>
      </c>
      <c r="E59" s="76" t="str">
        <f>IF(Contribute="abcd",IF($D$2&lt;&gt;-1,_xll.RtContribute(SourceAlias,Q59,Fields,R59:S59,"SCOPE:SERVER"),_xll.RtContribute(SourceAlias,"DDS_INSERT_S",$D$2:$F$2,R59:S59,"SCOPE:SERVER FTC:ALL")),"stopped")</f>
        <v>stopped</v>
      </c>
      <c r="F59" s="12" t="str">
        <f>IF(Contribute="abcd",IF($D$2&lt;&gt;-1,_xll.RtContribute(SourceAlias,T59,Fields,U59:V59,"SCOPE:SERVER"),_xll.RtContribute(SourceAlias,"DDS_INSERT_S",$D$2:$F$2,T59:V59,"SCOPE:SERVER FTC:ALL")),"stopped")</f>
        <v>stopped</v>
      </c>
      <c r="G59" s="3"/>
      <c r="H59" s="167" t="str">
        <v>EUR1MSW12M=</v>
      </c>
      <c r="I59" s="165">
        <f>IF(H59="","",'1M Pricing'!$I60*100)</f>
        <v>-6.5000000000012464E-2</v>
      </c>
      <c r="J59" s="165">
        <f t="shared" si="0"/>
        <v>-6.5000000000012464E-2</v>
      </c>
      <c r="K59" s="164" t="str">
        <v/>
      </c>
      <c r="L59" s="165" t="str">
        <f>IF(K59="","",'3M Pricing'!$I60*100)</f>
        <v/>
      </c>
      <c r="M59" s="165" t="str">
        <f t="shared" si="1"/>
        <v/>
      </c>
      <c r="N59" s="164" t="str">
        <v/>
      </c>
      <c r="O59" s="165" t="str">
        <f>IF(N59="","",'6M Pricing'!$I60*100)</f>
        <v/>
      </c>
      <c r="P59" s="165" t="str">
        <f t="shared" si="2"/>
        <v/>
      </c>
      <c r="Q59" s="164" t="str">
        <v/>
      </c>
      <c r="R59" s="165" t="str">
        <f>IF(Q59="","",'1Y Pricing'!$I60*100)</f>
        <v/>
      </c>
      <c r="S59" s="165" t="str">
        <f t="shared" si="3"/>
        <v/>
      </c>
      <c r="T59" s="161" t="str">
        <v>EURONOIS23Y=</v>
      </c>
      <c r="U59" s="162">
        <f>IF(T59="","",'ON Pricing'!$I60*100)</f>
        <v>1.1472540294611813</v>
      </c>
      <c r="V59" s="162">
        <f t="shared" si="4"/>
        <v>1.1472540294611813</v>
      </c>
      <c r="W59" s="2"/>
      <c r="X59" s="58" t="e">
        <f>IF(ISBLANK($B59),"",ROUND(ABS(_xll.RtGet(SourceAlias,$H59,BID)-I59),4))</f>
        <v>#VALUE!</v>
      </c>
      <c r="Y59" s="58" t="e">
        <f>IF(ISBLANK($B59),"",ROUND(ABS(_xll.RtGet(SourceAlias,$H59,BID)-J59),4))</f>
        <v>#VALUE!</v>
      </c>
      <c r="Z59" s="58" t="e">
        <f>IF(ISBLANK($C59),"",ROUND(ABS(_xll.RtGet(SourceAlias,$H59,BID)-K59),4))</f>
        <v>#VALUE!</v>
      </c>
      <c r="AA59" s="58" t="e">
        <f>IF(ISBLANK($C59),"",ROUND(ABS(_xll.RtGet(SourceAlias,$H59,BID)-L59),4))</f>
        <v>#VALUE!</v>
      </c>
      <c r="AB59" s="58" t="e">
        <f>IF(ISBLANK($D59),"",ROUND(ABS(_xll.RtGet(SourceAlias,$H59,BID)-M59),4))</f>
        <v>#VALUE!</v>
      </c>
      <c r="AC59" s="58" t="e">
        <f>IF(ISBLANK($D59),"",ROUND(ABS(_xll.RtGet(SourceAlias,$H59,BID)-N59),4))</f>
        <v>#VALUE!</v>
      </c>
      <c r="AD59" s="58" t="e">
        <f>IF(ISBLANK($E59),"",ROUND(ABS(_xll.RtGet(SourceAlias,$H59,BID)-O59),4))</f>
        <v>#VALUE!</v>
      </c>
      <c r="AE59" s="58" t="e">
        <f>IF(ISBLANK($E59),"",ROUND(ABS(_xll.RtGet(SourceAlias,$H59,BID)-O59),4))</f>
        <v>#VALUE!</v>
      </c>
      <c r="AF59" s="58" t="e">
        <f>IF(ISBLANK($F59),"",ROUND(ABS(_xll.RtGet(SourceAlias,$H59,BID)-P59),4))</f>
        <v>#VALUE!</v>
      </c>
      <c r="AG59" s="58" t="e">
        <f>IF(ISBLANK($F59),"",ROUND(ABS(_xll.RtGet(SourceAlias,$H59,BID)-Q59),4))</f>
        <v>#VALUE!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65" t="s">
        <v>100</v>
      </c>
      <c r="B60" s="62" t="str">
        <f>IF(Contribute="abcd",IF($D$2&lt;&gt;-1,_xll.RtContribute(SourceAlias,H60,Fields,I60:J60,"SCOPE:SERVER"),_xll.RtContribute(SourceAlias,"DDS_INSERT_S",$D$2:$F$2,H60:J60,"SCOPE:SERVER FTC:ALL")),"stopped")</f>
        <v>stopped</v>
      </c>
      <c r="C60" s="76" t="str">
        <f>IF(Contribute="abcd",IF($D$2&lt;&gt;-1,_xll.RtContribute(SourceAlias,K60,Fields,L60:M60,"SCOPE:SERVER"),_xll.RtContribute(SourceAlias,"DDS_INSERT_S",$D$2:$F$2,K60:M60,"SCOPE:SERVER FTC:ALL")),"stopped")</f>
        <v>stopped</v>
      </c>
      <c r="D60" s="76" t="str">
        <f>IF(Contribute="abcd",IF($D$2&lt;&gt;-1,_xll.RtContribute(SourceAlias,N60,Fields,O60:P60,"SCOPE:SERVER"),_xll.RtContribute(SourceAlias,"DDS_INSERT_S",$D$2:$F$2,N60:P60,"SCOPE:SERVER FTC:ALL")),"stopped")</f>
        <v>stopped</v>
      </c>
      <c r="E60" s="76" t="str">
        <f>IF(Contribute="abcd",IF($D$2&lt;&gt;-1,_xll.RtContribute(SourceAlias,Q60,Fields,R60:S60,"SCOPE:SERVER"),_xll.RtContribute(SourceAlias,"DDS_INSERT_S",$D$2:$F$2,R60:S60,"SCOPE:SERVER FTC:ALL")),"stopped")</f>
        <v>stopped</v>
      </c>
      <c r="F60" s="12" t="str">
        <f>IF(Contribute="abcd",IF($D$2&lt;&gt;-1,_xll.RtContribute(SourceAlias,T60,Fields,U60:V60,"SCOPE:SERVER"),_xll.RtContribute(SourceAlias,"DDS_INSERT_S",$D$2:$F$2,T60:V60,"SCOPE:SERVER FTC:ALL")),"stopped")</f>
        <v>stopped</v>
      </c>
      <c r="G60" s="3"/>
      <c r="H60" s="168" t="str">
        <v>EUR1MSW1Y=</v>
      </c>
      <c r="I60" s="162">
        <f>IF(H60="","",'1M Pricing'!$I61*100)</f>
        <v>-6.607734806631102E-2</v>
      </c>
      <c r="J60" s="162">
        <f t="shared" si="0"/>
        <v>-6.607734806631102E-2</v>
      </c>
      <c r="K60" s="163" t="str">
        <v/>
      </c>
      <c r="L60" s="162" t="str">
        <f>IF(K60="","",'3M Pricing'!$I61*100)</f>
        <v/>
      </c>
      <c r="M60" s="162" t="str">
        <f t="shared" si="1"/>
        <v/>
      </c>
      <c r="N60" s="163" t="str">
        <v/>
      </c>
      <c r="O60" s="162" t="str">
        <f>IF(N60="","",'6M Pricing'!$I61*100)</f>
        <v/>
      </c>
      <c r="P60" s="162" t="str">
        <f t="shared" si="2"/>
        <v/>
      </c>
      <c r="Q60" s="163" t="str">
        <v/>
      </c>
      <c r="R60" s="162" t="str">
        <f>IF(Q60="","",'1Y Pricing'!$I61*100)</f>
        <v/>
      </c>
      <c r="S60" s="162" t="str">
        <f t="shared" si="3"/>
        <v/>
      </c>
      <c r="T60" s="161" t="str">
        <v>EURONOIS24Y=</v>
      </c>
      <c r="U60" s="162">
        <f>IF(T60="","",'ON Pricing'!$I61*100)</f>
        <v>1.1560397997201795</v>
      </c>
      <c r="V60" s="162">
        <f t="shared" si="4"/>
        <v>1.1560397997201795</v>
      </c>
      <c r="W60" s="2"/>
      <c r="X60" s="58" t="e">
        <f>IF(ISBLANK($B60),"",ROUND(ABS(_xll.RtGet(SourceAlias,$H60,BID)-I60),4))</f>
        <v>#VALUE!</v>
      </c>
      <c r="Y60" s="58" t="e">
        <f>IF(ISBLANK($B60),"",ROUND(ABS(_xll.RtGet(SourceAlias,$H60,BID)-J60),4))</f>
        <v>#VALUE!</v>
      </c>
      <c r="Z60" s="58" t="e">
        <f>IF(ISBLANK($C60),"",ROUND(ABS(_xll.RtGet(SourceAlias,$H60,BID)-K60),4))</f>
        <v>#VALUE!</v>
      </c>
      <c r="AA60" s="58" t="e">
        <f>IF(ISBLANK($C60),"",ROUND(ABS(_xll.RtGet(SourceAlias,$H60,BID)-L60),4))</f>
        <v>#VALUE!</v>
      </c>
      <c r="AB60" s="58" t="e">
        <f>IF(ISBLANK($D60),"",ROUND(ABS(_xll.RtGet(SourceAlias,$H60,BID)-M60),4))</f>
        <v>#VALUE!</v>
      </c>
      <c r="AC60" s="58" t="e">
        <f>IF(ISBLANK($D60),"",ROUND(ABS(_xll.RtGet(SourceAlias,$H60,BID)-N60),4))</f>
        <v>#VALUE!</v>
      </c>
      <c r="AD60" s="58" t="e">
        <f>IF(ISBLANK($E60),"",ROUND(ABS(_xll.RtGet(SourceAlias,$H60,BID)-O60),4))</f>
        <v>#VALUE!</v>
      </c>
      <c r="AE60" s="58" t="e">
        <f>IF(ISBLANK($E60),"",ROUND(ABS(_xll.RtGet(SourceAlias,$H60,BID)-O60),4))</f>
        <v>#VALUE!</v>
      </c>
      <c r="AF60" s="58" t="e">
        <f>IF(ISBLANK($F60),"",ROUND(ABS(_xll.RtGet(SourceAlias,$H60,BID)-P60),4))</f>
        <v>#VALUE!</v>
      </c>
      <c r="AG60" s="58" t="e">
        <f>IF(ISBLANK($F60),"",ROUND(ABS(_xll.RtGet(SourceAlias,$H60,BID)-Q60),4))</f>
        <v>#VALUE!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65" t="s">
        <v>101</v>
      </c>
      <c r="B61" s="62" t="str">
        <f>IF(Contribute="abcd",IF($D$2&lt;&gt;-1,_xll.RtContribute(SourceAlias,H61,Fields,I61:J61,"SCOPE:SERVER"),_xll.RtContribute(SourceAlias,"DDS_INSERT_S",$D$2:$F$2,H61:J61,"SCOPE:SERVER FTC:ALL")),"stopped")</f>
        <v>stopped</v>
      </c>
      <c r="C61" s="76" t="str">
        <f>IF(Contribute="abcd",IF($D$2&lt;&gt;-1,_xll.RtContribute(SourceAlias,K61,Fields,L61:M61,"SCOPE:SERVER"),_xll.RtContribute(SourceAlias,"DDS_INSERT_S",$D$2:$F$2,K61:M61,"SCOPE:SERVER FTC:ALL")),"stopped")</f>
        <v>stopped</v>
      </c>
      <c r="D61" s="76" t="str">
        <f>IF(Contribute="abcd",IF($D$2&lt;&gt;-1,_xll.RtContribute(SourceAlias,N61,Fields,O61:P61,"SCOPE:SERVER"),_xll.RtContribute(SourceAlias,"DDS_INSERT_S",$D$2:$F$2,N61:P61,"SCOPE:SERVER FTC:ALL")),"stopped")</f>
        <v>stopped</v>
      </c>
      <c r="E61" s="76" t="str">
        <f>IF(Contribute="abcd",IF($D$2&lt;&gt;-1,_xll.RtContribute(SourceAlias,Q61,Fields,R61:S61,"SCOPE:SERVER"),_xll.RtContribute(SourceAlias,"DDS_INSERT_S",$D$2:$F$2,R61:S61,"SCOPE:SERVER FTC:ALL")),"stopped")</f>
        <v>stopped</v>
      </c>
      <c r="F61" s="12" t="str">
        <f>IF(Contribute="abcd",IF($D$2&lt;&gt;-1,_xll.RtContribute(SourceAlias,T61,Fields,U61:V61,"SCOPE:SERVER"),_xll.RtContribute(SourceAlias,"DDS_INSERT_S",$D$2:$F$2,T61:V61,"SCOPE:SERVER FTC:ALL")),"stopped")</f>
        <v>stopped</v>
      </c>
      <c r="G61" s="3"/>
      <c r="H61" s="161" t="str">
        <v/>
      </c>
      <c r="I61" s="162" t="str">
        <f>IF(H61="","",'1M Pricing'!$I62*100)</f>
        <v/>
      </c>
      <c r="J61" s="162" t="str">
        <f t="shared" si="0"/>
        <v/>
      </c>
      <c r="K61" s="163" t="str">
        <v/>
      </c>
      <c r="L61" s="162" t="str">
        <f>IF(K61="","",'3M Pricing'!$I62*100)</f>
        <v/>
      </c>
      <c r="M61" s="162" t="str">
        <f t="shared" si="1"/>
        <v/>
      </c>
      <c r="N61" s="163" t="str">
        <v/>
      </c>
      <c r="O61" s="162" t="str">
        <f>IF(N61="","",'6M Pricing'!$I62*100)</f>
        <v/>
      </c>
      <c r="P61" s="162" t="str">
        <f t="shared" si="2"/>
        <v/>
      </c>
      <c r="Q61" s="163" t="str">
        <v/>
      </c>
      <c r="R61" s="162" t="str">
        <f>IF(Q61="","",'1Y Pricing'!$I62*100)</f>
        <v/>
      </c>
      <c r="S61" s="162" t="str">
        <f t="shared" si="3"/>
        <v/>
      </c>
      <c r="T61" s="161" t="str">
        <v>EURONOIS25Y=</v>
      </c>
      <c r="U61" s="162">
        <f>IF(T61="","",'ON Pricing'!$I62*100)</f>
        <v>1.1639999999923449</v>
      </c>
      <c r="V61" s="162">
        <f t="shared" si="4"/>
        <v>1.1639999999923449</v>
      </c>
      <c r="W61" s="2"/>
      <c r="X61" s="58" t="e">
        <f>IF(ISBLANK($B61),"",ROUND(ABS(_xll.RtGet(SourceAlias,$H61,BID)-I61),4))</f>
        <v>#VALUE!</v>
      </c>
      <c r="Y61" s="58" t="e">
        <f>IF(ISBLANK($B61),"",ROUND(ABS(_xll.RtGet(SourceAlias,$H61,BID)-J61),4))</f>
        <v>#VALUE!</v>
      </c>
      <c r="Z61" s="58" t="e">
        <f>IF(ISBLANK($C61),"",ROUND(ABS(_xll.RtGet(SourceAlias,$H61,BID)-K61),4))</f>
        <v>#VALUE!</v>
      </c>
      <c r="AA61" s="58" t="e">
        <f>IF(ISBLANK($C61),"",ROUND(ABS(_xll.RtGet(SourceAlias,$H61,BID)-L61),4))</f>
        <v>#VALUE!</v>
      </c>
      <c r="AB61" s="58" t="e">
        <f>IF(ISBLANK($D61),"",ROUND(ABS(_xll.RtGet(SourceAlias,$H61,BID)-M61),4))</f>
        <v>#VALUE!</v>
      </c>
      <c r="AC61" s="58" t="e">
        <f>IF(ISBLANK($D61),"",ROUND(ABS(_xll.RtGet(SourceAlias,$H61,BID)-N61),4))</f>
        <v>#VALUE!</v>
      </c>
      <c r="AD61" s="58" t="e">
        <f>IF(ISBLANK($E61),"",ROUND(ABS(_xll.RtGet(SourceAlias,$H61,BID)-O61),4))</f>
        <v>#VALUE!</v>
      </c>
      <c r="AE61" s="58" t="e">
        <f>IF(ISBLANK($E61),"",ROUND(ABS(_xll.RtGet(SourceAlias,$H61,BID)-O61),4))</f>
        <v>#VALUE!</v>
      </c>
      <c r="AF61" s="58" t="e">
        <f>IF(ISBLANK($F61),"",ROUND(ABS(_xll.RtGet(SourceAlias,$H61,BID)-P61),4))</f>
        <v>#VALUE!</v>
      </c>
      <c r="AG61" s="58" t="e">
        <f>IF(ISBLANK($F61),"",ROUND(ABS(_xll.RtGet(SourceAlias,$H61,BID)-Q61),4))</f>
        <v>#VALUE!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65" t="s">
        <v>102</v>
      </c>
      <c r="B62" s="62" t="str">
        <f>IF(Contribute="abcd",IF($D$2&lt;&gt;-1,_xll.RtContribute(SourceAlias,H62,Fields,I62:J62,"SCOPE:SERVER"),_xll.RtContribute(SourceAlias,"DDS_INSERT_S",$D$2:$F$2,H62:J62,"SCOPE:SERVER FTC:ALL")),"stopped")</f>
        <v>stopped</v>
      </c>
      <c r="C62" s="76" t="str">
        <f>IF(Contribute="abcd",IF($D$2&lt;&gt;-1,_xll.RtContribute(SourceAlias,K62,Fields,L62:M62,"SCOPE:SERVER"),_xll.RtContribute(SourceAlias,"DDS_INSERT_S",$D$2:$F$2,K62:M62,"SCOPE:SERVER FTC:ALL")),"stopped")</f>
        <v>stopped</v>
      </c>
      <c r="D62" s="76" t="str">
        <f>IF(Contribute="abcd",IF($D$2&lt;&gt;-1,_xll.RtContribute(SourceAlias,N62,Fields,O62:P62,"SCOPE:SERVER"),_xll.RtContribute(SourceAlias,"DDS_INSERT_S",$D$2:$F$2,N62:P62,"SCOPE:SERVER FTC:ALL")),"stopped")</f>
        <v>stopped</v>
      </c>
      <c r="E62" s="76" t="str">
        <f>IF(Contribute="abcd",IF($D$2&lt;&gt;-1,_xll.RtContribute(SourceAlias,Q62,Fields,R62:S62,"SCOPE:SERVER"),_xll.RtContribute(SourceAlias,"DDS_INSERT_S",$D$2:$F$2,R62:S62,"SCOPE:SERVER FTC:ALL")),"stopped")</f>
        <v>stopped</v>
      </c>
      <c r="F62" s="12" t="str">
        <f>IF(Contribute="abcd",IF($D$2&lt;&gt;-1,_xll.RtContribute(SourceAlias,T62,Fields,U62:V62,"SCOPE:SERVER"),_xll.RtContribute(SourceAlias,"DDS_INSERT_S",$D$2:$F$2,T62:V62,"SCOPE:SERVER FTC:ALL")),"stopped")</f>
        <v>stopped</v>
      </c>
      <c r="G62" s="3"/>
      <c r="H62" s="161" t="str">
        <v>EUR1MSW15M=</v>
      </c>
      <c r="I62" s="162">
        <f>IF(H62="","",'1M Pricing'!$I63*100)</f>
        <v>-6.2121943306447477E-2</v>
      </c>
      <c r="J62" s="162">
        <f t="shared" si="0"/>
        <v>-6.2121943306447477E-2</v>
      </c>
      <c r="K62" s="163" t="str">
        <v/>
      </c>
      <c r="L62" s="162" t="str">
        <f>IF(K62="","",'3M Pricing'!$I63*100)</f>
        <v/>
      </c>
      <c r="M62" s="162" t="str">
        <f t="shared" si="1"/>
        <v/>
      </c>
      <c r="N62" s="163" t="str">
        <v/>
      </c>
      <c r="O62" s="162" t="str">
        <f>IF(N62="","",'6M Pricing'!$I63*100)</f>
        <v/>
      </c>
      <c r="P62" s="162" t="str">
        <f t="shared" si="2"/>
        <v/>
      </c>
      <c r="Q62" s="163" t="str">
        <v/>
      </c>
      <c r="R62" s="162" t="str">
        <f>IF(Q62="","",'1Y Pricing'!$I63*100)</f>
        <v/>
      </c>
      <c r="S62" s="162" t="str">
        <f t="shared" si="3"/>
        <v/>
      </c>
      <c r="T62" s="161" t="str">
        <v>EURONOIS26Y=</v>
      </c>
      <c r="U62" s="162">
        <f>IF(T62="","",'ON Pricing'!$I63*100)</f>
        <v>1.1716657547510787</v>
      </c>
      <c r="V62" s="162">
        <f t="shared" si="4"/>
        <v>1.1716657547510787</v>
      </c>
      <c r="W62" s="2"/>
      <c r="X62" s="58" t="e">
        <f>IF(ISBLANK($B62),"",ROUND(ABS(_xll.RtGet(SourceAlias,$H62,BID)-I62),4))</f>
        <v>#VALUE!</v>
      </c>
      <c r="Y62" s="58" t="e">
        <f>IF(ISBLANK($B62),"",ROUND(ABS(_xll.RtGet(SourceAlias,$H62,BID)-J62),4))</f>
        <v>#VALUE!</v>
      </c>
      <c r="Z62" s="58" t="e">
        <f>IF(ISBLANK($C62),"",ROUND(ABS(_xll.RtGet(SourceAlias,$H62,BID)-K62),4))</f>
        <v>#VALUE!</v>
      </c>
      <c r="AA62" s="58" t="e">
        <f>IF(ISBLANK($C62),"",ROUND(ABS(_xll.RtGet(SourceAlias,$H62,BID)-L62),4))</f>
        <v>#VALUE!</v>
      </c>
      <c r="AB62" s="58" t="e">
        <f>IF(ISBLANK($D62),"",ROUND(ABS(_xll.RtGet(SourceAlias,$H62,BID)-M62),4))</f>
        <v>#VALUE!</v>
      </c>
      <c r="AC62" s="58" t="e">
        <f>IF(ISBLANK($D62),"",ROUND(ABS(_xll.RtGet(SourceAlias,$H62,BID)-N62),4))</f>
        <v>#VALUE!</v>
      </c>
      <c r="AD62" s="58" t="e">
        <f>IF(ISBLANK($E62),"",ROUND(ABS(_xll.RtGet(SourceAlias,$H62,BID)-O62),4))</f>
        <v>#VALUE!</v>
      </c>
      <c r="AE62" s="58" t="e">
        <f>IF(ISBLANK($E62),"",ROUND(ABS(_xll.RtGet(SourceAlias,$H62,BID)-O62),4))</f>
        <v>#VALUE!</v>
      </c>
      <c r="AF62" s="58" t="e">
        <f>IF(ISBLANK($F62),"",ROUND(ABS(_xll.RtGet(SourceAlias,$H62,BID)-P62),4))</f>
        <v>#VALUE!</v>
      </c>
      <c r="AG62" s="58" t="e">
        <f>IF(ISBLANK($F62),"",ROUND(ABS(_xll.RtGet(SourceAlias,$H62,BID)-Q62),4))</f>
        <v>#VALUE!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65" t="s">
        <v>103</v>
      </c>
      <c r="B63" s="62" t="str">
        <f>IF(Contribute="abcd",IF($D$2&lt;&gt;-1,_xll.RtContribute(SourceAlias,H63,Fields,I63:J63,"SCOPE:SERVER"),_xll.RtContribute(SourceAlias,"DDS_INSERT_S",$D$2:$F$2,H63:J63,"SCOPE:SERVER FTC:ALL")),"stopped")</f>
        <v>stopped</v>
      </c>
      <c r="C63" s="76" t="str">
        <f>IF(Contribute="abcd",IF($D$2&lt;&gt;-1,_xll.RtContribute(SourceAlias,K63,Fields,L63:M63,"SCOPE:SERVER"),_xll.RtContribute(SourceAlias,"DDS_INSERT_S",$D$2:$F$2,K63:M63,"SCOPE:SERVER FTC:ALL")),"stopped")</f>
        <v>stopped</v>
      </c>
      <c r="D63" s="76" t="str">
        <f>IF(Contribute="abcd",IF($D$2&lt;&gt;-1,_xll.RtContribute(SourceAlias,N63,Fields,O63:P63,"SCOPE:SERVER"),_xll.RtContribute(SourceAlias,"DDS_INSERT_S",$D$2:$F$2,N63:P63,"SCOPE:SERVER FTC:ALL")),"stopped")</f>
        <v>stopped</v>
      </c>
      <c r="E63" s="76" t="str">
        <f>IF(Contribute="abcd",IF($D$2&lt;&gt;-1,_xll.RtContribute(SourceAlias,Q63,Fields,R63:S63,"SCOPE:SERVER"),_xll.RtContribute(SourceAlias,"DDS_INSERT_S",$D$2:$F$2,R63:S63,"SCOPE:SERVER FTC:ALL")),"stopped")</f>
        <v>stopped</v>
      </c>
      <c r="F63" s="12" t="str">
        <f>IF(Contribute="abcd",IF($D$2&lt;&gt;-1,_xll.RtContribute(SourceAlias,T63,Fields,U63:V63,"SCOPE:SERVER"),_xll.RtContribute(SourceAlias,"DDS_INSERT_S",$D$2:$F$2,T63:V63,"SCOPE:SERVER FTC:ALL")),"stopped")</f>
        <v>stopped</v>
      </c>
      <c r="G63" s="3"/>
      <c r="H63" s="161" t="str">
        <v/>
      </c>
      <c r="I63" s="162" t="str">
        <f>IF(H63="","",'1M Pricing'!$I64*100)</f>
        <v/>
      </c>
      <c r="J63" s="162" t="str">
        <f t="shared" si="0"/>
        <v/>
      </c>
      <c r="K63" s="163" t="str">
        <v/>
      </c>
      <c r="L63" s="162" t="str">
        <f>IF(K63="","",'3M Pricing'!$I64*100)</f>
        <v/>
      </c>
      <c r="M63" s="162" t="str">
        <f t="shared" si="1"/>
        <v/>
      </c>
      <c r="N63" s="163" t="str">
        <v/>
      </c>
      <c r="O63" s="162" t="str">
        <f>IF(N63="","",'6M Pricing'!$I64*100)</f>
        <v/>
      </c>
      <c r="P63" s="162" t="str">
        <f t="shared" si="2"/>
        <v/>
      </c>
      <c r="Q63" s="163" t="str">
        <v/>
      </c>
      <c r="R63" s="162" t="str">
        <f>IF(Q63="","",'1Y Pricing'!$I64*100)</f>
        <v/>
      </c>
      <c r="S63" s="162" t="str">
        <f t="shared" si="3"/>
        <v/>
      </c>
      <c r="T63" s="161" t="str">
        <v>EURONOIS27Y=</v>
      </c>
      <c r="U63" s="162">
        <f>IF(T63="","",'ON Pricing'!$I64*100)</f>
        <v>1.1790529338238844</v>
      </c>
      <c r="V63" s="162">
        <f t="shared" si="4"/>
        <v>1.1790529338238844</v>
      </c>
      <c r="W63" s="2"/>
      <c r="X63" s="58" t="e">
        <f>IF(ISBLANK($B63),"",ROUND(ABS(_xll.RtGet(SourceAlias,$H63,BID)-I63),4))</f>
        <v>#VALUE!</v>
      </c>
      <c r="Y63" s="58" t="e">
        <f>IF(ISBLANK($B63),"",ROUND(ABS(_xll.RtGet(SourceAlias,$H63,BID)-J63),4))</f>
        <v>#VALUE!</v>
      </c>
      <c r="Z63" s="58" t="e">
        <f>IF(ISBLANK($C63),"",ROUND(ABS(_xll.RtGet(SourceAlias,$H63,BID)-K63),4))</f>
        <v>#VALUE!</v>
      </c>
      <c r="AA63" s="58" t="e">
        <f>IF(ISBLANK($C63),"",ROUND(ABS(_xll.RtGet(SourceAlias,$H63,BID)-L63),4))</f>
        <v>#VALUE!</v>
      </c>
      <c r="AB63" s="58" t="e">
        <f>IF(ISBLANK($D63),"",ROUND(ABS(_xll.RtGet(SourceAlias,$H63,BID)-M63),4))</f>
        <v>#VALUE!</v>
      </c>
      <c r="AC63" s="58" t="e">
        <f>IF(ISBLANK($D63),"",ROUND(ABS(_xll.RtGet(SourceAlias,$H63,BID)-N63),4))</f>
        <v>#VALUE!</v>
      </c>
      <c r="AD63" s="58" t="e">
        <f>IF(ISBLANK($E63),"",ROUND(ABS(_xll.RtGet(SourceAlias,$H63,BID)-O63),4))</f>
        <v>#VALUE!</v>
      </c>
      <c r="AE63" s="58" t="e">
        <f>IF(ISBLANK($E63),"",ROUND(ABS(_xll.RtGet(SourceAlias,$H63,BID)-O63),4))</f>
        <v>#VALUE!</v>
      </c>
      <c r="AF63" s="58" t="e">
        <f>IF(ISBLANK($F63),"",ROUND(ABS(_xll.RtGet(SourceAlias,$H63,BID)-P63),4))</f>
        <v>#VALUE!</v>
      </c>
      <c r="AG63" s="58" t="e">
        <f>IF(ISBLANK($F63),"",ROUND(ABS(_xll.RtGet(SourceAlias,$H63,BID)-Q63),4))</f>
        <v>#VALUE!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65" t="s">
        <v>104</v>
      </c>
      <c r="B64" s="62" t="str">
        <f>IF(Contribute="abcd",IF($D$2&lt;&gt;-1,_xll.RtContribute(SourceAlias,H64,Fields,I64:J64,"SCOPE:SERVER"),_xll.RtContribute(SourceAlias,"DDS_INSERT_S",$D$2:$F$2,H64:J64,"SCOPE:SERVER FTC:ALL")),"stopped")</f>
        <v>stopped</v>
      </c>
      <c r="C64" s="76" t="str">
        <f>IF(Contribute="abcd",IF($D$2&lt;&gt;-1,_xll.RtContribute(SourceAlias,K64,Fields,L64:M64,"SCOPE:SERVER"),_xll.RtContribute(SourceAlias,"DDS_INSERT_S",$D$2:$F$2,K64:M64,"SCOPE:SERVER FTC:ALL")),"stopped")</f>
        <v>stopped</v>
      </c>
      <c r="D64" s="76" t="str">
        <f>IF(Contribute="abcd",IF($D$2&lt;&gt;-1,_xll.RtContribute(SourceAlias,N64,Fields,O64:P64,"SCOPE:SERVER"),_xll.RtContribute(SourceAlias,"DDS_INSERT_S",$D$2:$F$2,N64:P64,"SCOPE:SERVER FTC:ALL")),"stopped")</f>
        <v>stopped</v>
      </c>
      <c r="E64" s="76" t="str">
        <f>IF(Contribute="abcd",IF($D$2&lt;&gt;-1,_xll.RtContribute(SourceAlias,Q64,Fields,R64:S64,"SCOPE:SERVER"),_xll.RtContribute(SourceAlias,"DDS_INSERT_S",$D$2:$F$2,R64:S64,"SCOPE:SERVER FTC:ALL")),"stopped")</f>
        <v>stopped</v>
      </c>
      <c r="F64" s="12" t="str">
        <f>IF(Contribute="abcd",IF($D$2&lt;&gt;-1,_xll.RtContribute(SourceAlias,T64,Fields,U64:V64,"SCOPE:SERVER"),_xll.RtContribute(SourceAlias,"DDS_INSERT_S",$D$2:$F$2,T64:V64,"SCOPE:SERVER FTC:ALL")),"stopped")</f>
        <v>stopped</v>
      </c>
      <c r="G64" s="3"/>
      <c r="H64" s="161" t="str">
        <v/>
      </c>
      <c r="I64" s="162" t="str">
        <f>IF(H64="","",'1M Pricing'!$I65*100)</f>
        <v/>
      </c>
      <c r="J64" s="162" t="str">
        <f t="shared" si="0"/>
        <v/>
      </c>
      <c r="K64" s="163" t="str">
        <v/>
      </c>
      <c r="L64" s="162" t="str">
        <f>IF(K64="","",'3M Pricing'!$I65*100)</f>
        <v/>
      </c>
      <c r="M64" s="162" t="str">
        <f t="shared" si="1"/>
        <v/>
      </c>
      <c r="N64" s="163" t="str">
        <v/>
      </c>
      <c r="O64" s="162" t="str">
        <f>IF(N64="","",'6M Pricing'!$I65*100)</f>
        <v/>
      </c>
      <c r="P64" s="162" t="str">
        <f t="shared" si="2"/>
        <v/>
      </c>
      <c r="Q64" s="163" t="str">
        <v/>
      </c>
      <c r="R64" s="162" t="str">
        <f>IF(Q64="","",'1Y Pricing'!$I65*100)</f>
        <v/>
      </c>
      <c r="S64" s="162" t="str">
        <f t="shared" si="3"/>
        <v/>
      </c>
      <c r="T64" s="161" t="str">
        <v>EURONOIS28Y=</v>
      </c>
      <c r="U64" s="162">
        <f>IF(T64="","",'ON Pricing'!$I65*100)</f>
        <v>1.1861035136499893</v>
      </c>
      <c r="V64" s="162">
        <f t="shared" si="4"/>
        <v>1.1861035136499893</v>
      </c>
      <c r="W64" s="2"/>
      <c r="X64" s="58" t="e">
        <f>IF(ISBLANK($B64),"",ROUND(ABS(_xll.RtGet(SourceAlias,$H64,BID)-I64),4))</f>
        <v>#VALUE!</v>
      </c>
      <c r="Y64" s="58" t="e">
        <f>IF(ISBLANK($B64),"",ROUND(ABS(_xll.RtGet(SourceAlias,$H64,BID)-J64),4))</f>
        <v>#VALUE!</v>
      </c>
      <c r="Z64" s="58" t="e">
        <f>IF(ISBLANK($C64),"",ROUND(ABS(_xll.RtGet(SourceAlias,$H64,BID)-K64),4))</f>
        <v>#VALUE!</v>
      </c>
      <c r="AA64" s="58" t="e">
        <f>IF(ISBLANK($C64),"",ROUND(ABS(_xll.RtGet(SourceAlias,$H64,BID)-L64),4))</f>
        <v>#VALUE!</v>
      </c>
      <c r="AB64" s="58" t="e">
        <f>IF(ISBLANK($D64),"",ROUND(ABS(_xll.RtGet(SourceAlias,$H64,BID)-M64),4))</f>
        <v>#VALUE!</v>
      </c>
      <c r="AC64" s="58" t="e">
        <f>IF(ISBLANK($D64),"",ROUND(ABS(_xll.RtGet(SourceAlias,$H64,BID)-N64),4))</f>
        <v>#VALUE!</v>
      </c>
      <c r="AD64" s="58" t="e">
        <f>IF(ISBLANK($E64),"",ROUND(ABS(_xll.RtGet(SourceAlias,$H64,BID)-O64),4))</f>
        <v>#VALUE!</v>
      </c>
      <c r="AE64" s="58" t="e">
        <f>IF(ISBLANK($E64),"",ROUND(ABS(_xll.RtGet(SourceAlias,$H64,BID)-O64),4))</f>
        <v>#VALUE!</v>
      </c>
      <c r="AF64" s="58" t="e">
        <f>IF(ISBLANK($F64),"",ROUND(ABS(_xll.RtGet(SourceAlias,$H64,BID)-P64),4))</f>
        <v>#VALUE!</v>
      </c>
      <c r="AG64" s="58" t="e">
        <f>IF(ISBLANK($F64),"",ROUND(ABS(_xll.RtGet(SourceAlias,$H64,BID)-Q64),4))</f>
        <v>#VALUE!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65" t="s">
        <v>105</v>
      </c>
      <c r="B65" s="62" t="str">
        <f>IF(Contribute="abcd",IF($D$2&lt;&gt;-1,_xll.RtContribute(SourceAlias,H65,Fields,I65:J65,"SCOPE:SERVER"),_xll.RtContribute(SourceAlias,"DDS_INSERT_S",$D$2:$F$2,H65:J65,"SCOPE:SERVER FTC:ALL")),"stopped")</f>
        <v>stopped</v>
      </c>
      <c r="C65" s="76" t="str">
        <f>IF(Contribute="abcd",IF($D$2&lt;&gt;-1,_xll.RtContribute(SourceAlias,K65,Fields,L65:M65,"SCOPE:SERVER"),_xll.RtContribute(SourceAlias,"DDS_INSERT_S",$D$2:$F$2,K65:M65,"SCOPE:SERVER FTC:ALL")),"stopped")</f>
        <v>stopped</v>
      </c>
      <c r="D65" s="76" t="str">
        <f>IF(Contribute="abcd",IF($D$2&lt;&gt;-1,_xll.RtContribute(SourceAlias,N65,Fields,O65:P65,"SCOPE:SERVER"),_xll.RtContribute(SourceAlias,"DDS_INSERT_S",$D$2:$F$2,N65:P65,"SCOPE:SERVER FTC:ALL")),"stopped")</f>
        <v>stopped</v>
      </c>
      <c r="E65" s="76" t="str">
        <f>IF(Contribute="abcd",IF($D$2&lt;&gt;-1,_xll.RtContribute(SourceAlias,Q65,Fields,R65:S65,"SCOPE:SERVER"),_xll.RtContribute(SourceAlias,"DDS_INSERT_S",$D$2:$F$2,R65:S65,"SCOPE:SERVER FTC:ALL")),"stopped")</f>
        <v>stopped</v>
      </c>
      <c r="F65" s="12" t="str">
        <f>IF(Contribute="abcd",IF($D$2&lt;&gt;-1,_xll.RtContribute(SourceAlias,T65,Fields,U65:V65,"SCOPE:SERVER"),_xll.RtContribute(SourceAlias,"DDS_INSERT_S",$D$2:$F$2,T65:V65,"SCOPE:SERVER FTC:ALL")),"stopped")</f>
        <v>stopped</v>
      </c>
      <c r="G65" s="3"/>
      <c r="H65" s="161" t="str">
        <v>EUR1MSW18M=</v>
      </c>
      <c r="I65" s="162">
        <f>IF(H65="","",'1M Pricing'!$I66*100)</f>
        <v>-5.6827092658735846E-2</v>
      </c>
      <c r="J65" s="162">
        <f t="shared" si="0"/>
        <v>-5.6827092658735846E-2</v>
      </c>
      <c r="K65" s="163" t="str">
        <v/>
      </c>
      <c r="L65" s="162" t="str">
        <f>IF(K65="","",'3M Pricing'!$I66*100)</f>
        <v/>
      </c>
      <c r="M65" s="162" t="str">
        <f t="shared" si="1"/>
        <v/>
      </c>
      <c r="N65" s="163" t="str">
        <v/>
      </c>
      <c r="O65" s="162" t="str">
        <f>IF(N65="","",'6M Pricing'!$I66*100)</f>
        <v/>
      </c>
      <c r="P65" s="162" t="str">
        <f t="shared" si="2"/>
        <v/>
      </c>
      <c r="Q65" s="163" t="str">
        <v/>
      </c>
      <c r="R65" s="162" t="str">
        <f>IF(Q65="","",'1Y Pricing'!$I66*100)</f>
        <v/>
      </c>
      <c r="S65" s="162" t="str">
        <f t="shared" si="3"/>
        <v/>
      </c>
      <c r="T65" s="161" t="str">
        <v>EURONOIS29Y=</v>
      </c>
      <c r="U65" s="162">
        <f>IF(T65="","",'ON Pricing'!$I66*100)</f>
        <v>1.1928150026439237</v>
      </c>
      <c r="V65" s="162">
        <f t="shared" si="4"/>
        <v>1.1928150026439237</v>
      </c>
      <c r="W65" s="2"/>
      <c r="X65" s="58" t="e">
        <f>IF(ISBLANK($B65),"",ROUND(ABS(_xll.RtGet(SourceAlias,$H65,BID)-I65),4))</f>
        <v>#VALUE!</v>
      </c>
      <c r="Y65" s="58" t="e">
        <f>IF(ISBLANK($B65),"",ROUND(ABS(_xll.RtGet(SourceAlias,$H65,BID)-J65),4))</f>
        <v>#VALUE!</v>
      </c>
      <c r="Z65" s="58" t="e">
        <f>IF(ISBLANK($C65),"",ROUND(ABS(_xll.RtGet(SourceAlias,$H65,BID)-K65),4))</f>
        <v>#VALUE!</v>
      </c>
      <c r="AA65" s="58" t="e">
        <f>IF(ISBLANK($C65),"",ROUND(ABS(_xll.RtGet(SourceAlias,$H65,BID)-L65),4))</f>
        <v>#VALUE!</v>
      </c>
      <c r="AB65" s="58" t="e">
        <f>IF(ISBLANK($D65),"",ROUND(ABS(_xll.RtGet(SourceAlias,$H65,BID)-M65),4))</f>
        <v>#VALUE!</v>
      </c>
      <c r="AC65" s="58" t="e">
        <f>IF(ISBLANK($D65),"",ROUND(ABS(_xll.RtGet(SourceAlias,$H65,BID)-N65),4))</f>
        <v>#VALUE!</v>
      </c>
      <c r="AD65" s="58" t="e">
        <f>IF(ISBLANK($E65),"",ROUND(ABS(_xll.RtGet(SourceAlias,$H65,BID)-O65),4))</f>
        <v>#VALUE!</v>
      </c>
      <c r="AE65" s="58" t="e">
        <f>IF(ISBLANK($E65),"",ROUND(ABS(_xll.RtGet(SourceAlias,$H65,BID)-O65),4))</f>
        <v>#VALUE!</v>
      </c>
      <c r="AF65" s="58" t="e">
        <f>IF(ISBLANK($F65),"",ROUND(ABS(_xll.RtGet(SourceAlias,$H65,BID)-P65),4))</f>
        <v>#VALUE!</v>
      </c>
      <c r="AG65" s="58" t="e">
        <f>IF(ISBLANK($F65),"",ROUND(ABS(_xll.RtGet(SourceAlias,$H65,BID)-Q65),4))</f>
        <v>#VALUE!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65" t="s">
        <v>106</v>
      </c>
      <c r="B66" s="62" t="str">
        <f>IF(Contribute="abcd",IF($D$2&lt;&gt;-1,_xll.RtContribute(SourceAlias,H66,Fields,I66:J66,"SCOPE:SERVER"),_xll.RtContribute(SourceAlias,"DDS_INSERT_S",$D$2:$F$2,H66:J66,"SCOPE:SERVER FTC:ALL")),"stopped")</f>
        <v>stopped</v>
      </c>
      <c r="C66" s="76" t="str">
        <f>IF(Contribute="abcd",IF($D$2&lt;&gt;-1,_xll.RtContribute(SourceAlias,K66,Fields,L66:M66,"SCOPE:SERVER"),_xll.RtContribute(SourceAlias,"DDS_INSERT_S",$D$2:$F$2,K66:M66,"SCOPE:SERVER FTC:ALL")),"stopped")</f>
        <v>stopped</v>
      </c>
      <c r="D66" s="76" t="str">
        <f>IF(Contribute="abcd",IF($D$2&lt;&gt;-1,_xll.RtContribute(SourceAlias,N66,Fields,O66:P66,"SCOPE:SERVER"),_xll.RtContribute(SourceAlias,"DDS_INSERT_S",$D$2:$F$2,N66:P66,"SCOPE:SERVER FTC:ALL")),"stopped")</f>
        <v>stopped</v>
      </c>
      <c r="E66" s="76" t="str">
        <f>IF(Contribute="abcd",IF($D$2&lt;&gt;-1,_xll.RtContribute(SourceAlias,Q66,Fields,R66:S66,"SCOPE:SERVER"),_xll.RtContribute(SourceAlias,"DDS_INSERT_S",$D$2:$F$2,R66:S66,"SCOPE:SERVER FTC:ALL")),"stopped")</f>
        <v>stopped</v>
      </c>
      <c r="F66" s="12" t="str">
        <f>IF(Contribute="abcd",IF($D$2&lt;&gt;-1,_xll.RtContribute(SourceAlias,T66,Fields,U66:V66,"SCOPE:SERVER"),_xll.RtContribute(SourceAlias,"DDS_INSERT_S",$D$2:$F$2,T66:V66,"SCOPE:SERVER FTC:ALL")),"stopped")</f>
        <v>stopped</v>
      </c>
      <c r="G66" s="3"/>
      <c r="H66" s="161" t="str">
        <v/>
      </c>
      <c r="I66" s="162" t="str">
        <f>IF(H66="","",'1M Pricing'!$I67*100)</f>
        <v/>
      </c>
      <c r="J66" s="162" t="str">
        <f t="shared" si="0"/>
        <v/>
      </c>
      <c r="K66" s="163" t="str">
        <v/>
      </c>
      <c r="L66" s="162" t="str">
        <f>IF(K66="","",'3M Pricing'!$I67*100)</f>
        <v/>
      </c>
      <c r="M66" s="162" t="str">
        <f t="shared" si="1"/>
        <v/>
      </c>
      <c r="N66" s="163" t="str">
        <v/>
      </c>
      <c r="O66" s="162" t="str">
        <f>IF(N66="","",'6M Pricing'!$I67*100)</f>
        <v/>
      </c>
      <c r="P66" s="162" t="str">
        <f t="shared" si="2"/>
        <v/>
      </c>
      <c r="Q66" s="163" t="str">
        <v/>
      </c>
      <c r="R66" s="162" t="str">
        <f>IF(Q66="","",'1Y Pricing'!$I67*100)</f>
        <v/>
      </c>
      <c r="S66" s="162" t="str">
        <f t="shared" si="3"/>
        <v/>
      </c>
      <c r="T66" s="161" t="str">
        <v>EURONOIS30Y=</v>
      </c>
      <c r="U66" s="162">
        <f>IF(T66="","",'ON Pricing'!$I67*100)</f>
        <v>1.1989999999999921</v>
      </c>
      <c r="V66" s="162">
        <f t="shared" si="4"/>
        <v>1.1989999999999921</v>
      </c>
      <c r="W66" s="2"/>
      <c r="X66" s="58" t="e">
        <f>IF(ISBLANK($B66),"",ROUND(ABS(_xll.RtGet(SourceAlias,$H66,BID)-I66),4))</f>
        <v>#VALUE!</v>
      </c>
      <c r="Y66" s="58" t="e">
        <f>IF(ISBLANK($B66),"",ROUND(ABS(_xll.RtGet(SourceAlias,$H66,BID)-J66),4))</f>
        <v>#VALUE!</v>
      </c>
      <c r="Z66" s="58" t="e">
        <f>IF(ISBLANK($C66),"",ROUND(ABS(_xll.RtGet(SourceAlias,$H66,BID)-K66),4))</f>
        <v>#VALUE!</v>
      </c>
      <c r="AA66" s="58" t="e">
        <f>IF(ISBLANK($C66),"",ROUND(ABS(_xll.RtGet(SourceAlias,$H66,BID)-L66),4))</f>
        <v>#VALUE!</v>
      </c>
      <c r="AB66" s="58" t="e">
        <f>IF(ISBLANK($D66),"",ROUND(ABS(_xll.RtGet(SourceAlias,$H66,BID)-M66),4))</f>
        <v>#VALUE!</v>
      </c>
      <c r="AC66" s="58" t="e">
        <f>IF(ISBLANK($D66),"",ROUND(ABS(_xll.RtGet(SourceAlias,$H66,BID)-N66),4))</f>
        <v>#VALUE!</v>
      </c>
      <c r="AD66" s="58" t="e">
        <f>IF(ISBLANK($E66),"",ROUND(ABS(_xll.RtGet(SourceAlias,$H66,BID)-O66),4))</f>
        <v>#VALUE!</v>
      </c>
      <c r="AE66" s="58" t="e">
        <f>IF(ISBLANK($E66),"",ROUND(ABS(_xll.RtGet(SourceAlias,$H66,BID)-O66),4))</f>
        <v>#VALUE!</v>
      </c>
      <c r="AF66" s="58" t="e">
        <f>IF(ISBLANK($F66),"",ROUND(ABS(_xll.RtGet(SourceAlias,$H66,BID)-P66),4))</f>
        <v>#VALUE!</v>
      </c>
      <c r="AG66" s="58" t="e">
        <f>IF(ISBLANK($F66),"",ROUND(ABS(_xll.RtGet(SourceAlias,$H66,BID)-Q66),4))</f>
        <v>#VALUE!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65" t="s">
        <v>120</v>
      </c>
      <c r="B67" s="62" t="str">
        <f>IF(Contribute="abcd",IF($D$2&lt;&gt;-1,_xll.RtContribute(SourceAlias,H67,Fields,I67:J67,"SCOPE:SERVER"),_xll.RtContribute(SourceAlias,"DDS_INSERT_S",$D$2:$F$2,H67:J67,"SCOPE:SERVER FTC:ALL")),"stopped")</f>
        <v>stopped</v>
      </c>
      <c r="C67" s="76"/>
      <c r="D67" s="76"/>
      <c r="E67" s="76"/>
      <c r="F67" s="12"/>
      <c r="G67" s="3"/>
      <c r="H67" s="161" t="str">
        <v/>
      </c>
      <c r="I67" s="162" t="str">
        <f>IF(H67="","",'1M Pricing'!$I68*100)</f>
        <v/>
      </c>
      <c r="J67" s="162" t="str">
        <f t="shared" si="0"/>
        <v/>
      </c>
      <c r="K67" s="163" t="str">
        <v/>
      </c>
      <c r="L67" s="162" t="str">
        <f>IF(K67="","",'3M Pricing'!$I68*100)</f>
        <v/>
      </c>
      <c r="M67" s="162" t="str">
        <f t="shared" si="1"/>
        <v/>
      </c>
      <c r="N67" s="163" t="str">
        <v/>
      </c>
      <c r="O67" s="162" t="str">
        <f>IF(N67="","",'6M Pricing'!$I68*100)</f>
        <v/>
      </c>
      <c r="P67" s="162" t="str">
        <f t="shared" si="2"/>
        <v/>
      </c>
      <c r="Q67" s="163" t="str">
        <v/>
      </c>
      <c r="R67" s="162" t="str">
        <f>IF(Q67="","",'1Y Pricing'!$I68*100)</f>
        <v/>
      </c>
      <c r="S67" s="162" t="str">
        <f t="shared" si="3"/>
        <v/>
      </c>
      <c r="T67" s="161" t="str">
        <v/>
      </c>
      <c r="U67" s="162" t="str">
        <f>IF(T67="","",'ON Pricing'!$I68*100)</f>
        <v/>
      </c>
      <c r="V67" s="162" t="str">
        <f t="shared" si="4"/>
        <v/>
      </c>
      <c r="W67" s="2"/>
      <c r="X67" s="58" t="e">
        <f>IF(ISBLANK($B67),"",ROUND(ABS(_xll.RtGet(SourceAlias,$H67,BID)-I67),4))</f>
        <v>#VALUE!</v>
      </c>
      <c r="Y67" s="58" t="e">
        <f>IF(ISBLANK($B67),"",ROUND(ABS(_xll.RtGet(SourceAlias,$H67,BID)-J67),4))</f>
        <v>#VALUE!</v>
      </c>
      <c r="Z67" s="58" t="str">
        <f>IF(ISBLANK($C67),"",ROUND(ABS(_xll.RtGet(SourceAlias,$H67,BID)-K67),4))</f>
        <v/>
      </c>
      <c r="AA67" s="58" t="str">
        <f>IF(ISBLANK($C67),"",ROUND(ABS(_xll.RtGet(SourceAlias,$H67,BID)-L67),4))</f>
        <v/>
      </c>
      <c r="AB67" s="58" t="str">
        <f>IF(ISBLANK($D67),"",ROUND(ABS(_xll.RtGet(SourceAlias,$H67,BID)-M67),4))</f>
        <v/>
      </c>
      <c r="AC67" s="58" t="str">
        <f>IF(ISBLANK($D67),"",ROUND(ABS(_xll.RtGet(SourceAlias,$H67,BID)-N67),4))</f>
        <v/>
      </c>
      <c r="AD67" s="58" t="str">
        <f>IF(ISBLANK($E67),"",ROUND(ABS(_xll.RtGet(SourceAlias,$H67,BID)-O67),4))</f>
        <v/>
      </c>
      <c r="AE67" s="58" t="str">
        <f>IF(ISBLANK($E67),"",ROUND(ABS(_xll.RtGet(SourceAlias,$H67,BID)-O67),4))</f>
        <v/>
      </c>
      <c r="AF67" s="58" t="str">
        <f>IF(ISBLANK($F67),"",ROUND(ABS(_xll.RtGet(SourceAlias,$H67,BID)-P67),4))</f>
        <v/>
      </c>
      <c r="AG67" s="58" t="str">
        <f>IF(ISBLANK($F67),"",ROUND(ABS(_xll.RtGet(SourceAlias,$H67,BID)-Q67),4))</f>
        <v/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65" t="s">
        <v>121</v>
      </c>
      <c r="B68" s="62" t="str">
        <f>IF(Contribute="abcd",IF($D$2&lt;&gt;-1,_xll.RtContribute(SourceAlias,H68,Fields,I68:J68,"SCOPE:SERVER"),_xll.RtContribute(SourceAlias,"DDS_INSERT_S",$D$2:$F$2,H68:J68,"SCOPE:SERVER FTC:ALL")),"stopped")</f>
        <v>stopped</v>
      </c>
      <c r="C68" s="76"/>
      <c r="D68" s="76"/>
      <c r="E68" s="76"/>
      <c r="F68" s="12"/>
      <c r="G68" s="3"/>
      <c r="H68" s="161" t="str">
        <v>EUR1MSW21M=</v>
      </c>
      <c r="I68" s="162">
        <f>IF(H68="","",'1M Pricing'!$I69*100)</f>
        <v>-4.9333093848719471E-2</v>
      </c>
      <c r="J68" s="162">
        <f t="shared" si="0"/>
        <v>-4.9333093848719471E-2</v>
      </c>
      <c r="K68" s="163" t="str">
        <v/>
      </c>
      <c r="L68" s="162" t="str">
        <f>IF(K68="","",'3M Pricing'!$I69*100)</f>
        <v/>
      </c>
      <c r="M68" s="162" t="str">
        <f t="shared" si="1"/>
        <v/>
      </c>
      <c r="N68" s="163" t="str">
        <v/>
      </c>
      <c r="O68" s="162" t="str">
        <f>IF(N68="","",'6M Pricing'!$I69*100)</f>
        <v/>
      </c>
      <c r="P68" s="162" t="str">
        <f t="shared" si="2"/>
        <v/>
      </c>
      <c r="Q68" s="163" t="str">
        <v/>
      </c>
      <c r="R68" s="162" t="str">
        <f>IF(Q68="","",'1Y Pricing'!$I69*100)</f>
        <v/>
      </c>
      <c r="S68" s="162" t="str">
        <f t="shared" si="3"/>
        <v/>
      </c>
      <c r="T68" s="161" t="str">
        <v/>
      </c>
      <c r="U68" s="162" t="str">
        <f>IF(T68="","",'ON Pricing'!$I69*100)</f>
        <v/>
      </c>
      <c r="V68" s="162" t="str">
        <f t="shared" si="4"/>
        <v/>
      </c>
      <c r="W68" s="2"/>
      <c r="X68" s="58" t="e">
        <f>IF(ISBLANK($B68),"",ROUND(ABS(_xll.RtGet(SourceAlias,$H68,BID)-I68),4))</f>
        <v>#VALUE!</v>
      </c>
      <c r="Y68" s="58" t="e">
        <f>IF(ISBLANK($B68),"",ROUND(ABS(_xll.RtGet(SourceAlias,$H68,BID)-J68),4))</f>
        <v>#VALUE!</v>
      </c>
      <c r="Z68" s="58" t="str">
        <f>IF(ISBLANK($C68),"",ROUND(ABS(_xll.RtGet(SourceAlias,$H68,BID)-K68),4))</f>
        <v/>
      </c>
      <c r="AA68" s="58" t="str">
        <f>IF(ISBLANK($C68),"",ROUND(ABS(_xll.RtGet(SourceAlias,$H68,BID)-L68),4))</f>
        <v/>
      </c>
      <c r="AB68" s="58" t="str">
        <f>IF(ISBLANK($D68),"",ROUND(ABS(_xll.RtGet(SourceAlias,$H68,BID)-M68),4))</f>
        <v/>
      </c>
      <c r="AC68" s="58" t="str">
        <f>IF(ISBLANK($D68),"",ROUND(ABS(_xll.RtGet(SourceAlias,$H68,BID)-N68),4))</f>
        <v/>
      </c>
      <c r="AD68" s="58" t="str">
        <f>IF(ISBLANK($E68),"",ROUND(ABS(_xll.RtGet(SourceAlias,$H68,BID)-O68),4))</f>
        <v/>
      </c>
      <c r="AE68" s="58" t="str">
        <f>IF(ISBLANK($E68),"",ROUND(ABS(_xll.RtGet(SourceAlias,$H68,BID)-O68),4))</f>
        <v/>
      </c>
      <c r="AF68" s="58" t="str">
        <f>IF(ISBLANK($F68),"",ROUND(ABS(_xll.RtGet(SourceAlias,$H68,BID)-P68),4))</f>
        <v/>
      </c>
      <c r="AG68" s="58" t="str">
        <f>IF(ISBLANK($F68),"",ROUND(ABS(_xll.RtGet(SourceAlias,$H68,BID)-Q68),4))</f>
        <v/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65" t="s">
        <v>122</v>
      </c>
      <c r="B69" s="62" t="str">
        <f>IF(Contribute="abcd",IF($D$2&lt;&gt;-1,_xll.RtContribute(SourceAlias,H69,Fields,I69:J69,"SCOPE:SERVER"),_xll.RtContribute(SourceAlias,"DDS_INSERT_S",$D$2:$F$2,H69:J69,"SCOPE:SERVER FTC:ALL")),"stopped")</f>
        <v>stopped</v>
      </c>
      <c r="C69" s="76"/>
      <c r="D69" s="76"/>
      <c r="E69" s="76"/>
      <c r="F69" s="12"/>
      <c r="G69" s="3"/>
      <c r="H69" s="161" t="str">
        <v/>
      </c>
      <c r="I69" s="162" t="str">
        <f>IF(H69="","",'1M Pricing'!$I70*100)</f>
        <v/>
      </c>
      <c r="J69" s="162" t="str">
        <f t="shared" si="0"/>
        <v/>
      </c>
      <c r="K69" s="163" t="str">
        <v/>
      </c>
      <c r="L69" s="162" t="str">
        <f>IF(K69="","",'3M Pricing'!$I70*100)</f>
        <v/>
      </c>
      <c r="M69" s="162" t="str">
        <f t="shared" si="1"/>
        <v/>
      </c>
      <c r="N69" s="163" t="str">
        <v/>
      </c>
      <c r="O69" s="162" t="str">
        <f>IF(N69="","",'6M Pricing'!$I70*100)</f>
        <v/>
      </c>
      <c r="P69" s="162" t="str">
        <f t="shared" si="2"/>
        <v/>
      </c>
      <c r="Q69" s="163" t="str">
        <v/>
      </c>
      <c r="R69" s="162" t="str">
        <f>IF(Q69="","",'1Y Pricing'!$I70*100)</f>
        <v/>
      </c>
      <c r="S69" s="162" t="str">
        <f t="shared" si="3"/>
        <v/>
      </c>
      <c r="T69" s="161" t="str">
        <v/>
      </c>
      <c r="U69" s="162" t="str">
        <f>IF(T69="","",'ON Pricing'!$I70*100)</f>
        <v/>
      </c>
      <c r="V69" s="162" t="str">
        <f t="shared" si="4"/>
        <v/>
      </c>
      <c r="W69" s="2"/>
      <c r="X69" s="58" t="e">
        <f>IF(ISBLANK($B69),"",ROUND(ABS(_xll.RtGet(SourceAlias,$H69,BID)-I69),4))</f>
        <v>#VALUE!</v>
      </c>
      <c r="Y69" s="58" t="e">
        <f>IF(ISBLANK($B69),"",ROUND(ABS(_xll.RtGet(SourceAlias,$H69,BID)-J69),4))</f>
        <v>#VALUE!</v>
      </c>
      <c r="Z69" s="58" t="str">
        <f>IF(ISBLANK($C69),"",ROUND(ABS(_xll.RtGet(SourceAlias,$H69,BID)-K69),4))</f>
        <v/>
      </c>
      <c r="AA69" s="58" t="str">
        <f>IF(ISBLANK($C69),"",ROUND(ABS(_xll.RtGet(SourceAlias,$H69,BID)-L69),4))</f>
        <v/>
      </c>
      <c r="AB69" s="58" t="str">
        <f>IF(ISBLANK($D69),"",ROUND(ABS(_xll.RtGet(SourceAlias,$H69,BID)-M69),4))</f>
        <v/>
      </c>
      <c r="AC69" s="58" t="str">
        <f>IF(ISBLANK($D69),"",ROUND(ABS(_xll.RtGet(SourceAlias,$H69,BID)-N69),4))</f>
        <v/>
      </c>
      <c r="AD69" s="58" t="str">
        <f>IF(ISBLANK($E69),"",ROUND(ABS(_xll.RtGet(SourceAlias,$H69,BID)-O69),4))</f>
        <v/>
      </c>
      <c r="AE69" s="58" t="str">
        <f>IF(ISBLANK($E69),"",ROUND(ABS(_xll.RtGet(SourceAlias,$H69,BID)-O69),4))</f>
        <v/>
      </c>
      <c r="AF69" s="58" t="str">
        <f>IF(ISBLANK($F69),"",ROUND(ABS(_xll.RtGet(SourceAlias,$H69,BID)-P69),4))</f>
        <v/>
      </c>
      <c r="AG69" s="58" t="str">
        <f>IF(ISBLANK($F69),"",ROUND(ABS(_xll.RtGet(SourceAlias,$H69,BID)-Q69),4))</f>
        <v/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65" t="s">
        <v>123</v>
      </c>
      <c r="B70" s="62" t="str">
        <f>IF(Contribute="abcd",IF($D$2&lt;&gt;-1,_xll.RtContribute(SourceAlias,H70,Fields,I70:J70,"SCOPE:SERVER"),_xll.RtContribute(SourceAlias,"DDS_INSERT_S",$D$2:$F$2,H70:J70,"SCOPE:SERVER FTC:ALL")),"stopped")</f>
        <v>stopped</v>
      </c>
      <c r="C70" s="76"/>
      <c r="D70" s="76"/>
      <c r="E70" s="76"/>
      <c r="F70" s="12"/>
      <c r="G70" s="3"/>
      <c r="H70" s="161" t="str">
        <v/>
      </c>
      <c r="I70" s="162" t="str">
        <f>IF(H70="","",'1M Pricing'!$I71*100)</f>
        <v/>
      </c>
      <c r="J70" s="162" t="str">
        <f t="shared" si="0"/>
        <v/>
      </c>
      <c r="K70" s="163" t="str">
        <v/>
      </c>
      <c r="L70" s="162" t="str">
        <f>IF(K70="","",'3M Pricing'!$I71*100)</f>
        <v/>
      </c>
      <c r="M70" s="162" t="str">
        <f t="shared" si="1"/>
        <v/>
      </c>
      <c r="N70" s="163" t="str">
        <v/>
      </c>
      <c r="O70" s="162" t="str">
        <f>IF(N70="","",'6M Pricing'!$I71*100)</f>
        <v/>
      </c>
      <c r="P70" s="162" t="str">
        <f t="shared" si="2"/>
        <v/>
      </c>
      <c r="Q70" s="163" t="str">
        <v/>
      </c>
      <c r="R70" s="162" t="str">
        <f>IF(Q70="","",'1Y Pricing'!$I71*100)</f>
        <v/>
      </c>
      <c r="S70" s="162" t="str">
        <f t="shared" si="3"/>
        <v/>
      </c>
      <c r="T70" s="161" t="str">
        <v/>
      </c>
      <c r="U70" s="162" t="str">
        <f>IF(T70="","",'ON Pricing'!$I71*100)</f>
        <v/>
      </c>
      <c r="V70" s="162" t="str">
        <f t="shared" si="4"/>
        <v/>
      </c>
      <c r="W70" s="2"/>
      <c r="X70" s="58" t="e">
        <f>IF(ISBLANK($B70),"",ROUND(ABS(_xll.RtGet(SourceAlias,$H70,BID)-I70),4))</f>
        <v>#VALUE!</v>
      </c>
      <c r="Y70" s="58" t="e">
        <f>IF(ISBLANK($B70),"",ROUND(ABS(_xll.RtGet(SourceAlias,$H70,BID)-J70),4))</f>
        <v>#VALUE!</v>
      </c>
      <c r="Z70" s="58" t="str">
        <f>IF(ISBLANK($C70),"",ROUND(ABS(_xll.RtGet(SourceAlias,$H70,BID)-K70),4))</f>
        <v/>
      </c>
      <c r="AA70" s="58" t="str">
        <f>IF(ISBLANK($C70),"",ROUND(ABS(_xll.RtGet(SourceAlias,$H70,BID)-L70),4))</f>
        <v/>
      </c>
      <c r="AB70" s="58" t="str">
        <f>IF(ISBLANK($D70),"",ROUND(ABS(_xll.RtGet(SourceAlias,$H70,BID)-M70),4))</f>
        <v/>
      </c>
      <c r="AC70" s="58" t="str">
        <f>IF(ISBLANK($D70),"",ROUND(ABS(_xll.RtGet(SourceAlias,$H70,BID)-N70),4))</f>
        <v/>
      </c>
      <c r="AD70" s="58" t="str">
        <f>IF(ISBLANK($E70),"",ROUND(ABS(_xll.RtGet(SourceAlias,$H70,BID)-O70),4))</f>
        <v/>
      </c>
      <c r="AE70" s="58" t="str">
        <f>IF(ISBLANK($E70),"",ROUND(ABS(_xll.RtGet(SourceAlias,$H70,BID)-O70),4))</f>
        <v/>
      </c>
      <c r="AF70" s="58" t="str">
        <f>IF(ISBLANK($F70),"",ROUND(ABS(_xll.RtGet(SourceAlias,$H70,BID)-P70),4))</f>
        <v/>
      </c>
      <c r="AG70" s="58" t="str">
        <f>IF(ISBLANK($F70),"",ROUND(ABS(_xll.RtGet(SourceAlias,$H70,BID)-Q70),4))</f>
        <v/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65" t="s">
        <v>107</v>
      </c>
      <c r="B71" s="62" t="str">
        <f>IF(Contribute="abcd",IF($D$2&lt;&gt;-1,_xll.RtContribute(SourceAlias,H71,Fields,I71:J71,"SCOPE:SERVER"),_xll.RtContribute(SourceAlias,"DDS_INSERT_S",$D$2:$F$2,H71:J71,"SCOPE:SERVER FTC:ALL")),"stopped")</f>
        <v>stopped</v>
      </c>
      <c r="C71" s="76" t="str">
        <f>IF(Contribute="abcd",IF($D$2&lt;&gt;-1,_xll.RtContribute(SourceAlias,K71,Fields,L71:M71,"SCOPE:SERVER"),_xll.RtContribute(SourceAlias,"DDS_INSERT_S",$D$2:$F$2,K71:M71,"SCOPE:SERVER FTC:ALL")),"stopped")</f>
        <v>stopped</v>
      </c>
      <c r="D71" s="76" t="str">
        <f>IF(Contribute="abcd",IF($D$2&lt;&gt;-1,_xll.RtContribute(SourceAlias,N71,Fields,O71:P71,"SCOPE:SERVER"),_xll.RtContribute(SourceAlias,"DDS_INSERT_S",$D$2:$F$2,N71:P71,"SCOPE:SERVER FTC:ALL")),"stopped")</f>
        <v>stopped</v>
      </c>
      <c r="E71" s="76" t="str">
        <f>IF(Contribute="abcd",IF($D$2&lt;&gt;-1,_xll.RtContribute(SourceAlias,Q71,Fields,R71:S71,"SCOPE:SERVER"),_xll.RtContribute(SourceAlias,"DDS_INSERT_S",$D$2:$F$2,R71:S71,"SCOPE:SERVER FTC:ALL")),"stopped")</f>
        <v>stopped</v>
      </c>
      <c r="F71" s="12" t="str">
        <f>IF(Contribute="abcd",IF($D$2&lt;&gt;-1,_xll.RtContribute(SourceAlias,T71,Fields,U71:V71,"SCOPE:SERVER"),_xll.RtContribute(SourceAlias,"DDS_INSERT_S",$D$2:$F$2,T71:V71,"SCOPE:SERVER FTC:ALL")),"stopped")</f>
        <v>stopped</v>
      </c>
      <c r="G71" s="3"/>
      <c r="H71" s="161" t="str">
        <v>EUR1MSW2Y=</v>
      </c>
      <c r="I71" s="162">
        <f>IF(H71="","",'1M Pricing'!$I72*100)</f>
        <v>-3.9000000077005922E-2</v>
      </c>
      <c r="J71" s="162">
        <f t="shared" ref="J71:J114" si="5">I71</f>
        <v>-3.9000000077005922E-2</v>
      </c>
      <c r="K71" s="163" t="str">
        <v/>
      </c>
      <c r="L71" s="162" t="str">
        <f>IF(K71="","",'3M Pricing'!$I72*100)</f>
        <v/>
      </c>
      <c r="M71" s="162" t="str">
        <f t="shared" ref="M71:M114" si="6">L71</f>
        <v/>
      </c>
      <c r="N71" s="163" t="str">
        <v/>
      </c>
      <c r="O71" s="162" t="str">
        <f>IF(N71="","",'6M Pricing'!$I72*100)</f>
        <v/>
      </c>
      <c r="P71" s="162" t="str">
        <f t="shared" ref="P71:P114" si="7">O71</f>
        <v/>
      </c>
      <c r="Q71" s="163" t="str">
        <v/>
      </c>
      <c r="R71" s="162" t="str">
        <f>IF(Q71="","",'1Y Pricing'!$I72*100)</f>
        <v/>
      </c>
      <c r="S71" s="162" t="str">
        <f t="shared" ref="S71:S114" si="8">R71</f>
        <v/>
      </c>
      <c r="T71" s="161" t="str">
        <v>EURONOIS35Y=</v>
      </c>
      <c r="U71" s="162">
        <f>IF(T71="","",'ON Pricing'!$I72*100)</f>
        <v>1.2216858299305193</v>
      </c>
      <c r="V71" s="162">
        <f t="shared" ref="V71:V114" si="9">U71</f>
        <v>1.2216858299305193</v>
      </c>
      <c r="W71" s="2"/>
      <c r="X71" s="58" t="e">
        <f>IF(ISBLANK($B71),"",ROUND(ABS(_xll.RtGet(SourceAlias,$H71,BID)-I71),4))</f>
        <v>#VALUE!</v>
      </c>
      <c r="Y71" s="58" t="e">
        <f>IF(ISBLANK($B71),"",ROUND(ABS(_xll.RtGet(SourceAlias,$H71,BID)-J71),4))</f>
        <v>#VALUE!</v>
      </c>
      <c r="Z71" s="58" t="e">
        <f>IF(ISBLANK($C71),"",ROUND(ABS(_xll.RtGet(SourceAlias,$H71,BID)-K71),4))</f>
        <v>#VALUE!</v>
      </c>
      <c r="AA71" s="58" t="e">
        <f>IF(ISBLANK($C71),"",ROUND(ABS(_xll.RtGet(SourceAlias,$H71,BID)-L71),4))</f>
        <v>#VALUE!</v>
      </c>
      <c r="AB71" s="58" t="e">
        <f>IF(ISBLANK($D71),"",ROUND(ABS(_xll.RtGet(SourceAlias,$H71,BID)-M71),4))</f>
        <v>#VALUE!</v>
      </c>
      <c r="AC71" s="58" t="e">
        <f>IF(ISBLANK($D71),"",ROUND(ABS(_xll.RtGet(SourceAlias,$H71,BID)-N71),4))</f>
        <v>#VALUE!</v>
      </c>
      <c r="AD71" s="58" t="e">
        <f>IF(ISBLANK($E71),"",ROUND(ABS(_xll.RtGet(SourceAlias,$H71,BID)-O71),4))</f>
        <v>#VALUE!</v>
      </c>
      <c r="AE71" s="58" t="e">
        <f>IF(ISBLANK($E71),"",ROUND(ABS(_xll.RtGet(SourceAlias,$H71,BID)-O71),4))</f>
        <v>#VALUE!</v>
      </c>
      <c r="AF71" s="58" t="e">
        <f>IF(ISBLANK($F71),"",ROUND(ABS(_xll.RtGet(SourceAlias,$H71,BID)-P71),4))</f>
        <v>#VALUE!</v>
      </c>
      <c r="AG71" s="58" t="e">
        <f>IF(ISBLANK($F71),"",ROUND(ABS(_xll.RtGet(SourceAlias,$H71,BID)-Q71),4))</f>
        <v>#VALUE!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65" t="s">
        <v>124</v>
      </c>
      <c r="B72" s="62" t="str">
        <f>IF(Contribute="abcd",IF($D$2&lt;&gt;-1,_xll.RtContribute(SourceAlias,H72,Fields,I72:J72,"SCOPE:SERVER"),_xll.RtContribute(SourceAlias,"DDS_INSERT_S",$D$2:$F$2,H72:J72,"SCOPE:SERVER FTC:ALL")),"stopped")</f>
        <v>stopped</v>
      </c>
      <c r="C72" s="76"/>
      <c r="D72" s="76"/>
      <c r="E72" s="76"/>
      <c r="F72" s="12"/>
      <c r="G72" s="3"/>
      <c r="H72" s="161" t="str">
        <v>EUR1MSW27M=</v>
      </c>
      <c r="I72" s="162">
        <f>IF(H72="","",'1M Pricing'!$I73*100)</f>
        <v>-2.5408955777690721E-2</v>
      </c>
      <c r="J72" s="162">
        <f t="shared" si="5"/>
        <v>-2.5408955777690721E-2</v>
      </c>
      <c r="K72" s="163" t="str">
        <v/>
      </c>
      <c r="L72" s="162" t="str">
        <f>IF(K72="","",'3M Pricing'!$I73*100)</f>
        <v/>
      </c>
      <c r="M72" s="162" t="str">
        <f t="shared" si="6"/>
        <v/>
      </c>
      <c r="N72" s="163" t="str">
        <v/>
      </c>
      <c r="O72" s="162" t="str">
        <f>IF(N72="","",'6M Pricing'!$I73*100)</f>
        <v/>
      </c>
      <c r="P72" s="162" t="str">
        <f t="shared" si="7"/>
        <v/>
      </c>
      <c r="Q72" s="163" t="str">
        <v/>
      </c>
      <c r="R72" s="162" t="str">
        <f>IF(Q72="","",'1Y Pricing'!$I73*100)</f>
        <v/>
      </c>
      <c r="S72" s="162" t="str">
        <f t="shared" si="8"/>
        <v/>
      </c>
      <c r="T72" s="161" t="str">
        <v/>
      </c>
      <c r="U72" s="162" t="str">
        <f>IF(T72="","",'ON Pricing'!$I73*100)</f>
        <v/>
      </c>
      <c r="V72" s="162" t="str">
        <f t="shared" si="9"/>
        <v/>
      </c>
      <c r="W72" s="2"/>
      <c r="X72" s="58" t="e">
        <f>IF(ISBLANK($B72),"",ROUND(ABS(_xll.RtGet(SourceAlias,$H72,BID)-I72),4))</f>
        <v>#VALUE!</v>
      </c>
      <c r="Y72" s="58" t="e">
        <f>IF(ISBLANK($B72),"",ROUND(ABS(_xll.RtGet(SourceAlias,$H72,BID)-J72),4))</f>
        <v>#VALUE!</v>
      </c>
      <c r="Z72" s="58" t="str">
        <f>IF(ISBLANK($C72),"",ROUND(ABS(_xll.RtGet(SourceAlias,$H72,BID)-K72),4))</f>
        <v/>
      </c>
      <c r="AA72" s="58" t="str">
        <f>IF(ISBLANK($C72),"",ROUND(ABS(_xll.RtGet(SourceAlias,$H72,BID)-L72),4))</f>
        <v/>
      </c>
      <c r="AB72" s="58" t="str">
        <f>IF(ISBLANK($D72),"",ROUND(ABS(_xll.RtGet(SourceAlias,$H72,BID)-M72),4))</f>
        <v/>
      </c>
      <c r="AC72" s="58" t="str">
        <f>IF(ISBLANK($D72),"",ROUND(ABS(_xll.RtGet(SourceAlias,$H72,BID)-N72),4))</f>
        <v/>
      </c>
      <c r="AD72" s="58" t="str">
        <f>IF(ISBLANK($E72),"",ROUND(ABS(_xll.RtGet(SourceAlias,$H72,BID)-O72),4))</f>
        <v/>
      </c>
      <c r="AE72" s="58" t="str">
        <f>IF(ISBLANK($E72),"",ROUND(ABS(_xll.RtGet(SourceAlias,$H72,BID)-O72),4))</f>
        <v/>
      </c>
      <c r="AF72" s="58" t="str">
        <f>IF(ISBLANK($F72),"",ROUND(ABS(_xll.RtGet(SourceAlias,$H72,BID)-P72),4))</f>
        <v/>
      </c>
      <c r="AG72" s="58" t="str">
        <f>IF(ISBLANK($F72),"",ROUND(ABS(_xll.RtGet(SourceAlias,$H72,BID)-Q72),4))</f>
        <v/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65" t="s">
        <v>125</v>
      </c>
      <c r="B73" s="62" t="str">
        <f>IF(Contribute="abcd",IF($D$2&lt;&gt;-1,_xll.RtContribute(SourceAlias,H73,Fields,I73:J73,"SCOPE:SERVER"),_xll.RtContribute(SourceAlias,"DDS_INSERT_S",$D$2:$F$2,H73:J73,"SCOPE:SERVER FTC:ALL")),"stopped")</f>
        <v>stopped</v>
      </c>
      <c r="C73" s="76"/>
      <c r="D73" s="76"/>
      <c r="E73" s="76"/>
      <c r="F73" s="12"/>
      <c r="G73" s="3"/>
      <c r="H73" s="161" t="str">
        <v>EUR1MSW30M=</v>
      </c>
      <c r="I73" s="162">
        <f>IF(H73="","",'1M Pricing'!$I74*100)</f>
        <v>-8.6889188896364308E-3</v>
      </c>
      <c r="J73" s="162">
        <f t="shared" si="5"/>
        <v>-8.6889188896364308E-3</v>
      </c>
      <c r="K73" s="163" t="str">
        <v/>
      </c>
      <c r="L73" s="162" t="str">
        <f>IF(K73="","",'3M Pricing'!$I74*100)</f>
        <v/>
      </c>
      <c r="M73" s="162" t="str">
        <f t="shared" si="6"/>
        <v/>
      </c>
      <c r="N73" s="163" t="str">
        <v/>
      </c>
      <c r="O73" s="162" t="str">
        <f>IF(N73="","",'6M Pricing'!$I74*100)</f>
        <v/>
      </c>
      <c r="P73" s="162" t="str">
        <f t="shared" si="7"/>
        <v/>
      </c>
      <c r="Q73" s="163" t="str">
        <v/>
      </c>
      <c r="R73" s="162" t="str">
        <f>IF(Q73="","",'1Y Pricing'!$I74*100)</f>
        <v/>
      </c>
      <c r="S73" s="162" t="str">
        <f t="shared" si="8"/>
        <v/>
      </c>
      <c r="T73" s="161" t="str">
        <v/>
      </c>
      <c r="U73" s="162" t="str">
        <f>IF(T73="","",'ON Pricing'!$I74*100)</f>
        <v/>
      </c>
      <c r="V73" s="162" t="str">
        <f t="shared" si="9"/>
        <v/>
      </c>
      <c r="W73" s="2"/>
      <c r="X73" s="58" t="e">
        <f>IF(ISBLANK($B73),"",ROUND(ABS(_xll.RtGet(SourceAlias,$H73,BID)-I73),4))</f>
        <v>#VALUE!</v>
      </c>
      <c r="Y73" s="58" t="e">
        <f>IF(ISBLANK($B73),"",ROUND(ABS(_xll.RtGet(SourceAlias,$H73,BID)-J73),4))</f>
        <v>#VALUE!</v>
      </c>
      <c r="Z73" s="58" t="str">
        <f>IF(ISBLANK($C73),"",ROUND(ABS(_xll.RtGet(SourceAlias,$H73,BID)-K73),4))</f>
        <v/>
      </c>
      <c r="AA73" s="58" t="str">
        <f>IF(ISBLANK($C73),"",ROUND(ABS(_xll.RtGet(SourceAlias,$H73,BID)-L73),4))</f>
        <v/>
      </c>
      <c r="AB73" s="58" t="str">
        <f>IF(ISBLANK($D73),"",ROUND(ABS(_xll.RtGet(SourceAlias,$H73,BID)-M73),4))</f>
        <v/>
      </c>
      <c r="AC73" s="58" t="str">
        <f>IF(ISBLANK($D73),"",ROUND(ABS(_xll.RtGet(SourceAlias,$H73,BID)-N73),4))</f>
        <v/>
      </c>
      <c r="AD73" s="58" t="str">
        <f>IF(ISBLANK($E73),"",ROUND(ABS(_xll.RtGet(SourceAlias,$H73,BID)-O73),4))</f>
        <v/>
      </c>
      <c r="AE73" s="58" t="str">
        <f>IF(ISBLANK($E73),"",ROUND(ABS(_xll.RtGet(SourceAlias,$H73,BID)-O73),4))</f>
        <v/>
      </c>
      <c r="AF73" s="58" t="str">
        <f>IF(ISBLANK($F73),"",ROUND(ABS(_xll.RtGet(SourceAlias,$H73,BID)-P73),4))</f>
        <v/>
      </c>
      <c r="AG73" s="58" t="str">
        <f>IF(ISBLANK($F73),"",ROUND(ABS(_xll.RtGet(SourceAlias,$H73,BID)-Q73),4))</f>
        <v/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65" t="s">
        <v>126</v>
      </c>
      <c r="B74" s="62" t="str">
        <f>IF(Contribute="abcd",IF($D$2&lt;&gt;-1,_xll.RtContribute(SourceAlias,H74,Fields,I74:J74,"SCOPE:SERVER"),_xll.RtContribute(SourceAlias,"DDS_INSERT_S",$D$2:$F$2,H74:J74,"SCOPE:SERVER FTC:ALL")),"stopped")</f>
        <v>stopped</v>
      </c>
      <c r="C74" s="76"/>
      <c r="D74" s="76"/>
      <c r="E74" s="76"/>
      <c r="F74" s="12"/>
      <c r="G74" s="3"/>
      <c r="H74" s="161" t="str">
        <v>EUR1MSW33M=</v>
      </c>
      <c r="I74" s="162">
        <f>IF(H74="","",'1M Pricing'!$I75*100)</f>
        <v>1.0284170702055334E-2</v>
      </c>
      <c r="J74" s="162">
        <f t="shared" si="5"/>
        <v>1.0284170702055334E-2</v>
      </c>
      <c r="K74" s="163" t="str">
        <v/>
      </c>
      <c r="L74" s="162" t="str">
        <f>IF(K74="","",'3M Pricing'!$I75*100)</f>
        <v/>
      </c>
      <c r="M74" s="162" t="str">
        <f t="shared" si="6"/>
        <v/>
      </c>
      <c r="N74" s="163" t="str">
        <v/>
      </c>
      <c r="O74" s="162" t="str">
        <f>IF(N74="","",'6M Pricing'!$I75*100)</f>
        <v/>
      </c>
      <c r="P74" s="162" t="str">
        <f t="shared" si="7"/>
        <v/>
      </c>
      <c r="Q74" s="163" t="str">
        <v/>
      </c>
      <c r="R74" s="162" t="str">
        <f>IF(Q74="","",'1Y Pricing'!$I75*100)</f>
        <v/>
      </c>
      <c r="S74" s="162" t="str">
        <f t="shared" si="8"/>
        <v/>
      </c>
      <c r="T74" s="161" t="str">
        <v/>
      </c>
      <c r="U74" s="162" t="str">
        <f>IF(T74="","",'ON Pricing'!$I75*100)</f>
        <v/>
      </c>
      <c r="V74" s="162" t="str">
        <f t="shared" si="9"/>
        <v/>
      </c>
      <c r="W74" s="2"/>
      <c r="X74" s="58" t="e">
        <f>IF(ISBLANK($B74),"",ROUND(ABS(_xll.RtGet(SourceAlias,$H74,BID)-I74),4))</f>
        <v>#VALUE!</v>
      </c>
      <c r="Y74" s="58" t="e">
        <f>IF(ISBLANK($B74),"",ROUND(ABS(_xll.RtGet(SourceAlias,$H74,BID)-J74),4))</f>
        <v>#VALUE!</v>
      </c>
      <c r="Z74" s="58" t="str">
        <f>IF(ISBLANK($C74),"",ROUND(ABS(_xll.RtGet(SourceAlias,$H74,BID)-K74),4))</f>
        <v/>
      </c>
      <c r="AA74" s="58" t="str">
        <f>IF(ISBLANK($C74),"",ROUND(ABS(_xll.RtGet(SourceAlias,$H74,BID)-L74),4))</f>
        <v/>
      </c>
      <c r="AB74" s="58" t="str">
        <f>IF(ISBLANK($D74),"",ROUND(ABS(_xll.RtGet(SourceAlias,$H74,BID)-M74),4))</f>
        <v/>
      </c>
      <c r="AC74" s="58" t="str">
        <f>IF(ISBLANK($D74),"",ROUND(ABS(_xll.RtGet(SourceAlias,$H74,BID)-N74),4))</f>
        <v/>
      </c>
      <c r="AD74" s="58" t="str">
        <f>IF(ISBLANK($E74),"",ROUND(ABS(_xll.RtGet(SourceAlias,$H74,BID)-O74),4))</f>
        <v/>
      </c>
      <c r="AE74" s="58" t="str">
        <f>IF(ISBLANK($E74),"",ROUND(ABS(_xll.RtGet(SourceAlias,$H74,BID)-O74),4))</f>
        <v/>
      </c>
      <c r="AF74" s="58" t="str">
        <f>IF(ISBLANK($F74),"",ROUND(ABS(_xll.RtGet(SourceAlias,$H74,BID)-P74),4))</f>
        <v/>
      </c>
      <c r="AG74" s="58" t="str">
        <f>IF(ISBLANK($F74),"",ROUND(ABS(_xll.RtGet(SourceAlias,$H74,BID)-Q74),4))</f>
        <v/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65" t="s">
        <v>127</v>
      </c>
      <c r="B75" s="62" t="str">
        <f>IF(Contribute="abcd",IF($D$2&lt;&gt;-1,_xll.RtContribute(SourceAlias,H75,Fields,I75:J75,"SCOPE:SERVER"),_xll.RtContribute(SourceAlias,"DDS_INSERT_S",$D$2:$F$2,H75:J75,"SCOPE:SERVER FTC:ALL")),"stopped")</f>
        <v>stopped</v>
      </c>
      <c r="C75" s="76"/>
      <c r="D75" s="76"/>
      <c r="E75" s="76"/>
      <c r="F75" s="12"/>
      <c r="G75" s="3"/>
      <c r="H75" s="161" t="str">
        <v>EUR1MSW3Y=</v>
      </c>
      <c r="I75" s="162">
        <f>IF(H75="","",'1M Pricing'!$I76*100)</f>
        <v>3.0000000000058025E-2</v>
      </c>
      <c r="J75" s="162">
        <f t="shared" si="5"/>
        <v>3.0000000000058025E-2</v>
      </c>
      <c r="K75" s="163" t="str">
        <v>EUR3MSW3Y=</v>
      </c>
      <c r="L75" s="162">
        <f>IF(K75="","",'3M Pricing'!$I76*100)</f>
        <v>0.10499999998732965</v>
      </c>
      <c r="M75" s="162">
        <f t="shared" si="6"/>
        <v>0.10499999998732965</v>
      </c>
      <c r="N75" s="163" t="str">
        <v>EUR6MSW3Y=</v>
      </c>
      <c r="O75" s="162">
        <f>IF(N75="","",'6M Pricing'!$I76*100)</f>
        <v>0.18300472515324648</v>
      </c>
      <c r="P75" s="162">
        <f t="shared" si="7"/>
        <v>0.18300472515324648</v>
      </c>
      <c r="Q75" s="163" t="str">
        <v>EUR1YSW3Y=</v>
      </c>
      <c r="R75" s="162">
        <f>IF(Q75="","",'1Y Pricing'!$I76*100)</f>
        <v>0.28200000000111763</v>
      </c>
      <c r="S75" s="162">
        <f t="shared" si="8"/>
        <v>0.28200000000111763</v>
      </c>
      <c r="T75" s="161" t="str">
        <v/>
      </c>
      <c r="U75" s="162" t="str">
        <f>IF(T75="","",'ON Pricing'!$I76*100)</f>
        <v/>
      </c>
      <c r="V75" s="162" t="str">
        <f t="shared" si="9"/>
        <v/>
      </c>
      <c r="W75" s="2"/>
      <c r="X75" s="58" t="e">
        <f>IF(ISBLANK($B75),"",ROUND(ABS(_xll.RtGet(SourceAlias,$H75,BID)-I75),4))</f>
        <v>#VALUE!</v>
      </c>
      <c r="Y75" s="58" t="e">
        <f>IF(ISBLANK($B75),"",ROUND(ABS(_xll.RtGet(SourceAlias,$H75,BID)-J75),4))</f>
        <v>#VALUE!</v>
      </c>
      <c r="Z75" s="58" t="str">
        <f>IF(ISBLANK($C75),"",ROUND(ABS(_xll.RtGet(SourceAlias,$H75,BID)-K75),4))</f>
        <v/>
      </c>
      <c r="AA75" s="58" t="str">
        <f>IF(ISBLANK($C75),"",ROUND(ABS(_xll.RtGet(SourceAlias,$H75,BID)-L75),4))</f>
        <v/>
      </c>
      <c r="AB75" s="58" t="str">
        <f>IF(ISBLANK($D75),"",ROUND(ABS(_xll.RtGet(SourceAlias,$H75,BID)-M75),4))</f>
        <v/>
      </c>
      <c r="AC75" s="58" t="str">
        <f>IF(ISBLANK($D75),"",ROUND(ABS(_xll.RtGet(SourceAlias,$H75,BID)-N75),4))</f>
        <v/>
      </c>
      <c r="AD75" s="58" t="str">
        <f>IF(ISBLANK($E75),"",ROUND(ABS(_xll.RtGet(SourceAlias,$H75,BID)-O75),4))</f>
        <v/>
      </c>
      <c r="AE75" s="58" t="str">
        <f>IF(ISBLANK($E75),"",ROUND(ABS(_xll.RtGet(SourceAlias,$H75,BID)-O75),4))</f>
        <v/>
      </c>
      <c r="AF75" s="58" t="str">
        <f>IF(ISBLANK($F75),"",ROUND(ABS(_xll.RtGet(SourceAlias,$H75,BID)-P75),4))</f>
        <v/>
      </c>
      <c r="AG75" s="58" t="str">
        <f>IF(ISBLANK($F75),"",ROUND(ABS(_xll.RtGet(SourceAlias,$H75,BID)-Q75),4))</f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65" t="s">
        <v>108</v>
      </c>
      <c r="B76" s="62" t="str">
        <f>IF(Contribute="abcd",IF($D$2&lt;&gt;-1,_xll.RtContribute(SourceAlias,H76,Fields,I76:J76,"SCOPE:SERVER"),_xll.RtContribute(SourceAlias,"DDS_INSERT_S",$D$2:$F$2,H76:J76,"SCOPE:SERVER FTC:ALL")),"stopped")</f>
        <v>stopped</v>
      </c>
      <c r="C76" s="76" t="str">
        <f>IF(Contribute="abcd",IF($D$2&lt;&gt;-1,_xll.RtContribute(SourceAlias,K76,Fields,L76:M76,"SCOPE:SERVER"),_xll.RtContribute(SourceAlias,"DDS_INSERT_S",$D$2:$F$2,K76:M76,"SCOPE:SERVER FTC:ALL")),"stopped")</f>
        <v>stopped</v>
      </c>
      <c r="D76" s="76" t="str">
        <f>IF(Contribute="abcd",IF($D$2&lt;&gt;-1,_xll.RtContribute(SourceAlias,N76,Fields,O76:P76,"SCOPE:SERVER"),_xll.RtContribute(SourceAlias,"DDS_INSERT_S",$D$2:$F$2,N76:P76,"SCOPE:SERVER FTC:ALL")),"stopped")</f>
        <v>stopped</v>
      </c>
      <c r="E76" s="76" t="str">
        <f>IF(Contribute="abcd",IF($D$2&lt;&gt;-1,_xll.RtContribute(SourceAlias,Q76,Fields,R76:S76,"SCOPE:SERVER"),_xll.RtContribute(SourceAlias,"DDS_INSERT_S",$D$2:$F$2,R76:S76,"SCOPE:SERVER FTC:ALL")),"stopped")</f>
        <v>stopped</v>
      </c>
      <c r="F76" s="12" t="str">
        <f>IF(Contribute="abcd",IF($D$2&lt;&gt;-1,_xll.RtContribute(SourceAlias,T76,Fields,U76:V76,"SCOPE:SERVER"),_xll.RtContribute(SourceAlias,"DDS_INSERT_S",$D$2:$F$2,T76:V76,"SCOPE:SERVER FTC:ALL")),"stopped")</f>
        <v>stopped</v>
      </c>
      <c r="G76" s="3"/>
      <c r="H76" s="161" t="str">
        <v>EUR1MSW4Y=</v>
      </c>
      <c r="I76" s="162">
        <f>IF(H76="","",'1M Pricing'!$I77*100)</f>
        <v>0.12100000007732832</v>
      </c>
      <c r="J76" s="162">
        <f t="shared" si="5"/>
        <v>0.12100000007732832</v>
      </c>
      <c r="K76" s="163" t="str">
        <v>EUR3MSW4Y=</v>
      </c>
      <c r="L76" s="162">
        <f>IF(K76="","",'3M Pricing'!$I77*100)</f>
        <v>0.20400000001807844</v>
      </c>
      <c r="M76" s="162">
        <f t="shared" si="6"/>
        <v>0.20400000001807844</v>
      </c>
      <c r="N76" s="163" t="str">
        <v>EUR6MSW4Y=</v>
      </c>
      <c r="O76" s="162">
        <f>IF(N76="","",'6M Pricing'!$I77*100)</f>
        <v>0.2849317140244999</v>
      </c>
      <c r="P76" s="162">
        <f t="shared" si="7"/>
        <v>0.2849317140244999</v>
      </c>
      <c r="Q76" s="163" t="str">
        <v>EUR1YSW4Y=</v>
      </c>
      <c r="R76" s="162">
        <f>IF(Q76="","",'1Y Pricing'!$I77*100)</f>
        <v>0.38400000007133761</v>
      </c>
      <c r="S76" s="162">
        <f t="shared" si="8"/>
        <v>0.38400000007133761</v>
      </c>
      <c r="T76" s="161" t="str">
        <v>EURONOIS40Y=</v>
      </c>
      <c r="U76" s="162">
        <f>IF(T76="","",'ON Pricing'!$I77*100)</f>
        <v>1.2270000000315502</v>
      </c>
      <c r="V76" s="162">
        <f t="shared" si="9"/>
        <v>1.2270000000315502</v>
      </c>
      <c r="W76" s="2"/>
      <c r="X76" s="58" t="e">
        <f>IF(ISBLANK($B76),"",ROUND(ABS(_xll.RtGet(SourceAlias,$H76,BID)-I76),4))</f>
        <v>#VALUE!</v>
      </c>
      <c r="Y76" s="58" t="e">
        <f>IF(ISBLANK($B76),"",ROUND(ABS(_xll.RtGet(SourceAlias,$H76,BID)-J76),4))</f>
        <v>#VALUE!</v>
      </c>
      <c r="Z76" s="58" t="e">
        <f>IF(ISBLANK($C76),"",ROUND(ABS(_xll.RtGet(SourceAlias,$H76,BID)-K76),4))</f>
        <v>#VALUE!</v>
      </c>
      <c r="AA76" s="58" t="e">
        <f>IF(ISBLANK($C76),"",ROUND(ABS(_xll.RtGet(SourceAlias,$H76,BID)-L76),4))</f>
        <v>#VALUE!</v>
      </c>
      <c r="AB76" s="58" t="e">
        <f>IF(ISBLANK($D76),"",ROUND(ABS(_xll.RtGet(SourceAlias,$H76,BID)-M76),4))</f>
        <v>#VALUE!</v>
      </c>
      <c r="AC76" s="58" t="e">
        <f>IF(ISBLANK($D76),"",ROUND(ABS(_xll.RtGet(SourceAlias,$H76,BID)-N76),4))</f>
        <v>#VALUE!</v>
      </c>
      <c r="AD76" s="58" t="e">
        <f>IF(ISBLANK($E76),"",ROUND(ABS(_xll.RtGet(SourceAlias,$H76,BID)-O76),4))</f>
        <v>#VALUE!</v>
      </c>
      <c r="AE76" s="58" t="e">
        <f>IF(ISBLANK($E76),"",ROUND(ABS(_xll.RtGet(SourceAlias,$H76,BID)-O76),4))</f>
        <v>#VALUE!</v>
      </c>
      <c r="AF76" s="58" t="e">
        <f>IF(ISBLANK($F76),"",ROUND(ABS(_xll.RtGet(SourceAlias,$H76,BID)-P76),4))</f>
        <v>#VALUE!</v>
      </c>
      <c r="AG76" s="58" t="e">
        <f>IF(ISBLANK($F76),"",ROUND(ABS(_xll.RtGet(SourceAlias,$H76,BID)-Q76),4))</f>
        <v>#VALUE!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65" t="s">
        <v>109</v>
      </c>
      <c r="B77" s="62" t="str">
        <f>IF(Contribute="abcd",IF($D$2&lt;&gt;-1,_xll.RtContribute(SourceAlias,H77,Fields,I77:J77,"SCOPE:SERVER"),_xll.RtContribute(SourceAlias,"DDS_INSERT_S",$D$2:$F$2,H77:J77,"SCOPE:SERVER FTC:ALL")),"stopped")</f>
        <v>stopped</v>
      </c>
      <c r="C77" s="76" t="str">
        <f>IF(Contribute="abcd",IF($D$2&lt;&gt;-1,_xll.RtContribute(SourceAlias,K77,Fields,L77:M77,"SCOPE:SERVER"),_xll.RtContribute(SourceAlias,"DDS_INSERT_S",$D$2:$F$2,K77:M77,"SCOPE:SERVER FTC:ALL")),"stopped")</f>
        <v>stopped</v>
      </c>
      <c r="D77" s="76" t="str">
        <f>IF(Contribute="abcd",IF($D$2&lt;&gt;-1,_xll.RtContribute(SourceAlias,N77,Fields,O77:P77,"SCOPE:SERVER"),_xll.RtContribute(SourceAlias,"DDS_INSERT_S",$D$2:$F$2,N77:P77,"SCOPE:SERVER FTC:ALL")),"stopped")</f>
        <v>stopped</v>
      </c>
      <c r="E77" s="76" t="str">
        <f>IF(Contribute="abcd",IF($D$2&lt;&gt;-1,_xll.RtContribute(SourceAlias,Q77,Fields,R77:S77,"SCOPE:SERVER"),_xll.RtContribute(SourceAlias,"DDS_INSERT_S",$D$2:$F$2,R77:S77,"SCOPE:SERVER FTC:ALL")),"stopped")</f>
        <v>stopped</v>
      </c>
      <c r="F77" s="12" t="str">
        <f>IF(Contribute="abcd",IF($D$2&lt;&gt;-1,_xll.RtContribute(SourceAlias,T77,Fields,U77:V77,"SCOPE:SERVER"),_xll.RtContribute(SourceAlias,"DDS_INSERT_S",$D$2:$F$2,T77:V77,"SCOPE:SERVER FTC:ALL")),"stopped")</f>
        <v>stopped</v>
      </c>
      <c r="G77" s="3"/>
      <c r="H77" s="161" t="str">
        <v>EUR1MSW5Y=</v>
      </c>
      <c r="I77" s="162">
        <f>IF(H77="","",'1M Pricing'!$I78*100)</f>
        <v>0.23100000000188728</v>
      </c>
      <c r="J77" s="162">
        <f t="shared" si="5"/>
        <v>0.23100000000188728</v>
      </c>
      <c r="K77" s="163" t="str">
        <v>EUR3MSW5Y=</v>
      </c>
      <c r="L77" s="162">
        <f>IF(K77="","",'3M Pricing'!$I78*100)</f>
        <v>0.31900000004026374</v>
      </c>
      <c r="M77" s="162">
        <f t="shared" si="6"/>
        <v>0.31900000004026374</v>
      </c>
      <c r="N77" s="163" t="str">
        <v>EUR6MSW5Y=</v>
      </c>
      <c r="O77" s="162">
        <f>IF(N77="","",'6M Pricing'!$I78*100)</f>
        <v>0.40178650047633013</v>
      </c>
      <c r="P77" s="162">
        <f t="shared" si="7"/>
        <v>0.40178650047633013</v>
      </c>
      <c r="Q77" s="163" t="str">
        <v>EUR1YSW5Y=</v>
      </c>
      <c r="R77" s="162">
        <f>IF(Q77="","",'1Y Pricing'!$I78*100)</f>
        <v>0.50099999999918599</v>
      </c>
      <c r="S77" s="162">
        <f t="shared" si="8"/>
        <v>0.50099999999918599</v>
      </c>
      <c r="T77" s="161" t="str">
        <v>EURONOIS50Y=</v>
      </c>
      <c r="U77" s="162">
        <f>IF(T77="","",'ON Pricing'!$I78*100)</f>
        <v>1.1979999999904409</v>
      </c>
      <c r="V77" s="162">
        <f t="shared" si="9"/>
        <v>1.1979999999904409</v>
      </c>
      <c r="W77" s="2"/>
      <c r="X77" s="58" t="e">
        <f>IF(ISBLANK($B77),"",ROUND(ABS(_xll.RtGet(SourceAlias,$H77,BID)-I77),4))</f>
        <v>#VALUE!</v>
      </c>
      <c r="Y77" s="58" t="e">
        <f>IF(ISBLANK($B77),"",ROUND(ABS(_xll.RtGet(SourceAlias,$H77,BID)-J77),4))</f>
        <v>#VALUE!</v>
      </c>
      <c r="Z77" s="58" t="e">
        <f>IF(ISBLANK($C77),"",ROUND(ABS(_xll.RtGet(SourceAlias,$H77,BID)-K77),4))</f>
        <v>#VALUE!</v>
      </c>
      <c r="AA77" s="58" t="e">
        <f>IF(ISBLANK($C77),"",ROUND(ABS(_xll.RtGet(SourceAlias,$H77,BID)-L77),4))</f>
        <v>#VALUE!</v>
      </c>
      <c r="AB77" s="58" t="e">
        <f>IF(ISBLANK($D77),"",ROUND(ABS(_xll.RtGet(SourceAlias,$H77,BID)-M77),4))</f>
        <v>#VALUE!</v>
      </c>
      <c r="AC77" s="58" t="e">
        <f>IF(ISBLANK($D77),"",ROUND(ABS(_xll.RtGet(SourceAlias,$H77,BID)-N77),4))</f>
        <v>#VALUE!</v>
      </c>
      <c r="AD77" s="58" t="e">
        <f>IF(ISBLANK($E77),"",ROUND(ABS(_xll.RtGet(SourceAlias,$H77,BID)-O77),4))</f>
        <v>#VALUE!</v>
      </c>
      <c r="AE77" s="58" t="e">
        <f>IF(ISBLANK($E77),"",ROUND(ABS(_xll.RtGet(SourceAlias,$H77,BID)-O77),4))</f>
        <v>#VALUE!</v>
      </c>
      <c r="AF77" s="58" t="e">
        <f>IF(ISBLANK($F77),"",ROUND(ABS(_xll.RtGet(SourceAlias,$H77,BID)-P77),4))</f>
        <v>#VALUE!</v>
      </c>
      <c r="AG77" s="58" t="e">
        <f>IF(ISBLANK($F77),"",ROUND(ABS(_xll.RtGet(SourceAlias,$H77,BID)-Q77),4))</f>
        <v>#VALUE!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66" t="s">
        <v>110</v>
      </c>
      <c r="B78" s="63" t="str">
        <f>IF(Contribute="abcd",IF($D$2&lt;&gt;-1,_xll.RtContribute(SourceAlias,H78,Fields,I78:J78,"SCOPE:SERVER"),_xll.RtContribute(SourceAlias,"DDS_INSERT_S",$D$2:$F$2,H78:J78,"SCOPE:SERVER FTC:ALL")),"stopped")</f>
        <v>stopped</v>
      </c>
      <c r="C78" s="78" t="str">
        <f>IF(Contribute="abcd",IF($D$2&lt;&gt;-1,_xll.RtContribute(SourceAlias,K78,Fields,L78:M78,"SCOPE:SERVER"),_xll.RtContribute(SourceAlias,"DDS_INSERT_S",$D$2:$F$2,K78:M78,"SCOPE:SERVER FTC:ALL")),"stopped")</f>
        <v>stopped</v>
      </c>
      <c r="D78" s="78" t="str">
        <f>IF(Contribute="abcd",IF($D$2&lt;&gt;-1,_xll.RtContribute(SourceAlias,N78,Fields,O78:P78,"SCOPE:SERVER"),_xll.RtContribute(SourceAlias,"DDS_INSERT_S",$D$2:$F$2,N78:P78,"SCOPE:SERVER FTC:ALL")),"stopped")</f>
        <v>stopped</v>
      </c>
      <c r="E78" s="78" t="str">
        <f>IF(Contribute="abcd",IF($D$2&lt;&gt;-1,_xll.RtContribute(SourceAlias,Q78,Fields,R78:S78,"SCOPE:SERVER"),_xll.RtContribute(SourceAlias,"DDS_INSERT_S",$D$2:$F$2,R78:S78,"SCOPE:SERVER FTC:ALL")),"stopped")</f>
        <v>stopped</v>
      </c>
      <c r="F78" s="13" t="str">
        <f>IF(Contribute="abcd",IF($D$2&lt;&gt;-1,_xll.RtContribute(SourceAlias,T78,Fields,U78:V78,"SCOPE:SERVER"),_xll.RtContribute(SourceAlias,"DDS_INSERT_S",$D$2:$F$2,T78:V78,"SCOPE:SERVER FTC:ALL")),"stopped")</f>
        <v>stopped</v>
      </c>
      <c r="G78" s="3"/>
      <c r="H78" s="161" t="str">
        <v>EUR1MSW6Y=</v>
      </c>
      <c r="I78" s="162">
        <f>IF(H78="","",'1M Pricing'!$I79*100)</f>
        <v>0.34699999999648923</v>
      </c>
      <c r="J78" s="162">
        <f t="shared" si="5"/>
        <v>0.34699999999648923</v>
      </c>
      <c r="K78" s="163" t="str">
        <v>EUR3MSW6Y=</v>
      </c>
      <c r="L78" s="162">
        <f>IF(K78="","",'3M Pricing'!$I79*100)</f>
        <v>0.43900000006798012</v>
      </c>
      <c r="M78" s="162">
        <f t="shared" si="6"/>
        <v>0.43900000006798012</v>
      </c>
      <c r="N78" s="163" t="str">
        <v>EUR6MSW6Y=</v>
      </c>
      <c r="O78" s="162">
        <f>IF(N78="","",'6M Pricing'!$I79*100)</f>
        <v>0.52155946440647261</v>
      </c>
      <c r="P78" s="162">
        <f t="shared" si="7"/>
        <v>0.52155946440647261</v>
      </c>
      <c r="Q78" s="163" t="str">
        <v>EUR1YSW6Y=</v>
      </c>
      <c r="R78" s="162">
        <f>IF(Q78="","",'1Y Pricing'!$I79*100)</f>
        <v>0.62100000000072242</v>
      </c>
      <c r="S78" s="162">
        <f t="shared" si="8"/>
        <v>0.62100000000072242</v>
      </c>
      <c r="T78" s="161" t="str">
        <v>EURONOIS60Y=</v>
      </c>
      <c r="U78" s="162">
        <f>IF(T78="","",'ON Pricing'!$I79*100)</f>
        <v>1.1930000000000009</v>
      </c>
      <c r="V78" s="162">
        <f t="shared" si="9"/>
        <v>1.1930000000000009</v>
      </c>
      <c r="W78" s="2"/>
      <c r="X78" s="59" t="e">
        <f>IF(ISBLANK($B78),"",ROUND(ABS(_xll.RtGet(SourceAlias,$H78,BID)-I78),4))</f>
        <v>#VALUE!</v>
      </c>
      <c r="Y78" s="59" t="e">
        <f>IF(ISBLANK($B78),"",ROUND(ABS(_xll.RtGet(SourceAlias,$H78,BID)-J78),4))</f>
        <v>#VALUE!</v>
      </c>
      <c r="Z78" s="59" t="e">
        <f>IF(ISBLANK($C78),"",ROUND(ABS(_xll.RtGet(SourceAlias,$H78,BID)-K78),4))</f>
        <v>#VALUE!</v>
      </c>
      <c r="AA78" s="59" t="e">
        <f>IF(ISBLANK($C78),"",ROUND(ABS(_xll.RtGet(SourceAlias,$H78,BID)-L78),4))</f>
        <v>#VALUE!</v>
      </c>
      <c r="AB78" s="59" t="e">
        <f>IF(ISBLANK($D78),"",ROUND(ABS(_xll.RtGet(SourceAlias,$H78,BID)-M78),4))</f>
        <v>#VALUE!</v>
      </c>
      <c r="AC78" s="59" t="e">
        <f>IF(ISBLANK($D78),"",ROUND(ABS(_xll.RtGet(SourceAlias,$H78,BID)-N78),4))</f>
        <v>#VALUE!</v>
      </c>
      <c r="AD78" s="59" t="e">
        <f>IF(ISBLANK($E78),"",ROUND(ABS(_xll.RtGet(SourceAlias,$H78,BID)-O78),4))</f>
        <v>#VALUE!</v>
      </c>
      <c r="AE78" s="59" t="e">
        <f>IF(ISBLANK($E78),"",ROUND(ABS(_xll.RtGet(SourceAlias,$H78,BID)-O78),4))</f>
        <v>#VALUE!</v>
      </c>
      <c r="AF78" s="59" t="e">
        <f>IF(ISBLANK($F78),"",ROUND(ABS(_xll.RtGet(SourceAlias,$H78,BID)-P78),4))</f>
        <v>#VALUE!</v>
      </c>
      <c r="AG78" s="59" t="e">
        <f>IF(ISBLANK($F78),"",ROUND(ABS(_xll.RtGet(SourceAlias,$H78,BID)-Q78),4))</f>
        <v>#VALUE!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3"/>
      <c r="H79" s="161" t="str">
        <v>EUR1MSW7Y=</v>
      </c>
      <c r="I79" s="166">
        <f>IF(H79="","",'1M Pricing'!$I80*100)</f>
        <v>0.4660000000036687</v>
      </c>
      <c r="J79" s="166">
        <f t="shared" si="5"/>
        <v>0.4660000000036687</v>
      </c>
      <c r="K79" s="161" t="str">
        <v>EUR3MSW7Y=</v>
      </c>
      <c r="L79" s="166">
        <f>IF(K79="","",'3M Pricing'!$I80*100)</f>
        <v>0.55900000008092843</v>
      </c>
      <c r="M79" s="162">
        <f t="shared" si="6"/>
        <v>0.55900000008092843</v>
      </c>
      <c r="N79" s="161" t="str">
        <v>EUR6MSW7Y=</v>
      </c>
      <c r="O79" s="162">
        <f>IF(N79="","",'6M Pricing'!$I80*100)</f>
        <v>0.64126282047460448</v>
      </c>
      <c r="P79" s="162">
        <f t="shared" si="7"/>
        <v>0.64126282047460448</v>
      </c>
      <c r="Q79" s="161" t="str">
        <v>EUR1YSW7Y=</v>
      </c>
      <c r="R79" s="162">
        <f>IF(Q79="","",'1Y Pricing'!$I80*100)</f>
        <v>0.74100000000072497</v>
      </c>
      <c r="S79" s="162">
        <f t="shared" si="8"/>
        <v>0.74100000000072497</v>
      </c>
      <c r="T79" s="161"/>
      <c r="U79" s="166" t="str">
        <f>IF(T79="","",'ON Pricing'!$I80*100)</f>
        <v/>
      </c>
      <c r="V79" s="166" t="str">
        <f t="shared" si="9"/>
        <v/>
      </c>
      <c r="W79" s="2"/>
      <c r="X79" s="2"/>
      <c r="Y79" s="3"/>
      <c r="Z79" s="2"/>
      <c r="AA79" s="3"/>
      <c r="AB79" s="2"/>
      <c r="AC79" s="3"/>
      <c r="AD79" s="2"/>
      <c r="AE79" s="3"/>
      <c r="AF79" s="2"/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3"/>
      <c r="H80" s="161" t="str">
        <v>EUR1MSW8Y=</v>
      </c>
      <c r="I80" s="166">
        <f>IF(H80="","",'1M Pricing'!$I81*100)</f>
        <v>0.5749999999825397</v>
      </c>
      <c r="J80" s="166">
        <f t="shared" si="5"/>
        <v>0.5749999999825397</v>
      </c>
      <c r="K80" s="161" t="str">
        <v>EUR3MSW8Y=</v>
      </c>
      <c r="L80" s="166">
        <f>IF(K80="","",'3M Pricing'!$I81*100)</f>
        <v>0.66900000009481497</v>
      </c>
      <c r="M80" s="162">
        <f t="shared" si="6"/>
        <v>0.66900000009481497</v>
      </c>
      <c r="N80" s="161" t="str">
        <v>EUR6MSW8Y=</v>
      </c>
      <c r="O80" s="162">
        <f>IF(N80="","",'6M Pricing'!$I81*100)</f>
        <v>0.74993490628637027</v>
      </c>
      <c r="P80" s="162">
        <f t="shared" si="7"/>
        <v>0.74993490628637027</v>
      </c>
      <c r="Q80" s="161" t="str">
        <v>EUR1YSW8Y=</v>
      </c>
      <c r="R80" s="162">
        <f>IF(Q80="","",'1Y Pricing'!$I81*100)</f>
        <v>0.85000000000001963</v>
      </c>
      <c r="S80" s="162">
        <f t="shared" si="8"/>
        <v>0.85000000000001963</v>
      </c>
      <c r="T80" s="161"/>
      <c r="U80" s="166" t="str">
        <f>IF(T80="","",'ON Pricing'!$I81*100)</f>
        <v/>
      </c>
      <c r="V80" s="166" t="str">
        <f t="shared" si="9"/>
        <v/>
      </c>
      <c r="W80" s="2"/>
      <c r="X80" s="2"/>
      <c r="Y80" s="3"/>
      <c r="Z80" s="2"/>
      <c r="AA80" s="3"/>
      <c r="AB80" s="2"/>
      <c r="AC80" s="3"/>
      <c r="AD80" s="2"/>
      <c r="AE80" s="3"/>
      <c r="AF80" s="2"/>
      <c r="AG80" s="3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3"/>
      <c r="H81" s="161" t="str">
        <v>EUR1MSW9Y=</v>
      </c>
      <c r="I81" s="166">
        <f>IF(H81="","",'1M Pricing'!$I82*100)</f>
        <v>0.67300000000584914</v>
      </c>
      <c r="J81" s="166">
        <f t="shared" si="5"/>
        <v>0.67300000000584914</v>
      </c>
      <c r="K81" s="161" t="str">
        <v>EUR3MSW9Y=</v>
      </c>
      <c r="L81" s="166">
        <f>IF(K81="","",'3M Pricing'!$I82*100)</f>
        <v>0.76700000001535584</v>
      </c>
      <c r="M81" s="162">
        <f t="shared" si="6"/>
        <v>0.76700000001535584</v>
      </c>
      <c r="N81" s="161" t="str">
        <v>EUR6MSW9Y=</v>
      </c>
      <c r="O81" s="162">
        <f>IF(N81="","",'6M Pricing'!$I82*100)</f>
        <v>0.84560093716531048</v>
      </c>
      <c r="P81" s="162">
        <f t="shared" si="7"/>
        <v>0.84560093716531048</v>
      </c>
      <c r="Q81" s="161" t="str">
        <v>EUR1YSW9Y=</v>
      </c>
      <c r="R81" s="162">
        <f>IF(Q81="","",'1Y Pricing'!$I82*100)</f>
        <v>0.94600000000018425</v>
      </c>
      <c r="S81" s="162">
        <f t="shared" si="8"/>
        <v>0.94600000000018425</v>
      </c>
      <c r="T81" s="161"/>
      <c r="U81" s="166" t="str">
        <f>IF(T81="","",'ON Pricing'!$I82*100)</f>
        <v/>
      </c>
      <c r="V81" s="166" t="str">
        <f t="shared" si="9"/>
        <v/>
      </c>
      <c r="W81" s="2"/>
      <c r="X81" s="2"/>
      <c r="Y81" s="3"/>
      <c r="Z81" s="2"/>
      <c r="AA81" s="3"/>
      <c r="AB81" s="2"/>
      <c r="AC81" s="3"/>
      <c r="AD81" s="2"/>
      <c r="AE81" s="3"/>
      <c r="AF81" s="2"/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3"/>
      <c r="H82" s="161" t="str">
        <v>EUR1MSW10Y=</v>
      </c>
      <c r="I82" s="166">
        <f>IF(H82="","",'1M Pricing'!$I83*100)</f>
        <v>0.75499999997877998</v>
      </c>
      <c r="J82" s="166">
        <f t="shared" si="5"/>
        <v>0.75499999997877998</v>
      </c>
      <c r="K82" s="161" t="str">
        <v>EUR3MSW10Y=</v>
      </c>
      <c r="L82" s="166">
        <f>IF(K82="","",'3M Pricing'!$I83*100)</f>
        <v>0.849000000025534</v>
      </c>
      <c r="M82" s="162">
        <f t="shared" si="6"/>
        <v>0.849000000025534</v>
      </c>
      <c r="N82" s="161" t="str">
        <v>EUR6MSW10Y=</v>
      </c>
      <c r="O82" s="162">
        <f>IF(N82="","",'6M Pricing'!$I83*100)</f>
        <v>0.92528984268922621</v>
      </c>
      <c r="P82" s="162">
        <f t="shared" si="7"/>
        <v>0.92528984268922621</v>
      </c>
      <c r="Q82" s="161" t="str">
        <v>EUR1YSW10Y=</v>
      </c>
      <c r="R82" s="162">
        <f>IF(Q82="","",'1Y Pricing'!$I83*100)</f>
        <v>1.0240000000001119</v>
      </c>
      <c r="S82" s="162">
        <f t="shared" si="8"/>
        <v>1.0240000000001119</v>
      </c>
      <c r="T82" s="161"/>
      <c r="U82" s="166" t="str">
        <f>IF(T82="","",'ON Pricing'!$I83*100)</f>
        <v/>
      </c>
      <c r="V82" s="166" t="str">
        <f t="shared" si="9"/>
        <v/>
      </c>
      <c r="W82" s="2"/>
      <c r="X82" s="2"/>
      <c r="Y82" s="3"/>
      <c r="Z82" s="2"/>
      <c r="AA82" s="3"/>
      <c r="AB82" s="2"/>
      <c r="AC82" s="3"/>
      <c r="AD82" s="2"/>
      <c r="AE82" s="3"/>
      <c r="AF82" s="2"/>
      <c r="AG82" s="3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3"/>
      <c r="H83" s="161" t="str">
        <v>EUR1MSW11Y=</v>
      </c>
      <c r="I83" s="166">
        <f>IF(H83="","",'1M Pricing'!$I84*100)</f>
        <v>0.82880284537616122</v>
      </c>
      <c r="J83" s="166">
        <f t="shared" si="5"/>
        <v>0.82880284537616122</v>
      </c>
      <c r="K83" s="161" t="str">
        <v>EUR3MSW11Y=</v>
      </c>
      <c r="L83" s="166">
        <f>IF(K83="","",'3M Pricing'!$I84*100)</f>
        <v>0.92297654920739169</v>
      </c>
      <c r="M83" s="162">
        <f t="shared" si="6"/>
        <v>0.92297654920739169</v>
      </c>
      <c r="N83" s="161" t="str">
        <v>EUR6MSW11Y=</v>
      </c>
      <c r="O83" s="162">
        <f>IF(N83="","",'6M Pricing'!$I84*100)</f>
        <v>0.99663097715243043</v>
      </c>
      <c r="P83" s="162">
        <f t="shared" si="7"/>
        <v>0.99663097715243043</v>
      </c>
      <c r="Q83" s="161" t="str">
        <v>EUR1YSW11Y=</v>
      </c>
      <c r="R83" s="162">
        <f>IF(Q83="","",'1Y Pricing'!$I84*100)</f>
        <v>1.0931805766983358</v>
      </c>
      <c r="S83" s="162">
        <f t="shared" si="8"/>
        <v>1.0931805766983358</v>
      </c>
      <c r="T83" s="161"/>
      <c r="U83" s="166" t="str">
        <f>IF(T83="","",'ON Pricing'!$I84*100)</f>
        <v/>
      </c>
      <c r="V83" s="166" t="str">
        <f t="shared" si="9"/>
        <v/>
      </c>
      <c r="W83" s="2"/>
      <c r="X83" s="2"/>
      <c r="Y83" s="3"/>
      <c r="Z83" s="2"/>
      <c r="AA83" s="3"/>
      <c r="AB83" s="2"/>
      <c r="AC83" s="3"/>
      <c r="AD83" s="2"/>
      <c r="AE83" s="3"/>
      <c r="AF83" s="2"/>
      <c r="AG83" s="3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3"/>
      <c r="H84" s="161" t="str">
        <v>EUR1MSW12Y=</v>
      </c>
      <c r="I84" s="166">
        <f>IF(H84="","",'1M Pricing'!$I85*100)</f>
        <v>0.8949999999997712</v>
      </c>
      <c r="J84" s="166">
        <f t="shared" si="5"/>
        <v>0.8949999999997712</v>
      </c>
      <c r="K84" s="161" t="str">
        <v>EUR3MSW12Y=</v>
      </c>
      <c r="L84" s="166">
        <f>IF(K84="","",'3M Pricing'!$I85*100)</f>
        <v>0.98900000006855515</v>
      </c>
      <c r="M84" s="162">
        <f t="shared" si="6"/>
        <v>0.98900000006855515</v>
      </c>
      <c r="N84" s="161" t="str">
        <v>EUR6MSW12Y=</v>
      </c>
      <c r="O84" s="162">
        <f>IF(N84="","",'6M Pricing'!$I85*100)</f>
        <v>1.0596782755431304</v>
      </c>
      <c r="P84" s="162">
        <f t="shared" si="7"/>
        <v>1.0596782755431304</v>
      </c>
      <c r="Q84" s="161" t="str">
        <v>EUR1YSW12Y=</v>
      </c>
      <c r="R84" s="162">
        <f>IF(Q84="","",'1Y Pricing'!$I85*100)</f>
        <v>1.153999999996302</v>
      </c>
      <c r="S84" s="162">
        <f t="shared" si="8"/>
        <v>1.153999999996302</v>
      </c>
      <c r="T84" s="161"/>
      <c r="U84" s="166" t="str">
        <f>IF(T84="","",'ON Pricing'!$I85*100)</f>
        <v/>
      </c>
      <c r="V84" s="166" t="str">
        <f t="shared" si="9"/>
        <v/>
      </c>
      <c r="W84" s="2"/>
      <c r="X84" s="2"/>
      <c r="Y84" s="3"/>
      <c r="Z84" s="2"/>
      <c r="AA84" s="3"/>
      <c r="AB84" s="2"/>
      <c r="AC84" s="3"/>
      <c r="AD84" s="2"/>
      <c r="AE84" s="3"/>
      <c r="AF84" s="2"/>
      <c r="AG84" s="3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3"/>
      <c r="H85" s="161" t="str">
        <v>EUR1MSW13Y=</v>
      </c>
      <c r="I85" s="166">
        <f>IF(H85="","",'1M Pricing'!$I86*100)</f>
        <v>0.95251405277442958</v>
      </c>
      <c r="J85" s="166">
        <f t="shared" si="5"/>
        <v>0.95251405277442958</v>
      </c>
      <c r="K85" s="161" t="str">
        <v>EUR3MSW13Y=</v>
      </c>
      <c r="L85" s="166">
        <f>IF(K85="","",'3M Pricing'!$I86*100)</f>
        <v>1.0456006916243765</v>
      </c>
      <c r="M85" s="162">
        <f t="shared" si="6"/>
        <v>1.0456006916243765</v>
      </c>
      <c r="N85" s="161" t="str">
        <v>EUR6MSW13Y=</v>
      </c>
      <c r="O85" s="162">
        <f>IF(N85="","",'6M Pricing'!$I86*100)</f>
        <v>1.1130901638797506</v>
      </c>
      <c r="P85" s="162">
        <f t="shared" si="7"/>
        <v>1.1130901638797506</v>
      </c>
      <c r="Q85" s="161" t="str">
        <v>EUR1YSW13Y=</v>
      </c>
      <c r="R85" s="162">
        <f>IF(Q85="","",'1Y Pricing'!$I86*100)</f>
        <v>1.2049988351762189</v>
      </c>
      <c r="S85" s="162">
        <f t="shared" si="8"/>
        <v>1.2049988351762189</v>
      </c>
      <c r="T85" s="161"/>
      <c r="U85" s="166" t="str">
        <f>IF(T85="","",'ON Pricing'!$I86*100)</f>
        <v/>
      </c>
      <c r="V85" s="166" t="str">
        <f t="shared" si="9"/>
        <v/>
      </c>
      <c r="W85" s="2"/>
      <c r="X85" s="2"/>
      <c r="Y85" s="3"/>
      <c r="Z85" s="2"/>
      <c r="AA85" s="3"/>
      <c r="AB85" s="2"/>
      <c r="AC85" s="3"/>
      <c r="AD85" s="2"/>
      <c r="AE85" s="3"/>
      <c r="AF85" s="2"/>
      <c r="AG85" s="3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3"/>
      <c r="H86" s="161" t="str">
        <v>EUR1MSW14Y=</v>
      </c>
      <c r="I86" s="166">
        <f>IF(H86="","",'1M Pricing'!$I87*100)</f>
        <v>1.0008668517954071</v>
      </c>
      <c r="J86" s="166">
        <f t="shared" si="5"/>
        <v>1.0008668517954071</v>
      </c>
      <c r="K86" s="161" t="str">
        <v>EUR3MSW14Y=</v>
      </c>
      <c r="L86" s="166">
        <f>IF(K86="","",'3M Pricing'!$I87*100)</f>
        <v>1.0924959088967481</v>
      </c>
      <c r="M86" s="162">
        <f t="shared" si="6"/>
        <v>1.0924959088967481</v>
      </c>
      <c r="N86" s="161" t="str">
        <v>EUR6MSW14Y=</v>
      </c>
      <c r="O86" s="162">
        <f>IF(N86="","",'6M Pricing'!$I87*100)</f>
        <v>1.1567216476015703</v>
      </c>
      <c r="P86" s="162">
        <f t="shared" si="7"/>
        <v>1.1567216476015703</v>
      </c>
      <c r="Q86" s="161" t="str">
        <v>EUR1YSW14Y=</v>
      </c>
      <c r="R86" s="162">
        <f>IF(Q86="","",'1Y Pricing'!$I87*100)</f>
        <v>1.2461419247532117</v>
      </c>
      <c r="S86" s="162">
        <f t="shared" si="8"/>
        <v>1.2461419247532117</v>
      </c>
      <c r="T86" s="161"/>
      <c r="U86" s="166" t="str">
        <f>IF(T86="","",'ON Pricing'!$I87*100)</f>
        <v/>
      </c>
      <c r="V86" s="166" t="str">
        <f t="shared" si="9"/>
        <v/>
      </c>
      <c r="W86" s="2"/>
      <c r="X86" s="2"/>
      <c r="Y86" s="3"/>
      <c r="Z86" s="2"/>
      <c r="AA86" s="3"/>
      <c r="AB86" s="2"/>
      <c r="AC86" s="3"/>
      <c r="AD86" s="2"/>
      <c r="AE86" s="3"/>
      <c r="AF86" s="2"/>
      <c r="AG86" s="3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3"/>
      <c r="H87" s="161" t="str">
        <v>EUR1MSW15Y=</v>
      </c>
      <c r="I87" s="166">
        <f>IF(H87="","",'1M Pricing'!$I88*100)</f>
        <v>1.0420000000490399</v>
      </c>
      <c r="J87" s="166">
        <f t="shared" si="5"/>
        <v>1.0420000000490399</v>
      </c>
      <c r="K87" s="161" t="str">
        <v>EUR3MSW15Y=</v>
      </c>
      <c r="L87" s="166">
        <f>IF(K87="","",'3M Pricing'!$I88*100)</f>
        <v>1.1319999999979717</v>
      </c>
      <c r="M87" s="162">
        <f t="shared" si="6"/>
        <v>1.1319999999979717</v>
      </c>
      <c r="N87" s="161" t="str">
        <v>EUR6MSW15Y=</v>
      </c>
      <c r="O87" s="162">
        <f>IF(N87="","",'6M Pricing'!$I88*100)</f>
        <v>1.1929700565473962</v>
      </c>
      <c r="P87" s="162">
        <f t="shared" si="7"/>
        <v>1.1929700565473962</v>
      </c>
      <c r="Q87" s="161" t="str">
        <v>EUR1YSW15Y=</v>
      </c>
      <c r="R87" s="162">
        <f>IF(Q87="","",'1Y Pricing'!$I88*100)</f>
        <v>1.2800000000385428</v>
      </c>
      <c r="S87" s="162">
        <f t="shared" si="8"/>
        <v>1.2800000000385428</v>
      </c>
      <c r="T87" s="161"/>
      <c r="U87" s="166" t="str">
        <f>IF(T87="","",'ON Pricing'!$I88*100)</f>
        <v/>
      </c>
      <c r="V87" s="166" t="str">
        <f t="shared" si="9"/>
        <v/>
      </c>
      <c r="W87" s="2"/>
      <c r="X87" s="2"/>
      <c r="Y87" s="3"/>
      <c r="Z87" s="2"/>
      <c r="AA87" s="3"/>
      <c r="AB87" s="2"/>
      <c r="AC87" s="3"/>
      <c r="AD87" s="2"/>
      <c r="AE87" s="3"/>
      <c r="AF87" s="2"/>
      <c r="AG87" s="3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3"/>
      <c r="H88" s="161" t="str">
        <v>EUR1MSW16Y=</v>
      </c>
      <c r="I88" s="166">
        <f>IF(H88="","",'1M Pricing'!$I89*100)</f>
        <v>1.0768234276691759</v>
      </c>
      <c r="J88" s="166">
        <f t="shared" si="5"/>
        <v>1.0768234276691759</v>
      </c>
      <c r="K88" s="161" t="str">
        <v>EUR3MSW16Y=</v>
      </c>
      <c r="L88" s="166">
        <f>IF(K88="","",'3M Pricing'!$I89*100)</f>
        <v>1.1653132798626507</v>
      </c>
      <c r="M88" s="162">
        <f t="shared" si="6"/>
        <v>1.1653132798626507</v>
      </c>
      <c r="N88" s="161" t="str">
        <v>EUR6MSW16Y=</v>
      </c>
      <c r="O88" s="162">
        <f>IF(N88="","",'6M Pricing'!$I89*100)</f>
        <v>1.2231390614702904</v>
      </c>
      <c r="P88" s="162">
        <f t="shared" si="7"/>
        <v>1.2231390614702904</v>
      </c>
      <c r="Q88" s="161" t="str">
        <v>EUR1YSW16Y=</v>
      </c>
      <c r="R88" s="162">
        <f>IF(Q88="","",'1Y Pricing'!$I89*100)</f>
        <v>1.3080228924102464</v>
      </c>
      <c r="S88" s="162">
        <f t="shared" si="8"/>
        <v>1.3080228924102464</v>
      </c>
      <c r="T88" s="161"/>
      <c r="U88" s="166" t="str">
        <f>IF(T88="","",'ON Pricing'!$I89*100)</f>
        <v/>
      </c>
      <c r="V88" s="166" t="str">
        <f t="shared" si="9"/>
        <v/>
      </c>
      <c r="W88" s="2"/>
      <c r="X88" s="2"/>
      <c r="Y88" s="3"/>
      <c r="Z88" s="2"/>
      <c r="AA88" s="3"/>
      <c r="AB88" s="2"/>
      <c r="AC88" s="3"/>
      <c r="AD88" s="2"/>
      <c r="AE88" s="3"/>
      <c r="AF88" s="2"/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3"/>
      <c r="H89" s="161" t="str">
        <v>EUR1MSW17Y=</v>
      </c>
      <c r="I89" s="166">
        <f>IF(H89="","",'1M Pricing'!$I90*100)</f>
        <v>1.1063086526392885</v>
      </c>
      <c r="J89" s="166">
        <f t="shared" si="5"/>
        <v>1.1063086526392885</v>
      </c>
      <c r="K89" s="161" t="str">
        <v>EUR3MSW17Y=</v>
      </c>
      <c r="L89" s="166">
        <f>IF(K89="","",'3M Pricing'!$I90*100)</f>
        <v>1.193418176889502</v>
      </c>
      <c r="M89" s="162">
        <f t="shared" si="6"/>
        <v>1.193418176889502</v>
      </c>
      <c r="N89" s="161" t="str">
        <v>EUR6MSW17Y=</v>
      </c>
      <c r="O89" s="162">
        <f>IF(N89="","",'6M Pricing'!$I90*100)</f>
        <v>1.2482636220415126</v>
      </c>
      <c r="P89" s="162">
        <f t="shared" si="7"/>
        <v>1.2482636220415126</v>
      </c>
      <c r="Q89" s="161" t="str">
        <v>EUR1YSW17Y=</v>
      </c>
      <c r="R89" s="162">
        <f>IF(Q89="","",'1Y Pricing'!$I90*100)</f>
        <v>1.3312659073927571</v>
      </c>
      <c r="S89" s="162">
        <f t="shared" si="8"/>
        <v>1.3312659073927571</v>
      </c>
      <c r="T89" s="161"/>
      <c r="U89" s="166" t="str">
        <f>IF(T89="","",'ON Pricing'!$I90*100)</f>
        <v/>
      </c>
      <c r="V89" s="166" t="str">
        <f t="shared" si="9"/>
        <v/>
      </c>
      <c r="W89" s="2"/>
      <c r="X89" s="2"/>
      <c r="Y89" s="3"/>
      <c r="Z89" s="2"/>
      <c r="AA89" s="3"/>
      <c r="AB89" s="2"/>
      <c r="AC89" s="3"/>
      <c r="AD89" s="2"/>
      <c r="AE89" s="3"/>
      <c r="AF89" s="2"/>
      <c r="AG89" s="3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3"/>
      <c r="H90" s="161" t="str">
        <v>EUR1MSW18Y=</v>
      </c>
      <c r="I90" s="166">
        <f>IF(H90="","",'1M Pricing'!$I91*100)</f>
        <v>1.13074073417578</v>
      </c>
      <c r="J90" s="166">
        <f t="shared" si="5"/>
        <v>1.13074073417578</v>
      </c>
      <c r="K90" s="161" t="str">
        <v>EUR3MSW18Y=</v>
      </c>
      <c r="L90" s="166">
        <f>IF(K90="","",'3M Pricing'!$I91*100)</f>
        <v>1.216506595622239</v>
      </c>
      <c r="M90" s="162">
        <f t="shared" si="6"/>
        <v>1.216506595622239</v>
      </c>
      <c r="N90" s="161" t="str">
        <v>EUR6MSW18Y=</v>
      </c>
      <c r="O90" s="162">
        <f>IF(N90="","",'6M Pricing'!$I91*100)</f>
        <v>1.2685643668047843</v>
      </c>
      <c r="P90" s="162">
        <f t="shared" si="7"/>
        <v>1.2685643668047843</v>
      </c>
      <c r="Q90" s="161" t="str">
        <v>EUR1YSW18Y=</v>
      </c>
      <c r="R90" s="162">
        <f>IF(Q90="","",'1Y Pricing'!$I91*100)</f>
        <v>1.3499067119672323</v>
      </c>
      <c r="S90" s="162">
        <f t="shared" si="8"/>
        <v>1.3499067119672323</v>
      </c>
      <c r="T90" s="161"/>
      <c r="U90" s="166" t="str">
        <f>IF(T90="","",'ON Pricing'!$I91*100)</f>
        <v/>
      </c>
      <c r="V90" s="166" t="str">
        <f t="shared" si="9"/>
        <v/>
      </c>
      <c r="W90" s="2"/>
      <c r="X90" s="2"/>
      <c r="Y90" s="3"/>
      <c r="Z90" s="2"/>
      <c r="AA90" s="3"/>
      <c r="AB90" s="2"/>
      <c r="AC90" s="3"/>
      <c r="AD90" s="2"/>
      <c r="AE90" s="3"/>
      <c r="AF90" s="2"/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3"/>
      <c r="H91" s="161" t="str">
        <v>EUR1MSW19Y=</v>
      </c>
      <c r="I91" s="166">
        <f>IF(H91="","",'1M Pricing'!$I92*100)</f>
        <v>1.1506952656221359</v>
      </c>
      <c r="J91" s="166">
        <f t="shared" si="5"/>
        <v>1.1506952656221359</v>
      </c>
      <c r="K91" s="161" t="str">
        <v>EUR3MSW19Y=</v>
      </c>
      <c r="L91" s="166">
        <f>IF(K91="","",'3M Pricing'!$I92*100)</f>
        <v>1.2351163221798922</v>
      </c>
      <c r="M91" s="162">
        <f t="shared" si="6"/>
        <v>1.2351163221798922</v>
      </c>
      <c r="N91" s="161" t="str">
        <v>EUR6MSW19Y=</v>
      </c>
      <c r="O91" s="162">
        <f>IF(N91="","",'6M Pricing'!$I92*100)</f>
        <v>1.2846596862621884</v>
      </c>
      <c r="P91" s="162">
        <f t="shared" si="7"/>
        <v>1.2846596862621884</v>
      </c>
      <c r="Q91" s="161" t="str">
        <v>EUR1YSW19Y=</v>
      </c>
      <c r="R91" s="162">
        <f>IF(Q91="","",'1Y Pricing'!$I92*100)</f>
        <v>1.3645725607219557</v>
      </c>
      <c r="S91" s="162">
        <f t="shared" si="8"/>
        <v>1.3645725607219557</v>
      </c>
      <c r="T91" s="161"/>
      <c r="U91" s="166" t="str">
        <f>IF(T91="","",'ON Pricing'!$I92*100)</f>
        <v/>
      </c>
      <c r="V91" s="166" t="str">
        <f t="shared" si="9"/>
        <v/>
      </c>
      <c r="W91" s="2"/>
      <c r="X91" s="2"/>
      <c r="Y91" s="3"/>
      <c r="Z91" s="2"/>
      <c r="AA91" s="3"/>
      <c r="AB91" s="2"/>
      <c r="AC91" s="3"/>
      <c r="AD91" s="2"/>
      <c r="AE91" s="3"/>
      <c r="AF91" s="2"/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3"/>
      <c r="H92" s="161" t="str">
        <v>EUR1MSW20Y=</v>
      </c>
      <c r="I92" s="166">
        <f>IF(H92="","",'1M Pricing'!$I93*100)</f>
        <v>1.1670000000192506</v>
      </c>
      <c r="J92" s="166">
        <f t="shared" si="5"/>
        <v>1.1670000000192506</v>
      </c>
      <c r="K92" s="161" t="str">
        <v>EUR3MSW20Y=</v>
      </c>
      <c r="L92" s="166">
        <f>IF(K92="","",'3M Pricing'!$I93*100)</f>
        <v>1.2499999999943459</v>
      </c>
      <c r="M92" s="162">
        <f t="shared" si="6"/>
        <v>1.2499999999943459</v>
      </c>
      <c r="N92" s="161" t="str">
        <v>EUR6MSW20Y=</v>
      </c>
      <c r="O92" s="162">
        <f>IF(N92="","",'6M Pricing'!$I93*100)</f>
        <v>1.2973157247002294</v>
      </c>
      <c r="P92" s="162">
        <f t="shared" si="7"/>
        <v>1.2973157247002294</v>
      </c>
      <c r="Q92" s="161" t="str">
        <v>EUR1YSW20Y=</v>
      </c>
      <c r="R92" s="162">
        <f>IF(Q92="","",'1Y Pricing'!$I93*100)</f>
        <v>1.3760000000437427</v>
      </c>
      <c r="S92" s="162">
        <f t="shared" si="8"/>
        <v>1.3760000000437427</v>
      </c>
      <c r="T92" s="161"/>
      <c r="U92" s="166" t="str">
        <f>IF(T92="","",'ON Pricing'!$I93*100)</f>
        <v/>
      </c>
      <c r="V92" s="166" t="str">
        <f t="shared" si="9"/>
        <v/>
      </c>
      <c r="W92" s="2"/>
      <c r="X92" s="2"/>
      <c r="Y92" s="3"/>
      <c r="Z92" s="2"/>
      <c r="AA92" s="3"/>
      <c r="AB92" s="2"/>
      <c r="AC92" s="3"/>
      <c r="AD92" s="2"/>
      <c r="AE92" s="3"/>
      <c r="AF92" s="2"/>
      <c r="AG92" s="3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3"/>
      <c r="H93" s="161" t="str">
        <v>EUR1MSW21Y=</v>
      </c>
      <c r="I93" s="166">
        <f>IF(H93="","",'1M Pricing'!$I94*100)</f>
        <v>1.1804534309465733</v>
      </c>
      <c r="J93" s="166">
        <f t="shared" si="5"/>
        <v>1.1804534309465733</v>
      </c>
      <c r="K93" s="161" t="str">
        <v>EUR3MSW21Y=</v>
      </c>
      <c r="L93" s="166">
        <f>IF(K93="","",'3M Pricing'!$I94*100)</f>
        <v>1.2619135735322839</v>
      </c>
      <c r="M93" s="162">
        <f t="shared" si="6"/>
        <v>1.2619135735322839</v>
      </c>
      <c r="N93" s="161" t="str">
        <v>EUR6MSW21Y=</v>
      </c>
      <c r="O93" s="162">
        <f>IF(N93="","",'6M Pricing'!$I94*100)</f>
        <v>1.3073067119725494</v>
      </c>
      <c r="P93" s="162">
        <f t="shared" si="7"/>
        <v>1.3073067119725494</v>
      </c>
      <c r="Q93" s="161" t="str">
        <v>EUR1YSW21Y=</v>
      </c>
      <c r="R93" s="162">
        <f>IF(Q93="","",'1Y Pricing'!$I94*100)</f>
        <v>1.3849430579956037</v>
      </c>
      <c r="S93" s="162">
        <f t="shared" si="8"/>
        <v>1.3849430579956037</v>
      </c>
      <c r="T93" s="161"/>
      <c r="U93" s="166" t="str">
        <f>IF(T93="","",'ON Pricing'!$I94*100)</f>
        <v/>
      </c>
      <c r="V93" s="166" t="str">
        <f t="shared" si="9"/>
        <v/>
      </c>
      <c r="W93" s="2"/>
      <c r="X93" s="2"/>
      <c r="Y93" s="3"/>
      <c r="Z93" s="2"/>
      <c r="AA93" s="3"/>
      <c r="AB93" s="2"/>
      <c r="AC93" s="3"/>
      <c r="AD93" s="2"/>
      <c r="AE93" s="3"/>
      <c r="AF93" s="2"/>
      <c r="AG93" s="3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3"/>
      <c r="H94" s="161" t="str">
        <v>EUR1MSW22Y=</v>
      </c>
      <c r="I94" s="166">
        <f>IF(H94="","",'1M Pricing'!$I95*100)</f>
        <v>1.1912699013271753</v>
      </c>
      <c r="J94" s="166">
        <f t="shared" si="5"/>
        <v>1.1912699013271753</v>
      </c>
      <c r="K94" s="161" t="str">
        <v>EUR3MSW22Y=</v>
      </c>
      <c r="L94" s="166">
        <f>IF(K94="","",'3M Pricing'!$I95*100)</f>
        <v>1.2711012100121262</v>
      </c>
      <c r="M94" s="162">
        <f t="shared" si="6"/>
        <v>1.2711012100121262</v>
      </c>
      <c r="N94" s="161" t="str">
        <v>EUR6MSW22Y=</v>
      </c>
      <c r="O94" s="162">
        <f>IF(N94="","",'6M Pricing'!$I95*100)</f>
        <v>1.3148534857207583</v>
      </c>
      <c r="P94" s="162">
        <f t="shared" si="7"/>
        <v>1.3148534857207583</v>
      </c>
      <c r="Q94" s="161" t="str">
        <v>EUR1YSW22Y=</v>
      </c>
      <c r="R94" s="162">
        <f>IF(Q94="","",'1Y Pricing'!$I95*100)</f>
        <v>1.3915522684960331</v>
      </c>
      <c r="S94" s="162">
        <f t="shared" si="8"/>
        <v>1.3915522684960331</v>
      </c>
      <c r="T94" s="161"/>
      <c r="U94" s="166" t="str">
        <f>IF(T94="","",'ON Pricing'!$I95*100)</f>
        <v/>
      </c>
      <c r="V94" s="166" t="str">
        <f t="shared" si="9"/>
        <v/>
      </c>
      <c r="W94" s="2"/>
      <c r="X94" s="2"/>
      <c r="Y94" s="3"/>
      <c r="Z94" s="2"/>
      <c r="AA94" s="3"/>
      <c r="AB94" s="2"/>
      <c r="AC94" s="3"/>
      <c r="AD94" s="2"/>
      <c r="AE94" s="3"/>
      <c r="AF94" s="2"/>
      <c r="AG94" s="3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3"/>
      <c r="H95" s="161" t="str">
        <v>EUR1MSW23Y=</v>
      </c>
      <c r="I95" s="166">
        <f>IF(H95="","",'1M Pricing'!$I96*100)</f>
        <v>1.2002233769156803</v>
      </c>
      <c r="J95" s="166">
        <f t="shared" si="5"/>
        <v>1.2002233769156803</v>
      </c>
      <c r="K95" s="161" t="str">
        <v>EUR3MSW23Y=</v>
      </c>
      <c r="L95" s="166">
        <f>IF(K95="","",'3M Pricing'!$I96*100)</f>
        <v>1.2783981429707194</v>
      </c>
      <c r="M95" s="162">
        <f t="shared" si="6"/>
        <v>1.2783981429707194</v>
      </c>
      <c r="N95" s="161" t="str">
        <v>EUR6MSW23Y=</v>
      </c>
      <c r="O95" s="162">
        <f>IF(N95="","",'6M Pricing'!$I96*100)</f>
        <v>1.3207444819908716</v>
      </c>
      <c r="P95" s="162">
        <f t="shared" si="7"/>
        <v>1.3207444819908716</v>
      </c>
      <c r="Q95" s="161" t="str">
        <v>EUR1YSW23Y=</v>
      </c>
      <c r="R95" s="162">
        <f>IF(Q95="","",'1Y Pricing'!$I96*100)</f>
        <v>1.396557051371861</v>
      </c>
      <c r="S95" s="162">
        <f t="shared" si="8"/>
        <v>1.396557051371861</v>
      </c>
      <c r="T95" s="161"/>
      <c r="U95" s="166" t="str">
        <f>IF(T95="","",'ON Pricing'!$I96*100)</f>
        <v/>
      </c>
      <c r="V95" s="166" t="str">
        <f t="shared" si="9"/>
        <v/>
      </c>
      <c r="W95" s="2"/>
      <c r="X95" s="2"/>
      <c r="Y95" s="3"/>
      <c r="Z95" s="2"/>
      <c r="AA95" s="3"/>
      <c r="AB95" s="2"/>
      <c r="AC95" s="3"/>
      <c r="AD95" s="2"/>
      <c r="AE95" s="3"/>
      <c r="AF95" s="2"/>
      <c r="AG95" s="3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3"/>
      <c r="H96" s="161" t="str">
        <v>EUR1MSW24Y=</v>
      </c>
      <c r="I96" s="166">
        <f>IF(H96="","",'1M Pricing'!$I97*100)</f>
        <v>1.2079365280382375</v>
      </c>
      <c r="J96" s="166">
        <f t="shared" si="5"/>
        <v>1.2079365280382375</v>
      </c>
      <c r="K96" s="161" t="str">
        <v>EUR3MSW24Y=</v>
      </c>
      <c r="L96" s="166">
        <f>IF(K96="","",'3M Pricing'!$I97*100)</f>
        <v>1.2844730210755633</v>
      </c>
      <c r="M96" s="162">
        <f t="shared" si="6"/>
        <v>1.2844730210755633</v>
      </c>
      <c r="N96" s="161" t="str">
        <v>EUR6MSW24Y=</v>
      </c>
      <c r="O96" s="162">
        <f>IF(N96="","",'6M Pricing'!$I97*100)</f>
        <v>1.3255960943581793</v>
      </c>
      <c r="P96" s="162">
        <f t="shared" si="7"/>
        <v>1.3255960943581793</v>
      </c>
      <c r="Q96" s="161" t="str">
        <v>EUR1YSW24Y=</v>
      </c>
      <c r="R96" s="162">
        <f>IF(Q96="","",'1Y Pricing'!$I97*100)</f>
        <v>1.4005046587421415</v>
      </c>
      <c r="S96" s="162">
        <f t="shared" si="8"/>
        <v>1.4005046587421415</v>
      </c>
      <c r="T96" s="161"/>
      <c r="U96" s="166" t="str">
        <f>IF(T96="","",'ON Pricing'!$I97*100)</f>
        <v/>
      </c>
      <c r="V96" s="166" t="str">
        <f t="shared" si="9"/>
        <v/>
      </c>
      <c r="W96" s="2"/>
      <c r="X96" s="2"/>
      <c r="Y96" s="3"/>
      <c r="Z96" s="2"/>
      <c r="AA96" s="3"/>
      <c r="AB96" s="2"/>
      <c r="AC96" s="3"/>
      <c r="AD96" s="2"/>
      <c r="AE96" s="3"/>
      <c r="AF96" s="2"/>
      <c r="AG96" s="3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3"/>
      <c r="H97" s="161" t="str">
        <v>EUR1MSW25Y=</v>
      </c>
      <c r="I97" s="166">
        <f>IF(H97="","",'1M Pricing'!$I98*100)</f>
        <v>1.2149999999986731</v>
      </c>
      <c r="J97" s="166">
        <f t="shared" si="5"/>
        <v>1.2149999999986731</v>
      </c>
      <c r="K97" s="161" t="str">
        <v>EUR3MSW25Y=</v>
      </c>
      <c r="L97" s="166">
        <f>IF(K97="","",'3M Pricing'!$I98*100)</f>
        <v>1.2900000000138481</v>
      </c>
      <c r="M97" s="162">
        <f t="shared" si="6"/>
        <v>1.2900000000138481</v>
      </c>
      <c r="N97" s="161" t="str">
        <v>EUR6MSW25Y=</v>
      </c>
      <c r="O97" s="162">
        <f>IF(N97="","",'6M Pricing'!$I98*100)</f>
        <v>1.3300597502209948</v>
      </c>
      <c r="P97" s="162">
        <f t="shared" si="7"/>
        <v>1.3300597502209948</v>
      </c>
      <c r="Q97" s="161" t="str">
        <v>EUR1YSW25Y=</v>
      </c>
      <c r="R97" s="162">
        <f>IF(Q97="","",'1Y Pricing'!$I98*100)</f>
        <v>1.4039999999333903</v>
      </c>
      <c r="S97" s="162">
        <f t="shared" si="8"/>
        <v>1.4039999999333903</v>
      </c>
      <c r="T97" s="161"/>
      <c r="U97" s="166" t="str">
        <f>IF(T97="","",'ON Pricing'!$I98*100)</f>
        <v/>
      </c>
      <c r="V97" s="166" t="str">
        <f t="shared" si="9"/>
        <v/>
      </c>
      <c r="W97" s="2"/>
      <c r="X97" s="2"/>
      <c r="Y97" s="3"/>
      <c r="Z97" s="2"/>
      <c r="AA97" s="3"/>
      <c r="AB97" s="2"/>
      <c r="AC97" s="3"/>
      <c r="AD97" s="2"/>
      <c r="AE97" s="3"/>
      <c r="AF97" s="2"/>
      <c r="AG97" s="3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3"/>
      <c r="H98" s="161" t="str">
        <v>EUR1MSW26Y=</v>
      </c>
      <c r="I98" s="166">
        <f>IF(H98="","",'1M Pricing'!$I99*100)</f>
        <v>1.2217233904136149</v>
      </c>
      <c r="J98" s="166">
        <f t="shared" si="5"/>
        <v>1.2217233904136149</v>
      </c>
      <c r="K98" s="161" t="str">
        <v>EUR3MSW26Y=</v>
      </c>
      <c r="L98" s="166">
        <f>IF(K98="","",'3M Pricing'!$I99*100)</f>
        <v>1.2952992789080751</v>
      </c>
      <c r="M98" s="162">
        <f t="shared" si="6"/>
        <v>1.2952992789080751</v>
      </c>
      <c r="N98" s="161" t="str">
        <v>EUR6MSW26Y=</v>
      </c>
      <c r="O98" s="162">
        <f>IF(N98="","",'6M Pricing'!$I99*100)</f>
        <v>1.3343864773820806</v>
      </c>
      <c r="P98" s="162">
        <f t="shared" si="7"/>
        <v>1.3343864773820806</v>
      </c>
      <c r="Q98" s="161" t="str">
        <v>EUR1YSW26Y=</v>
      </c>
      <c r="R98" s="162">
        <f>IF(Q98="","",'1Y Pricing'!$I99*100)</f>
        <v>1.4072356861291542</v>
      </c>
      <c r="S98" s="162">
        <f t="shared" si="8"/>
        <v>1.4072356861291542</v>
      </c>
      <c r="T98" s="161"/>
      <c r="U98" s="166" t="str">
        <f>IF(T98="","",'ON Pricing'!$I99*100)</f>
        <v/>
      </c>
      <c r="V98" s="166" t="str">
        <f t="shared" si="9"/>
        <v/>
      </c>
      <c r="W98" s="2"/>
      <c r="X98" s="2"/>
      <c r="Y98" s="3"/>
      <c r="Z98" s="2"/>
      <c r="AA98" s="3"/>
      <c r="AB98" s="2"/>
      <c r="AC98" s="3"/>
      <c r="AD98" s="2"/>
      <c r="AE98" s="3"/>
      <c r="AF98" s="2"/>
      <c r="AG98" s="3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3"/>
      <c r="H99" s="161" t="str">
        <v>EUR1MSW27Y=</v>
      </c>
      <c r="I99" s="166">
        <f>IF(H99="","",'1M Pricing'!$I100*100)</f>
        <v>1.2282401947392605</v>
      </c>
      <c r="J99" s="166">
        <f t="shared" si="5"/>
        <v>1.2282401947392605</v>
      </c>
      <c r="K99" s="161" t="str">
        <v>EUR3MSW27Y=</v>
      </c>
      <c r="L99" s="166">
        <f>IF(K99="","",'3M Pricing'!$I100*100)</f>
        <v>1.3005154297430279</v>
      </c>
      <c r="M99" s="162">
        <f t="shared" si="6"/>
        <v>1.3005154297430279</v>
      </c>
      <c r="N99" s="161" t="str">
        <v>EUR6MSW27Y=</v>
      </c>
      <c r="O99" s="162">
        <f>IF(N99="","",'6M Pricing'!$I100*100)</f>
        <v>1.3386652990366268</v>
      </c>
      <c r="P99" s="162">
        <f t="shared" si="7"/>
        <v>1.3386652990366268</v>
      </c>
      <c r="Q99" s="161" t="str">
        <v>EUR1YSW27Y=</v>
      </c>
      <c r="R99" s="162">
        <f>IF(Q99="","",'1Y Pricing'!$I100*100)</f>
        <v>1.4103852711462639</v>
      </c>
      <c r="S99" s="162">
        <f t="shared" si="8"/>
        <v>1.4103852711462639</v>
      </c>
      <c r="T99" s="161"/>
      <c r="U99" s="166" t="str">
        <f>IF(T99="","",'ON Pricing'!$I100*100)</f>
        <v/>
      </c>
      <c r="V99" s="166" t="str">
        <f t="shared" si="9"/>
        <v/>
      </c>
      <c r="W99" s="2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3"/>
      <c r="H100" s="161" t="str">
        <v>EUR1MSW28Y=</v>
      </c>
      <c r="I100" s="166">
        <f>IF(H100="","",'1M Pricing'!$I101*100)</f>
        <v>1.2344827681398152</v>
      </c>
      <c r="J100" s="166">
        <f t="shared" si="5"/>
        <v>1.2344827681398152</v>
      </c>
      <c r="K100" s="161" t="str">
        <v>EUR3MSW28Y=</v>
      </c>
      <c r="L100" s="166">
        <f>IF(K100="","",'3M Pricing'!$I101*100)</f>
        <v>1.3055693774156145</v>
      </c>
      <c r="M100" s="162">
        <f t="shared" si="6"/>
        <v>1.3055693774156145</v>
      </c>
      <c r="N100" s="161" t="str">
        <v>EUR6MSW28Y=</v>
      </c>
      <c r="O100" s="162">
        <f>IF(N100="","",'6M Pricing'!$I101*100)</f>
        <v>1.3427512067344238</v>
      </c>
      <c r="P100" s="162">
        <f t="shared" si="7"/>
        <v>1.3427512067344238</v>
      </c>
      <c r="Q100" s="161" t="str">
        <v>EUR1YSW28Y=</v>
      </c>
      <c r="R100" s="162">
        <f>IF(Q100="","",'1Y Pricing'!$I101*100)</f>
        <v>1.4134049576082419</v>
      </c>
      <c r="S100" s="162">
        <f t="shared" si="8"/>
        <v>1.4134049576082419</v>
      </c>
      <c r="T100" s="161"/>
      <c r="U100" s="166" t="str">
        <f>IF(T100="","",'ON Pricing'!$I101*100)</f>
        <v/>
      </c>
      <c r="V100" s="166" t="str">
        <f t="shared" si="9"/>
        <v/>
      </c>
      <c r="W100" s="2"/>
      <c r="X100" s="2"/>
      <c r="Y100" s="3"/>
      <c r="Z100" s="2"/>
      <c r="AA100" s="3"/>
      <c r="AB100" s="2"/>
      <c r="AC100" s="3"/>
      <c r="AD100" s="2"/>
      <c r="AE100" s="3"/>
      <c r="AF100" s="2"/>
      <c r="AG100" s="3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3"/>
      <c r="H101" s="161" t="str">
        <v>EUR1MSW29Y=</v>
      </c>
      <c r="I101" s="166">
        <f>IF(H101="","",'1M Pricing'!$I102*100)</f>
        <v>1.2405254777545531</v>
      </c>
      <c r="J101" s="166">
        <f t="shared" si="5"/>
        <v>1.2405254777545531</v>
      </c>
      <c r="K101" s="161" t="str">
        <v>EUR3MSW29Y=</v>
      </c>
      <c r="L101" s="166">
        <f>IF(K101="","",'3M Pricing'!$I102*100)</f>
        <v>1.3105209114693408</v>
      </c>
      <c r="M101" s="162">
        <f t="shared" si="6"/>
        <v>1.3105209114693408</v>
      </c>
      <c r="N101" s="161" t="str">
        <v>EUR6MSW29Y=</v>
      </c>
      <c r="O101" s="162">
        <f>IF(N101="","",'6M Pricing'!$I102*100)</f>
        <v>1.3466311613516744</v>
      </c>
      <c r="P101" s="162">
        <f t="shared" si="7"/>
        <v>1.3466311613516744</v>
      </c>
      <c r="Q101" s="161" t="str">
        <v>EUR1YSW29Y=</v>
      </c>
      <c r="R101" s="162">
        <f>IF(Q101="","",'1Y Pricing'!$I102*100)</f>
        <v>1.4163815833005011</v>
      </c>
      <c r="S101" s="162">
        <f t="shared" si="8"/>
        <v>1.4163815833005011</v>
      </c>
      <c r="T101" s="161"/>
      <c r="U101" s="166" t="str">
        <f>IF(T101="","",'ON Pricing'!$I102*100)</f>
        <v/>
      </c>
      <c r="V101" s="166" t="str">
        <f t="shared" si="9"/>
        <v/>
      </c>
      <c r="W101" s="2"/>
      <c r="X101" s="2"/>
      <c r="Y101" s="3"/>
      <c r="Z101" s="2"/>
      <c r="AA101" s="3"/>
      <c r="AB101" s="2"/>
      <c r="AC101" s="3"/>
      <c r="AD101" s="2"/>
      <c r="AE101" s="3"/>
      <c r="AF101" s="2"/>
      <c r="AG101" s="3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3"/>
      <c r="H102" s="161" t="str">
        <v>EUR1MSW30Y=</v>
      </c>
      <c r="I102" s="166">
        <f>IF(H102="","",'1M Pricing'!$I103*100)</f>
        <v>1.2459999999923645</v>
      </c>
      <c r="J102" s="166">
        <f t="shared" si="5"/>
        <v>1.2459999999923645</v>
      </c>
      <c r="K102" s="161" t="str">
        <v>EUR3MSW30Y=</v>
      </c>
      <c r="L102" s="166">
        <f>IF(K102="","",'3M Pricing'!$I103*100)</f>
        <v>1.314999999919519</v>
      </c>
      <c r="M102" s="162">
        <f t="shared" si="6"/>
        <v>1.314999999919519</v>
      </c>
      <c r="N102" s="161" t="str">
        <v>EUR6MSW30Y=</v>
      </c>
      <c r="O102" s="162">
        <f>IF(N102="","",'6M Pricing'!$I103*100)</f>
        <v>1.3498896972743191</v>
      </c>
      <c r="P102" s="162">
        <f t="shared" si="7"/>
        <v>1.3498896972743191</v>
      </c>
      <c r="Q102" s="161" t="str">
        <v>EUR1YSW30Y=</v>
      </c>
      <c r="R102" s="162">
        <f>IF(Q102="","",'1Y Pricing'!$I103*100)</f>
        <v>1.4190000000206153</v>
      </c>
      <c r="S102" s="162">
        <f t="shared" si="8"/>
        <v>1.4190000000206153</v>
      </c>
      <c r="T102" s="161"/>
      <c r="U102" s="166" t="str">
        <f>IF(T102="","",'ON Pricing'!$I103*100)</f>
        <v/>
      </c>
      <c r="V102" s="166" t="str">
        <f t="shared" si="9"/>
        <v/>
      </c>
      <c r="W102" s="2"/>
      <c r="X102" s="2"/>
      <c r="Y102" s="3"/>
      <c r="Z102" s="2"/>
      <c r="AA102" s="3"/>
      <c r="AB102" s="2"/>
      <c r="AC102" s="3"/>
      <c r="AD102" s="2"/>
      <c r="AE102" s="3"/>
      <c r="AF102" s="2"/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2"/>
      <c r="B103" s="2"/>
      <c r="C103" s="2"/>
      <c r="D103" s="2"/>
      <c r="E103" s="2"/>
      <c r="F103" s="2"/>
      <c r="G103" s="3"/>
      <c r="H103" s="161" t="str">
        <v/>
      </c>
      <c r="I103" s="166" t="str">
        <f>IF(H103="","",'1M Pricing'!$I104*100)</f>
        <v/>
      </c>
      <c r="J103" s="166" t="str">
        <f t="shared" si="5"/>
        <v/>
      </c>
      <c r="K103" s="161" t="str">
        <v>EUR3MSW31Y=</v>
      </c>
      <c r="L103" s="166">
        <f>IF(K103="","",'3M Pricing'!$I104*100)</f>
        <v>1.3190531307910922</v>
      </c>
      <c r="M103" s="162">
        <f t="shared" si="6"/>
        <v>1.3190531307910922</v>
      </c>
      <c r="N103" s="161" t="str">
        <v/>
      </c>
      <c r="O103" s="162" t="str">
        <f>IF(N103="","",'6M Pricing'!$I104*100)</f>
        <v/>
      </c>
      <c r="P103" s="162" t="str">
        <f t="shared" si="7"/>
        <v/>
      </c>
      <c r="Q103" s="161" t="str">
        <v/>
      </c>
      <c r="R103" s="162" t="str">
        <f>IF(Q103="","",'1Y Pricing'!$I104*100)</f>
        <v/>
      </c>
      <c r="S103" s="162" t="str">
        <f t="shared" si="8"/>
        <v/>
      </c>
      <c r="T103" s="161"/>
      <c r="U103" s="166" t="str">
        <f>IF(T103="","",'ON Pricing'!$I104*100)</f>
        <v/>
      </c>
      <c r="V103" s="166" t="str">
        <f t="shared" si="9"/>
        <v/>
      </c>
      <c r="W103" s="2"/>
      <c r="X103" s="2"/>
      <c r="Y103" s="3"/>
      <c r="Z103" s="2"/>
      <c r="AA103" s="3"/>
      <c r="AB103" s="2"/>
      <c r="AC103" s="3"/>
      <c r="AD103" s="2"/>
      <c r="AE103" s="3"/>
      <c r="AF103" s="2"/>
      <c r="AG103" s="3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2"/>
      <c r="B104" s="2"/>
      <c r="C104" s="2"/>
      <c r="D104" s="2"/>
      <c r="E104" s="2"/>
      <c r="F104" s="2"/>
      <c r="G104" s="3"/>
      <c r="H104" s="161" t="str">
        <v/>
      </c>
      <c r="I104" s="166" t="str">
        <f>IF(H104="","",'1M Pricing'!$I105*100)</f>
        <v/>
      </c>
      <c r="J104" s="166" t="str">
        <f t="shared" si="5"/>
        <v/>
      </c>
      <c r="K104" s="161" t="str">
        <v>EUR3MSW32Y=</v>
      </c>
      <c r="L104" s="166">
        <f>IF(K104="","",'3M Pricing'!$I105*100)</f>
        <v>1.3226129078460331</v>
      </c>
      <c r="M104" s="162">
        <f t="shared" si="6"/>
        <v>1.3226129078460331</v>
      </c>
      <c r="N104" s="161" t="str">
        <v/>
      </c>
      <c r="O104" s="162" t="str">
        <f>IF(N104="","",'6M Pricing'!$I105*100)</f>
        <v/>
      </c>
      <c r="P104" s="162" t="str">
        <f t="shared" si="7"/>
        <v/>
      </c>
      <c r="Q104" s="161" t="str">
        <v/>
      </c>
      <c r="R104" s="162" t="str">
        <f>IF(Q104="","",'1Y Pricing'!$I105*100)</f>
        <v/>
      </c>
      <c r="S104" s="162" t="str">
        <f t="shared" si="8"/>
        <v/>
      </c>
      <c r="T104" s="161"/>
      <c r="U104" s="166" t="str">
        <f>IF(T104="","",'ON Pricing'!$I105*100)</f>
        <v/>
      </c>
      <c r="V104" s="166" t="str">
        <f t="shared" si="9"/>
        <v/>
      </c>
      <c r="W104" s="2"/>
      <c r="X104" s="2"/>
      <c r="Y104" s="3"/>
      <c r="Z104" s="2"/>
      <c r="AA104" s="3"/>
      <c r="AB104" s="2"/>
      <c r="AC104" s="3"/>
      <c r="AD104" s="2"/>
      <c r="AE104" s="3"/>
      <c r="AF104" s="2"/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2"/>
      <c r="B105" s="2"/>
      <c r="C105" s="2"/>
      <c r="D105" s="2"/>
      <c r="E105" s="2"/>
      <c r="F105" s="2"/>
      <c r="G105" s="3"/>
      <c r="H105" s="161" t="str">
        <v/>
      </c>
      <c r="I105" s="166" t="str">
        <f>IF(H105="","",'1M Pricing'!$I106*100)</f>
        <v/>
      </c>
      <c r="J105" s="166" t="str">
        <f t="shared" si="5"/>
        <v/>
      </c>
      <c r="K105" s="161" t="str">
        <v>EUR3MSW33Y=</v>
      </c>
      <c r="L105" s="166">
        <f>IF(K105="","",'3M Pricing'!$I106*100)</f>
        <v>1.3257370300936737</v>
      </c>
      <c r="M105" s="162">
        <f t="shared" si="6"/>
        <v>1.3257370300936737</v>
      </c>
      <c r="N105" s="161" t="str">
        <v/>
      </c>
      <c r="O105" s="162" t="str">
        <f>IF(N105="","",'6M Pricing'!$I106*100)</f>
        <v/>
      </c>
      <c r="P105" s="162" t="str">
        <f t="shared" si="7"/>
        <v/>
      </c>
      <c r="Q105" s="161" t="str">
        <v/>
      </c>
      <c r="R105" s="162" t="str">
        <f>IF(Q105="","",'1Y Pricing'!$I106*100)</f>
        <v/>
      </c>
      <c r="S105" s="162" t="str">
        <f t="shared" si="8"/>
        <v/>
      </c>
      <c r="T105" s="161"/>
      <c r="U105" s="166" t="str">
        <f>IF(T105="","",'ON Pricing'!$I106*100)</f>
        <v/>
      </c>
      <c r="V105" s="166" t="str">
        <f t="shared" si="9"/>
        <v/>
      </c>
      <c r="W105" s="2"/>
      <c r="X105" s="2"/>
      <c r="Y105" s="3"/>
      <c r="Z105" s="2"/>
      <c r="AA105" s="3"/>
      <c r="AB105" s="2"/>
      <c r="AC105" s="3"/>
      <c r="AD105" s="2"/>
      <c r="AE105" s="3"/>
      <c r="AF105" s="2"/>
      <c r="AG105" s="3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2"/>
      <c r="B106" s="2"/>
      <c r="C106" s="2"/>
      <c r="D106" s="2"/>
      <c r="E106" s="2"/>
      <c r="F106" s="2"/>
      <c r="G106" s="3"/>
      <c r="H106" s="161" t="str">
        <v/>
      </c>
      <c r="I106" s="166" t="str">
        <f>IF(H106="","",'1M Pricing'!$I107*100)</f>
        <v/>
      </c>
      <c r="J106" s="166" t="str">
        <f t="shared" si="5"/>
        <v/>
      </c>
      <c r="K106" s="161" t="str">
        <v>EUR3MSW34Y=</v>
      </c>
      <c r="L106" s="166">
        <f>IF(K106="","",'3M Pricing'!$I107*100)</f>
        <v>1.3282070255032969</v>
      </c>
      <c r="M106" s="162">
        <f t="shared" si="6"/>
        <v>1.3282070255032969</v>
      </c>
      <c r="N106" s="161" t="str">
        <v/>
      </c>
      <c r="O106" s="162" t="str">
        <f>IF(N106="","",'6M Pricing'!$I107*100)</f>
        <v/>
      </c>
      <c r="P106" s="162" t="str">
        <f t="shared" si="7"/>
        <v/>
      </c>
      <c r="Q106" s="161" t="str">
        <v/>
      </c>
      <c r="R106" s="162" t="str">
        <f>IF(Q106="","",'1Y Pricing'!$I107*100)</f>
        <v/>
      </c>
      <c r="S106" s="162" t="str">
        <f t="shared" si="8"/>
        <v/>
      </c>
      <c r="T106" s="161"/>
      <c r="U106" s="166" t="str">
        <f>IF(T106="","",'ON Pricing'!$I107*100)</f>
        <v/>
      </c>
      <c r="V106" s="166" t="str">
        <f t="shared" si="9"/>
        <v/>
      </c>
      <c r="W106" s="2"/>
      <c r="X106" s="2"/>
      <c r="Y106" s="3"/>
      <c r="Z106" s="2"/>
      <c r="AA106" s="3"/>
      <c r="AB106" s="2"/>
      <c r="AC106" s="3"/>
      <c r="AD106" s="2"/>
      <c r="AE106" s="3"/>
      <c r="AF106" s="2"/>
      <c r="AG106" s="3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2"/>
      <c r="B107" s="2"/>
      <c r="C107" s="2"/>
      <c r="D107" s="2"/>
      <c r="E107" s="2"/>
      <c r="F107" s="2"/>
      <c r="G107" s="3"/>
      <c r="H107" s="161" t="str">
        <v>EUR1MSW35Y=</v>
      </c>
      <c r="I107" s="166">
        <f>IF(H107="","",'1M Pricing'!$I108*100)</f>
        <v>1.2655972681646377</v>
      </c>
      <c r="J107" s="166">
        <f t="shared" si="5"/>
        <v>1.2655972681646377</v>
      </c>
      <c r="K107" s="161" t="str">
        <v>EUR3MSW35Y=</v>
      </c>
      <c r="L107" s="166">
        <f>IF(K107="","",'3M Pricing'!$I108*100)</f>
        <v>1.3301032147017704</v>
      </c>
      <c r="M107" s="162">
        <f t="shared" si="6"/>
        <v>1.3301032147017704</v>
      </c>
      <c r="N107" s="161" t="str">
        <v>EUR6MSW35Y=</v>
      </c>
      <c r="O107" s="162">
        <f>IF(N107="","",'6M Pricing'!$I108*100)</f>
        <v>1.3587922363692835</v>
      </c>
      <c r="P107" s="162">
        <f t="shared" si="7"/>
        <v>1.3587922363692835</v>
      </c>
      <c r="Q107" s="161" t="str">
        <v>EUR1YSW35Y=</v>
      </c>
      <c r="R107" s="162">
        <f>IF(Q107="","",'1Y Pricing'!$I108*100)</f>
        <v>1.4263008746595613</v>
      </c>
      <c r="S107" s="162">
        <f t="shared" si="8"/>
        <v>1.4263008746595613</v>
      </c>
      <c r="T107" s="161"/>
      <c r="U107" s="166" t="str">
        <f>IF(T107="","",'ON Pricing'!$I108*100)</f>
        <v/>
      </c>
      <c r="V107" s="166" t="str">
        <f t="shared" si="9"/>
        <v/>
      </c>
      <c r="W107" s="2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2"/>
      <c r="B108" s="2"/>
      <c r="C108" s="2"/>
      <c r="D108" s="2"/>
      <c r="E108" s="2"/>
      <c r="F108" s="2"/>
      <c r="G108" s="3"/>
      <c r="H108" s="161" t="str">
        <v/>
      </c>
      <c r="I108" s="166" t="str">
        <f>IF(H108="","",'1M Pricing'!$I109*100)</f>
        <v/>
      </c>
      <c r="J108" s="166" t="str">
        <f t="shared" si="5"/>
        <v/>
      </c>
      <c r="K108" s="161" t="str">
        <v>EUR3MSW36Y=</v>
      </c>
      <c r="L108" s="166">
        <f>IF(K108="","",'3M Pricing'!$I109*100)</f>
        <v>1.3313797179220255</v>
      </c>
      <c r="M108" s="162">
        <f t="shared" si="6"/>
        <v>1.3313797179220255</v>
      </c>
      <c r="N108" s="161" t="str">
        <v/>
      </c>
      <c r="O108" s="162" t="str">
        <f>IF(N108="","",'6M Pricing'!$I109*100)</f>
        <v/>
      </c>
      <c r="P108" s="162" t="str">
        <f t="shared" si="7"/>
        <v/>
      </c>
      <c r="Q108" s="161" t="str">
        <v/>
      </c>
      <c r="R108" s="162" t="str">
        <f>IF(Q108="","",'1Y Pricing'!$I109*100)</f>
        <v/>
      </c>
      <c r="S108" s="162" t="str">
        <f t="shared" si="8"/>
        <v/>
      </c>
      <c r="T108" s="161"/>
      <c r="U108" s="166" t="str">
        <f>IF(T108="","",'ON Pricing'!$I109*100)</f>
        <v/>
      </c>
      <c r="V108" s="166" t="str">
        <f t="shared" si="9"/>
        <v/>
      </c>
      <c r="W108" s="2"/>
      <c r="X108" s="2"/>
      <c r="Y108" s="3"/>
      <c r="Z108" s="2"/>
      <c r="AA108" s="3"/>
      <c r="AB108" s="2"/>
      <c r="AC108" s="3"/>
      <c r="AD108" s="2"/>
      <c r="AE108" s="3"/>
      <c r="AF108" s="2"/>
      <c r="AG108" s="3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2"/>
      <c r="B109" s="2"/>
      <c r="C109" s="2"/>
      <c r="D109" s="2"/>
      <c r="E109" s="2"/>
      <c r="F109" s="2"/>
      <c r="G109" s="3"/>
      <c r="H109" s="161" t="str">
        <v/>
      </c>
      <c r="I109" s="166" t="str">
        <f>IF(H109="","",'1M Pricing'!$I110*100)</f>
        <v/>
      </c>
      <c r="J109" s="166" t="str">
        <f t="shared" si="5"/>
        <v/>
      </c>
      <c r="K109" s="161" t="str">
        <v>EUR3MSW37Y=</v>
      </c>
      <c r="L109" s="166">
        <f>IF(K109="","",'3M Pricing'!$I110*100)</f>
        <v>1.3321045523241977</v>
      </c>
      <c r="M109" s="162">
        <f t="shared" si="6"/>
        <v>1.3321045523241977</v>
      </c>
      <c r="N109" s="161" t="str">
        <v/>
      </c>
      <c r="O109" s="162" t="str">
        <f>IF(N109="","",'6M Pricing'!$I110*100)</f>
        <v/>
      </c>
      <c r="P109" s="162" t="str">
        <f t="shared" si="7"/>
        <v/>
      </c>
      <c r="Q109" s="161" t="str">
        <v/>
      </c>
      <c r="R109" s="162" t="str">
        <f>IF(Q109="","",'1Y Pricing'!$I110*100)</f>
        <v/>
      </c>
      <c r="S109" s="162" t="str">
        <f t="shared" si="8"/>
        <v/>
      </c>
      <c r="T109" s="161"/>
      <c r="U109" s="166" t="str">
        <f>IF(T109="","",'ON Pricing'!$I110*100)</f>
        <v/>
      </c>
      <c r="V109" s="166" t="str">
        <f t="shared" si="9"/>
        <v/>
      </c>
      <c r="W109" s="2"/>
      <c r="X109" s="2"/>
      <c r="Y109" s="3"/>
      <c r="Z109" s="2"/>
      <c r="AA109" s="3"/>
      <c r="AB109" s="2"/>
      <c r="AC109" s="3"/>
      <c r="AD109" s="2"/>
      <c r="AE109" s="3"/>
      <c r="AF109" s="2"/>
      <c r="AG109" s="3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2"/>
      <c r="B110" s="2"/>
      <c r="C110" s="2"/>
      <c r="D110" s="2"/>
      <c r="E110" s="2"/>
      <c r="F110" s="2"/>
      <c r="G110" s="3"/>
      <c r="H110" s="161" t="str">
        <v/>
      </c>
      <c r="I110" s="166" t="str">
        <f>IF(H110="","",'1M Pricing'!$I111*100)</f>
        <v/>
      </c>
      <c r="J110" s="166" t="str">
        <f t="shared" si="5"/>
        <v/>
      </c>
      <c r="K110" s="161" t="str">
        <v>EUR3MSW38Y=</v>
      </c>
      <c r="L110" s="166">
        <f>IF(K110="","",'3M Pricing'!$I111*100)</f>
        <v>1.3320942115228884</v>
      </c>
      <c r="M110" s="162">
        <f t="shared" si="6"/>
        <v>1.3320942115228884</v>
      </c>
      <c r="N110" s="161" t="str">
        <v/>
      </c>
      <c r="O110" s="162" t="str">
        <f>IF(N110="","",'6M Pricing'!$I111*100)</f>
        <v/>
      </c>
      <c r="P110" s="162" t="str">
        <f t="shared" si="7"/>
        <v/>
      </c>
      <c r="Q110" s="161" t="str">
        <v/>
      </c>
      <c r="R110" s="162" t="str">
        <f>IF(Q110="","",'1Y Pricing'!$I111*100)</f>
        <v/>
      </c>
      <c r="S110" s="162" t="str">
        <f t="shared" si="8"/>
        <v/>
      </c>
      <c r="T110" s="161"/>
      <c r="U110" s="166" t="str">
        <f>IF(T110="","",'ON Pricing'!$I111*100)</f>
        <v/>
      </c>
      <c r="V110" s="166" t="str">
        <f t="shared" si="9"/>
        <v/>
      </c>
      <c r="W110" s="2"/>
      <c r="X110" s="2"/>
      <c r="Y110" s="3"/>
      <c r="Z110" s="2"/>
      <c r="AA110" s="3"/>
      <c r="AB110" s="2"/>
      <c r="AC110" s="3"/>
      <c r="AD110" s="2"/>
      <c r="AE110" s="3"/>
      <c r="AF110" s="2"/>
      <c r="AG110" s="3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2"/>
      <c r="B111" s="2"/>
      <c r="C111" s="2"/>
      <c r="D111" s="2"/>
      <c r="E111" s="2"/>
      <c r="F111" s="2"/>
      <c r="G111" s="3"/>
      <c r="H111" s="161" t="str">
        <v/>
      </c>
      <c r="I111" s="166" t="str">
        <f>IF(H111="","",'1M Pricing'!$I112*100)</f>
        <v/>
      </c>
      <c r="J111" s="166" t="str">
        <f t="shared" si="5"/>
        <v/>
      </c>
      <c r="K111" s="161" t="str">
        <v>EUR3MSW39Y=</v>
      </c>
      <c r="L111" s="166">
        <f>IF(K111="","",'3M Pricing'!$I112*100)</f>
        <v>1.3314012885730686</v>
      </c>
      <c r="M111" s="162">
        <f t="shared" si="6"/>
        <v>1.3314012885730686</v>
      </c>
      <c r="N111" s="161" t="str">
        <v/>
      </c>
      <c r="O111" s="162" t="str">
        <f>IF(N111="","",'6M Pricing'!$I112*100)</f>
        <v/>
      </c>
      <c r="P111" s="162" t="str">
        <f t="shared" si="7"/>
        <v/>
      </c>
      <c r="Q111" s="161" t="str">
        <v/>
      </c>
      <c r="R111" s="162" t="str">
        <f>IF(Q111="","",'1Y Pricing'!$I112*100)</f>
        <v/>
      </c>
      <c r="S111" s="162" t="str">
        <f t="shared" si="8"/>
        <v/>
      </c>
      <c r="T111" s="161"/>
      <c r="U111" s="166" t="str">
        <f>IF(T111="","",'ON Pricing'!$I112*100)</f>
        <v/>
      </c>
      <c r="V111" s="166" t="str">
        <f t="shared" si="9"/>
        <v/>
      </c>
      <c r="W111" s="2"/>
      <c r="X111" s="2"/>
      <c r="Y111" s="3"/>
      <c r="Z111" s="2"/>
      <c r="AA111" s="3"/>
      <c r="AB111" s="2"/>
      <c r="AC111" s="3"/>
      <c r="AD111" s="2"/>
      <c r="AE111" s="3"/>
      <c r="AF111" s="2"/>
      <c r="AG111" s="3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2"/>
      <c r="B112" s="2"/>
      <c r="C112" s="2"/>
      <c r="D112" s="2"/>
      <c r="E112" s="2"/>
      <c r="F112" s="2"/>
      <c r="G112" s="3"/>
      <c r="H112" s="161" t="str">
        <v>EUR1MSW40Y=</v>
      </c>
      <c r="I112" s="166">
        <f>IF(H112="","",'1M Pricing'!$I113*100)</f>
        <v>1.2680000000030682</v>
      </c>
      <c r="J112" s="166">
        <f t="shared" si="5"/>
        <v>1.2680000000030682</v>
      </c>
      <c r="K112" s="161" t="str">
        <v>EUR3MSW40Y=</v>
      </c>
      <c r="L112" s="166">
        <f>IF(K112="","",'3M Pricing'!$I113*100)</f>
        <v>1.3299999999794574</v>
      </c>
      <c r="M112" s="162">
        <f t="shared" si="6"/>
        <v>1.3299999999794574</v>
      </c>
      <c r="N112" s="161" t="str">
        <v>EUR6MSW40Y=</v>
      </c>
      <c r="O112" s="162">
        <f>IF(N112="","",'6M Pricing'!$I113*100)</f>
        <v>1.3577849040072634</v>
      </c>
      <c r="P112" s="162">
        <f t="shared" si="7"/>
        <v>1.3577849040072634</v>
      </c>
      <c r="Q112" s="161" t="str">
        <v>EUR1YSW40Y=</v>
      </c>
      <c r="R112" s="162">
        <f>IF(Q112="","",'1Y Pricing'!$I113*100)</f>
        <v>1.4210000000596217</v>
      </c>
      <c r="S112" s="162">
        <f t="shared" si="8"/>
        <v>1.4210000000596217</v>
      </c>
      <c r="T112" s="161"/>
      <c r="U112" s="166" t="str">
        <f>IF(T112="","",'ON Pricing'!$I113*100)</f>
        <v/>
      </c>
      <c r="V112" s="166" t="str">
        <f t="shared" si="9"/>
        <v/>
      </c>
      <c r="W112" s="2"/>
      <c r="X112" s="2"/>
      <c r="Y112" s="3"/>
      <c r="Z112" s="2"/>
      <c r="AA112" s="3"/>
      <c r="AB112" s="2"/>
      <c r="AC112" s="3"/>
      <c r="AD112" s="2"/>
      <c r="AE112" s="3"/>
      <c r="AF112" s="2"/>
      <c r="AG112" s="3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2"/>
      <c r="B113" s="2"/>
      <c r="C113" s="2"/>
      <c r="D113" s="2"/>
      <c r="E113" s="2"/>
      <c r="F113" s="2"/>
      <c r="G113" s="3"/>
      <c r="H113" s="161" t="str">
        <v>EUR1MSW50Y=</v>
      </c>
      <c r="I113" s="166">
        <f>IF(H113="","",'1M Pricing'!$I114*100)</f>
        <v>1.2330000000025731</v>
      </c>
      <c r="J113" s="166">
        <f t="shared" si="5"/>
        <v>1.2330000000025731</v>
      </c>
      <c r="K113" s="161" t="str">
        <v>EUR3MSW50Y=</v>
      </c>
      <c r="L113" s="166">
        <f>IF(K113="","",'3M Pricing'!$I114*100)</f>
        <v>1.2900000000010852</v>
      </c>
      <c r="M113" s="162">
        <f t="shared" si="6"/>
        <v>1.2900000000010852</v>
      </c>
      <c r="N113" s="161" t="str">
        <v>EUR6MSW50Y=</v>
      </c>
      <c r="O113" s="162">
        <f>IF(N113="","",'6M Pricing'!$I114*100)</f>
        <v>1.3140223760343996</v>
      </c>
      <c r="P113" s="162">
        <f t="shared" si="7"/>
        <v>1.3140223760343996</v>
      </c>
      <c r="Q113" s="161" t="str">
        <v>EUR1YSW50Y=</v>
      </c>
      <c r="R113" s="162">
        <f>IF(Q113="","",'1Y Pricing'!$I114*100)</f>
        <v>1.3730000000000251</v>
      </c>
      <c r="S113" s="162">
        <f t="shared" si="8"/>
        <v>1.3730000000000251</v>
      </c>
      <c r="T113" s="161"/>
      <c r="U113" s="166" t="str">
        <f>IF(T113="","",'ON Pricing'!$I114*100)</f>
        <v/>
      </c>
      <c r="V113" s="166" t="str">
        <f t="shared" si="9"/>
        <v/>
      </c>
      <c r="W113" s="2"/>
      <c r="X113" s="2"/>
      <c r="Y113" s="3"/>
      <c r="Z113" s="2"/>
      <c r="AA113" s="3"/>
      <c r="AB113" s="2"/>
      <c r="AC113" s="3"/>
      <c r="AD113" s="2"/>
      <c r="AE113" s="3"/>
      <c r="AF113" s="2"/>
      <c r="AG113" s="3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2"/>
      <c r="B114" s="2"/>
      <c r="C114" s="2"/>
      <c r="D114" s="2"/>
      <c r="E114" s="2"/>
      <c r="F114" s="2"/>
      <c r="G114" s="3"/>
      <c r="H114" s="167" t="str">
        <v>EUR1MSW60Y=</v>
      </c>
      <c r="I114" s="247">
        <f>IF(H114="","",'1M Pricing'!$I115*100)</f>
        <v>1.2240000000002396</v>
      </c>
      <c r="J114" s="247">
        <f t="shared" si="5"/>
        <v>1.2240000000002396</v>
      </c>
      <c r="K114" s="167" t="str">
        <v>EUR3MSW60Y=</v>
      </c>
      <c r="L114" s="247">
        <f>IF(K114="","",'3M Pricing'!$I115*100)</f>
        <v>1.2779999999793137</v>
      </c>
      <c r="M114" s="165">
        <f t="shared" si="6"/>
        <v>1.2779999999793137</v>
      </c>
      <c r="N114" s="167" t="str">
        <v>EUR6MSW60Y=</v>
      </c>
      <c r="O114" s="165">
        <f>IF(N114="","",'6M Pricing'!$I115*100)</f>
        <v>1.2990857876414206</v>
      </c>
      <c r="P114" s="165">
        <f t="shared" si="7"/>
        <v>1.2990857876414206</v>
      </c>
      <c r="Q114" s="167" t="str">
        <v>EUR1YSW60Y=</v>
      </c>
      <c r="R114" s="165">
        <f>IF(Q114="","",'1Y Pricing'!$I115*100)</f>
        <v>1.3550000000382054</v>
      </c>
      <c r="S114" s="165">
        <f t="shared" si="8"/>
        <v>1.3550000000382054</v>
      </c>
      <c r="T114" s="167"/>
      <c r="U114" s="247" t="str">
        <f>IF(T114="","",'ON Pricing'!$I115*100)</f>
        <v/>
      </c>
      <c r="V114" s="247" t="str">
        <f t="shared" si="9"/>
        <v/>
      </c>
      <c r="W114" s="2"/>
      <c r="X114" s="2"/>
      <c r="Y114" s="3"/>
      <c r="Z114" s="2"/>
      <c r="AA114" s="3"/>
      <c r="AB114" s="2"/>
      <c r="AC114" s="3"/>
      <c r="AD114" s="2"/>
      <c r="AE114" s="3"/>
      <c r="AF114" s="2"/>
      <c r="AG114" s="3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2"/>
      <c r="B115" s="2"/>
      <c r="C115" s="2"/>
      <c r="D115" s="2"/>
      <c r="E115" s="2"/>
      <c r="F115" s="2"/>
      <c r="G115" s="3"/>
      <c r="H115" s="2"/>
      <c r="I115" s="138"/>
      <c r="J115" s="138"/>
      <c r="K115" s="2"/>
      <c r="L115" s="138"/>
      <c r="M115" s="140"/>
      <c r="N115" s="2"/>
      <c r="O115" s="140"/>
      <c r="P115" s="140"/>
      <c r="Q115" s="2"/>
      <c r="R115" s="140"/>
      <c r="S115" s="140"/>
      <c r="T115" s="2"/>
      <c r="U115" s="138"/>
      <c r="V115" s="138"/>
      <c r="W115" s="2"/>
      <c r="X115" s="2"/>
      <c r="Y115" s="3"/>
      <c r="Z115" s="2"/>
      <c r="AA115" s="3"/>
      <c r="AB115" s="2"/>
      <c r="AC115" s="3"/>
      <c r="AD115" s="2"/>
      <c r="AE115" s="3"/>
      <c r="AF115" s="2"/>
      <c r="AG115" s="3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2"/>
      <c r="B116" s="2"/>
      <c r="C116" s="2"/>
      <c r="D116" s="2"/>
      <c r="E116" s="2"/>
      <c r="F116" s="2"/>
      <c r="G116" s="3"/>
      <c r="H116" s="2"/>
      <c r="I116" s="138"/>
      <c r="J116" s="138"/>
      <c r="K116" s="2"/>
      <c r="L116" s="138"/>
      <c r="M116" s="140"/>
      <c r="N116" s="2"/>
      <c r="O116" s="140"/>
      <c r="P116" s="140"/>
      <c r="Q116" s="2"/>
      <c r="R116" s="140"/>
      <c r="S116" s="140"/>
      <c r="T116" s="2"/>
      <c r="U116" s="138"/>
      <c r="V116" s="138"/>
      <c r="W116" s="2"/>
      <c r="X116" s="2"/>
      <c r="Y116" s="3"/>
      <c r="Z116" s="2"/>
      <c r="AA116" s="3"/>
      <c r="AB116" s="2"/>
      <c r="AC116" s="3"/>
      <c r="AD116" s="2"/>
      <c r="AE116" s="3"/>
      <c r="AF116" s="2"/>
      <c r="AG116" s="3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2"/>
      <c r="B117" s="2"/>
      <c r="C117" s="2"/>
      <c r="D117" s="2"/>
      <c r="E117" s="2"/>
      <c r="F117" s="2"/>
      <c r="G117" s="3"/>
      <c r="H117" s="2"/>
      <c r="I117" s="138"/>
      <c r="J117" s="138"/>
      <c r="K117" s="2"/>
      <c r="L117" s="138"/>
      <c r="M117" s="140"/>
      <c r="N117" s="2"/>
      <c r="O117" s="140"/>
      <c r="P117" s="140"/>
      <c r="Q117" s="2"/>
      <c r="R117" s="140"/>
      <c r="S117" s="140"/>
      <c r="T117" s="2"/>
      <c r="U117" s="138"/>
      <c r="V117" s="138"/>
      <c r="W117" s="2"/>
      <c r="X117" s="2"/>
      <c r="Y117" s="3"/>
      <c r="Z117" s="2"/>
      <c r="AA117" s="3"/>
      <c r="AB117" s="2"/>
      <c r="AC117" s="3"/>
      <c r="AD117" s="2"/>
      <c r="AE117" s="3"/>
      <c r="AF117" s="2"/>
      <c r="AG117" s="3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2"/>
      <c r="D118" s="2"/>
      <c r="E118" s="2"/>
      <c r="F118" s="2"/>
      <c r="G118" s="3"/>
      <c r="H118" s="2"/>
      <c r="I118" s="138"/>
      <c r="J118" s="138"/>
      <c r="K118" s="2"/>
      <c r="L118" s="138"/>
      <c r="M118" s="140"/>
      <c r="N118" s="2"/>
      <c r="O118" s="140"/>
      <c r="P118" s="140"/>
      <c r="Q118" s="2"/>
      <c r="R118" s="140"/>
      <c r="S118" s="140"/>
      <c r="T118" s="2"/>
      <c r="U118" s="138"/>
      <c r="V118" s="138"/>
      <c r="W118" s="2"/>
      <c r="X118" s="2"/>
      <c r="Y118" s="3"/>
      <c r="Z118" s="2"/>
      <c r="AA118" s="3"/>
      <c r="AB118" s="2"/>
      <c r="AC118" s="3"/>
      <c r="AD118" s="2"/>
      <c r="AE118" s="3"/>
      <c r="AF118" s="2"/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2"/>
      <c r="D119" s="2"/>
      <c r="E119" s="2"/>
      <c r="F119" s="2"/>
      <c r="G119" s="3"/>
      <c r="H119" s="2"/>
      <c r="I119" s="138"/>
      <c r="J119" s="138"/>
      <c r="K119" s="2"/>
      <c r="L119" s="138"/>
      <c r="M119" s="140"/>
      <c r="N119" s="2"/>
      <c r="O119" s="140"/>
      <c r="P119" s="140"/>
      <c r="Q119" s="2"/>
      <c r="R119" s="140"/>
      <c r="S119" s="140"/>
      <c r="T119" s="2"/>
      <c r="U119" s="138"/>
      <c r="V119" s="138"/>
      <c r="W119" s="2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2"/>
      <c r="D120" s="2"/>
      <c r="E120" s="2"/>
      <c r="F120" s="2"/>
      <c r="G120" s="3"/>
      <c r="H120" s="2"/>
      <c r="I120" s="138"/>
      <c r="J120" s="138"/>
      <c r="K120" s="2"/>
      <c r="L120" s="138"/>
      <c r="M120" s="140"/>
      <c r="N120" s="2"/>
      <c r="O120" s="140"/>
      <c r="P120" s="140"/>
      <c r="Q120" s="2"/>
      <c r="R120" s="140"/>
      <c r="S120" s="140"/>
      <c r="T120" s="2"/>
      <c r="U120" s="138"/>
      <c r="V120" s="138"/>
      <c r="W120" s="2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2"/>
      <c r="D121" s="2"/>
      <c r="E121" s="2"/>
      <c r="F121" s="2"/>
      <c r="G121" s="3"/>
      <c r="H121" s="2"/>
      <c r="I121" s="138"/>
      <c r="J121" s="138"/>
      <c r="K121" s="2"/>
      <c r="L121" s="138"/>
      <c r="M121" s="140"/>
      <c r="N121" s="2"/>
      <c r="O121" s="140"/>
      <c r="P121" s="140"/>
      <c r="Q121" s="2"/>
      <c r="R121" s="140"/>
      <c r="S121" s="140"/>
      <c r="T121" s="2"/>
      <c r="U121" s="138"/>
      <c r="V121" s="138"/>
      <c r="W121" s="2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2"/>
      <c r="D122" s="2"/>
      <c r="E122" s="2"/>
      <c r="F122" s="2"/>
      <c r="G122" s="3"/>
      <c r="H122" s="2"/>
      <c r="I122" s="138"/>
      <c r="J122" s="138"/>
      <c r="K122" s="2"/>
      <c r="L122" s="138"/>
      <c r="M122" s="140"/>
      <c r="N122" s="2"/>
      <c r="O122" s="140"/>
      <c r="P122" s="140"/>
      <c r="Q122" s="2"/>
      <c r="R122" s="140"/>
      <c r="S122" s="140"/>
      <c r="T122" s="2"/>
      <c r="U122" s="138"/>
      <c r="V122" s="138"/>
      <c r="W122" s="2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2"/>
      <c r="D123" s="2"/>
      <c r="E123" s="2"/>
      <c r="F123" s="2"/>
      <c r="G123" s="3"/>
      <c r="H123" s="2"/>
      <c r="I123" s="138"/>
      <c r="J123" s="138"/>
      <c r="K123" s="2"/>
      <c r="L123" s="138"/>
      <c r="M123" s="140"/>
      <c r="N123" s="2"/>
      <c r="O123" s="140"/>
      <c r="P123" s="140"/>
      <c r="Q123" s="2"/>
      <c r="R123" s="140"/>
      <c r="S123" s="140"/>
      <c r="T123" s="2"/>
      <c r="U123" s="138"/>
      <c r="V123" s="138"/>
      <c r="W123" s="2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2"/>
      <c r="D124" s="2"/>
      <c r="E124" s="2"/>
      <c r="F124" s="2"/>
      <c r="G124" s="3"/>
      <c r="H124" s="2"/>
      <c r="I124" s="138"/>
      <c r="J124" s="138"/>
      <c r="K124" s="2"/>
      <c r="L124" s="138"/>
      <c r="M124" s="140"/>
      <c r="N124" s="2"/>
      <c r="O124" s="140"/>
      <c r="P124" s="140"/>
      <c r="Q124" s="2"/>
      <c r="R124" s="140"/>
      <c r="S124" s="140"/>
      <c r="T124" s="2"/>
      <c r="U124" s="138"/>
      <c r="V124" s="138"/>
      <c r="W124" s="2"/>
      <c r="X124" s="2"/>
      <c r="Y124" s="3"/>
      <c r="Z124" s="2"/>
      <c r="AA124" s="3"/>
      <c r="AB124" s="2"/>
      <c r="AC124" s="3"/>
      <c r="AD124" s="2"/>
      <c r="AE124" s="3"/>
      <c r="AF124" s="2"/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2"/>
      <c r="D125" s="2"/>
      <c r="E125" s="2"/>
      <c r="F125" s="2"/>
      <c r="G125" s="3"/>
      <c r="H125" s="2"/>
      <c r="I125" s="138"/>
      <c r="J125" s="138"/>
      <c r="K125" s="2"/>
      <c r="L125" s="138"/>
      <c r="M125" s="140"/>
      <c r="N125" s="2"/>
      <c r="O125" s="140"/>
      <c r="P125" s="140"/>
      <c r="Q125" s="2"/>
      <c r="R125" s="140"/>
      <c r="S125" s="140"/>
      <c r="T125" s="2"/>
      <c r="U125" s="138"/>
      <c r="V125" s="138"/>
      <c r="W125" s="2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2"/>
      <c r="D126" s="2"/>
      <c r="E126" s="2"/>
      <c r="F126" s="2"/>
      <c r="G126" s="3"/>
      <c r="H126" s="2"/>
      <c r="I126" s="138"/>
      <c r="J126" s="138"/>
      <c r="K126" s="2"/>
      <c r="L126" s="138"/>
      <c r="M126" s="140"/>
      <c r="N126" s="2"/>
      <c r="O126" s="140"/>
      <c r="P126" s="140"/>
      <c r="Q126" s="2"/>
      <c r="R126" s="140"/>
      <c r="S126" s="140"/>
      <c r="T126" s="2"/>
      <c r="U126" s="138"/>
      <c r="V126" s="138"/>
      <c r="W126" s="2"/>
      <c r="X126" s="2"/>
      <c r="Y126" s="3"/>
      <c r="Z126" s="2"/>
      <c r="AA126" s="3"/>
      <c r="AB126" s="2"/>
      <c r="AC126" s="3"/>
      <c r="AD126" s="2"/>
      <c r="AE126" s="3"/>
      <c r="AF126" s="2"/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2"/>
      <c r="D127" s="2"/>
      <c r="E127" s="2"/>
      <c r="F127" s="2"/>
      <c r="G127" s="3"/>
      <c r="H127" s="2"/>
      <c r="I127" s="138"/>
      <c r="J127" s="138"/>
      <c r="K127" s="2"/>
      <c r="L127" s="138"/>
      <c r="M127" s="140"/>
      <c r="N127" s="2"/>
      <c r="O127" s="140"/>
      <c r="P127" s="140"/>
      <c r="Q127" s="2"/>
      <c r="R127" s="140"/>
      <c r="S127" s="140"/>
      <c r="T127" s="2"/>
      <c r="U127" s="138"/>
      <c r="V127" s="138"/>
      <c r="W127" s="2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2"/>
      <c r="D128" s="2"/>
      <c r="E128" s="2"/>
      <c r="F128" s="2"/>
      <c r="G128" s="3"/>
      <c r="H128" s="2"/>
      <c r="I128" s="138"/>
      <c r="J128" s="138"/>
      <c r="K128" s="2"/>
      <c r="L128" s="138"/>
      <c r="M128" s="140"/>
      <c r="N128" s="2"/>
      <c r="O128" s="140"/>
      <c r="P128" s="140"/>
      <c r="Q128" s="2"/>
      <c r="R128" s="140"/>
      <c r="S128" s="140"/>
      <c r="T128" s="2"/>
      <c r="U128" s="138"/>
      <c r="V128" s="138"/>
      <c r="W128" s="2"/>
      <c r="X128" s="2"/>
      <c r="Y128" s="3"/>
      <c r="Z128" s="2"/>
      <c r="AA128" s="3"/>
      <c r="AB128" s="2"/>
      <c r="AC128" s="3"/>
      <c r="AD128" s="2"/>
      <c r="AE128" s="3"/>
      <c r="AF128" s="2"/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2"/>
      <c r="D129" s="2"/>
      <c r="E129" s="2"/>
      <c r="F129" s="2"/>
      <c r="G129" s="3"/>
      <c r="H129" s="2"/>
      <c r="I129" s="138"/>
      <c r="J129" s="138"/>
      <c r="K129" s="2"/>
      <c r="L129" s="138"/>
      <c r="M129" s="140"/>
      <c r="N129" s="2"/>
      <c r="O129" s="140"/>
      <c r="P129" s="140"/>
      <c r="Q129" s="2"/>
      <c r="R129" s="140"/>
      <c r="S129" s="140"/>
      <c r="T129" s="2"/>
      <c r="U129" s="138"/>
      <c r="V129" s="138"/>
      <c r="W129" s="2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2"/>
      <c r="D130" s="2"/>
      <c r="E130" s="2"/>
      <c r="F130" s="2"/>
      <c r="G130" s="3"/>
      <c r="H130" s="2"/>
      <c r="I130" s="138"/>
      <c r="J130" s="138"/>
      <c r="K130" s="2"/>
      <c r="L130" s="138"/>
      <c r="M130" s="140"/>
      <c r="N130" s="2"/>
      <c r="O130" s="140"/>
      <c r="P130" s="140"/>
      <c r="Q130" s="2"/>
      <c r="R130" s="140"/>
      <c r="S130" s="140"/>
      <c r="T130" s="2"/>
      <c r="U130" s="138"/>
      <c r="V130" s="138"/>
      <c r="W130" s="2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2"/>
      <c r="D131" s="2"/>
      <c r="E131" s="2"/>
      <c r="F131" s="2"/>
      <c r="G131" s="3"/>
      <c r="H131" s="2"/>
      <c r="I131" s="138"/>
      <c r="J131" s="138"/>
      <c r="K131" s="2"/>
      <c r="L131" s="138"/>
      <c r="M131" s="140"/>
      <c r="N131" s="2"/>
      <c r="O131" s="140"/>
      <c r="P131" s="140"/>
      <c r="Q131" s="2"/>
      <c r="R131" s="140"/>
      <c r="S131" s="140"/>
      <c r="T131" s="2"/>
      <c r="U131" s="138"/>
      <c r="V131" s="138"/>
      <c r="W131" s="2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2"/>
      <c r="D132" s="2"/>
      <c r="E132" s="2"/>
      <c r="F132" s="2"/>
      <c r="G132" s="3"/>
      <c r="H132" s="2"/>
      <c r="I132" s="138"/>
      <c r="J132" s="138"/>
      <c r="K132" s="2"/>
      <c r="L132" s="138"/>
      <c r="M132" s="140"/>
      <c r="N132" s="2"/>
      <c r="O132" s="140"/>
      <c r="P132" s="140"/>
      <c r="Q132" s="2"/>
      <c r="R132" s="140"/>
      <c r="S132" s="140"/>
      <c r="T132" s="2"/>
      <c r="U132" s="138"/>
      <c r="V132" s="138"/>
      <c r="W132" s="2"/>
      <c r="X132" s="2"/>
      <c r="Y132" s="3"/>
      <c r="Z132" s="2"/>
      <c r="AA132" s="3"/>
      <c r="AB132" s="2"/>
      <c r="AC132" s="3"/>
      <c r="AD132" s="2"/>
      <c r="AE132" s="3"/>
      <c r="AF132" s="2"/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2"/>
      <c r="D133" s="2"/>
      <c r="E133" s="2"/>
      <c r="F133" s="2"/>
      <c r="G133" s="3"/>
      <c r="H133" s="2"/>
      <c r="I133" s="138"/>
      <c r="J133" s="138"/>
      <c r="K133" s="2"/>
      <c r="L133" s="138"/>
      <c r="M133" s="140"/>
      <c r="N133" s="2"/>
      <c r="O133" s="140"/>
      <c r="P133" s="140"/>
      <c r="Q133" s="2"/>
      <c r="R133" s="140"/>
      <c r="S133" s="140"/>
      <c r="T133" s="2"/>
      <c r="U133" s="138"/>
      <c r="V133" s="138"/>
      <c r="W133" s="2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2"/>
      <c r="D134" s="2"/>
      <c r="E134" s="2"/>
      <c r="F134" s="2"/>
      <c r="G134" s="3"/>
      <c r="H134" s="2"/>
      <c r="I134" s="138"/>
      <c r="J134" s="138"/>
      <c r="K134" s="2"/>
      <c r="L134" s="138"/>
      <c r="M134" s="140"/>
      <c r="N134" s="2"/>
      <c r="O134" s="140"/>
      <c r="P134" s="140"/>
      <c r="Q134" s="2"/>
      <c r="R134" s="140"/>
      <c r="S134" s="140"/>
      <c r="T134" s="2"/>
      <c r="U134" s="138"/>
      <c r="V134" s="138"/>
      <c r="W134" s="2"/>
      <c r="X134" s="2"/>
      <c r="Y134" s="3"/>
      <c r="Z134" s="2"/>
      <c r="AA134" s="3"/>
      <c r="AB134" s="2"/>
      <c r="AC134" s="3"/>
      <c r="AD134" s="2"/>
      <c r="AE134" s="3"/>
      <c r="AF134" s="2"/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2"/>
      <c r="D135" s="2"/>
      <c r="E135" s="2"/>
      <c r="F135" s="2"/>
      <c r="G135" s="3"/>
      <c r="H135" s="2"/>
      <c r="I135" s="138"/>
      <c r="J135" s="138"/>
      <c r="K135" s="2"/>
      <c r="L135" s="138"/>
      <c r="M135" s="140"/>
      <c r="N135" s="2"/>
      <c r="O135" s="140"/>
      <c r="P135" s="140"/>
      <c r="Q135" s="2"/>
      <c r="R135" s="140"/>
      <c r="S135" s="140"/>
      <c r="T135" s="2"/>
      <c r="U135" s="138"/>
      <c r="V135" s="138"/>
      <c r="W135" s="2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2"/>
      <c r="D136" s="2"/>
      <c r="E136" s="2"/>
      <c r="F136" s="2"/>
      <c r="G136" s="3"/>
      <c r="H136" s="2"/>
      <c r="I136" s="138"/>
      <c r="J136" s="138"/>
      <c r="K136" s="2"/>
      <c r="L136" s="138"/>
      <c r="M136" s="140"/>
      <c r="N136" s="2"/>
      <c r="O136" s="140"/>
      <c r="P136" s="140"/>
      <c r="Q136" s="2"/>
      <c r="R136" s="140"/>
      <c r="S136" s="140"/>
      <c r="T136" s="2"/>
      <c r="U136" s="138"/>
      <c r="V136" s="138"/>
      <c r="W136" s="2"/>
      <c r="X136" s="2"/>
      <c r="Y136" s="3"/>
      <c r="Z136" s="2"/>
      <c r="AA136" s="3"/>
      <c r="AB136" s="2"/>
      <c r="AC136" s="3"/>
      <c r="AD136" s="2"/>
      <c r="AE136" s="3"/>
      <c r="AF136" s="2"/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2"/>
      <c r="D137" s="2"/>
      <c r="E137" s="2"/>
      <c r="F137" s="2"/>
      <c r="G137" s="3"/>
      <c r="H137" s="2"/>
      <c r="I137" s="138"/>
      <c r="J137" s="138"/>
      <c r="K137" s="2"/>
      <c r="L137" s="138"/>
      <c r="M137" s="140"/>
      <c r="N137" s="2"/>
      <c r="O137" s="140"/>
      <c r="P137" s="140"/>
      <c r="Q137" s="2"/>
      <c r="R137" s="140"/>
      <c r="S137" s="140"/>
      <c r="T137" s="2"/>
      <c r="U137" s="138"/>
      <c r="V137" s="138"/>
      <c r="W137" s="2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2"/>
      <c r="D138" s="2"/>
      <c r="E138" s="2"/>
      <c r="F138" s="2"/>
      <c r="G138" s="3"/>
      <c r="H138" s="2"/>
      <c r="I138" s="138"/>
      <c r="J138" s="138"/>
      <c r="K138" s="2"/>
      <c r="L138" s="138"/>
      <c r="M138" s="140"/>
      <c r="N138" s="2"/>
      <c r="O138" s="140"/>
      <c r="P138" s="140"/>
      <c r="Q138" s="2"/>
      <c r="R138" s="140"/>
      <c r="S138" s="140"/>
      <c r="T138" s="2"/>
      <c r="U138" s="138"/>
      <c r="V138" s="138"/>
      <c r="W138" s="2"/>
      <c r="X138" s="2"/>
      <c r="Y138" s="3"/>
      <c r="Z138" s="2"/>
      <c r="AA138" s="3"/>
      <c r="AB138" s="2"/>
      <c r="AC138" s="3"/>
      <c r="AD138" s="2"/>
      <c r="AE138" s="3"/>
      <c r="AF138" s="2"/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2"/>
      <c r="D139" s="2"/>
      <c r="E139" s="2"/>
      <c r="F139" s="2"/>
      <c r="G139" s="3"/>
      <c r="H139" s="2"/>
      <c r="I139" s="138"/>
      <c r="J139" s="138"/>
      <c r="K139" s="2"/>
      <c r="L139" s="138"/>
      <c r="M139" s="140"/>
      <c r="N139" s="2"/>
      <c r="O139" s="140"/>
      <c r="P139" s="140"/>
      <c r="Q139" s="2"/>
      <c r="R139" s="140"/>
      <c r="S139" s="140"/>
      <c r="T139" s="2"/>
      <c r="U139" s="138"/>
      <c r="V139" s="138"/>
      <c r="W139" s="2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2"/>
      <c r="D140" s="2"/>
      <c r="E140" s="2"/>
      <c r="F140" s="2"/>
      <c r="G140" s="3"/>
      <c r="H140" s="2"/>
      <c r="I140" s="138"/>
      <c r="J140" s="138"/>
      <c r="K140" s="2"/>
      <c r="L140" s="138"/>
      <c r="M140" s="140"/>
      <c r="N140" s="2"/>
      <c r="O140" s="140"/>
      <c r="P140" s="140"/>
      <c r="Q140" s="2"/>
      <c r="R140" s="140"/>
      <c r="S140" s="140"/>
      <c r="T140" s="2"/>
      <c r="U140" s="138"/>
      <c r="V140" s="138"/>
      <c r="W140" s="2"/>
      <c r="X140" s="2"/>
      <c r="Y140" s="3"/>
      <c r="Z140" s="2"/>
      <c r="AA140" s="3"/>
      <c r="AB140" s="2"/>
      <c r="AC140" s="3"/>
      <c r="AD140" s="2"/>
      <c r="AE140" s="3"/>
      <c r="AF140" s="2"/>
      <c r="AG140" s="3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2"/>
      <c r="D141" s="2"/>
      <c r="E141" s="2"/>
      <c r="F141" s="2"/>
      <c r="G141" s="3"/>
      <c r="H141" s="2"/>
      <c r="I141" s="138"/>
      <c r="J141" s="138"/>
      <c r="K141" s="2"/>
      <c r="L141" s="138"/>
      <c r="M141" s="140"/>
      <c r="N141" s="2"/>
      <c r="O141" s="140"/>
      <c r="P141" s="140"/>
      <c r="Q141" s="2"/>
      <c r="R141" s="140"/>
      <c r="S141" s="140"/>
      <c r="T141" s="2"/>
      <c r="U141" s="138"/>
      <c r="V141" s="138"/>
      <c r="W141" s="2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2"/>
      <c r="D142" s="2"/>
      <c r="E142" s="2"/>
      <c r="F142" s="2"/>
      <c r="G142" s="3"/>
      <c r="H142" s="2"/>
      <c r="I142" s="138"/>
      <c r="J142" s="138"/>
      <c r="K142" s="2"/>
      <c r="L142" s="138"/>
      <c r="M142" s="140"/>
      <c r="N142" s="2"/>
      <c r="O142" s="140"/>
      <c r="P142" s="140"/>
      <c r="Q142" s="2"/>
      <c r="R142" s="140"/>
      <c r="S142" s="140"/>
      <c r="T142" s="2"/>
      <c r="U142" s="138"/>
      <c r="V142" s="138"/>
      <c r="W142" s="2"/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2"/>
      <c r="D143" s="2"/>
      <c r="E143" s="2"/>
      <c r="F143" s="2"/>
      <c r="G143" s="3"/>
      <c r="H143" s="2"/>
      <c r="I143" s="138"/>
      <c r="J143" s="138"/>
      <c r="K143" s="2"/>
      <c r="L143" s="138"/>
      <c r="M143" s="140"/>
      <c r="N143" s="2"/>
      <c r="O143" s="140"/>
      <c r="P143" s="140"/>
      <c r="Q143" s="2"/>
      <c r="R143" s="140"/>
      <c r="S143" s="140"/>
      <c r="T143" s="2"/>
      <c r="U143" s="138"/>
      <c r="V143" s="138"/>
      <c r="W143" s="2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2"/>
      <c r="D144" s="2"/>
      <c r="E144" s="2"/>
      <c r="F144" s="2"/>
      <c r="G144" s="3"/>
      <c r="H144" s="2"/>
      <c r="I144" s="138"/>
      <c r="J144" s="138"/>
      <c r="K144" s="2"/>
      <c r="L144" s="138"/>
      <c r="M144" s="140"/>
      <c r="N144" s="2"/>
      <c r="O144" s="140"/>
      <c r="P144" s="140"/>
      <c r="Q144" s="2"/>
      <c r="R144" s="140"/>
      <c r="S144" s="140"/>
      <c r="T144" s="2"/>
      <c r="U144" s="138"/>
      <c r="V144" s="138"/>
      <c r="W144" s="2"/>
      <c r="X144" s="2"/>
      <c r="Y144" s="3"/>
      <c r="Z144" s="2"/>
      <c r="AA144" s="3"/>
      <c r="AB144" s="2"/>
      <c r="AC144" s="3"/>
      <c r="AD144" s="2"/>
      <c r="AE144" s="3"/>
      <c r="AF144" s="2"/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2"/>
      <c r="D145" s="2"/>
      <c r="E145" s="2"/>
      <c r="F145" s="2"/>
      <c r="G145" s="3"/>
      <c r="H145" s="2"/>
      <c r="I145" s="138"/>
      <c r="J145" s="138"/>
      <c r="K145" s="2"/>
      <c r="L145" s="138"/>
      <c r="M145" s="140"/>
      <c r="N145" s="2"/>
      <c r="O145" s="140"/>
      <c r="P145" s="140"/>
      <c r="Q145" s="2"/>
      <c r="R145" s="140"/>
      <c r="S145" s="140"/>
      <c r="T145" s="2"/>
      <c r="U145" s="138"/>
      <c r="V145" s="138"/>
      <c r="W145" s="2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2"/>
      <c r="D146" s="2"/>
      <c r="E146" s="2"/>
      <c r="F146" s="2"/>
      <c r="G146" s="3"/>
      <c r="H146" s="2"/>
      <c r="I146" s="138"/>
      <c r="J146" s="138"/>
      <c r="K146" s="2"/>
      <c r="L146" s="138"/>
      <c r="M146" s="140"/>
      <c r="N146" s="2"/>
      <c r="O146" s="140"/>
      <c r="P146" s="140"/>
      <c r="Q146" s="2"/>
      <c r="R146" s="140"/>
      <c r="S146" s="140"/>
      <c r="T146" s="2"/>
      <c r="U146" s="138"/>
      <c r="V146" s="138"/>
      <c r="W146" s="2"/>
      <c r="X146" s="2"/>
      <c r="Y146" s="3"/>
      <c r="Z146" s="2"/>
      <c r="AA146" s="3"/>
      <c r="AB146" s="2"/>
      <c r="AC146" s="3"/>
      <c r="AD146" s="2"/>
      <c r="AE146" s="3"/>
      <c r="AF146" s="2"/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2"/>
      <c r="D147" s="2"/>
      <c r="E147" s="2"/>
      <c r="F147" s="2"/>
      <c r="G147" s="3"/>
      <c r="H147" s="2"/>
      <c r="I147" s="138"/>
      <c r="J147" s="138"/>
      <c r="K147" s="2"/>
      <c r="L147" s="138"/>
      <c r="M147" s="140"/>
      <c r="N147" s="2"/>
      <c r="O147" s="140"/>
      <c r="P147" s="140"/>
      <c r="Q147" s="2"/>
      <c r="R147" s="140"/>
      <c r="S147" s="140"/>
      <c r="T147" s="2"/>
      <c r="U147" s="138"/>
      <c r="V147" s="138"/>
      <c r="W147" s="2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2"/>
      <c r="D148" s="2"/>
      <c r="E148" s="2"/>
      <c r="F148" s="2"/>
      <c r="G148" s="3"/>
      <c r="H148" s="2"/>
      <c r="I148" s="138"/>
      <c r="J148" s="138"/>
      <c r="K148" s="2"/>
      <c r="L148" s="138"/>
      <c r="M148" s="140"/>
      <c r="N148" s="2"/>
      <c r="O148" s="140"/>
      <c r="P148" s="140"/>
      <c r="Q148" s="2"/>
      <c r="R148" s="140"/>
      <c r="S148" s="140"/>
      <c r="T148" s="2"/>
      <c r="U148" s="138"/>
      <c r="V148" s="138"/>
      <c r="W148" s="2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2"/>
      <c r="D149" s="2"/>
      <c r="E149" s="2"/>
      <c r="F149" s="2"/>
      <c r="G149" s="3"/>
      <c r="H149" s="2"/>
      <c r="I149" s="138"/>
      <c r="J149" s="138"/>
      <c r="K149" s="2"/>
      <c r="L149" s="138"/>
      <c r="M149" s="140"/>
      <c r="N149" s="2"/>
      <c r="O149" s="140"/>
      <c r="P149" s="140"/>
      <c r="Q149" s="2"/>
      <c r="R149" s="140"/>
      <c r="S149" s="140"/>
      <c r="T149" s="2"/>
      <c r="U149" s="138"/>
      <c r="V149" s="138"/>
      <c r="W149" s="2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2"/>
      <c r="D150" s="2"/>
      <c r="E150" s="2"/>
      <c r="F150" s="2"/>
      <c r="G150" s="3"/>
      <c r="H150" s="2"/>
      <c r="I150" s="138"/>
      <c r="J150" s="138"/>
      <c r="K150" s="2"/>
      <c r="L150" s="138"/>
      <c r="M150" s="140"/>
      <c r="N150" s="2"/>
      <c r="O150" s="140"/>
      <c r="P150" s="140"/>
      <c r="Q150" s="2"/>
      <c r="R150" s="140"/>
      <c r="S150" s="140"/>
      <c r="T150" s="2"/>
      <c r="U150" s="138"/>
      <c r="V150" s="138"/>
      <c r="W150" s="2"/>
      <c r="X150" s="2"/>
      <c r="Y150" s="3"/>
      <c r="Z150" s="2"/>
      <c r="AA150" s="3"/>
      <c r="AB150" s="2"/>
      <c r="AC150" s="3"/>
      <c r="AD150" s="2"/>
      <c r="AE150" s="3"/>
      <c r="AF150" s="2"/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2"/>
      <c r="D151" s="2"/>
      <c r="E151" s="2"/>
      <c r="F151" s="2"/>
      <c r="G151" s="3"/>
      <c r="H151" s="2"/>
      <c r="I151" s="138"/>
      <c r="J151" s="138"/>
      <c r="K151" s="2"/>
      <c r="L151" s="138"/>
      <c r="M151" s="140"/>
      <c r="N151" s="2"/>
      <c r="O151" s="140"/>
      <c r="P151" s="140"/>
      <c r="Q151" s="2"/>
      <c r="R151" s="140"/>
      <c r="S151" s="140"/>
      <c r="T151" s="2"/>
      <c r="U151" s="138"/>
      <c r="V151" s="138"/>
      <c r="W151" s="2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2"/>
      <c r="D152" s="2"/>
      <c r="E152" s="2"/>
      <c r="F152" s="2"/>
      <c r="G152" s="3"/>
      <c r="H152" s="2"/>
      <c r="I152" s="138"/>
      <c r="J152" s="138"/>
      <c r="K152" s="2"/>
      <c r="L152" s="138"/>
      <c r="M152" s="140"/>
      <c r="N152" s="2"/>
      <c r="O152" s="140"/>
      <c r="P152" s="140"/>
      <c r="Q152" s="2"/>
      <c r="R152" s="140"/>
      <c r="S152" s="140"/>
      <c r="T152" s="2"/>
      <c r="U152" s="138"/>
      <c r="V152" s="138"/>
      <c r="W152" s="2"/>
      <c r="X152" s="2"/>
      <c r="Y152" s="3"/>
      <c r="Z152" s="2"/>
      <c r="AA152" s="3"/>
      <c r="AB152" s="2"/>
      <c r="AC152" s="3"/>
      <c r="AD152" s="2"/>
      <c r="AE152" s="3"/>
      <c r="AF152" s="2"/>
      <c r="AG152" s="3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2"/>
      <c r="D153" s="2"/>
      <c r="E153" s="2"/>
      <c r="F153" s="2"/>
      <c r="G153" s="3"/>
      <c r="H153" s="2"/>
      <c r="I153" s="138"/>
      <c r="J153" s="138"/>
      <c r="K153" s="2"/>
      <c r="L153" s="138"/>
      <c r="M153" s="140"/>
      <c r="N153" s="2"/>
      <c r="O153" s="140"/>
      <c r="P153" s="140"/>
      <c r="Q153" s="2"/>
      <c r="R153" s="140"/>
      <c r="S153" s="140"/>
      <c r="T153" s="2"/>
      <c r="U153" s="138"/>
      <c r="V153" s="138"/>
      <c r="W153" s="2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2"/>
      <c r="D154" s="2"/>
      <c r="E154" s="2"/>
      <c r="F154" s="2"/>
      <c r="G154" s="3"/>
      <c r="H154" s="2"/>
      <c r="I154" s="138"/>
      <c r="J154" s="138"/>
      <c r="K154" s="2"/>
      <c r="L154" s="138"/>
      <c r="M154" s="140"/>
      <c r="N154" s="2"/>
      <c r="O154" s="140"/>
      <c r="P154" s="140"/>
      <c r="Q154" s="2"/>
      <c r="R154" s="140"/>
      <c r="S154" s="140"/>
      <c r="T154" s="2"/>
      <c r="U154" s="138"/>
      <c r="V154" s="138"/>
      <c r="W154" s="2"/>
      <c r="X154" s="2"/>
      <c r="Y154" s="3"/>
      <c r="Z154" s="2"/>
      <c r="AA154" s="3"/>
      <c r="AB154" s="2"/>
      <c r="AC154" s="3"/>
      <c r="AD154" s="2"/>
      <c r="AE154" s="3"/>
      <c r="AF154" s="2"/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2"/>
      <c r="D155" s="2"/>
      <c r="E155" s="2"/>
      <c r="F155" s="2"/>
      <c r="G155" s="3"/>
      <c r="H155" s="2"/>
      <c r="I155" s="138"/>
      <c r="J155" s="138"/>
      <c r="K155" s="2"/>
      <c r="L155" s="138"/>
      <c r="M155" s="140"/>
      <c r="N155" s="2"/>
      <c r="O155" s="140"/>
      <c r="P155" s="140"/>
      <c r="Q155" s="2"/>
      <c r="R155" s="140"/>
      <c r="S155" s="140"/>
      <c r="T155" s="2"/>
      <c r="U155" s="138"/>
      <c r="V155" s="138"/>
      <c r="W155" s="2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2"/>
      <c r="D156" s="2"/>
      <c r="E156" s="2"/>
      <c r="F156" s="2"/>
      <c r="G156" s="3"/>
      <c r="H156" s="2"/>
      <c r="I156" s="138"/>
      <c r="J156" s="138"/>
      <c r="K156" s="2"/>
      <c r="L156" s="138"/>
      <c r="M156" s="140"/>
      <c r="N156" s="2"/>
      <c r="O156" s="140"/>
      <c r="P156" s="140"/>
      <c r="Q156" s="2"/>
      <c r="R156" s="140"/>
      <c r="S156" s="140"/>
      <c r="T156" s="2"/>
      <c r="U156" s="138"/>
      <c r="V156" s="138"/>
      <c r="W156" s="2"/>
      <c r="X156" s="2"/>
      <c r="Y156" s="3"/>
      <c r="Z156" s="2"/>
      <c r="AA156" s="3"/>
      <c r="AB156" s="2"/>
      <c r="AC156" s="3"/>
      <c r="AD156" s="2"/>
      <c r="AE156" s="3"/>
      <c r="AF156" s="2"/>
      <c r="AG156" s="3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2"/>
      <c r="D157" s="2"/>
      <c r="E157" s="2"/>
      <c r="F157" s="2"/>
      <c r="G157" s="3"/>
      <c r="H157" s="2"/>
      <c r="I157" s="138"/>
      <c r="J157" s="138"/>
      <c r="K157" s="2"/>
      <c r="L157" s="138"/>
      <c r="M157" s="140"/>
      <c r="N157" s="2"/>
      <c r="O157" s="140"/>
      <c r="P157" s="140"/>
      <c r="Q157" s="2"/>
      <c r="R157" s="140"/>
      <c r="S157" s="140"/>
      <c r="T157" s="2"/>
      <c r="U157" s="138"/>
      <c r="V157" s="138"/>
      <c r="W157" s="2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2"/>
      <c r="D158" s="2"/>
      <c r="E158" s="2"/>
      <c r="F158" s="2"/>
      <c r="G158" s="3"/>
      <c r="H158" s="2"/>
      <c r="I158" s="138"/>
      <c r="J158" s="138"/>
      <c r="K158" s="2"/>
      <c r="L158" s="138"/>
      <c r="M158" s="140"/>
      <c r="N158" s="2"/>
      <c r="O158" s="140"/>
      <c r="P158" s="140"/>
      <c r="Q158" s="2"/>
      <c r="R158" s="140"/>
      <c r="S158" s="140"/>
      <c r="T158" s="2"/>
      <c r="U158" s="138"/>
      <c r="V158" s="138"/>
      <c r="W158" s="2"/>
      <c r="X158" s="2"/>
      <c r="Y158" s="3"/>
      <c r="Z158" s="2"/>
      <c r="AA158" s="3"/>
      <c r="AB158" s="2"/>
      <c r="AC158" s="3"/>
      <c r="AD158" s="2"/>
      <c r="AE158" s="3"/>
      <c r="AF158" s="2"/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2"/>
      <c r="D159" s="2"/>
      <c r="E159" s="2"/>
      <c r="F159" s="2"/>
      <c r="G159" s="3"/>
      <c r="H159" s="2"/>
      <c r="I159" s="138"/>
      <c r="J159" s="138"/>
      <c r="K159" s="2"/>
      <c r="L159" s="138"/>
      <c r="M159" s="140"/>
      <c r="N159" s="2"/>
      <c r="O159" s="140"/>
      <c r="P159" s="140"/>
      <c r="Q159" s="2"/>
      <c r="R159" s="140"/>
      <c r="S159" s="140"/>
      <c r="T159" s="2"/>
      <c r="U159" s="138"/>
      <c r="V159" s="138"/>
      <c r="W159" s="2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2"/>
      <c r="D160" s="2"/>
      <c r="E160" s="2"/>
      <c r="F160" s="2"/>
      <c r="G160" s="3"/>
      <c r="H160" s="2"/>
      <c r="I160" s="138"/>
      <c r="J160" s="138"/>
      <c r="K160" s="2"/>
      <c r="L160" s="138"/>
      <c r="M160" s="140"/>
      <c r="N160" s="2"/>
      <c r="O160" s="140"/>
      <c r="P160" s="140"/>
      <c r="Q160" s="2"/>
      <c r="R160" s="140"/>
      <c r="S160" s="140"/>
      <c r="T160" s="2"/>
      <c r="U160" s="138"/>
      <c r="V160" s="138"/>
      <c r="W160" s="2"/>
      <c r="X160" s="2"/>
      <c r="Y160" s="3"/>
      <c r="Z160" s="2"/>
      <c r="AA160" s="3"/>
      <c r="AB160" s="2"/>
      <c r="AC160" s="3"/>
      <c r="AD160" s="2"/>
      <c r="AE160" s="3"/>
      <c r="AF160" s="2"/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2"/>
      <c r="D161" s="2"/>
      <c r="E161" s="2"/>
      <c r="F161" s="2"/>
      <c r="G161" s="3"/>
      <c r="H161" s="2"/>
      <c r="I161" s="138"/>
      <c r="J161" s="138"/>
      <c r="K161" s="2"/>
      <c r="L161" s="138"/>
      <c r="M161" s="140"/>
      <c r="N161" s="2"/>
      <c r="O161" s="140"/>
      <c r="P161" s="140"/>
      <c r="Q161" s="2"/>
      <c r="R161" s="140"/>
      <c r="S161" s="140"/>
      <c r="T161" s="2"/>
      <c r="U161" s="138"/>
      <c r="V161" s="138"/>
      <c r="W161" s="2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</sheetData>
  <conditionalFormatting sqref="B2">
    <cfRule type="cellIs" dxfId="1" priority="12" operator="equal">
      <formula>"abcd"</formula>
    </cfRule>
  </conditionalFormatting>
  <conditionalFormatting sqref="B6:F78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62"/>
  <sheetViews>
    <sheetView showGridLines="0" topLeftCell="A25" workbookViewId="0">
      <selection activeCell="D6" sqref="D6"/>
    </sheetView>
  </sheetViews>
  <sheetFormatPr defaultColWidth="2.85546875" defaultRowHeight="11.25" outlineLevelCol="1" x14ac:dyDescent="0.2"/>
  <cols>
    <col min="1" max="1" width="2.7109375" style="6" customWidth="1"/>
    <col min="2" max="2" width="2.7109375" style="151" customWidth="1"/>
    <col min="3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137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30" x14ac:dyDescent="0.2">
      <c r="A1" s="5"/>
      <c r="B1" s="50"/>
      <c r="C1" s="5"/>
      <c r="D1" s="3"/>
      <c r="E1" s="5"/>
      <c r="F1" s="5"/>
      <c r="G1" s="5"/>
      <c r="H1" s="5"/>
      <c r="I1" s="135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">
      <c r="A2" s="50"/>
      <c r="B2" s="50"/>
      <c r="C2" s="50"/>
      <c r="D2" s="46"/>
      <c r="E2" s="47" t="s">
        <v>54</v>
      </c>
      <c r="F2" s="48" t="s">
        <v>17</v>
      </c>
      <c r="G2" s="50"/>
      <c r="H2" s="50"/>
      <c r="I2" s="136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30" x14ac:dyDescent="0.2">
      <c r="A3" s="5"/>
      <c r="B3" s="50"/>
      <c r="C3" s="5"/>
      <c r="D3" s="3"/>
      <c r="E3" s="47" t="s">
        <v>55</v>
      </c>
      <c r="F3" s="48" t="str">
        <f>Currency&amp;CurveTenor</f>
        <v>EUR1M</v>
      </c>
      <c r="G3" s="50"/>
      <c r="H3" s="50"/>
      <c r="I3" s="136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30" x14ac:dyDescent="0.2">
      <c r="A4" s="5"/>
      <c r="B4" s="50"/>
      <c r="C4" s="5"/>
      <c r="D4" s="3"/>
      <c r="E4" s="47" t="s">
        <v>32</v>
      </c>
      <c r="F4" s="23" t="str">
        <f>IborIndexFamily&amp;CurveTenor</f>
        <v>Euribor1M</v>
      </c>
      <c r="G4" s="50"/>
      <c r="H4" s="50"/>
      <c r="I4" s="136"/>
      <c r="J4" s="50"/>
      <c r="K4" s="50"/>
      <c r="L4" s="5"/>
      <c r="M4" s="5"/>
      <c r="N4" s="5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30" x14ac:dyDescent="0.2">
      <c r="A5" s="50"/>
      <c r="B5" s="50"/>
      <c r="C5" s="50"/>
      <c r="D5" s="46"/>
      <c r="E5" s="50"/>
      <c r="F5" s="50"/>
      <c r="G5" s="50"/>
      <c r="H5" s="50"/>
      <c r="I5" s="136"/>
      <c r="J5" s="50"/>
      <c r="K5" s="50"/>
      <c r="L5" s="50"/>
      <c r="M5" s="5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30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46"/>
      <c r="O6" s="47" t="s">
        <v>65</v>
      </c>
      <c r="P6" s="47" t="s">
        <v>62</v>
      </c>
      <c r="Q6" s="47" t="s">
        <v>63</v>
      </c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</row>
    <row r="7" spans="1:30" x14ac:dyDescent="0.2">
      <c r="A7" s="32"/>
      <c r="B7" s="32"/>
      <c r="C7" s="32"/>
      <c r="D7" s="61"/>
      <c r="E7" s="84"/>
      <c r="F7" s="85"/>
      <c r="G7" s="85"/>
      <c r="H7" s="85"/>
      <c r="I7" s="81"/>
      <c r="J7" s="81"/>
      <c r="K7" s="81"/>
      <c r="L7" s="32"/>
      <c r="M7" s="156"/>
      <c r="N7" s="50"/>
      <c r="O7" s="48" t="b">
        <v>0</v>
      </c>
      <c r="P7" s="48" t="s">
        <v>148</v>
      </c>
      <c r="Q7" s="48" t="s">
        <v>129</v>
      </c>
      <c r="R7" s="50"/>
      <c r="S7" s="32"/>
      <c r="T7" s="2"/>
      <c r="U7" s="2"/>
      <c r="V7" s="2"/>
      <c r="W7" s="2"/>
      <c r="X7" s="2"/>
      <c r="Y7" s="2"/>
      <c r="Z7" s="2"/>
    </row>
    <row r="8" spans="1:30" x14ac:dyDescent="0.2">
      <c r="A8" s="32"/>
      <c r="B8" s="32"/>
      <c r="C8" s="32"/>
      <c r="D8" s="62"/>
      <c r="E8" s="69"/>
      <c r="F8" s="70"/>
      <c r="G8" s="70"/>
      <c r="H8" s="70"/>
      <c r="I8" s="82"/>
      <c r="J8" s="82"/>
      <c r="K8" s="82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30" x14ac:dyDescent="0.2">
      <c r="A9" s="32"/>
      <c r="B9" s="32"/>
      <c r="C9" s="32"/>
      <c r="D9" s="62" t="s">
        <v>112</v>
      </c>
      <c r="E9" s="69" t="s">
        <v>149</v>
      </c>
      <c r="F9" s="70">
        <f>EvaluationDate</f>
        <v>42136</v>
      </c>
      <c r="G9" s="70">
        <f>_xll.qlInterestRateIndexValueDate(M9,F9,Trigger)</f>
        <v>42138</v>
      </c>
      <c r="H9" s="70">
        <f>_xll.qlInterestRateIndexMaturity(M9,G9,Trigger)</f>
        <v>42139</v>
      </c>
      <c r="I9" s="82">
        <f>_xll.qlIndexFixing(M9,F9,,Trigger)</f>
        <v>-5.2100226201279298E-4</v>
      </c>
      <c r="J9" s="82" t="str">
        <f t="shared" ref="J9:J13" si="0">Currency&amp;CurveTenor&amp;E9&amp;D9&amp;"="</f>
        <v>EUR1MDPSN=</v>
      </c>
      <c r="K9" s="82"/>
      <c r="L9" s="32"/>
      <c r="M9" s="68" t="str">
        <f>_xll.qlIborIndex(,IborIndexFamily,IF(D9="SN","1D",D9),SettlementDays,Currency,Calendar,BDayConvention,EndOfMonth,DayCounter,YieldCurve,,Trigger)</f>
        <v>obj_00961#0000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30" x14ac:dyDescent="0.2">
      <c r="A10" s="32"/>
      <c r="B10" s="32"/>
      <c r="C10" s="32"/>
      <c r="D10" s="62" t="s">
        <v>116</v>
      </c>
      <c r="E10" s="69" t="s">
        <v>149</v>
      </c>
      <c r="F10" s="70">
        <f>EvaluationDate</f>
        <v>42136</v>
      </c>
      <c r="G10" s="70">
        <f>_xll.qlInterestRateIndexValueDate(M10,F10,Trigger)</f>
        <v>42138</v>
      </c>
      <c r="H10" s="70">
        <f>_xll.qlInterestRateIndexMaturity(M10,G10,Trigger)</f>
        <v>42145</v>
      </c>
      <c r="I10" s="82">
        <f>_xll.qlIndexFixing(M10,F10,,Trigger)</f>
        <v>-5.2099999998793986E-4</v>
      </c>
      <c r="J10" s="82" t="str">
        <f t="shared" si="0"/>
        <v>EUR1MDPSW=</v>
      </c>
      <c r="K10" s="82"/>
      <c r="L10" s="32"/>
      <c r="M10" s="68" t="str">
        <f>_xll.qlEuribor(,D10,YieldCurve,,Trigger)</f>
        <v>obj_009b0#0000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30" x14ac:dyDescent="0.2">
      <c r="A11" s="32"/>
      <c r="B11" s="32"/>
      <c r="C11" s="32"/>
      <c r="D11" s="62" t="s">
        <v>16</v>
      </c>
      <c r="E11" s="69" t="s">
        <v>149</v>
      </c>
      <c r="F11" s="70">
        <f>EvaluationDate</f>
        <v>42136</v>
      </c>
      <c r="G11" s="70">
        <f>_xll.qlInterestRateIndexValueDate(M11,F11,Trigger)</f>
        <v>42138</v>
      </c>
      <c r="H11" s="70">
        <f>_xll.qlInterestRateIndexMaturity(M11,G11,Trigger)</f>
        <v>42152</v>
      </c>
      <c r="I11" s="82">
        <f>_xll.qlIndexFixing(M11,F11,,Trigger)</f>
        <v>-5.1900000000231524E-4</v>
      </c>
      <c r="J11" s="82" t="str">
        <f t="shared" si="0"/>
        <v>EUR1MDP2W=</v>
      </c>
      <c r="K11" s="82"/>
      <c r="L11" s="32"/>
      <c r="M11" s="68" t="str">
        <f>_xll.qlEuribor(,D11,YieldCurve,,Trigger)</f>
        <v>obj_009c4#0000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30" x14ac:dyDescent="0.2">
      <c r="A12" s="32"/>
      <c r="B12" s="32"/>
      <c r="C12" s="32"/>
      <c r="D12" s="62" t="s">
        <v>75</v>
      </c>
      <c r="E12" s="69" t="s">
        <v>149</v>
      </c>
      <c r="F12" s="70">
        <f>EvaluationDate</f>
        <v>42136</v>
      </c>
      <c r="G12" s="70">
        <f>_xll.qlInterestRateIndexValueDate(M12,F12,Trigger)</f>
        <v>42138</v>
      </c>
      <c r="H12" s="70">
        <f>_xll.qlInterestRateIndexMaturity(M12,G12,Trigger)</f>
        <v>42159</v>
      </c>
      <c r="I12" s="82">
        <f>_xll.qlIndexFixing(M12,F12,,Trigger)</f>
        <v>-4.2700000022488638E-4</v>
      </c>
      <c r="J12" s="82" t="str">
        <f t="shared" si="0"/>
        <v>EUR1MDP3W=</v>
      </c>
      <c r="K12" s="82"/>
      <c r="L12" s="32"/>
      <c r="M12" s="79" t="str">
        <f>_xll.qlEuribor(,D12,YieldCurve,,Trigger)</f>
        <v>obj_0095e#0000</v>
      </c>
      <c r="N12" s="32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30" x14ac:dyDescent="0.2">
      <c r="A13" s="32"/>
      <c r="B13" s="32"/>
      <c r="C13" s="32"/>
      <c r="D13" s="62" t="s">
        <v>17</v>
      </c>
      <c r="E13" s="69" t="s">
        <v>149</v>
      </c>
      <c r="F13" s="70">
        <f>EvaluationDate</f>
        <v>42136</v>
      </c>
      <c r="G13" s="70">
        <f>_xll.qlInterestRateIndexValueDate(IborIndex,F13,Trigger)</f>
        <v>42138</v>
      </c>
      <c r="H13" s="70">
        <f>_xll.qlInterestRateIndexMaturity(IborIndex,G13,Trigger)</f>
        <v>42170</v>
      </c>
      <c r="I13" s="82">
        <f>_xll.qlIndexFixing(IborIndex,F13,,Trigger)</f>
        <v>-4.5000000000169904E-4</v>
      </c>
      <c r="J13" s="82" t="str">
        <f t="shared" si="0"/>
        <v>EUR1MDP1M=</v>
      </c>
      <c r="K13" s="82"/>
      <c r="L13" s="32"/>
      <c r="M13" s="5"/>
      <c r="N13" s="5"/>
      <c r="O13" s="5"/>
      <c r="P13" s="2"/>
      <c r="Q13" s="2"/>
      <c r="R13" s="32"/>
      <c r="S13" s="32"/>
      <c r="T13" s="2"/>
      <c r="U13" s="2"/>
      <c r="V13" s="2"/>
      <c r="W13" s="2"/>
      <c r="X13" s="2"/>
      <c r="Y13" s="2"/>
      <c r="Z13" s="2"/>
    </row>
    <row r="14" spans="1:30" x14ac:dyDescent="0.2">
      <c r="A14" s="32"/>
      <c r="B14" s="32"/>
      <c r="C14" s="32"/>
      <c r="D14" s="144"/>
      <c r="E14" s="145"/>
      <c r="F14" s="145"/>
      <c r="G14" s="145"/>
      <c r="H14" s="145"/>
      <c r="I14" s="146"/>
      <c r="J14" s="145"/>
      <c r="K14" s="145"/>
      <c r="L14" s="5"/>
      <c r="M14" s="5"/>
      <c r="N14" s="5"/>
      <c r="O14" s="5"/>
      <c r="P14" s="2"/>
      <c r="Q14" s="2"/>
      <c r="R14" s="32"/>
      <c r="S14" s="32"/>
      <c r="T14" s="2"/>
      <c r="U14" s="2"/>
      <c r="V14" s="2"/>
      <c r="W14" s="2"/>
      <c r="X14" s="2"/>
      <c r="Y14" s="2"/>
      <c r="Z14" s="2"/>
    </row>
    <row r="15" spans="1:30" x14ac:dyDescent="0.2">
      <c r="A15" s="32"/>
      <c r="B15" s="32"/>
      <c r="C15" s="32"/>
      <c r="D15" s="144"/>
      <c r="E15" s="145"/>
      <c r="F15" s="145"/>
      <c r="G15" s="145"/>
      <c r="H15" s="145"/>
      <c r="I15" s="146"/>
      <c r="J15" s="145"/>
      <c r="K15" s="145"/>
      <c r="L15" s="5"/>
      <c r="M15" s="5"/>
      <c r="N15" s="5"/>
      <c r="O15" s="5"/>
      <c r="P15" s="2"/>
      <c r="Q15" s="2"/>
      <c r="R15" s="32"/>
      <c r="S15" s="32"/>
      <c r="T15" s="2"/>
      <c r="U15" s="2"/>
      <c r="V15" s="2"/>
      <c r="W15" s="2"/>
      <c r="X15" s="2"/>
      <c r="Y15" s="2"/>
      <c r="Z15" s="2"/>
    </row>
    <row r="16" spans="1:30" x14ac:dyDescent="0.2">
      <c r="A16" s="32"/>
      <c r="B16" s="32"/>
      <c r="C16" s="32"/>
      <c r="D16" s="144"/>
      <c r="E16" s="145"/>
      <c r="F16" s="145"/>
      <c r="G16" s="145"/>
      <c r="H16" s="145"/>
      <c r="I16" s="146"/>
      <c r="J16" s="145"/>
      <c r="K16" s="145"/>
      <c r="L16" s="5"/>
      <c r="M16" s="5"/>
      <c r="N16" s="5"/>
      <c r="O16" s="5"/>
      <c r="P16" s="2"/>
      <c r="Q16" s="2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4"/>
      <c r="E17" s="145"/>
      <c r="F17" s="145"/>
      <c r="G17" s="145"/>
      <c r="H17" s="145"/>
      <c r="I17" s="146"/>
      <c r="J17" s="145"/>
      <c r="K17" s="145"/>
      <c r="L17" s="5"/>
      <c r="M17" s="5"/>
      <c r="N17" s="5"/>
      <c r="O17" s="5"/>
      <c r="P17" s="2"/>
      <c r="Q17" s="2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4"/>
      <c r="E18" s="145"/>
      <c r="F18" s="145"/>
      <c r="G18" s="145"/>
      <c r="H18" s="145"/>
      <c r="I18" s="146"/>
      <c r="J18" s="145"/>
      <c r="K18" s="145"/>
      <c r="L18" s="5"/>
      <c r="M18" s="5"/>
      <c r="N18" s="5"/>
      <c r="O18" s="5"/>
      <c r="P18" s="2"/>
      <c r="Q18" s="2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4"/>
      <c r="E19" s="145"/>
      <c r="F19" s="145"/>
      <c r="G19" s="145"/>
      <c r="H19" s="145"/>
      <c r="I19" s="146"/>
      <c r="J19" s="145"/>
      <c r="K19" s="145"/>
      <c r="L19" s="5"/>
      <c r="M19" s="5"/>
      <c r="N19" s="5"/>
      <c r="O19" s="5"/>
      <c r="P19" s="2"/>
      <c r="Q19" s="2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4"/>
      <c r="E20" s="145"/>
      <c r="F20" s="145"/>
      <c r="G20" s="145"/>
      <c r="H20" s="145"/>
      <c r="I20" s="146"/>
      <c r="J20" s="145"/>
      <c r="K20" s="145"/>
      <c r="L20" s="5"/>
      <c r="M20" s="5"/>
      <c r="N20" s="5"/>
      <c r="O20" s="5"/>
      <c r="P20" s="2"/>
      <c r="Q20" s="2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4"/>
      <c r="E21" s="145"/>
      <c r="F21" s="145"/>
      <c r="G21" s="145"/>
      <c r="H21" s="145"/>
      <c r="I21" s="146"/>
      <c r="J21" s="145"/>
      <c r="K21" s="145"/>
      <c r="L21" s="5"/>
      <c r="M21" s="5"/>
      <c r="N21" s="5"/>
      <c r="O21" s="5"/>
      <c r="P21" s="2"/>
      <c r="Q21" s="2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4"/>
      <c r="E22" s="145"/>
      <c r="F22" s="145"/>
      <c r="G22" s="145"/>
      <c r="H22" s="145"/>
      <c r="I22" s="146"/>
      <c r="J22" s="145"/>
      <c r="K22" s="145"/>
      <c r="L22" s="5"/>
      <c r="M22" s="5"/>
      <c r="N22" s="5"/>
      <c r="O22" s="5"/>
      <c r="P22" s="2"/>
      <c r="Q22" s="2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4"/>
      <c r="E23" s="145"/>
      <c r="F23" s="145"/>
      <c r="G23" s="145"/>
      <c r="H23" s="145"/>
      <c r="I23" s="146"/>
      <c r="J23" s="145"/>
      <c r="K23" s="145"/>
      <c r="L23" s="5"/>
      <c r="M23" s="5"/>
      <c r="N23" s="5"/>
      <c r="O23" s="5"/>
      <c r="P23" s="2"/>
      <c r="Q23" s="2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7"/>
      <c r="E24" s="148"/>
      <c r="F24" s="148"/>
      <c r="G24" s="148"/>
      <c r="H24" s="148"/>
      <c r="I24" s="149"/>
      <c r="J24" s="148"/>
      <c r="K24" s="148"/>
      <c r="L24" s="5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50"/>
      <c r="E25" s="142"/>
      <c r="F25" s="142"/>
      <c r="G25" s="142"/>
      <c r="H25" s="142"/>
      <c r="I25" s="143"/>
      <c r="J25" s="142"/>
      <c r="K25" s="142"/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44"/>
      <c r="E26" s="145"/>
      <c r="F26" s="145"/>
      <c r="G26" s="145"/>
      <c r="H26" s="145"/>
      <c r="I26" s="146"/>
      <c r="J26" s="145"/>
      <c r="K26" s="145"/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44"/>
      <c r="E27" s="145"/>
      <c r="F27" s="145"/>
      <c r="G27" s="145"/>
      <c r="H27" s="145"/>
      <c r="I27" s="146"/>
      <c r="J27" s="145"/>
      <c r="K27" s="145"/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44"/>
      <c r="E28" s="145"/>
      <c r="F28" s="145"/>
      <c r="G28" s="145"/>
      <c r="H28" s="145"/>
      <c r="I28" s="146"/>
      <c r="J28" s="145"/>
      <c r="K28" s="145"/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44"/>
      <c r="E29" s="145"/>
      <c r="F29" s="145"/>
      <c r="G29" s="145"/>
      <c r="H29" s="145"/>
      <c r="I29" s="146"/>
      <c r="J29" s="145"/>
      <c r="K29" s="145"/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44"/>
      <c r="E30" s="145"/>
      <c r="F30" s="145"/>
      <c r="G30" s="145"/>
      <c r="H30" s="145"/>
      <c r="I30" s="146"/>
      <c r="J30" s="145"/>
      <c r="K30" s="145"/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44"/>
      <c r="E31" s="145"/>
      <c r="F31" s="145"/>
      <c r="G31" s="145"/>
      <c r="H31" s="145"/>
      <c r="I31" s="146"/>
      <c r="J31" s="145"/>
      <c r="K31" s="145"/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44"/>
      <c r="E32" s="145"/>
      <c r="F32" s="145"/>
      <c r="G32" s="145"/>
      <c r="H32" s="145"/>
      <c r="I32" s="146"/>
      <c r="J32" s="145"/>
      <c r="K32" s="145"/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4"/>
      <c r="E33" s="145"/>
      <c r="F33" s="145"/>
      <c r="G33" s="145"/>
      <c r="H33" s="145"/>
      <c r="I33" s="146"/>
      <c r="J33" s="145"/>
      <c r="K33" s="145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4"/>
      <c r="E34" s="145"/>
      <c r="F34" s="145"/>
      <c r="G34" s="145"/>
      <c r="H34" s="145"/>
      <c r="I34" s="146"/>
      <c r="J34" s="145"/>
      <c r="K34" s="145"/>
      <c r="L34" s="5"/>
      <c r="M34" s="5"/>
      <c r="N34" s="5"/>
      <c r="O34" s="5"/>
      <c r="P34" s="2"/>
      <c r="Q34" s="2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4"/>
      <c r="E35" s="145"/>
      <c r="F35" s="145"/>
      <c r="G35" s="145"/>
      <c r="H35" s="145"/>
      <c r="I35" s="146"/>
      <c r="J35" s="145"/>
      <c r="K35" s="145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4"/>
      <c r="E36" s="145"/>
      <c r="F36" s="145"/>
      <c r="G36" s="145"/>
      <c r="H36" s="145"/>
      <c r="I36" s="146"/>
      <c r="J36" s="145"/>
      <c r="K36" s="145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46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46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46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46"/>
      <c r="J40" s="145"/>
      <c r="K40" s="145"/>
      <c r="L40" s="5"/>
      <c r="M40" s="5"/>
      <c r="N40" s="5"/>
      <c r="O40" s="5"/>
      <c r="P40" s="2"/>
      <c r="Q40" s="2"/>
      <c r="R40" s="2"/>
      <c r="S40" s="3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46"/>
      <c r="J41" s="145"/>
      <c r="K41" s="145"/>
      <c r="L41" s="5"/>
      <c r="M41" s="5"/>
      <c r="N41" s="5"/>
      <c r="O41" s="5"/>
      <c r="P41" s="2"/>
      <c r="Q41" s="2"/>
      <c r="R41" s="2"/>
      <c r="S41" s="3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0"/>
      <c r="C42" s="5"/>
      <c r="D42" s="144"/>
      <c r="E42" s="145"/>
      <c r="F42" s="145"/>
      <c r="G42" s="145"/>
      <c r="H42" s="145"/>
      <c r="I42" s="146"/>
      <c r="J42" s="145"/>
      <c r="K42" s="145"/>
      <c r="L42" s="5"/>
      <c r="M42" s="5"/>
      <c r="N42" s="5"/>
      <c r="O42" s="5"/>
      <c r="P42" s="2"/>
      <c r="Q42" s="2"/>
      <c r="R42" s="2"/>
      <c r="S42" s="3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0"/>
      <c r="C43" s="5"/>
      <c r="D43" s="144"/>
      <c r="E43" s="145"/>
      <c r="F43" s="145"/>
      <c r="G43" s="145"/>
      <c r="H43" s="145"/>
      <c r="I43" s="146"/>
      <c r="J43" s="145"/>
      <c r="K43" s="145"/>
      <c r="L43" s="5"/>
      <c r="M43" s="5"/>
      <c r="N43" s="5"/>
      <c r="O43" s="5"/>
      <c r="P43" s="2"/>
      <c r="Q43" s="2"/>
      <c r="R43" s="2"/>
      <c r="S43" s="3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0"/>
      <c r="C44" s="5"/>
      <c r="D44" s="144"/>
      <c r="E44" s="145"/>
      <c r="F44" s="145"/>
      <c r="G44" s="145"/>
      <c r="H44" s="145"/>
      <c r="I44" s="146"/>
      <c r="J44" s="145"/>
      <c r="K44" s="145"/>
      <c r="L44" s="5"/>
      <c r="M44" s="5"/>
      <c r="N44" s="5"/>
      <c r="O44" s="5"/>
      <c r="P44" s="2"/>
      <c r="Q44" s="2"/>
      <c r="R44" s="2"/>
      <c r="S44" s="3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0"/>
      <c r="C45" s="5"/>
      <c r="D45" s="144"/>
      <c r="E45" s="145"/>
      <c r="F45" s="145"/>
      <c r="G45" s="145"/>
      <c r="H45" s="145"/>
      <c r="I45" s="146"/>
      <c r="J45" s="145"/>
      <c r="K45" s="145"/>
      <c r="L45" s="5"/>
      <c r="M45" s="5"/>
      <c r="N45" s="5"/>
      <c r="O45" s="5"/>
      <c r="P45" s="2"/>
      <c r="Q45" s="2"/>
      <c r="R45" s="2"/>
      <c r="S45" s="3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0"/>
      <c r="C46" s="5"/>
      <c r="D46" s="144"/>
      <c r="E46" s="145"/>
      <c r="F46" s="145"/>
      <c r="G46" s="145"/>
      <c r="H46" s="145"/>
      <c r="I46" s="146"/>
      <c r="J46" s="145"/>
      <c r="K46" s="145"/>
      <c r="L46" s="5"/>
      <c r="M46" s="5"/>
      <c r="N46" s="5"/>
      <c r="O46" s="5"/>
      <c r="P46" s="2"/>
      <c r="Q46" s="2"/>
      <c r="R46" s="2"/>
      <c r="S46" s="3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0"/>
      <c r="C47" s="5"/>
      <c r="D47" s="144"/>
      <c r="E47" s="145"/>
      <c r="F47" s="145"/>
      <c r="G47" s="145"/>
      <c r="H47" s="145"/>
      <c r="I47" s="146"/>
      <c r="J47" s="145"/>
      <c r="K47" s="145"/>
      <c r="L47" s="5"/>
      <c r="M47" s="5"/>
      <c r="N47" s="5"/>
      <c r="O47" s="5"/>
      <c r="P47" s="2"/>
      <c r="Q47" s="2"/>
      <c r="R47" s="2"/>
      <c r="S47" s="3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0"/>
      <c r="C48" s="5"/>
      <c r="D48" s="147"/>
      <c r="E48" s="148"/>
      <c r="F48" s="148"/>
      <c r="G48" s="148"/>
      <c r="H48" s="148"/>
      <c r="I48" s="149"/>
      <c r="J48" s="148"/>
      <c r="K48" s="148"/>
      <c r="L48" s="5"/>
      <c r="M48" s="80" t="s">
        <v>37</v>
      </c>
      <c r="N48" s="32"/>
      <c r="O48" s="47" t="s">
        <v>33</v>
      </c>
      <c r="P48" s="47" t="s">
        <v>56</v>
      </c>
      <c r="Q48" s="47" t="s">
        <v>34</v>
      </c>
      <c r="R48" s="2"/>
      <c r="S48" s="3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0"/>
      <c r="C49" s="5"/>
      <c r="D49" s="61" t="s">
        <v>17</v>
      </c>
      <c r="E49" s="19" t="s">
        <v>116</v>
      </c>
      <c r="F49" s="36">
        <f t="shared" ref="F49:F103" si="1">EvaluationDate</f>
        <v>42136</v>
      </c>
      <c r="G49" s="36">
        <f>_xll.qlInterestRateIndexValueDate(M49,F49,Trigger)</f>
        <v>42138</v>
      </c>
      <c r="H49" s="36">
        <f>_xll.qlInterestRateIndexMaturity(M49,G49,Trigger)</f>
        <v>42170</v>
      </c>
      <c r="I49" s="81">
        <f>_xll.qlIndexFixing(M49,F49,TRUE,AllTriggers)</f>
        <v>-4.5000000000169899E-4</v>
      </c>
      <c r="J49" s="30" t="str">
        <f t="shared" ref="J49:J61" si="2">Currency&amp;CurveTenor&amp;E49&amp;D49&amp;"="</f>
        <v>EUR1MSW1M=</v>
      </c>
      <c r="K49" s="30" t="str">
        <f t="shared" ref="K49:K60" si="3">Currency&amp;SUBSTITUTE(D49,"M","X")&amp;SUBSTITUTE(CurveTenor,"M","S")&amp;"=ICAP"</f>
        <v>EUR1X1S=ICAP</v>
      </c>
      <c r="L49" s="5"/>
      <c r="M49" s="49" t="str">
        <f>_xll.qlSwapIndex(,IborIndexFamily,D49,SettlementDays,Currency,Calendar,FixedLegTenor,FixedLegBDC,FixedLegDayCounter,IborIndex,DiscountingCurve,,Trigger)</f>
        <v>obj_009a5#0000</v>
      </c>
      <c r="N49" s="5"/>
      <c r="O49" s="48" t="s">
        <v>23</v>
      </c>
      <c r="P49" s="48" t="s">
        <v>40</v>
      </c>
      <c r="Q49" s="48" t="s">
        <v>129</v>
      </c>
      <c r="R49" s="2"/>
      <c r="S49" s="3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0"/>
      <c r="C50" s="5"/>
      <c r="D50" s="62" t="s">
        <v>18</v>
      </c>
      <c r="E50" s="20" t="s">
        <v>116</v>
      </c>
      <c r="F50" s="37">
        <f t="shared" si="1"/>
        <v>42136</v>
      </c>
      <c r="G50" s="37">
        <f>_xll.qlInterestRateIndexValueDate(M50,F50,Trigger)</f>
        <v>42138</v>
      </c>
      <c r="H50" s="37">
        <f>_xll.qlInterestRateIndexMaturity(M50,G50,Trigger)</f>
        <v>42199</v>
      </c>
      <c r="I50" s="82">
        <f>_xll.qlIndexFixing(M50,F50,TRUE,AllTriggers)</f>
        <v>-4.9000000000021997E-4</v>
      </c>
      <c r="J50" s="29" t="str">
        <f t="shared" si="2"/>
        <v>EUR1MSW2M=</v>
      </c>
      <c r="K50" s="29" t="str">
        <f t="shared" si="3"/>
        <v>EUR2X1S=ICAP</v>
      </c>
      <c r="L50" s="32"/>
      <c r="M50" s="21" t="str">
        <f>_xll.qlSwapIndex(,IborIndexFamily,D50,SettlementDays,Currency,Calendar,FixedLegTenor,FixedLegBDC,FixedLegDayCounter,IborIndex,DiscountingCurve,,Trigger)</f>
        <v>obj_00958#0000</v>
      </c>
      <c r="N50" s="32"/>
      <c r="O50" s="5"/>
      <c r="P50" s="2"/>
      <c r="Q50" s="2"/>
      <c r="R50" s="2"/>
      <c r="S50" s="3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0"/>
      <c r="C51" s="5"/>
      <c r="D51" s="62" t="s">
        <v>19</v>
      </c>
      <c r="E51" s="20" t="s">
        <v>116</v>
      </c>
      <c r="F51" s="37">
        <f t="shared" si="1"/>
        <v>42136</v>
      </c>
      <c r="G51" s="37">
        <f>_xll.qlInterestRateIndexValueDate(M51,F51,Trigger)</f>
        <v>42138</v>
      </c>
      <c r="H51" s="37">
        <f>_xll.qlInterestRateIndexMaturity(M51,G51,Trigger)</f>
        <v>42230</v>
      </c>
      <c r="I51" s="82">
        <f>_xll.qlIndexFixing(M51,F51,TRUE,AllTriggers)</f>
        <v>-5.2999999980897342E-4</v>
      </c>
      <c r="J51" s="29" t="str">
        <f t="shared" si="2"/>
        <v>EUR1MSW3M=</v>
      </c>
      <c r="K51" s="29" t="str">
        <f t="shared" si="3"/>
        <v>EUR3X1S=ICAP</v>
      </c>
      <c r="L51" s="32"/>
      <c r="M51" s="21" t="str">
        <f>_xll.qlSwapIndex(,IborIndexFamily,D51,SettlementDays,Currency,Calendar,FixedLegTenor,FixedLegBDC,FixedLegDayCounter,IborIndex,DiscountingCurve,,Trigger)</f>
        <v>obj_0099c#0000</v>
      </c>
      <c r="N51" s="32"/>
      <c r="O51" s="50"/>
      <c r="P51" s="50"/>
      <c r="Q51" s="50"/>
      <c r="R51" s="2"/>
      <c r="S51" s="3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0"/>
      <c r="C52" s="5"/>
      <c r="D52" s="62" t="s">
        <v>20</v>
      </c>
      <c r="E52" s="20" t="s">
        <v>116</v>
      </c>
      <c r="F52" s="37">
        <f t="shared" si="1"/>
        <v>42136</v>
      </c>
      <c r="G52" s="37">
        <f>_xll.qlInterestRateIndexValueDate(M52,F52,Trigger)</f>
        <v>42138</v>
      </c>
      <c r="H52" s="37">
        <f>_xll.qlInterestRateIndexMaturity(M52,G52,Trigger)</f>
        <v>42261</v>
      </c>
      <c r="I52" s="82">
        <f>_xll.qlIndexFixing(M52,F52,TRUE,AllTriggers)</f>
        <v>-5.4999999999957969E-4</v>
      </c>
      <c r="J52" s="29" t="str">
        <f t="shared" si="2"/>
        <v>EUR1MSW4M=</v>
      </c>
      <c r="K52" s="29" t="str">
        <f t="shared" si="3"/>
        <v>EUR4X1S=ICAP</v>
      </c>
      <c r="L52" s="32"/>
      <c r="M52" s="21" t="str">
        <f>_xll.qlSwapIndex(,IborIndexFamily,D52,SettlementDays,Currency,Calendar,FixedLegTenor,FixedLegBDC,FixedLegDayCounter,IborIndex,DiscountingCurve,,Trigger)</f>
        <v>obj_00975#0000</v>
      </c>
      <c r="N52" s="32"/>
      <c r="O52" s="50"/>
      <c r="P52" s="50"/>
      <c r="Q52" s="50"/>
      <c r="R52" s="2"/>
      <c r="S52" s="3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0"/>
      <c r="C53" s="5"/>
      <c r="D53" s="62" t="s">
        <v>21</v>
      </c>
      <c r="E53" s="20" t="s">
        <v>116</v>
      </c>
      <c r="F53" s="37">
        <f t="shared" si="1"/>
        <v>42136</v>
      </c>
      <c r="G53" s="37">
        <f>_xll.qlInterestRateIndexValueDate(M53,F53,Trigger)</f>
        <v>42138</v>
      </c>
      <c r="H53" s="37">
        <f>_xll.qlInterestRateIndexMaturity(M53,G53,Trigger)</f>
        <v>42291</v>
      </c>
      <c r="I53" s="82">
        <f>_xll.qlIndexFixing(M53,F53,TRUE,AllTriggers)</f>
        <v>-5.7000000008414339E-4</v>
      </c>
      <c r="J53" s="29" t="str">
        <f t="shared" si="2"/>
        <v>EUR1MSW5M=</v>
      </c>
      <c r="K53" s="29" t="str">
        <f t="shared" si="3"/>
        <v>EUR5X1S=ICAP</v>
      </c>
      <c r="L53" s="32"/>
      <c r="M53" s="21" t="str">
        <f>_xll.qlSwapIndex(,IborIndexFamily,D53,SettlementDays,Currency,Calendar,FixedLegTenor,FixedLegBDC,FixedLegDayCounter,IborIndex,DiscountingCurve,,Trigger)</f>
        <v>obj_0098e#0000</v>
      </c>
      <c r="N53" s="32"/>
      <c r="O53" s="50"/>
      <c r="P53" s="50"/>
      <c r="Q53" s="50"/>
      <c r="R53" s="2"/>
      <c r="S53" s="3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0"/>
      <c r="C54" s="5"/>
      <c r="D54" s="62" t="s">
        <v>14</v>
      </c>
      <c r="E54" s="20" t="s">
        <v>116</v>
      </c>
      <c r="F54" s="37">
        <f t="shared" si="1"/>
        <v>42136</v>
      </c>
      <c r="G54" s="37">
        <f>_xll.qlInterestRateIndexValueDate(M54,F54,Trigger)</f>
        <v>42138</v>
      </c>
      <c r="H54" s="37">
        <f>_xll.qlInterestRateIndexMaturity(M54,G54,Trigger)</f>
        <v>42324</v>
      </c>
      <c r="I54" s="82">
        <f>_xll.qlIndexFixing(M54,F54,TRUE,AllTriggers)</f>
        <v>-5.7999999999971865E-4</v>
      </c>
      <c r="J54" s="29" t="str">
        <f t="shared" si="2"/>
        <v>EUR1MSW6M=</v>
      </c>
      <c r="K54" s="29" t="str">
        <f t="shared" si="3"/>
        <v>EUR6X1S=ICAP</v>
      </c>
      <c r="L54" s="32"/>
      <c r="M54" s="21" t="str">
        <f>_xll.qlSwapIndex(,IborIndexFamily,D54,SettlementDays,Currency,Calendar,FixedLegTenor,FixedLegBDC,FixedLegDayCounter,IborIndex,DiscountingCurve,,Trigger)</f>
        <v>obj_009ad#0000</v>
      </c>
      <c r="N54" s="46"/>
      <c r="O54" s="50"/>
      <c r="P54" s="50"/>
      <c r="Q54" s="50"/>
      <c r="R54" s="2"/>
      <c r="S54" s="3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0"/>
      <c r="C55" s="5"/>
      <c r="D55" s="62" t="s">
        <v>68</v>
      </c>
      <c r="E55" s="20" t="s">
        <v>116</v>
      </c>
      <c r="F55" s="37">
        <f t="shared" si="1"/>
        <v>42136</v>
      </c>
      <c r="G55" s="37">
        <f>_xll.qlInterestRateIndexValueDate(M55,F55,Trigger)</f>
        <v>42138</v>
      </c>
      <c r="H55" s="37">
        <f>_xll.qlInterestRateIndexMaturity(M55,G55,Trigger)</f>
        <v>42352</v>
      </c>
      <c r="I55" s="82">
        <f>_xll.qlIndexFixing(M55,F55,TRUE,AllTriggers)</f>
        <v>-6.1999999999999816E-4</v>
      </c>
      <c r="J55" s="29" t="str">
        <f t="shared" si="2"/>
        <v>EUR1MSW7M=</v>
      </c>
      <c r="K55" s="29" t="str">
        <f t="shared" si="3"/>
        <v>EUR7X1S=ICAP</v>
      </c>
      <c r="L55" s="32"/>
      <c r="M55" s="21" t="str">
        <f>_xll.qlSwapIndex(,IborIndexFamily,D55,SettlementDays,Currency,Calendar,FixedLegTenor,FixedLegBDC,FixedLegDayCounter,IborIndex,DiscountingCurve,,Trigger)</f>
        <v>obj_0094d#0000</v>
      </c>
      <c r="N55" s="46"/>
      <c r="O55" s="50"/>
      <c r="P55" s="50"/>
      <c r="Q55" s="50"/>
      <c r="R55" s="2"/>
      <c r="S55" s="3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0"/>
      <c r="C56" s="5"/>
      <c r="D56" s="62" t="s">
        <v>69</v>
      </c>
      <c r="E56" s="20" t="s">
        <v>116</v>
      </c>
      <c r="F56" s="37">
        <f t="shared" si="1"/>
        <v>42136</v>
      </c>
      <c r="G56" s="37">
        <f>_xll.qlInterestRateIndexValueDate(M56,F56,Trigger)</f>
        <v>42138</v>
      </c>
      <c r="H56" s="37">
        <f>_xll.qlInterestRateIndexMaturity(M56,G56,Trigger)</f>
        <v>42383</v>
      </c>
      <c r="I56" s="82">
        <f>_xll.qlIndexFixing(M56,F56,TRUE,AllTriggers)</f>
        <v>-6.2000000000022432E-4</v>
      </c>
      <c r="J56" s="29" t="str">
        <f t="shared" si="2"/>
        <v>EUR1MSW8M=</v>
      </c>
      <c r="K56" s="29" t="str">
        <f t="shared" si="3"/>
        <v>EUR8X1S=ICAP</v>
      </c>
      <c r="L56" s="32"/>
      <c r="M56" s="21" t="str">
        <f>_xll.qlSwapIndex(,IborIndexFamily,D56,SettlementDays,Currency,Calendar,FixedLegTenor,FixedLegBDC,FixedLegDayCounter,IborIndex,DiscountingCurve,,Trigger)</f>
        <v>obj_0099e#0000</v>
      </c>
      <c r="N56" s="46"/>
      <c r="O56" s="50"/>
      <c r="P56" s="50"/>
      <c r="Q56" s="50"/>
      <c r="R56" s="2"/>
      <c r="S56" s="3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0"/>
      <c r="C57" s="5"/>
      <c r="D57" s="62" t="s">
        <v>22</v>
      </c>
      <c r="E57" s="20" t="s">
        <v>116</v>
      </c>
      <c r="F57" s="37">
        <f t="shared" si="1"/>
        <v>42136</v>
      </c>
      <c r="G57" s="37">
        <f>_xll.qlInterestRateIndexValueDate(M57,F57,Trigger)</f>
        <v>42138</v>
      </c>
      <c r="H57" s="37">
        <f>_xll.qlInterestRateIndexMaturity(M57,G57,Trigger)</f>
        <v>42415</v>
      </c>
      <c r="I57" s="82">
        <f>_xll.qlIndexFixing(M57,F57,TRUE,AllTriggers)</f>
        <v>-6.499999999998806E-4</v>
      </c>
      <c r="J57" s="29" t="str">
        <f t="shared" si="2"/>
        <v>EUR1MSW9M=</v>
      </c>
      <c r="K57" s="82" t="str">
        <f t="shared" si="3"/>
        <v>EUR9X1S=ICAP</v>
      </c>
      <c r="L57" s="32"/>
      <c r="M57" s="21" t="str">
        <f>_xll.qlSwapIndex(,IborIndexFamily,D57,SettlementDays,Currency,Calendar,FixedLegTenor,FixedLegBDC,FixedLegDayCounter,IborIndex,DiscountingCurve,,Trigger)</f>
        <v>obj_009a7#0000</v>
      </c>
      <c r="N57" s="46"/>
      <c r="O57" s="50"/>
      <c r="P57" s="50"/>
      <c r="Q57" s="50"/>
      <c r="R57" s="2"/>
      <c r="S57" s="3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0"/>
      <c r="C58" s="5"/>
      <c r="D58" s="62" t="s">
        <v>70</v>
      </c>
      <c r="E58" s="20" t="s">
        <v>116</v>
      </c>
      <c r="F58" s="70">
        <f t="shared" si="1"/>
        <v>42136</v>
      </c>
      <c r="G58" s="70">
        <f>_xll.qlInterestRateIndexValueDate(M58,F58,Trigger)</f>
        <v>42138</v>
      </c>
      <c r="H58" s="70">
        <f>_xll.qlInterestRateIndexMaturity(M58,G58,Trigger)</f>
        <v>42443</v>
      </c>
      <c r="I58" s="82">
        <f>_xll.qlIndexFixing(M58,F58,TRUE,AllTriggers)</f>
        <v>-6.5999999999986816E-4</v>
      </c>
      <c r="J58" s="82" t="str">
        <f t="shared" si="2"/>
        <v>EUR1MSW10M=</v>
      </c>
      <c r="K58" s="82" t="str">
        <f t="shared" si="3"/>
        <v>EUR10X1S=ICAP</v>
      </c>
      <c r="L58" s="67"/>
      <c r="M58" s="21" t="str">
        <f>_xll.qlSwapIndex(,IborIndexFamily,D58,SettlementDays,Currency,Calendar,FixedLegTenor,FixedLegBDC,FixedLegDayCounter,IborIndex,DiscountingCurve,,Trigger)</f>
        <v>obj_009a3#0000</v>
      </c>
      <c r="N58" s="46"/>
      <c r="O58" s="50"/>
      <c r="P58" s="50"/>
      <c r="Q58" s="50"/>
      <c r="R58" s="2"/>
      <c r="S58" s="3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0"/>
      <c r="C59" s="5"/>
      <c r="D59" s="62" t="s">
        <v>71</v>
      </c>
      <c r="E59" s="20" t="s">
        <v>116</v>
      </c>
      <c r="F59" s="70">
        <f t="shared" si="1"/>
        <v>42136</v>
      </c>
      <c r="G59" s="70">
        <f>_xll.qlInterestRateIndexValueDate(M59,F59,Trigger)</f>
        <v>42138</v>
      </c>
      <c r="H59" s="70">
        <f>_xll.qlInterestRateIndexMaturity(M59,G59,Trigger)</f>
        <v>42474</v>
      </c>
      <c r="I59" s="82">
        <f>_xll.qlIndexFixing(M59,F59,TRUE,AllTriggers)</f>
        <v>-6.6000000000007361E-4</v>
      </c>
      <c r="J59" s="82" t="str">
        <f t="shared" si="2"/>
        <v>EUR1MSW11M=</v>
      </c>
      <c r="K59" s="82" t="str">
        <f t="shared" si="3"/>
        <v>EUR11X1S=ICAP</v>
      </c>
      <c r="L59" s="67"/>
      <c r="M59" s="21" t="str">
        <f>_xll.qlSwapIndex(,IborIndexFamily,D59,SettlementDays,Currency,Calendar,FixedLegTenor,FixedLegBDC,FixedLegDayCounter,IborIndex,DiscountingCurve,,Trigger)</f>
        <v>obj_00988#0000</v>
      </c>
      <c r="N59" s="46"/>
      <c r="O59" s="50"/>
      <c r="P59" s="50"/>
      <c r="Q59" s="50"/>
      <c r="R59" s="2"/>
      <c r="S59" s="3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0"/>
      <c r="C60" s="5"/>
      <c r="D60" s="63" t="s">
        <v>73</v>
      </c>
      <c r="E60" s="22" t="s">
        <v>116</v>
      </c>
      <c r="F60" s="72">
        <f t="shared" si="1"/>
        <v>42136</v>
      </c>
      <c r="G60" s="72">
        <f>_xll.qlInterestRateIndexValueDate(M60,F60,Trigger)</f>
        <v>42138</v>
      </c>
      <c r="H60" s="72">
        <f>_xll.qlInterestRateIndexMaturity(M60,G60,Trigger)</f>
        <v>42506</v>
      </c>
      <c r="I60" s="73">
        <f>_xll.qlIndexFixing(M60,F60,TRUE,AllTriggers)</f>
        <v>-6.5000000000012465E-4</v>
      </c>
      <c r="J60" s="73" t="str">
        <f t="shared" si="2"/>
        <v>EUR1MSW12M=</v>
      </c>
      <c r="K60" s="73" t="str">
        <f t="shared" si="3"/>
        <v>EUR12X1S=ICAP</v>
      </c>
      <c r="L60" s="67"/>
      <c r="M60" s="74" t="str">
        <f>_xll.qlSwapIndex(,IborIndexFamily,D60,SettlementDays,Currency,Calendar,FixedLegTenor,FixedLegBDC,FixedLegDayCounter,IborIndex,DiscountingCurve,,Trigger)</f>
        <v>obj_009cd#0000</v>
      </c>
      <c r="N60" s="46"/>
      <c r="O60" s="47" t="s">
        <v>33</v>
      </c>
      <c r="P60" s="47" t="s">
        <v>56</v>
      </c>
      <c r="Q60" s="47" t="s">
        <v>34</v>
      </c>
      <c r="R60" s="2"/>
      <c r="S60" s="3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0"/>
      <c r="C61" s="5"/>
      <c r="D61" s="76" t="s">
        <v>23</v>
      </c>
      <c r="E61" s="171" t="s">
        <v>116</v>
      </c>
      <c r="F61" s="172">
        <f t="shared" si="1"/>
        <v>42136</v>
      </c>
      <c r="G61" s="172">
        <f>_xll.qlInterestRateIndexValueDate(M61,F61,Trigger)</f>
        <v>42138</v>
      </c>
      <c r="H61" s="172">
        <f>_xll.qlInterestRateIndexMaturity(M61,G61,Trigger)</f>
        <v>42506</v>
      </c>
      <c r="I61" s="173">
        <f>_xll.qlIndexFixing(M61,F61,TRUE,AllTriggers)</f>
        <v>-6.6077348066311014E-4</v>
      </c>
      <c r="J61" s="173" t="str">
        <f t="shared" si="2"/>
        <v>EUR1MSW1Y=</v>
      </c>
      <c r="K61" s="173"/>
      <c r="L61" s="67"/>
      <c r="M61" s="68" t="str">
        <f>_xll.qlSwapIndex(,IborIndexFamily,D61,SettlementDays,Currency,Calendar,$O$61,$P$61,$Q$61,IborIndex,DiscountingCurve,,Trigger)</f>
        <v>obj_00945#0000</v>
      </c>
      <c r="N61" s="46"/>
      <c r="O61" s="48" t="s">
        <v>23</v>
      </c>
      <c r="P61" s="48" t="s">
        <v>40</v>
      </c>
      <c r="Q61" s="48" t="s">
        <v>128</v>
      </c>
      <c r="R61" s="2"/>
      <c r="S61" s="3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0"/>
      <c r="C62" s="5"/>
      <c r="D62" s="62"/>
      <c r="E62" s="20"/>
      <c r="F62" s="70"/>
      <c r="G62" s="70"/>
      <c r="H62" s="70"/>
      <c r="I62" s="82"/>
      <c r="J62" s="40"/>
      <c r="K62" s="40"/>
      <c r="L62" s="67"/>
      <c r="M62" s="68"/>
      <c r="N62" s="46"/>
      <c r="O62" s="50"/>
      <c r="P62" s="50"/>
      <c r="Q62" s="50"/>
      <c r="R62" s="2"/>
      <c r="S62" s="3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0"/>
      <c r="C63" s="5"/>
      <c r="D63" s="62" t="s">
        <v>78</v>
      </c>
      <c r="E63" s="20" t="s">
        <v>116</v>
      </c>
      <c r="F63" s="70">
        <f t="shared" si="1"/>
        <v>42136</v>
      </c>
      <c r="G63" s="70">
        <f>_xll.qlInterestRateIndexValueDate(M63,F63,Trigger)</f>
        <v>42138</v>
      </c>
      <c r="H63" s="70">
        <f>_xll.qlInterestRateIndexMaturity(M63,G63,Trigger)</f>
        <v>42597</v>
      </c>
      <c r="I63" s="82">
        <f>_xll.qlIndexFixing(M63,F63,TRUE,AllTriggers)</f>
        <v>-6.212194330644748E-4</v>
      </c>
      <c r="J63" s="40" t="str">
        <f>Currency&amp;CurveTenor&amp;E63&amp;D63&amp;"="</f>
        <v>EUR1MSW15M=</v>
      </c>
      <c r="K63" s="40"/>
      <c r="L63" s="67"/>
      <c r="M63" s="68" t="str">
        <f>_xll.qlSwapIndex(,IborIndexFamily,D63,SettlementDays,Currency,Calendar,$O$61,$P$61,$Q$61,IborIndex,DiscountingCurve,,Trigger)</f>
        <v>obj_009b5#0000</v>
      </c>
      <c r="N63" s="46"/>
      <c r="O63" s="50"/>
      <c r="P63" s="50"/>
      <c r="Q63" s="50"/>
      <c r="R63" s="2"/>
      <c r="S63" s="3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0"/>
      <c r="C64" s="5"/>
      <c r="D64" s="62"/>
      <c r="E64" s="20"/>
      <c r="F64" s="70"/>
      <c r="G64" s="70"/>
      <c r="H64" s="70"/>
      <c r="I64" s="82"/>
      <c r="J64" s="40"/>
      <c r="K64" s="40"/>
      <c r="L64" s="67"/>
      <c r="M64" s="68"/>
      <c r="N64" s="46"/>
      <c r="O64" s="50"/>
      <c r="P64" s="50"/>
      <c r="Q64" s="50"/>
      <c r="R64" s="2"/>
      <c r="S64" s="3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0"/>
      <c r="C65" s="5"/>
      <c r="D65" s="62"/>
      <c r="E65" s="20"/>
      <c r="F65" s="70"/>
      <c r="G65" s="70"/>
      <c r="H65" s="70"/>
      <c r="I65" s="82"/>
      <c r="J65" s="40"/>
      <c r="K65" s="40"/>
      <c r="L65" s="67"/>
      <c r="M65" s="68"/>
      <c r="N65" s="46"/>
      <c r="O65" s="50"/>
      <c r="P65" s="50"/>
      <c r="Q65" s="50"/>
      <c r="R65" s="2"/>
      <c r="S65" s="3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0"/>
      <c r="C66" s="5"/>
      <c r="D66" s="62" t="s">
        <v>45</v>
      </c>
      <c r="E66" s="20" t="s">
        <v>116</v>
      </c>
      <c r="F66" s="70">
        <f t="shared" si="1"/>
        <v>42136</v>
      </c>
      <c r="G66" s="70">
        <f>_xll.qlInterestRateIndexValueDate(M66,F66,Trigger)</f>
        <v>42138</v>
      </c>
      <c r="H66" s="70">
        <f>_xll.qlInterestRateIndexMaturity(M66,G66,Trigger)</f>
        <v>42688</v>
      </c>
      <c r="I66" s="82">
        <f>_xll.qlIndexFixing(M66,F66,TRUE,AllTriggers)</f>
        <v>-5.6827092658735844E-4</v>
      </c>
      <c r="J66" s="40" t="str">
        <f>Currency&amp;CurveTenor&amp;E66&amp;D66&amp;"="</f>
        <v>EUR1MSW18M=</v>
      </c>
      <c r="K66" s="40"/>
      <c r="L66" s="67"/>
      <c r="M66" s="68" t="str">
        <f>_xll.qlSwapIndex(,IborIndexFamily,D66,SettlementDays,Currency,Calendar,$O$61,$P$61,$Q$61,IborIndex,DiscountingCurve,,Trigger)</f>
        <v>obj_009b9#0000</v>
      </c>
      <c r="N66" s="46"/>
      <c r="O66" s="50"/>
      <c r="P66" s="46"/>
      <c r="Q66" s="50"/>
      <c r="R66" s="2"/>
      <c r="S66" s="3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0"/>
      <c r="C67" s="5"/>
      <c r="D67" s="62"/>
      <c r="E67" s="20"/>
      <c r="F67" s="70"/>
      <c r="G67" s="70"/>
      <c r="H67" s="70"/>
      <c r="I67" s="82"/>
      <c r="J67" s="40"/>
      <c r="K67" s="40"/>
      <c r="L67" s="32"/>
      <c r="M67" s="68"/>
      <c r="N67" s="46"/>
      <c r="O67" s="50"/>
      <c r="P67" s="46"/>
      <c r="Q67" s="50"/>
      <c r="R67" s="2"/>
      <c r="S67" s="3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0"/>
      <c r="C68" s="5"/>
      <c r="D68" s="62"/>
      <c r="E68" s="20"/>
      <c r="F68" s="70"/>
      <c r="G68" s="70"/>
      <c r="H68" s="70"/>
      <c r="I68" s="82"/>
      <c r="J68" s="40"/>
      <c r="K68" s="40"/>
      <c r="L68" s="32"/>
      <c r="M68" s="68"/>
      <c r="N68" s="46"/>
      <c r="O68" s="50"/>
      <c r="P68" s="46"/>
      <c r="Q68" s="50"/>
      <c r="R68" s="2"/>
      <c r="S68" s="3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0"/>
      <c r="C69" s="5"/>
      <c r="D69" s="62" t="s">
        <v>83</v>
      </c>
      <c r="E69" s="20" t="s">
        <v>116</v>
      </c>
      <c r="F69" s="70">
        <f t="shared" si="1"/>
        <v>42136</v>
      </c>
      <c r="G69" s="70">
        <f>_xll.qlInterestRateIndexValueDate(M69,F69,Trigger)</f>
        <v>42138</v>
      </c>
      <c r="H69" s="70">
        <f>_xll.qlInterestRateIndexMaturity(M69,G69,Trigger)</f>
        <v>42780</v>
      </c>
      <c r="I69" s="82">
        <f>_xll.qlIndexFixing(M69,F69,TRUE,AllTriggers)</f>
        <v>-4.9333093848719469E-4</v>
      </c>
      <c r="J69" s="40" t="str">
        <f>Currency&amp;CurveTenor&amp;E69&amp;D69&amp;"="</f>
        <v>EUR1MSW21M=</v>
      </c>
      <c r="K69" s="40"/>
      <c r="L69" s="32"/>
      <c r="M69" s="68" t="str">
        <f>_xll.qlSwapIndex(,IborIndexFamily,D69,SettlementDays,Currency,Calendar,$O$61,$P$61,$Q$61,IborIndex,DiscountingCurve,,Trigger)</f>
        <v>obj_00963#0000</v>
      </c>
      <c r="N69" s="46"/>
      <c r="O69" s="50"/>
      <c r="P69" s="46"/>
      <c r="Q69" s="50"/>
      <c r="R69" s="2"/>
      <c r="S69" s="3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0"/>
      <c r="C70" s="5"/>
      <c r="D70" s="62"/>
      <c r="E70" s="20"/>
      <c r="F70" s="70"/>
      <c r="G70" s="70"/>
      <c r="H70" s="70"/>
      <c r="I70" s="82"/>
      <c r="J70" s="40"/>
      <c r="K70" s="40"/>
      <c r="L70" s="32"/>
      <c r="M70" s="68"/>
      <c r="N70" s="46"/>
      <c r="O70" s="50"/>
      <c r="P70" s="50"/>
      <c r="Q70" s="46"/>
      <c r="R70" s="2"/>
      <c r="S70" s="3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0"/>
      <c r="C71" s="5"/>
      <c r="D71" s="62"/>
      <c r="E71" s="20"/>
      <c r="F71" s="70"/>
      <c r="G71" s="70"/>
      <c r="H71" s="70"/>
      <c r="I71" s="82"/>
      <c r="J71" s="40"/>
      <c r="K71" s="40"/>
      <c r="L71" s="32"/>
      <c r="M71" s="68"/>
      <c r="N71" s="46"/>
      <c r="O71" s="50"/>
      <c r="P71" s="46"/>
      <c r="Q71" s="50"/>
      <c r="R71" s="2"/>
      <c r="S71" s="3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0"/>
      <c r="C72" s="5"/>
      <c r="D72" s="62" t="s">
        <v>24</v>
      </c>
      <c r="E72" s="20" t="s">
        <v>116</v>
      </c>
      <c r="F72" s="70">
        <f t="shared" si="1"/>
        <v>42136</v>
      </c>
      <c r="G72" s="70">
        <f>_xll.qlInterestRateIndexValueDate(M72,F72,Trigger)</f>
        <v>42138</v>
      </c>
      <c r="H72" s="70">
        <f>_xll.qlInterestRateIndexMaturity(M72,G72,Trigger)</f>
        <v>42870</v>
      </c>
      <c r="I72" s="82">
        <f>_xll.qlIndexFixing(M72,F72,TRUE,AllTriggers)</f>
        <v>-3.9000000077005925E-4</v>
      </c>
      <c r="J72" s="40" t="str">
        <f t="shared" ref="J72:J103" si="4">Currency&amp;CurveTenor&amp;E72&amp;D72&amp;"="</f>
        <v>EUR1MSW2Y=</v>
      </c>
      <c r="K72" s="40" t="s">
        <v>130</v>
      </c>
      <c r="L72" s="32"/>
      <c r="M72" s="68" t="str">
        <f>_xll.qlSwapIndex(,IborIndexFamily,D72,SettlementDays,Currency,Calendar,$O$61,$P$61,$Q$61,IborIndex,DiscountingCurve,,Trigger)</f>
        <v>obj_009dc#0000</v>
      </c>
      <c r="N72" s="46"/>
      <c r="O72" s="50"/>
      <c r="P72" s="46"/>
      <c r="Q72" s="50"/>
      <c r="R72" s="2"/>
      <c r="S72" s="3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0"/>
      <c r="C73" s="5"/>
      <c r="D73" s="62" t="s">
        <v>117</v>
      </c>
      <c r="E73" s="20" t="s">
        <v>116</v>
      </c>
      <c r="F73" s="70">
        <f t="shared" si="1"/>
        <v>42136</v>
      </c>
      <c r="G73" s="70">
        <f>_xll.qlInterestRateIndexValueDate(M73,F73,Trigger)</f>
        <v>42138</v>
      </c>
      <c r="H73" s="70">
        <f>_xll.qlInterestRateIndexMaturity(M73,G73,Trigger)</f>
        <v>42961</v>
      </c>
      <c r="I73" s="82">
        <f>_xll.qlIndexFixing(M73,F73,TRUE,AllTriggers)</f>
        <v>-2.5408955777690722E-4</v>
      </c>
      <c r="J73" s="40" t="str">
        <f t="shared" si="4"/>
        <v>EUR1MSW27M=</v>
      </c>
      <c r="K73" s="40"/>
      <c r="L73" s="32"/>
      <c r="M73" s="68" t="str">
        <f>_xll.qlSwapIndex(,IborIndexFamily,D73,SettlementDays,Currency,Calendar,$O$61,$P$61,$Q$61,IborIndex,DiscountingCurve,,Trigger)</f>
        <v>obj_0096c#0000</v>
      </c>
      <c r="N73" s="46"/>
      <c r="O73" s="50"/>
      <c r="P73" s="46"/>
      <c r="Q73" s="50"/>
      <c r="R73" s="2"/>
      <c r="S73" s="3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0"/>
      <c r="C74" s="5"/>
      <c r="D74" s="62" t="s">
        <v>118</v>
      </c>
      <c r="E74" s="20" t="s">
        <v>116</v>
      </c>
      <c r="F74" s="70">
        <f t="shared" si="1"/>
        <v>42136</v>
      </c>
      <c r="G74" s="70">
        <f>_xll.qlInterestRateIndexValueDate(M74,F74,Trigger)</f>
        <v>42138</v>
      </c>
      <c r="H74" s="70">
        <f>_xll.qlInterestRateIndexMaturity(M74,G74,Trigger)</f>
        <v>43053</v>
      </c>
      <c r="I74" s="82">
        <f>_xll.qlIndexFixing(M74,F74,TRUE,AllTriggers)</f>
        <v>-8.6889188896364304E-5</v>
      </c>
      <c r="J74" s="40" t="str">
        <f t="shared" si="4"/>
        <v>EUR1MSW30M=</v>
      </c>
      <c r="K74" s="40"/>
      <c r="L74" s="32"/>
      <c r="M74" s="68" t="str">
        <f>_xll.qlSwapIndex(,IborIndexFamily,D74,SettlementDays,Currency,Calendar,$O$61,$P$61,$Q$61,IborIndex,DiscountingCurve,,Trigger)</f>
        <v>obj_009de#0000</v>
      </c>
      <c r="N74" s="50"/>
      <c r="O74" s="50"/>
      <c r="P74" s="32"/>
      <c r="Q74" s="32"/>
      <c r="R74" s="2"/>
      <c r="S74" s="3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0"/>
      <c r="C75" s="5"/>
      <c r="D75" s="62" t="s">
        <v>119</v>
      </c>
      <c r="E75" s="20" t="s">
        <v>116</v>
      </c>
      <c r="F75" s="70">
        <f t="shared" si="1"/>
        <v>42136</v>
      </c>
      <c r="G75" s="70">
        <f>_xll.qlInterestRateIndexValueDate(M75,F75,Trigger)</f>
        <v>42138</v>
      </c>
      <c r="H75" s="70">
        <f>_xll.qlInterestRateIndexMaturity(M75,G75,Trigger)</f>
        <v>43145</v>
      </c>
      <c r="I75" s="82">
        <f>_xll.qlIndexFixing(M75,F75,TRUE,AllTriggers)</f>
        <v>1.0284170702055335E-4</v>
      </c>
      <c r="J75" s="40" t="str">
        <f t="shared" si="4"/>
        <v>EUR1MSW33M=</v>
      </c>
      <c r="K75" s="40"/>
      <c r="L75" s="32"/>
      <c r="M75" s="68" t="str">
        <f>_xll.qlSwapIndex(,IborIndexFamily,D75,SettlementDays,Currency,Calendar,$O$61,$P$61,$Q$61,IborIndex,DiscountingCurve,,Trigger)</f>
        <v>obj_0097b#0000</v>
      </c>
      <c r="N75" s="50"/>
      <c r="O75" s="50"/>
      <c r="P75" s="32"/>
      <c r="Q75" s="32"/>
      <c r="R75" s="2"/>
      <c r="S75" s="3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0"/>
      <c r="C76" s="5"/>
      <c r="D76" s="62" t="s">
        <v>25</v>
      </c>
      <c r="E76" s="20" t="s">
        <v>116</v>
      </c>
      <c r="F76" s="70">
        <f t="shared" si="1"/>
        <v>42136</v>
      </c>
      <c r="G76" s="70">
        <f>_xll.qlInterestRateIndexValueDate(M76,F76,Trigger)</f>
        <v>42138</v>
      </c>
      <c r="H76" s="70">
        <f>_xll.qlInterestRateIndexMaturity(M76,G76,Trigger)</f>
        <v>43234</v>
      </c>
      <c r="I76" s="82">
        <f>_xll.qlIndexFixing(M76,F76,TRUE,AllTriggers)</f>
        <v>3.0000000000058024E-4</v>
      </c>
      <c r="J76" s="40" t="str">
        <f t="shared" si="4"/>
        <v>EUR1MSW3Y=</v>
      </c>
      <c r="K76" s="40" t="s">
        <v>131</v>
      </c>
      <c r="L76" s="50"/>
      <c r="M76" s="68" t="str">
        <f>_xll.qlSwapIndex(,IborIndexFamily,D76,SettlementDays,Currency,Calendar,$O$61,$P$61,$Q$61,IborIndex,DiscountingCurve,,Trigger)</f>
        <v>obj_0099f#0000</v>
      </c>
      <c r="N76" s="50"/>
      <c r="O76" s="50"/>
      <c r="P76" s="32"/>
      <c r="Q76" s="32"/>
      <c r="R76" s="2"/>
      <c r="S76" s="3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0"/>
      <c r="C77" s="5"/>
      <c r="D77" s="62" t="s">
        <v>26</v>
      </c>
      <c r="E77" s="20" t="s">
        <v>116</v>
      </c>
      <c r="F77" s="70">
        <f t="shared" si="1"/>
        <v>42136</v>
      </c>
      <c r="G77" s="70">
        <f>_xll.qlInterestRateIndexValueDate(M77,F77,Trigger)</f>
        <v>42138</v>
      </c>
      <c r="H77" s="70">
        <f>_xll.qlInterestRateIndexMaturity(M77,G77,Trigger)</f>
        <v>43599</v>
      </c>
      <c r="I77" s="82">
        <f>_xll.qlIndexFixing(M77,F77,TRUE,AllTriggers)</f>
        <v>1.2100000007732833E-3</v>
      </c>
      <c r="J77" s="40" t="str">
        <f t="shared" si="4"/>
        <v>EUR1MSW4Y=</v>
      </c>
      <c r="K77" s="40" t="s">
        <v>132</v>
      </c>
      <c r="L77" s="50"/>
      <c r="M77" s="68" t="str">
        <f>_xll.qlSwapIndex(,IborIndexFamily,D77,SettlementDays,Currency,Calendar,$O$61,$P$61,$Q$61,IborIndex,DiscountingCurve,,Trigger)</f>
        <v>obj_00995#0000</v>
      </c>
      <c r="N77" s="50"/>
      <c r="O77" s="50"/>
      <c r="P77" s="32"/>
      <c r="Q77" s="32"/>
      <c r="R77" s="2"/>
      <c r="S77" s="3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0"/>
      <c r="C78" s="5"/>
      <c r="D78" s="62" t="s">
        <v>27</v>
      </c>
      <c r="E78" s="20" t="s">
        <v>116</v>
      </c>
      <c r="F78" s="70">
        <f t="shared" si="1"/>
        <v>42136</v>
      </c>
      <c r="G78" s="70">
        <f>_xll.qlInterestRateIndexValueDate(M78,F78,Trigger)</f>
        <v>42138</v>
      </c>
      <c r="H78" s="70">
        <f>_xll.qlInterestRateIndexMaturity(M78,G78,Trigger)</f>
        <v>43965</v>
      </c>
      <c r="I78" s="82">
        <f>_xll.qlIndexFixing(M78,F78,TRUE,AllTriggers)</f>
        <v>2.3100000000188729E-3</v>
      </c>
      <c r="J78" s="40" t="str">
        <f t="shared" si="4"/>
        <v>EUR1MSW5Y=</v>
      </c>
      <c r="K78" s="40" t="s">
        <v>133</v>
      </c>
      <c r="L78" s="5"/>
      <c r="M78" s="68" t="str">
        <f>_xll.qlSwapIndex(,IborIndexFamily,D78,SettlementDays,Currency,Calendar,$O$61,$P$61,$Q$61,IborIndex,DiscountingCurve,,Trigger)</f>
        <v>obj_00987#0000</v>
      </c>
      <c r="N78" s="5"/>
      <c r="O78" s="50"/>
      <c r="P78" s="2"/>
      <c r="Q78" s="2"/>
      <c r="R78" s="2"/>
      <c r="S78" s="3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0"/>
      <c r="C79" s="5"/>
      <c r="D79" s="62" t="s">
        <v>86</v>
      </c>
      <c r="E79" s="20" t="s">
        <v>116</v>
      </c>
      <c r="F79" s="70">
        <f t="shared" si="1"/>
        <v>42136</v>
      </c>
      <c r="G79" s="70">
        <f>_xll.qlInterestRateIndexValueDate(M79,F79,Trigger)</f>
        <v>42138</v>
      </c>
      <c r="H79" s="70">
        <f>_xll.qlInterestRateIndexMaturity(M79,G79,Trigger)</f>
        <v>44330</v>
      </c>
      <c r="I79" s="82">
        <f>_xll.qlIndexFixing(M79,F79,TRUE,AllTriggers)</f>
        <v>3.4699999999648922E-3</v>
      </c>
      <c r="J79" s="40" t="str">
        <f t="shared" si="4"/>
        <v>EUR1MSW6Y=</v>
      </c>
      <c r="K79" s="40" t="s">
        <v>134</v>
      </c>
      <c r="L79" s="5"/>
      <c r="M79" s="68" t="str">
        <f>_xll.qlSwapIndex(,IborIndexFamily,D79,SettlementDays,Currency,Calendar,$O$61,$P$61,$Q$61,IborIndex,DiscountingCurve,,Trigger)</f>
        <v>obj_00980#0000</v>
      </c>
      <c r="N79" s="5"/>
      <c r="O79" s="50"/>
      <c r="P79" s="2"/>
      <c r="Q79" s="2"/>
      <c r="R79" s="2"/>
      <c r="S79" s="3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0"/>
      <c r="C80" s="5"/>
      <c r="D80" s="62" t="s">
        <v>28</v>
      </c>
      <c r="E80" s="20" t="s">
        <v>116</v>
      </c>
      <c r="F80" s="70">
        <f t="shared" si="1"/>
        <v>42136</v>
      </c>
      <c r="G80" s="70">
        <f>_xll.qlInterestRateIndexValueDate(M80,F80,Trigger)</f>
        <v>42138</v>
      </c>
      <c r="H80" s="70">
        <f>_xll.qlInterestRateIndexMaturity(M80,G80,Trigger)</f>
        <v>44697</v>
      </c>
      <c r="I80" s="82">
        <f>_xll.qlIndexFixing(M80,F80,TRUE,AllTriggers)</f>
        <v>4.6600000000366869E-3</v>
      </c>
      <c r="J80" s="40" t="str">
        <f t="shared" si="4"/>
        <v>EUR1MSW7Y=</v>
      </c>
      <c r="K80" s="40" t="s">
        <v>135</v>
      </c>
      <c r="L80" s="5"/>
      <c r="M80" s="68" t="str">
        <f>_xll.qlSwapIndex(,IborIndexFamily,D80,SettlementDays,Currency,Calendar,$O$61,$P$61,$Q$61,IborIndex,DiscountingCurve,,Trigger)</f>
        <v>obj_00947#0000</v>
      </c>
      <c r="N80" s="5"/>
      <c r="O80" s="50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0"/>
      <c r="C81" s="5"/>
      <c r="D81" s="62" t="s">
        <v>87</v>
      </c>
      <c r="E81" s="20" t="s">
        <v>116</v>
      </c>
      <c r="F81" s="70">
        <f t="shared" si="1"/>
        <v>42136</v>
      </c>
      <c r="G81" s="70">
        <f>_xll.qlInterestRateIndexValueDate(M81,F81,Trigger)</f>
        <v>42138</v>
      </c>
      <c r="H81" s="70">
        <f>_xll.qlInterestRateIndexMaturity(M81,G81,Trigger)</f>
        <v>45061</v>
      </c>
      <c r="I81" s="82">
        <f>_xll.qlIndexFixing(M81,F81,TRUE,AllTriggers)</f>
        <v>5.7499999998253965E-3</v>
      </c>
      <c r="J81" s="40" t="str">
        <f t="shared" si="4"/>
        <v>EUR1MSW8Y=</v>
      </c>
      <c r="K81" s="40" t="s">
        <v>136</v>
      </c>
      <c r="L81" s="5"/>
      <c r="M81" s="68" t="str">
        <f>_xll.qlSwapIndex(,IborIndexFamily,D81,SettlementDays,Currency,Calendar,$O$61,$P$61,$Q$61,IborIndex,DiscountingCurve,,Trigger)</f>
        <v>obj_009c2#0000</v>
      </c>
      <c r="N81" s="5"/>
      <c r="O81" s="50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0"/>
      <c r="C82" s="5"/>
      <c r="D82" s="62" t="s">
        <v>88</v>
      </c>
      <c r="E82" s="20" t="s">
        <v>116</v>
      </c>
      <c r="F82" s="70">
        <f t="shared" si="1"/>
        <v>42136</v>
      </c>
      <c r="G82" s="70">
        <f>_xll.qlInterestRateIndexValueDate(M82,F82,Trigger)</f>
        <v>42138</v>
      </c>
      <c r="H82" s="70">
        <f>_xll.qlInterestRateIndexMaturity(M82,G82,Trigger)</f>
        <v>45426</v>
      </c>
      <c r="I82" s="82">
        <f>_xll.qlIndexFixing(M82,F82,TRUE,AllTriggers)</f>
        <v>6.7300000000584913E-3</v>
      </c>
      <c r="J82" s="40" t="str">
        <f t="shared" si="4"/>
        <v>EUR1MSW9Y=</v>
      </c>
      <c r="K82" s="40" t="s">
        <v>137</v>
      </c>
      <c r="L82" s="5"/>
      <c r="M82" s="68" t="str">
        <f>_xll.qlSwapIndex(,IborIndexFamily,D82,SettlementDays,Currency,Calendar,$O$61,$P$61,$Q$61,IborIndex,DiscountingCurve,,Trigger)</f>
        <v>obj_009d9#0000</v>
      </c>
      <c r="N82" s="5"/>
      <c r="O82" s="50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0"/>
      <c r="C83" s="5"/>
      <c r="D83" s="62" t="s">
        <v>29</v>
      </c>
      <c r="E83" s="20" t="s">
        <v>116</v>
      </c>
      <c r="F83" s="70">
        <f t="shared" si="1"/>
        <v>42136</v>
      </c>
      <c r="G83" s="70">
        <f>_xll.qlInterestRateIndexValueDate(M83,F83,Trigger)</f>
        <v>42138</v>
      </c>
      <c r="H83" s="70">
        <f>_xll.qlInterestRateIndexMaturity(M83,G83,Trigger)</f>
        <v>45791</v>
      </c>
      <c r="I83" s="82">
        <f>_xll.qlIndexFixing(M83,F83,TRUE,AllTriggers)</f>
        <v>7.5499999997877994E-3</v>
      </c>
      <c r="J83" s="40" t="str">
        <f t="shared" si="4"/>
        <v>EUR1MSW10Y=</v>
      </c>
      <c r="K83" s="40" t="s">
        <v>138</v>
      </c>
      <c r="L83" s="5"/>
      <c r="M83" s="68" t="str">
        <f>_xll.qlSwapIndex(,IborIndexFamily,D83,SettlementDays,Currency,Calendar,$O$61,$P$61,$Q$61,IborIndex,DiscountingCurve,,Trigger)</f>
        <v>obj_00966#0000</v>
      </c>
      <c r="N83" s="5"/>
      <c r="O83" s="50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0"/>
      <c r="C84" s="5"/>
      <c r="D84" s="62" t="s">
        <v>89</v>
      </c>
      <c r="E84" s="20" t="s">
        <v>116</v>
      </c>
      <c r="F84" s="70">
        <f t="shared" si="1"/>
        <v>42136</v>
      </c>
      <c r="G84" s="70">
        <f>_xll.qlInterestRateIndexValueDate(M84,F84,Trigger)</f>
        <v>42138</v>
      </c>
      <c r="H84" s="70">
        <f>_xll.qlInterestRateIndexMaturity(M84,G84,Trigger)</f>
        <v>46156</v>
      </c>
      <c r="I84" s="82">
        <f>_xll.qlIndexFixing(M84,F84,TRUE,AllTriggers)</f>
        <v>8.2880284537616127E-3</v>
      </c>
      <c r="J84" s="40" t="str">
        <f t="shared" si="4"/>
        <v>EUR1MSW11Y=</v>
      </c>
      <c r="K84" s="40" t="s">
        <v>139</v>
      </c>
      <c r="L84" s="5"/>
      <c r="M84" s="68" t="str">
        <f>_xll.qlSwapIndex(,IborIndexFamily,D84,SettlementDays,Currency,Calendar,$O$61,$P$61,$Q$61,IborIndex,DiscountingCurve,,Trigger)</f>
        <v>obj_009cf#0000</v>
      </c>
      <c r="N84" s="5"/>
      <c r="O84" s="50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0"/>
      <c r="C85" s="5"/>
      <c r="D85" s="62" t="s">
        <v>30</v>
      </c>
      <c r="E85" s="20" t="s">
        <v>116</v>
      </c>
      <c r="F85" s="70">
        <f t="shared" si="1"/>
        <v>42136</v>
      </c>
      <c r="G85" s="70">
        <f>_xll.qlInterestRateIndexValueDate(M85,F85,Trigger)</f>
        <v>42138</v>
      </c>
      <c r="H85" s="70">
        <f>_xll.qlInterestRateIndexMaturity(M85,G85,Trigger)</f>
        <v>46521</v>
      </c>
      <c r="I85" s="82">
        <f>_xll.qlIndexFixing(M85,F85,TRUE,AllTriggers)</f>
        <v>8.9499999999977115E-3</v>
      </c>
      <c r="J85" s="40" t="str">
        <f t="shared" si="4"/>
        <v>EUR1MSW12Y=</v>
      </c>
      <c r="K85" s="40" t="s">
        <v>140</v>
      </c>
      <c r="L85" s="5"/>
      <c r="M85" s="68" t="str">
        <f>_xll.qlSwapIndex(,IborIndexFamily,D85,SettlementDays,Currency,Calendar,$O$61,$P$61,$Q$61,IborIndex,DiscountingCurve,,Trigger)</f>
        <v>obj_0096a#0000</v>
      </c>
      <c r="N85" s="5"/>
      <c r="O85" s="50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0"/>
      <c r="C86" s="5"/>
      <c r="D86" s="62" t="s">
        <v>90</v>
      </c>
      <c r="E86" s="20" t="s">
        <v>116</v>
      </c>
      <c r="F86" s="70">
        <f t="shared" si="1"/>
        <v>42136</v>
      </c>
      <c r="G86" s="70">
        <f>_xll.qlInterestRateIndexValueDate(M86,F86,Trigger)</f>
        <v>42138</v>
      </c>
      <c r="H86" s="70">
        <f>_xll.qlInterestRateIndexMaturity(M86,G86,Trigger)</f>
        <v>46888</v>
      </c>
      <c r="I86" s="82">
        <f>_xll.qlIndexFixing(M86,F86,TRUE,AllTriggers)</f>
        <v>9.5251405277442958E-3</v>
      </c>
      <c r="J86" s="40" t="str">
        <f t="shared" si="4"/>
        <v>EUR1MSW13Y=</v>
      </c>
      <c r="K86" s="40"/>
      <c r="L86" s="5"/>
      <c r="M86" s="68" t="str">
        <f>_xll.qlSwapIndex(,IborIndexFamily,D86,SettlementDays,Currency,Calendar,$O$61,$P$61,$Q$61,IborIndex,DiscountingCurve,,Trigger)</f>
        <v>obj_00943#0000</v>
      </c>
      <c r="N86" s="5"/>
      <c r="O86" s="50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0"/>
      <c r="C87" s="5"/>
      <c r="D87" s="62" t="s">
        <v>91</v>
      </c>
      <c r="E87" s="20" t="s">
        <v>116</v>
      </c>
      <c r="F87" s="70">
        <f t="shared" si="1"/>
        <v>42136</v>
      </c>
      <c r="G87" s="70">
        <f>_xll.qlInterestRateIndexValueDate(M87,F87,Trigger)</f>
        <v>42138</v>
      </c>
      <c r="H87" s="70">
        <f>_xll.qlInterestRateIndexMaturity(M87,G87,Trigger)</f>
        <v>47252</v>
      </c>
      <c r="I87" s="82">
        <f>_xll.qlIndexFixing(M87,F87,TRUE,AllTriggers)</f>
        <v>1.000866851795407E-2</v>
      </c>
      <c r="J87" s="40" t="str">
        <f t="shared" si="4"/>
        <v>EUR1MSW14Y=</v>
      </c>
      <c r="K87" s="40"/>
      <c r="L87" s="5"/>
      <c r="M87" s="68" t="str">
        <f>_xll.qlSwapIndex(,IborIndexFamily,D87,SettlementDays,Currency,Calendar,$O$61,$P$61,$Q$61,IborIndex,DiscountingCurve,,Trigger)</f>
        <v>obj_0095f#0000</v>
      </c>
      <c r="N87" s="5"/>
      <c r="O87" s="50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0"/>
      <c r="C88" s="5"/>
      <c r="D88" s="62" t="s">
        <v>31</v>
      </c>
      <c r="E88" s="20" t="s">
        <v>116</v>
      </c>
      <c r="F88" s="70">
        <f t="shared" si="1"/>
        <v>42136</v>
      </c>
      <c r="G88" s="70">
        <f>_xll.qlInterestRateIndexValueDate(M88,F88,Trigger)</f>
        <v>42138</v>
      </c>
      <c r="H88" s="70">
        <f>_xll.qlInterestRateIndexMaturity(M88,G88,Trigger)</f>
        <v>47617</v>
      </c>
      <c r="I88" s="82">
        <f>_xll.qlIndexFixing(M88,F88,TRUE,AllTriggers)</f>
        <v>1.04200000004904E-2</v>
      </c>
      <c r="J88" s="40" t="str">
        <f t="shared" si="4"/>
        <v>EUR1MSW15Y=</v>
      </c>
      <c r="K88" s="40" t="s">
        <v>141</v>
      </c>
      <c r="L88" s="5"/>
      <c r="M88" s="68" t="str">
        <f>_xll.qlSwapIndex(,IborIndexFamily,D88,SettlementDays,Currency,Calendar,$O$61,$P$61,$Q$61,IborIndex,DiscountingCurve,,Trigger)</f>
        <v>obj_009bd#0000</v>
      </c>
      <c r="N88" s="5"/>
      <c r="O88" s="50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0"/>
      <c r="C89" s="5"/>
      <c r="D89" s="62" t="s">
        <v>92</v>
      </c>
      <c r="E89" s="20" t="s">
        <v>116</v>
      </c>
      <c r="F89" s="70">
        <f t="shared" si="1"/>
        <v>42136</v>
      </c>
      <c r="G89" s="70">
        <f>_xll.qlInterestRateIndexValueDate(M89,F89,Trigger)</f>
        <v>42138</v>
      </c>
      <c r="H89" s="70">
        <f>_xll.qlInterestRateIndexMaturity(M89,G89,Trigger)</f>
        <v>47982</v>
      </c>
      <c r="I89" s="82">
        <f>_xll.qlIndexFixing(M89,F89,TRUE,AllTriggers)</f>
        <v>1.076823427669176E-2</v>
      </c>
      <c r="J89" s="40" t="str">
        <f t="shared" si="4"/>
        <v>EUR1MSW16Y=</v>
      </c>
      <c r="K89" s="40"/>
      <c r="L89" s="5"/>
      <c r="M89" s="68" t="str">
        <f>_xll.qlSwapIndex(,IborIndexFamily,D89,SettlementDays,Currency,Calendar,$O$61,$P$61,$Q$61,IborIndex,DiscountingCurve,,Trigger)</f>
        <v>obj_0097e#0000</v>
      </c>
      <c r="N89" s="5"/>
      <c r="O89" s="50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0"/>
      <c r="C90" s="5"/>
      <c r="D90" s="62" t="s">
        <v>93</v>
      </c>
      <c r="E90" s="20" t="s">
        <v>116</v>
      </c>
      <c r="F90" s="70">
        <f t="shared" si="1"/>
        <v>42136</v>
      </c>
      <c r="G90" s="70">
        <f>_xll.qlInterestRateIndexValueDate(M90,F90,Trigger)</f>
        <v>42138</v>
      </c>
      <c r="H90" s="70">
        <f>_xll.qlInterestRateIndexMaturity(M90,G90,Trigger)</f>
        <v>48348</v>
      </c>
      <c r="I90" s="82">
        <f>_xll.qlIndexFixing(M90,F90,TRUE,AllTriggers)</f>
        <v>1.1063086526392884E-2</v>
      </c>
      <c r="J90" s="40" t="str">
        <f t="shared" si="4"/>
        <v>EUR1MSW17Y=</v>
      </c>
      <c r="K90" s="40"/>
      <c r="L90" s="5"/>
      <c r="M90" s="68" t="str">
        <f>_xll.qlSwapIndex(,IborIndexFamily,D90,SettlementDays,Currency,Calendar,$O$61,$P$61,$Q$61,IborIndex,DiscountingCurve,,Trigger)</f>
        <v>obj_00994#0000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0"/>
      <c r="C91" s="5"/>
      <c r="D91" s="62" t="s">
        <v>94</v>
      </c>
      <c r="E91" s="20" t="s">
        <v>116</v>
      </c>
      <c r="F91" s="70">
        <f t="shared" si="1"/>
        <v>42136</v>
      </c>
      <c r="G91" s="70">
        <f>_xll.qlInterestRateIndexValueDate(M91,F91,Trigger)</f>
        <v>42138</v>
      </c>
      <c r="H91" s="70">
        <f>_xll.qlInterestRateIndexMaturity(M91,G91,Trigger)</f>
        <v>48715</v>
      </c>
      <c r="I91" s="82">
        <f>_xll.qlIndexFixing(M91,F91,TRUE,AllTriggers)</f>
        <v>1.1307407341757799E-2</v>
      </c>
      <c r="J91" s="40" t="str">
        <f t="shared" si="4"/>
        <v>EUR1MSW18Y=</v>
      </c>
      <c r="K91" s="40"/>
      <c r="L91" s="5"/>
      <c r="M91" s="68" t="str">
        <f>_xll.qlSwapIndex(,IborIndexFamily,D91,SettlementDays,Currency,Calendar,$O$61,$P$61,$Q$61,IborIndex,DiscountingCurve,,Trigger)</f>
        <v>obj_009af#0000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0"/>
      <c r="C92" s="5"/>
      <c r="D92" s="62" t="s">
        <v>95</v>
      </c>
      <c r="E92" s="20" t="s">
        <v>116</v>
      </c>
      <c r="F92" s="70">
        <f t="shared" si="1"/>
        <v>42136</v>
      </c>
      <c r="G92" s="70">
        <f>_xll.qlInterestRateIndexValueDate(M92,F92,Trigger)</f>
        <v>42138</v>
      </c>
      <c r="H92" s="70">
        <f>_xll.qlInterestRateIndexMaturity(M92,G92,Trigger)</f>
        <v>49079</v>
      </c>
      <c r="I92" s="82">
        <f>_xll.qlIndexFixing(M92,F92,TRUE,AllTriggers)</f>
        <v>1.1506952656221359E-2</v>
      </c>
      <c r="J92" s="40" t="str">
        <f t="shared" si="4"/>
        <v>EUR1MSW19Y=</v>
      </c>
      <c r="K92" s="40"/>
      <c r="L92" s="5"/>
      <c r="M92" s="68" t="str">
        <f>_xll.qlSwapIndex(,IborIndexFamily,D92,SettlementDays,Currency,Calendar,$O$61,$P$61,$Q$61,IborIndex,DiscountingCurve,,Trigger)</f>
        <v>obj_00981#0000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0"/>
      <c r="C93" s="5"/>
      <c r="D93" s="62" t="s">
        <v>96</v>
      </c>
      <c r="E93" s="20" t="s">
        <v>116</v>
      </c>
      <c r="F93" s="70">
        <f t="shared" si="1"/>
        <v>42136</v>
      </c>
      <c r="G93" s="70">
        <f>_xll.qlInterestRateIndexValueDate(M93,F93,Trigger)</f>
        <v>42138</v>
      </c>
      <c r="H93" s="70">
        <f>_xll.qlInterestRateIndexMaturity(M93,G93,Trigger)</f>
        <v>49443</v>
      </c>
      <c r="I93" s="82">
        <f>_xll.qlIndexFixing(M93,F93,TRUE,AllTriggers)</f>
        <v>1.1670000000192507E-2</v>
      </c>
      <c r="J93" s="40" t="str">
        <f t="shared" si="4"/>
        <v>EUR1MSW20Y=</v>
      </c>
      <c r="K93" s="40" t="s">
        <v>142</v>
      </c>
      <c r="L93" s="5"/>
      <c r="M93" s="68" t="str">
        <f>_xll.qlSwapIndex(,IborIndexFamily,D93,SettlementDays,Currency,Calendar,$O$61,$P$61,$Q$61,IborIndex,DiscountingCurve,,Trigger)</f>
        <v>obj_009b8#0000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0"/>
      <c r="C94" s="5"/>
      <c r="D94" s="62" t="s">
        <v>97</v>
      </c>
      <c r="E94" s="20" t="s">
        <v>116</v>
      </c>
      <c r="F94" s="70">
        <f t="shared" si="1"/>
        <v>42136</v>
      </c>
      <c r="G94" s="70">
        <f>_xll.qlInterestRateIndexValueDate(M94,F94,Trigger)</f>
        <v>42138</v>
      </c>
      <c r="H94" s="70">
        <f>_xll.qlInterestRateIndexMaturity(M94,G94,Trigger)</f>
        <v>49809</v>
      </c>
      <c r="I94" s="82">
        <f>_xll.qlIndexFixing(M94,F94,TRUE,AllTriggers)</f>
        <v>1.1804534309465733E-2</v>
      </c>
      <c r="J94" s="40" t="str">
        <f t="shared" si="4"/>
        <v>EUR1MSW21Y=</v>
      </c>
      <c r="K94" s="40"/>
      <c r="L94" s="5"/>
      <c r="M94" s="68" t="str">
        <f>_xll.qlSwapIndex(,IborIndexFamily,D94,SettlementDays,Currency,Calendar,$O$61,$P$61,$Q$61,IborIndex,DiscountingCurve,,Trigger)</f>
        <v>obj_00968#0000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0"/>
      <c r="C95" s="5"/>
      <c r="D95" s="62" t="s">
        <v>98</v>
      </c>
      <c r="E95" s="20" t="s">
        <v>116</v>
      </c>
      <c r="F95" s="70">
        <f t="shared" si="1"/>
        <v>42136</v>
      </c>
      <c r="G95" s="70">
        <f>_xll.qlInterestRateIndexValueDate(M95,F95,Trigger)</f>
        <v>42138</v>
      </c>
      <c r="H95" s="70">
        <f>_xll.qlInterestRateIndexMaturity(M95,G95,Trigger)</f>
        <v>50174</v>
      </c>
      <c r="I95" s="82">
        <f>_xll.qlIndexFixing(M95,F95,TRUE,AllTriggers)</f>
        <v>1.1912699013271752E-2</v>
      </c>
      <c r="J95" s="40" t="str">
        <f t="shared" si="4"/>
        <v>EUR1MSW22Y=</v>
      </c>
      <c r="K95" s="40"/>
      <c r="L95" s="5"/>
      <c r="M95" s="68" t="str">
        <f>_xll.qlSwapIndex(,IborIndexFamily,D95,SettlementDays,Currency,Calendar,$O$61,$P$61,$Q$61,IborIndex,DiscountingCurve,,Trigger)</f>
        <v>obj_00979#0000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0"/>
      <c r="C96" s="5"/>
      <c r="D96" s="62" t="s">
        <v>99</v>
      </c>
      <c r="E96" s="20" t="s">
        <v>116</v>
      </c>
      <c r="F96" s="70">
        <f t="shared" si="1"/>
        <v>42136</v>
      </c>
      <c r="G96" s="70">
        <f>_xll.qlInterestRateIndexValueDate(M96,F96,Trigger)</f>
        <v>42138</v>
      </c>
      <c r="H96" s="70">
        <f>_xll.qlInterestRateIndexMaturity(M96,G96,Trigger)</f>
        <v>50539</v>
      </c>
      <c r="I96" s="82">
        <f>_xll.qlIndexFixing(M96,F96,TRUE,AllTriggers)</f>
        <v>1.2002233769156802E-2</v>
      </c>
      <c r="J96" s="40" t="str">
        <f t="shared" si="4"/>
        <v>EUR1MSW23Y=</v>
      </c>
      <c r="K96" s="40"/>
      <c r="L96" s="5"/>
      <c r="M96" s="68" t="str">
        <f>_xll.qlSwapIndex(,IborIndexFamily,D96,SettlementDays,Currency,Calendar,$O$61,$P$61,$Q$61,IborIndex,DiscountingCurve,,Trigger)</f>
        <v>obj_00972#0000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0"/>
      <c r="C97" s="5"/>
      <c r="D97" s="62" t="s">
        <v>100</v>
      </c>
      <c r="E97" s="20" t="s">
        <v>116</v>
      </c>
      <c r="F97" s="70">
        <f t="shared" si="1"/>
        <v>42136</v>
      </c>
      <c r="G97" s="70">
        <f>_xll.qlInterestRateIndexValueDate(M97,F97,Trigger)</f>
        <v>42138</v>
      </c>
      <c r="H97" s="70">
        <f>_xll.qlInterestRateIndexMaturity(M97,G97,Trigger)</f>
        <v>50906</v>
      </c>
      <c r="I97" s="82">
        <f>_xll.qlIndexFixing(M97,F97,TRUE,AllTriggers)</f>
        <v>1.2079365280382375E-2</v>
      </c>
      <c r="J97" s="40" t="str">
        <f t="shared" si="4"/>
        <v>EUR1MSW24Y=</v>
      </c>
      <c r="K97" s="40"/>
      <c r="L97" s="5"/>
      <c r="M97" s="68" t="str">
        <f>_xll.qlSwapIndex(,IborIndexFamily,D97,SettlementDays,Currency,Calendar,$O$61,$P$61,$Q$61,IborIndex,DiscountingCurve,,Trigger)</f>
        <v>obj_0098b#0000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0"/>
      <c r="C98" s="5"/>
      <c r="D98" s="62" t="s">
        <v>101</v>
      </c>
      <c r="E98" s="20" t="s">
        <v>116</v>
      </c>
      <c r="F98" s="70">
        <f t="shared" si="1"/>
        <v>42136</v>
      </c>
      <c r="G98" s="70">
        <f>_xll.qlInterestRateIndexValueDate(M98,F98,Trigger)</f>
        <v>42138</v>
      </c>
      <c r="H98" s="70">
        <f>_xll.qlInterestRateIndexMaturity(M98,G98,Trigger)</f>
        <v>51270</v>
      </c>
      <c r="I98" s="82">
        <f>_xll.qlIndexFixing(M98,F98,TRUE,AllTriggers)</f>
        <v>1.214999999998673E-2</v>
      </c>
      <c r="J98" s="40" t="str">
        <f t="shared" si="4"/>
        <v>EUR1MSW25Y=</v>
      </c>
      <c r="K98" s="40" t="s">
        <v>143</v>
      </c>
      <c r="L98" s="5"/>
      <c r="M98" s="68" t="str">
        <f>_xll.qlSwapIndex(,IborIndexFamily,D98,SettlementDays,Currency,Calendar,$O$61,$P$61,$Q$61,IborIndex,DiscountingCurve,,Trigger)</f>
        <v>obj_0095d#0000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0"/>
      <c r="C99" s="5"/>
      <c r="D99" s="62" t="s">
        <v>102</v>
      </c>
      <c r="E99" s="20" t="s">
        <v>116</v>
      </c>
      <c r="F99" s="70">
        <f t="shared" si="1"/>
        <v>42136</v>
      </c>
      <c r="G99" s="70">
        <f>_xll.qlInterestRateIndexValueDate(M99,F99,Trigger)</f>
        <v>42138</v>
      </c>
      <c r="H99" s="70">
        <f>_xll.qlInterestRateIndexMaturity(M99,G99,Trigger)</f>
        <v>51635</v>
      </c>
      <c r="I99" s="82">
        <f>_xll.qlIndexFixing(M99,F99,TRUE,AllTriggers)</f>
        <v>1.2217233904136149E-2</v>
      </c>
      <c r="J99" s="40" t="str">
        <f t="shared" si="4"/>
        <v>EUR1MSW26Y=</v>
      </c>
      <c r="K99" s="40"/>
      <c r="L99" s="5"/>
      <c r="M99" s="68" t="str">
        <f>_xll.qlSwapIndex(,IborIndexFamily,D99,SettlementDays,Currency,Calendar,$O$61,$P$61,$Q$61,IborIndex,DiscountingCurve,,Trigger)</f>
        <v>obj_009d5#0000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0"/>
      <c r="C100" s="5"/>
      <c r="D100" s="62" t="s">
        <v>103</v>
      </c>
      <c r="E100" s="20" t="s">
        <v>116</v>
      </c>
      <c r="F100" s="70">
        <f t="shared" si="1"/>
        <v>42136</v>
      </c>
      <c r="G100" s="70">
        <f>_xll.qlInterestRateIndexValueDate(M100,F100,Trigger)</f>
        <v>42138</v>
      </c>
      <c r="H100" s="70">
        <f>_xll.qlInterestRateIndexMaturity(M100,G100,Trigger)</f>
        <v>52000</v>
      </c>
      <c r="I100" s="82">
        <f>_xll.qlIndexFixing(M100,F100,TRUE,AllTriggers)</f>
        <v>1.2282401947392605E-2</v>
      </c>
      <c r="J100" s="40" t="str">
        <f t="shared" si="4"/>
        <v>EUR1MSW27Y=</v>
      </c>
      <c r="K100" s="40"/>
      <c r="L100" s="5"/>
      <c r="M100" s="68" t="str">
        <f>_xll.qlSwapIndex(,IborIndexFamily,D100,SettlementDays,Currency,Calendar,$O$61,$P$61,$Q$61,IborIndex,DiscountingCurve,,Trigger)</f>
        <v>obj_009c9#0000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0"/>
      <c r="C101" s="5"/>
      <c r="D101" s="62" t="s">
        <v>104</v>
      </c>
      <c r="E101" s="20" t="s">
        <v>116</v>
      </c>
      <c r="F101" s="70">
        <f t="shared" si="1"/>
        <v>42136</v>
      </c>
      <c r="G101" s="70">
        <f>_xll.qlInterestRateIndexValueDate(M101,F101,Trigger)</f>
        <v>42138</v>
      </c>
      <c r="H101" s="70">
        <f>_xll.qlInterestRateIndexMaturity(M101,G101,Trigger)</f>
        <v>52365</v>
      </c>
      <c r="I101" s="82">
        <f>_xll.qlIndexFixing(M101,F101,TRUE,AllTriggers)</f>
        <v>1.2344827681398152E-2</v>
      </c>
      <c r="J101" s="40" t="str">
        <f t="shared" si="4"/>
        <v>EUR1MSW28Y=</v>
      </c>
      <c r="K101" s="40"/>
      <c r="L101" s="5"/>
      <c r="M101" s="68" t="str">
        <f>_xll.qlSwapIndex(,IborIndexFamily,D101,SettlementDays,Currency,Calendar,$O$61,$P$61,$Q$61,IborIndex,DiscountingCurve,,Trigger)</f>
        <v>obj_009d8#0000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0"/>
      <c r="C102" s="5"/>
      <c r="D102" s="62" t="s">
        <v>105</v>
      </c>
      <c r="E102" s="20" t="s">
        <v>116</v>
      </c>
      <c r="F102" s="70">
        <f t="shared" si="1"/>
        <v>42136</v>
      </c>
      <c r="G102" s="70">
        <f>_xll.qlInterestRateIndexValueDate(M102,F102,Trigger)</f>
        <v>42138</v>
      </c>
      <c r="H102" s="70">
        <f>_xll.qlInterestRateIndexMaturity(M102,G102,Trigger)</f>
        <v>52733</v>
      </c>
      <c r="I102" s="82">
        <f>_xll.qlIndexFixing(M102,F102,TRUE,AllTriggers)</f>
        <v>1.2405254777545531E-2</v>
      </c>
      <c r="J102" s="40" t="str">
        <f t="shared" si="4"/>
        <v>EUR1MSW29Y=</v>
      </c>
      <c r="K102" s="40"/>
      <c r="L102" s="5"/>
      <c r="M102" s="68" t="str">
        <f>_xll.qlSwapIndex(,IborIndexFamily,D102,SettlementDays,Currency,Calendar,$O$61,$P$61,$Q$61,IborIndex,DiscountingCurve,,Trigger)</f>
        <v>obj_0098c#0000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0"/>
      <c r="C103" s="5"/>
      <c r="D103" s="62" t="s">
        <v>106</v>
      </c>
      <c r="E103" s="20" t="s">
        <v>116</v>
      </c>
      <c r="F103" s="70">
        <f t="shared" si="1"/>
        <v>42136</v>
      </c>
      <c r="G103" s="70">
        <f>_xll.qlInterestRateIndexValueDate(M103,F103,Trigger)</f>
        <v>42138</v>
      </c>
      <c r="H103" s="70">
        <f>_xll.qlInterestRateIndexMaturity(M103,G103,Trigger)</f>
        <v>53097</v>
      </c>
      <c r="I103" s="82">
        <f>_xll.qlIndexFixing(M103,F103,TRUE,AllTriggers)</f>
        <v>1.2459999999923645E-2</v>
      </c>
      <c r="J103" s="40" t="str">
        <f t="shared" si="4"/>
        <v>EUR1MSW30Y=</v>
      </c>
      <c r="K103" s="40" t="s">
        <v>144</v>
      </c>
      <c r="L103" s="5"/>
      <c r="M103" s="68" t="str">
        <f>_xll.qlSwapIndex(,IborIndexFamily,D103,SettlementDays,Currency,Calendar,$O$61,$P$61,$Q$61,IborIndex,DiscountingCurve,,Trigger)</f>
        <v>obj_009e1#0000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0"/>
      <c r="C104" s="5"/>
      <c r="D104" s="62"/>
      <c r="E104" s="20"/>
      <c r="F104" s="70"/>
      <c r="G104" s="70"/>
      <c r="H104" s="70"/>
      <c r="I104" s="82"/>
      <c r="J104" s="40"/>
      <c r="K104" s="40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0"/>
      <c r="C105" s="5"/>
      <c r="D105" s="62"/>
      <c r="E105" s="20"/>
      <c r="F105" s="70"/>
      <c r="G105" s="70"/>
      <c r="H105" s="70"/>
      <c r="I105" s="82"/>
      <c r="J105" s="40"/>
      <c r="K105" s="40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0"/>
      <c r="C106" s="5"/>
      <c r="D106" s="62"/>
      <c r="E106" s="20"/>
      <c r="F106" s="70"/>
      <c r="G106" s="70"/>
      <c r="H106" s="70"/>
      <c r="I106" s="82"/>
      <c r="J106" s="40"/>
      <c r="K106" s="40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0"/>
      <c r="C107" s="5"/>
      <c r="D107" s="62"/>
      <c r="E107" s="20"/>
      <c r="F107" s="70"/>
      <c r="G107" s="70"/>
      <c r="H107" s="70"/>
      <c r="I107" s="82"/>
      <c r="J107" s="40"/>
      <c r="K107" s="40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0"/>
      <c r="C108" s="5"/>
      <c r="D108" s="62" t="s">
        <v>107</v>
      </c>
      <c r="E108" s="20" t="s">
        <v>116</v>
      </c>
      <c r="F108" s="70">
        <f t="shared" ref="F108:F115" si="5">EvaluationDate</f>
        <v>42136</v>
      </c>
      <c r="G108" s="70">
        <f>_xll.qlInterestRateIndexValueDate(M108,F108,Trigger)</f>
        <v>42138</v>
      </c>
      <c r="H108" s="70">
        <f>_xll.qlInterestRateIndexMaturity(M108,G108,Trigger)</f>
        <v>54924</v>
      </c>
      <c r="I108" s="82">
        <f>_xll.qlIndexFixing(M108,F108,TRUE,AllTriggers)</f>
        <v>1.2655972681646376E-2</v>
      </c>
      <c r="J108" s="40" t="str">
        <f>Currency&amp;CurveTenor&amp;E108&amp;D108&amp;"="</f>
        <v>EUR1MSW35Y=</v>
      </c>
      <c r="K108" s="40"/>
      <c r="L108" s="5"/>
      <c r="M108" s="68" t="str">
        <f>_xll.qlSwapIndex(,IborIndexFamily,D108,SettlementDays,Currency,Calendar,$O$61,$P$61,$Q$61,IborIndex,DiscountingCurve,,Trigger)</f>
        <v>obj_00965#0000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0"/>
      <c r="C109" s="5"/>
      <c r="D109" s="62"/>
      <c r="E109" s="20"/>
      <c r="F109" s="70"/>
      <c r="G109" s="70"/>
      <c r="H109" s="70"/>
      <c r="I109" s="82"/>
      <c r="J109" s="40"/>
      <c r="K109" s="40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0"/>
      <c r="C110" s="5"/>
      <c r="D110" s="62"/>
      <c r="E110" s="20"/>
      <c r="F110" s="70"/>
      <c r="G110" s="70"/>
      <c r="H110" s="70"/>
      <c r="I110" s="82"/>
      <c r="J110" s="40"/>
      <c r="K110" s="40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0"/>
      <c r="C111" s="5"/>
      <c r="D111" s="62"/>
      <c r="E111" s="20"/>
      <c r="F111" s="70"/>
      <c r="G111" s="70"/>
      <c r="H111" s="70"/>
      <c r="I111" s="82"/>
      <c r="J111" s="40"/>
      <c r="K111" s="40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0"/>
      <c r="C112" s="5"/>
      <c r="D112" s="62"/>
      <c r="E112" s="20"/>
      <c r="F112" s="70"/>
      <c r="G112" s="70"/>
      <c r="H112" s="70"/>
      <c r="I112" s="82"/>
      <c r="J112" s="40"/>
      <c r="K112" s="40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0"/>
      <c r="C113" s="5"/>
      <c r="D113" s="62" t="s">
        <v>108</v>
      </c>
      <c r="E113" s="20" t="s">
        <v>116</v>
      </c>
      <c r="F113" s="70">
        <f t="shared" si="5"/>
        <v>42136</v>
      </c>
      <c r="G113" s="70">
        <f>_xll.qlInterestRateIndexValueDate(M113,F113,Trigger)</f>
        <v>42138</v>
      </c>
      <c r="H113" s="70">
        <f>_xll.qlInterestRateIndexMaturity(M113,G113,Trigger)</f>
        <v>56748</v>
      </c>
      <c r="I113" s="82">
        <f>_xll.qlIndexFixing(M113,F113,TRUE,AllTriggers)</f>
        <v>1.2680000000030682E-2</v>
      </c>
      <c r="J113" s="40" t="str">
        <f>Currency&amp;CurveTenor&amp;E113&amp;D113&amp;"="</f>
        <v>EUR1MSW40Y=</v>
      </c>
      <c r="K113" s="40" t="s">
        <v>145</v>
      </c>
      <c r="L113" s="5"/>
      <c r="M113" s="68" t="str">
        <f>_xll.qlSwapIndex(,IborIndexFamily,D113,SettlementDays,Currency,Calendar,$O$61,$P$61,$Q$61,IborIndex,DiscountingCurve,,Trigger)</f>
        <v>obj_009ca#0000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0"/>
      <c r="C114" s="5"/>
      <c r="D114" s="62" t="s">
        <v>109</v>
      </c>
      <c r="E114" s="20" t="s">
        <v>116</v>
      </c>
      <c r="F114" s="70">
        <f t="shared" si="5"/>
        <v>42136</v>
      </c>
      <c r="G114" s="70">
        <f>_xll.qlInterestRateIndexValueDate(M114,F114,Trigger)</f>
        <v>42138</v>
      </c>
      <c r="H114" s="70">
        <f>_xll.qlInterestRateIndexMaturity(M114,G114,Trigger)</f>
        <v>60401</v>
      </c>
      <c r="I114" s="82">
        <f>_xll.qlIndexFixing(M114,F114,TRUE,AllTriggers)</f>
        <v>1.2330000000025732E-2</v>
      </c>
      <c r="J114" s="40" t="str">
        <f>Currency&amp;CurveTenor&amp;E114&amp;D114&amp;"="</f>
        <v>EUR1MSW50Y=</v>
      </c>
      <c r="K114" s="40" t="s">
        <v>146</v>
      </c>
      <c r="L114" s="5"/>
      <c r="M114" s="68" t="str">
        <f>_xll.qlSwapIndex(,IborIndexFamily,D114,SettlementDays,Currency,Calendar,$O$61,$P$61,$Q$61,IborIndex,DiscountingCurve,,Trigger)</f>
        <v>obj_009cb#0000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0"/>
      <c r="C115" s="5"/>
      <c r="D115" s="63" t="s">
        <v>110</v>
      </c>
      <c r="E115" s="22" t="s">
        <v>116</v>
      </c>
      <c r="F115" s="72">
        <f t="shared" si="5"/>
        <v>42136</v>
      </c>
      <c r="G115" s="72">
        <f>_xll.qlInterestRateIndexValueDate(M115,F115,Trigger)</f>
        <v>42138</v>
      </c>
      <c r="H115" s="72">
        <f>_xll.qlInterestRateIndexMaturity(M115,G115,Trigger)</f>
        <v>64053</v>
      </c>
      <c r="I115" s="73">
        <f>_xll.qlIndexFixing(M115,F115,TRUE,AllTriggers)</f>
        <v>1.2240000000002397E-2</v>
      </c>
      <c r="J115" s="73" t="str">
        <f>Currency&amp;CurveTenor&amp;E115&amp;D115&amp;"="</f>
        <v>EUR1MSW60Y=</v>
      </c>
      <c r="K115" s="73" t="s">
        <v>147</v>
      </c>
      <c r="L115" s="5"/>
      <c r="M115" s="74" t="str">
        <f>_xll.qlSwapIndex(,IborIndexFamily,D115,SettlementDays,Currency,Calendar,$O$61,$P$61,$Q$61,IborIndex,DiscountingCurve,,Trigger)</f>
        <v>obj_009c6#0000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0"/>
      <c r="B116" s="50"/>
      <c r="C116" s="50"/>
      <c r="D116" s="3"/>
      <c r="E116" s="5"/>
      <c r="F116" s="5"/>
      <c r="G116" s="5"/>
      <c r="H116" s="5"/>
      <c r="I116" s="135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0"/>
      <c r="B117" s="50"/>
      <c r="C117" s="50"/>
      <c r="D117" s="3"/>
      <c r="E117" s="5"/>
      <c r="F117" s="5"/>
      <c r="G117" s="5"/>
      <c r="H117" s="5"/>
      <c r="I117" s="135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0"/>
      <c r="B118" s="50"/>
      <c r="C118" s="50"/>
      <c r="D118" s="3"/>
      <c r="E118" s="5"/>
      <c r="F118" s="5"/>
      <c r="G118" s="5"/>
      <c r="H118" s="5"/>
      <c r="I118" s="135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0"/>
      <c r="B119" s="50"/>
      <c r="C119" s="50"/>
      <c r="D119" s="3"/>
      <c r="E119" s="5"/>
      <c r="F119" s="5"/>
      <c r="G119" s="5"/>
      <c r="H119" s="5"/>
      <c r="I119" s="135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0"/>
      <c r="B120" s="50"/>
      <c r="C120" s="50"/>
      <c r="D120" s="3"/>
      <c r="E120" s="5"/>
      <c r="F120" s="5"/>
      <c r="G120" s="5"/>
      <c r="H120" s="5"/>
      <c r="I120" s="135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0"/>
      <c r="B121" s="50"/>
      <c r="C121" s="50"/>
      <c r="D121" s="3"/>
      <c r="E121" s="5"/>
      <c r="F121" s="5"/>
      <c r="G121" s="5"/>
      <c r="H121" s="5"/>
      <c r="I121" s="135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0"/>
      <c r="B122" s="50"/>
      <c r="C122" s="50"/>
      <c r="D122" s="3"/>
      <c r="E122" s="5"/>
      <c r="F122" s="5"/>
      <c r="G122" s="5"/>
      <c r="H122" s="5"/>
      <c r="I122" s="135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0"/>
      <c r="B123" s="50"/>
      <c r="C123" s="50"/>
      <c r="D123" s="3"/>
      <c r="E123" s="5"/>
      <c r="F123" s="5"/>
      <c r="G123" s="5"/>
      <c r="H123" s="5"/>
      <c r="I123" s="135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0"/>
      <c r="B124" s="50"/>
      <c r="C124" s="50"/>
      <c r="D124" s="3"/>
      <c r="E124" s="5"/>
      <c r="F124" s="5"/>
      <c r="G124" s="5"/>
      <c r="H124" s="5"/>
      <c r="I124" s="135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0"/>
      <c r="B125" s="50"/>
      <c r="C125" s="50"/>
      <c r="D125" s="3"/>
      <c r="E125" s="5"/>
      <c r="F125" s="5"/>
      <c r="G125" s="5"/>
      <c r="H125" s="5"/>
      <c r="I125" s="135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0"/>
      <c r="B126" s="50"/>
      <c r="C126" s="50"/>
      <c r="D126" s="3"/>
      <c r="E126" s="5"/>
      <c r="F126" s="5"/>
      <c r="G126" s="5"/>
      <c r="H126" s="5"/>
      <c r="I126" s="135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0"/>
      <c r="B127" s="50"/>
      <c r="C127" s="50"/>
      <c r="D127" s="3"/>
      <c r="E127" s="5"/>
      <c r="F127" s="5"/>
      <c r="G127" s="5"/>
      <c r="H127" s="5"/>
      <c r="I127" s="135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0"/>
      <c r="B128" s="50"/>
      <c r="C128" s="50"/>
      <c r="D128" s="3"/>
      <c r="E128" s="5"/>
      <c r="F128" s="5"/>
      <c r="G128" s="5"/>
      <c r="H128" s="5"/>
      <c r="I128" s="135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0"/>
      <c r="B129" s="50"/>
      <c r="C129" s="50"/>
      <c r="D129" s="3"/>
      <c r="E129" s="5"/>
      <c r="F129" s="5"/>
      <c r="G129" s="5"/>
      <c r="H129" s="5"/>
      <c r="I129" s="135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0"/>
      <c r="B130" s="50"/>
      <c r="C130" s="50"/>
      <c r="D130" s="3"/>
      <c r="E130" s="5"/>
      <c r="F130" s="5"/>
      <c r="G130" s="5"/>
      <c r="H130" s="5"/>
      <c r="I130" s="135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0"/>
      <c r="B131" s="50"/>
      <c r="C131" s="50"/>
      <c r="D131" s="3"/>
      <c r="E131" s="5"/>
      <c r="F131" s="5"/>
      <c r="G131" s="5"/>
      <c r="H131" s="5"/>
      <c r="I131" s="135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0"/>
      <c r="B132" s="50"/>
      <c r="C132" s="50"/>
      <c r="D132" s="3"/>
      <c r="E132" s="5"/>
      <c r="F132" s="5"/>
      <c r="G132" s="5"/>
      <c r="H132" s="5"/>
      <c r="I132" s="135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0"/>
      <c r="C133" s="5"/>
      <c r="D133" s="3"/>
      <c r="E133" s="5"/>
      <c r="F133" s="5"/>
      <c r="G133" s="5"/>
      <c r="H133" s="5"/>
      <c r="I133" s="135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0"/>
      <c r="C134" s="5"/>
      <c r="D134" s="3"/>
      <c r="E134" s="5"/>
      <c r="F134" s="5"/>
      <c r="G134" s="5"/>
      <c r="H134" s="5"/>
      <c r="I134" s="135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0"/>
      <c r="C135" s="5"/>
      <c r="D135" s="3"/>
      <c r="E135" s="5"/>
      <c r="F135" s="5"/>
      <c r="G135" s="5"/>
      <c r="H135" s="5"/>
      <c r="I135" s="135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0"/>
      <c r="C136" s="5"/>
      <c r="D136" s="3"/>
      <c r="E136" s="5"/>
      <c r="F136" s="5"/>
      <c r="G136" s="5"/>
      <c r="H136" s="5"/>
      <c r="I136" s="135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0"/>
      <c r="C137" s="5"/>
      <c r="D137" s="3"/>
      <c r="E137" s="5"/>
      <c r="F137" s="5"/>
      <c r="G137" s="5"/>
      <c r="H137" s="5"/>
      <c r="I137" s="135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0"/>
      <c r="C138" s="5"/>
      <c r="D138" s="3"/>
      <c r="E138" s="5"/>
      <c r="F138" s="5"/>
      <c r="G138" s="5"/>
      <c r="H138" s="5"/>
      <c r="I138" s="135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0"/>
      <c r="C139" s="5"/>
      <c r="D139" s="3"/>
      <c r="E139" s="5"/>
      <c r="F139" s="5"/>
      <c r="G139" s="5"/>
      <c r="H139" s="5"/>
      <c r="I139" s="135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0"/>
      <c r="C140" s="5"/>
      <c r="D140" s="3"/>
      <c r="E140" s="5"/>
      <c r="F140" s="5"/>
      <c r="G140" s="5"/>
      <c r="H140" s="5"/>
      <c r="I140" s="135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0"/>
      <c r="C141" s="5"/>
      <c r="D141" s="3"/>
      <c r="E141" s="5"/>
      <c r="F141" s="5"/>
      <c r="G141" s="5"/>
      <c r="H141" s="5"/>
      <c r="I141" s="135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0"/>
      <c r="C142" s="5"/>
      <c r="D142" s="3"/>
      <c r="E142" s="5"/>
      <c r="F142" s="5"/>
      <c r="G142" s="5"/>
      <c r="H142" s="5"/>
      <c r="I142" s="135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0"/>
      <c r="C143" s="5"/>
      <c r="D143" s="3"/>
      <c r="E143" s="5"/>
      <c r="F143" s="5"/>
      <c r="G143" s="5"/>
      <c r="H143" s="5"/>
      <c r="I143" s="135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0"/>
      <c r="C144" s="5"/>
      <c r="D144" s="3"/>
      <c r="E144" s="5"/>
      <c r="F144" s="5"/>
      <c r="G144" s="5"/>
      <c r="H144" s="5"/>
      <c r="I144" s="135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0"/>
      <c r="C145" s="5"/>
      <c r="D145" s="3"/>
      <c r="E145" s="5"/>
      <c r="F145" s="5"/>
      <c r="G145" s="5"/>
      <c r="H145" s="5"/>
      <c r="I145" s="135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0"/>
      <c r="C146" s="5"/>
      <c r="D146" s="3"/>
      <c r="E146" s="5"/>
      <c r="F146" s="5"/>
      <c r="G146" s="5"/>
      <c r="H146" s="5"/>
      <c r="I146" s="135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0"/>
      <c r="C147" s="5"/>
      <c r="D147" s="3"/>
      <c r="E147" s="5"/>
      <c r="F147" s="5"/>
      <c r="G147" s="5"/>
      <c r="H147" s="5"/>
      <c r="I147" s="135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0"/>
      <c r="C148" s="5"/>
      <c r="D148" s="3"/>
      <c r="E148" s="5"/>
      <c r="F148" s="5"/>
      <c r="G148" s="5"/>
      <c r="H148" s="5"/>
      <c r="I148" s="135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0"/>
      <c r="C149" s="5"/>
      <c r="D149" s="3"/>
      <c r="E149" s="5"/>
      <c r="F149" s="5"/>
      <c r="G149" s="5"/>
      <c r="H149" s="5"/>
      <c r="I149" s="13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0"/>
      <c r="C150" s="5"/>
      <c r="D150" s="3"/>
      <c r="E150" s="5"/>
      <c r="F150" s="5"/>
      <c r="G150" s="5"/>
      <c r="H150" s="5"/>
      <c r="I150" s="135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0"/>
      <c r="C151" s="5"/>
      <c r="D151" s="3"/>
      <c r="E151" s="5"/>
      <c r="F151" s="5"/>
      <c r="G151" s="5"/>
      <c r="H151" s="5"/>
      <c r="I151" s="135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  <row r="152" spans="1:36" x14ac:dyDescent="0.2">
      <c r="D152" s="3"/>
    </row>
    <row r="153" spans="1:36" x14ac:dyDescent="0.2">
      <c r="D153" s="3"/>
    </row>
    <row r="154" spans="1:36" x14ac:dyDescent="0.2">
      <c r="D154" s="3"/>
    </row>
    <row r="155" spans="1:36" x14ac:dyDescent="0.2">
      <c r="D155" s="3"/>
    </row>
    <row r="156" spans="1:36" x14ac:dyDescent="0.2">
      <c r="D156" s="3"/>
    </row>
    <row r="157" spans="1:36" x14ac:dyDescent="0.2">
      <c r="D157" s="3"/>
    </row>
    <row r="158" spans="1:36" x14ac:dyDescent="0.2">
      <c r="D158" s="3"/>
    </row>
    <row r="159" spans="1:36" x14ac:dyDescent="0.2">
      <c r="D159" s="3"/>
    </row>
    <row r="160" spans="1:36" x14ac:dyDescent="0.2">
      <c r="D160" s="3"/>
    </row>
    <row r="161" spans="4:4" x14ac:dyDescent="0.2">
      <c r="D161" s="3"/>
    </row>
    <row r="162" spans="4:4" x14ac:dyDescent="0.2">
      <c r="D162" s="3"/>
    </row>
  </sheetData>
  <dataValidations disablePrompts="1" count="2">
    <dataValidation type="list" allowBlank="1" showInputMessage="1" showErrorMessage="1" sqref="Q7 Q49 Q6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 P49 P61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151"/>
  <sheetViews>
    <sheetView showGridLines="0" topLeftCell="A91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" style="8" bestFit="1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19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EUR3M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Euribor3M</v>
      </c>
      <c r="G4" s="50"/>
      <c r="H4" s="50"/>
      <c r="I4" s="41"/>
      <c r="J4" s="50"/>
      <c r="K4" s="50"/>
      <c r="L4" s="5"/>
      <c r="M4" s="50"/>
      <c r="N4" s="50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0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18"/>
      <c r="E7" s="130"/>
      <c r="F7" s="119"/>
      <c r="G7" s="119"/>
      <c r="H7" s="119"/>
      <c r="I7" s="120"/>
      <c r="J7" s="120"/>
      <c r="K7" s="113"/>
      <c r="L7" s="32"/>
      <c r="M7" s="156"/>
      <c r="N7" s="50"/>
      <c r="O7" s="48" t="b">
        <v>1</v>
      </c>
      <c r="P7" s="48" t="s">
        <v>148</v>
      </c>
      <c r="Q7" s="48" t="s">
        <v>128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21"/>
      <c r="E8" s="131"/>
      <c r="F8" s="122"/>
      <c r="G8" s="122"/>
      <c r="H8" s="122"/>
      <c r="I8" s="114"/>
      <c r="J8" s="114"/>
      <c r="K8" s="114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21" t="s">
        <v>112</v>
      </c>
      <c r="E9" s="131" t="s">
        <v>149</v>
      </c>
      <c r="F9" s="122">
        <f t="shared" ref="F9:F15" si="0">EvaluationDate</f>
        <v>42136</v>
      </c>
      <c r="G9" s="122">
        <f>_xll.qlInterestRateIndexValueDate(M9,F9,Trigger)</f>
        <v>42138</v>
      </c>
      <c r="H9" s="122">
        <f>_xll.qlInterestRateIndexMaturity(M9,G9,Trigger)</f>
        <v>42139</v>
      </c>
      <c r="I9" s="114">
        <f>_xll.qlIndexFixing(M9,F9,TRUE,AllTriggers)</f>
        <v>-4.5350653904208116E-4</v>
      </c>
      <c r="J9" s="114" t="str">
        <f t="shared" ref="J9:J16" si="1">Currency&amp;CurveTenor&amp;E9&amp;UPPER(D9)&amp;"="</f>
        <v>EUR3MDPSN=</v>
      </c>
      <c r="K9" s="114"/>
      <c r="L9" s="32"/>
      <c r="M9" s="21" t="str">
        <f>_xll.qlIborIndex(,IborIndexFamily,IF(D9="SN","1D",D9),SettlementDays,Currency,Calendar,BDayConvention,EndOfMonth,DayCounter,YieldCurve,,Trigger)</f>
        <v>obj_00948#0000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21" t="s">
        <v>116</v>
      </c>
      <c r="E10" s="131" t="s">
        <v>149</v>
      </c>
      <c r="F10" s="122">
        <f t="shared" si="0"/>
        <v>42136</v>
      </c>
      <c r="G10" s="122">
        <f>_xll.qlInterestRateIndexValueDate(M10,F10,Trigger)</f>
        <v>42138</v>
      </c>
      <c r="H10" s="122">
        <f>_xll.qlInterestRateIndexMaturity(M10,G10,Trigger)</f>
        <v>42145</v>
      </c>
      <c r="I10" s="114">
        <f>_xll.qlIndexFixing(M10,F10,TRUE,AllTriggers)</f>
        <v>-4.5350482514448586E-4</v>
      </c>
      <c r="J10" s="114" t="str">
        <f t="shared" si="1"/>
        <v>EUR3MDPSW=</v>
      </c>
      <c r="K10" s="114"/>
      <c r="L10" s="32"/>
      <c r="M10" s="21" t="str">
        <f>_xll.qlEuribor(,D10,YieldCurve,,Trigger)</f>
        <v>obj_00940#0000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21" t="s">
        <v>16</v>
      </c>
      <c r="E11" s="131" t="s">
        <v>149</v>
      </c>
      <c r="F11" s="122">
        <f t="shared" si="0"/>
        <v>42136</v>
      </c>
      <c r="G11" s="122">
        <f>_xll.qlInterestRateIndexValueDate(M11,F11,Trigger)</f>
        <v>42138</v>
      </c>
      <c r="H11" s="122">
        <f>_xll.qlInterestRateIndexMaturity(M11,G11,Trigger)</f>
        <v>42152</v>
      </c>
      <c r="I11" s="114">
        <f>_xll.qlIndexFixing(M11,F11,TRUE,AllTriggers)</f>
        <v>-4.5350282560966245E-4</v>
      </c>
      <c r="J11" s="114" t="str">
        <f t="shared" si="1"/>
        <v>EUR3MDP2W=</v>
      </c>
      <c r="K11" s="114"/>
      <c r="L11" s="32"/>
      <c r="M11" s="21" t="str">
        <f>_xll.qlEuribor(,D11,YieldCurve,,Trigger)</f>
        <v>obj_00936#0000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21" t="s">
        <v>75</v>
      </c>
      <c r="E12" s="131" t="s">
        <v>149</v>
      </c>
      <c r="F12" s="122">
        <f t="shared" si="0"/>
        <v>42136</v>
      </c>
      <c r="G12" s="122">
        <f>_xll.qlInterestRateIndexValueDate(M12,F12,Trigger)</f>
        <v>42138</v>
      </c>
      <c r="H12" s="122">
        <f>_xll.qlInterestRateIndexMaturity(M12,G12,Trigger)</f>
        <v>42159</v>
      </c>
      <c r="I12" s="114">
        <f>_xll.qlIndexFixing(M12,F12,TRUE,AllTriggers)</f>
        <v>-3.506457871070369E-4</v>
      </c>
      <c r="J12" s="114" t="str">
        <f t="shared" si="1"/>
        <v>EUR3MDP3W=</v>
      </c>
      <c r="K12" s="114"/>
      <c r="L12" s="32"/>
      <c r="M12" s="21" t="str">
        <f>_xll.qlEuribor(,D12,YieldCurve,,Trigger)</f>
        <v>obj_0093d#0000</v>
      </c>
      <c r="N12" s="46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21" t="s">
        <v>17</v>
      </c>
      <c r="E13" s="131" t="s">
        <v>149</v>
      </c>
      <c r="F13" s="122">
        <f t="shared" si="0"/>
        <v>42136</v>
      </c>
      <c r="G13" s="123">
        <f>_xll.qlInterestRateIndexValueDate(M13,F13,Trigger)</f>
        <v>42138</v>
      </c>
      <c r="H13" s="122">
        <f>_xll.qlInterestRateIndexMaturity(M13,G13,Trigger)</f>
        <v>42170</v>
      </c>
      <c r="I13" s="114">
        <f>_xll.qlIndexFixing(M13,F13,TRUE,AllTriggers)</f>
        <v>-3.8600000000083012E-4</v>
      </c>
      <c r="J13" s="114" t="str">
        <f t="shared" si="1"/>
        <v>EUR3MDP1M=</v>
      </c>
      <c r="K13" s="114"/>
      <c r="L13" s="32"/>
      <c r="M13" s="21" t="str">
        <f>_xll.qlEuribor(,D13,YieldCurve,,Trigger)</f>
        <v>obj_00939#0000</v>
      </c>
      <c r="N13" s="46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21" t="s">
        <v>18</v>
      </c>
      <c r="E14" s="131" t="s">
        <v>149</v>
      </c>
      <c r="F14" s="122">
        <f t="shared" si="0"/>
        <v>42136</v>
      </c>
      <c r="G14" s="123">
        <f>_xll.qlInterestRateIndexValueDate(M14,F14,Trigger)</f>
        <v>42138</v>
      </c>
      <c r="H14" s="122">
        <f>_xll.qlInterestRateIndexMaturity(M14,G14,Trigger)</f>
        <v>42199</v>
      </c>
      <c r="I14" s="114">
        <f>_xll.qlIndexFixing(M14,F14,TRUE,AllTriggers)</f>
        <v>-2.6399999999929209E-4</v>
      </c>
      <c r="J14" s="114" t="str">
        <f t="shared" si="1"/>
        <v>EUR3MDP2M=</v>
      </c>
      <c r="K14" s="114"/>
      <c r="L14" s="32"/>
      <c r="M14" s="23" t="str">
        <f>_xll.qlEuribor(,D14,YieldCurve,,Trigger)</f>
        <v>obj_0093a#0000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21" t="s">
        <v>19</v>
      </c>
      <c r="E15" s="131" t="s">
        <v>149</v>
      </c>
      <c r="F15" s="122">
        <f t="shared" si="0"/>
        <v>42136</v>
      </c>
      <c r="G15" s="123">
        <f>_xll.qlInterestRateIndexValueDate(IborIndex,F15,Trigger)</f>
        <v>42138</v>
      </c>
      <c r="H15" s="122">
        <f>_xll.qlInterestRateIndexMaturity(IborIndex,G15,Trigger)</f>
        <v>42230</v>
      </c>
      <c r="I15" s="114">
        <f>_xll.qlIndexFixing(IborIndex,F15,TRUE,AllTriggers)</f>
        <v>-1.7000000000059239E-4</v>
      </c>
      <c r="J15" s="114" t="str">
        <f t="shared" si="1"/>
        <v>EUR3MDP3M=</v>
      </c>
      <c r="K15" s="114"/>
      <c r="L15" s="32"/>
      <c r="M15" s="46"/>
      <c r="N15" s="32"/>
      <c r="O15" s="50"/>
      <c r="P15" s="46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21" t="s">
        <v>158</v>
      </c>
      <c r="E16" s="111"/>
      <c r="F16" s="122"/>
      <c r="G16" s="123"/>
      <c r="H16" s="122"/>
      <c r="I16" s="114"/>
      <c r="J16" s="114" t="str">
        <f t="shared" si="1"/>
        <v>EUR3MSTUB=</v>
      </c>
      <c r="K16" s="114"/>
      <c r="L16" s="32"/>
      <c r="M16" s="46"/>
      <c r="N16" s="32"/>
      <c r="O16" s="50"/>
      <c r="P16" s="46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44"/>
      <c r="E17" s="145"/>
      <c r="F17" s="145"/>
      <c r="G17" s="145"/>
      <c r="H17" s="145"/>
      <c r="I17" s="153"/>
      <c r="J17" s="145"/>
      <c r="K17" s="145"/>
      <c r="L17" s="32"/>
      <c r="M17" s="46"/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44"/>
      <c r="E18" s="145"/>
      <c r="F18" s="145"/>
      <c r="G18" s="145"/>
      <c r="H18" s="145"/>
      <c r="I18" s="153"/>
      <c r="J18" s="145"/>
      <c r="K18" s="145"/>
      <c r="L18" s="32"/>
      <c r="M18" s="46"/>
      <c r="N18" s="46"/>
      <c r="O18" s="46"/>
      <c r="P18" s="46"/>
      <c r="Q18" s="46"/>
      <c r="R18" s="46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44"/>
      <c r="E19" s="145"/>
      <c r="F19" s="145"/>
      <c r="G19" s="145"/>
      <c r="H19" s="145"/>
      <c r="I19" s="153"/>
      <c r="J19" s="145"/>
      <c r="K19" s="145"/>
      <c r="L19" s="32"/>
      <c r="M19" s="46"/>
      <c r="N19" s="46"/>
      <c r="O19" s="46"/>
      <c r="P19" s="46"/>
      <c r="Q19" s="46"/>
      <c r="R19" s="46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44"/>
      <c r="E20" s="145"/>
      <c r="F20" s="145"/>
      <c r="G20" s="145"/>
      <c r="H20" s="145"/>
      <c r="I20" s="153"/>
      <c r="J20" s="145"/>
      <c r="K20" s="145"/>
      <c r="L20" s="32"/>
      <c r="M20" s="46"/>
      <c r="N20" s="46"/>
      <c r="O20" s="46"/>
      <c r="P20" s="46"/>
      <c r="Q20" s="46"/>
      <c r="R20" s="46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44"/>
      <c r="E21" s="145"/>
      <c r="F21" s="145"/>
      <c r="G21" s="145"/>
      <c r="H21" s="145"/>
      <c r="I21" s="153"/>
      <c r="J21" s="145"/>
      <c r="K21" s="145"/>
      <c r="L21" s="67"/>
      <c r="M21" s="46"/>
      <c r="N21" s="46"/>
      <c r="O21" s="46"/>
      <c r="P21" s="46"/>
      <c r="Q21" s="46"/>
      <c r="R21" s="46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44"/>
      <c r="E22" s="145"/>
      <c r="F22" s="145"/>
      <c r="G22" s="145"/>
      <c r="H22" s="145"/>
      <c r="I22" s="153"/>
      <c r="J22" s="145"/>
      <c r="K22" s="145"/>
      <c r="L22" s="67"/>
      <c r="M22" s="46"/>
      <c r="N22" s="46"/>
      <c r="O22" s="46"/>
      <c r="P22" s="46"/>
      <c r="Q22" s="46"/>
      <c r="R22" s="46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44"/>
      <c r="E23" s="145"/>
      <c r="F23" s="145"/>
      <c r="G23" s="145"/>
      <c r="H23" s="145"/>
      <c r="I23" s="153"/>
      <c r="J23" s="145"/>
      <c r="K23" s="145"/>
      <c r="L23" s="67"/>
      <c r="M23" s="46"/>
      <c r="N23" s="46"/>
      <c r="O23" s="46"/>
      <c r="P23" s="46"/>
      <c r="Q23" s="46"/>
      <c r="R23" s="46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47"/>
      <c r="E24" s="148"/>
      <c r="F24" s="148"/>
      <c r="G24" s="148"/>
      <c r="H24" s="148"/>
      <c r="I24" s="154"/>
      <c r="J24" s="148"/>
      <c r="K24" s="148"/>
      <c r="L24" s="67"/>
      <c r="M24" s="5"/>
      <c r="N24" s="5"/>
      <c r="O24" s="5"/>
      <c r="P24" s="2"/>
      <c r="Q24" s="2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/>
      <c r="C25" s="32"/>
      <c r="D25" s="118" t="str">
        <f>_xll.qlIMMNextCode(EvaluationDate)</f>
        <v>M5</v>
      </c>
      <c r="E25" s="110" t="s">
        <v>159</v>
      </c>
      <c r="F25" s="119">
        <f>_xll.qlInterestRateIndexFixingDate(IborIndex,G25,Trigger)</f>
        <v>42170</v>
      </c>
      <c r="G25" s="129">
        <f>_xll.qlIMMdate(D25,,Trigger)</f>
        <v>42172</v>
      </c>
      <c r="H25" s="119">
        <f>_xll.qlInterestRateIndexMaturity(IborIndex,G25,Trigger)</f>
        <v>42264</v>
      </c>
      <c r="I25" s="225">
        <f>(1-_xll.qlIndexFixing(IborIndex,F25,TRUE,Trigger))*100</f>
        <v>100.00249999988789</v>
      </c>
      <c r="J25" s="125" t="str">
        <f t="shared" ref="J25:J32" si="2">Currency&amp;CurveTenor&amp;E25&amp;UPPER(D25)&amp;"="</f>
        <v>EUR3MFUTM5=</v>
      </c>
      <c r="K25" s="125" t="str">
        <f>"FEI"&amp;D25</f>
        <v>FEIM5</v>
      </c>
      <c r="L25" s="5"/>
      <c r="M25" s="5"/>
      <c r="N25" s="5"/>
      <c r="O25" s="5"/>
      <c r="P25" s="2"/>
      <c r="Q25" s="2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/>
      <c r="C26" s="32"/>
      <c r="D26" s="121" t="str">
        <f>_xll.qlIMMNextCode(D25)</f>
        <v>U5</v>
      </c>
      <c r="E26" s="111" t="s">
        <v>159</v>
      </c>
      <c r="F26" s="122">
        <f>_xll.qlInterestRateIndexFixingDate(IborIndex,G26,Trigger)</f>
        <v>42261</v>
      </c>
      <c r="G26" s="123">
        <f>_xll.qlIMMdate(D26,,Trigger)</f>
        <v>42263</v>
      </c>
      <c r="H26" s="122">
        <f>_xll.qlInterestRateIndexMaturity(IborIndex,G26,Trigger)</f>
        <v>42354</v>
      </c>
      <c r="I26" s="226">
        <f>(1-_xll.qlIndexFixing(IborIndex,F26,TRUE,Trigger))*100</f>
        <v>100.00749999996543</v>
      </c>
      <c r="J26" s="114" t="str">
        <f t="shared" si="2"/>
        <v>EUR3MFUTU5=</v>
      </c>
      <c r="K26" s="114" t="str">
        <f t="shared" ref="K26:K32" si="3">"FEI"&amp;D26</f>
        <v>FEIU5</v>
      </c>
      <c r="L26" s="5"/>
      <c r="M26" s="5"/>
      <c r="N26" s="5"/>
      <c r="O26" s="5"/>
      <c r="P26" s="2"/>
      <c r="Q26" s="2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/>
      <c r="C27" s="32"/>
      <c r="D27" s="121" t="str">
        <f>_xll.qlIMMNextCode(D26)</f>
        <v>Z5</v>
      </c>
      <c r="E27" s="111" t="s">
        <v>159</v>
      </c>
      <c r="F27" s="122">
        <f>_xll.qlInterestRateIndexFixingDate(IborIndex,G27,Trigger)</f>
        <v>42352</v>
      </c>
      <c r="G27" s="123">
        <f>_xll.qlIMMdate(D27,,Trigger)</f>
        <v>42354</v>
      </c>
      <c r="H27" s="122">
        <f>_xll.qlInterestRateIndexMaturity(IborIndex,G27,Trigger)</f>
        <v>42445</v>
      </c>
      <c r="I27" s="226">
        <f>(1-_xll.qlIndexFixing(IborIndex,F27,TRUE,Trigger))*100</f>
        <v>100.00249999999792</v>
      </c>
      <c r="J27" s="114" t="str">
        <f t="shared" si="2"/>
        <v>EUR3MFUTZ5=</v>
      </c>
      <c r="K27" s="114" t="str">
        <f t="shared" si="3"/>
        <v>FEIZ5</v>
      </c>
      <c r="L27" s="5"/>
      <c r="M27" s="5"/>
      <c r="N27" s="5"/>
      <c r="O27" s="5"/>
      <c r="P27" s="2"/>
      <c r="Q27" s="2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/>
      <c r="C28" s="32"/>
      <c r="D28" s="121" t="str">
        <f>_xll.qlIMMNextCode(D27)</f>
        <v>H6</v>
      </c>
      <c r="E28" s="111" t="s">
        <v>159</v>
      </c>
      <c r="F28" s="122">
        <f>_xll.qlInterestRateIndexFixingDate(IborIndex,G28,Trigger)</f>
        <v>42443</v>
      </c>
      <c r="G28" s="123">
        <f>_xll.qlIMMdate(D28,,Trigger)</f>
        <v>42445</v>
      </c>
      <c r="H28" s="122">
        <f>_xll.qlInterestRateIndexMaturity(IborIndex,G28,Trigger)</f>
        <v>42537</v>
      </c>
      <c r="I28" s="226">
        <f>(1-_xll.qlIndexFixing(IborIndex,F28,TRUE,Trigger))*100</f>
        <v>99.992499999996951</v>
      </c>
      <c r="J28" s="114" t="str">
        <f t="shared" si="2"/>
        <v>EUR3MFUTH6=</v>
      </c>
      <c r="K28" s="114" t="str">
        <f t="shared" si="3"/>
        <v>FEIH6</v>
      </c>
      <c r="L28" s="5"/>
      <c r="M28" s="5"/>
      <c r="N28" s="5"/>
      <c r="O28" s="5"/>
      <c r="P28" s="2"/>
      <c r="Q28" s="2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/>
      <c r="C29" s="32"/>
      <c r="D29" s="121" t="str">
        <f>_xll.qlIMMNextCode(D28)</f>
        <v>M6</v>
      </c>
      <c r="E29" s="111" t="s">
        <v>159</v>
      </c>
      <c r="F29" s="123">
        <f>_xll.qlInterestRateIndexFixingDate(IborIndex,G29,Trigger)</f>
        <v>42534</v>
      </c>
      <c r="G29" s="123">
        <f>_xll.qlIMMdate(D29,,Trigger)</f>
        <v>42536</v>
      </c>
      <c r="H29" s="123">
        <f>_xll.qlInterestRateIndexMaturity(IborIndex,G29,Trigger)</f>
        <v>42628</v>
      </c>
      <c r="I29" s="227">
        <f>(1-_xll.qlIndexFixing(IborIndex,F29,TRUE,Trigger))*100</f>
        <v>99.977500000044813</v>
      </c>
      <c r="J29" s="115" t="str">
        <f t="shared" si="2"/>
        <v>EUR3MFUTM6=</v>
      </c>
      <c r="K29" s="115" t="str">
        <f t="shared" si="3"/>
        <v>FEIM6</v>
      </c>
      <c r="L29" s="5"/>
      <c r="M29" s="5"/>
      <c r="N29" s="5"/>
      <c r="O29" s="5"/>
      <c r="P29" s="2"/>
      <c r="Q29" s="2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/>
      <c r="C30" s="32"/>
      <c r="D30" s="121" t="str">
        <f>_xll.qlIMMNextCode(D29)</f>
        <v>U6</v>
      </c>
      <c r="E30" s="111" t="s">
        <v>159</v>
      </c>
      <c r="F30" s="123">
        <f>_xll.qlInterestRateIndexFixingDate(IborIndex,G30,Trigger)</f>
        <v>42632</v>
      </c>
      <c r="G30" s="123">
        <f>_xll.qlIMMdate(D30,,Trigger)</f>
        <v>42634</v>
      </c>
      <c r="H30" s="123">
        <f>_xll.qlInterestRateIndexMaturity(IborIndex,G30,Trigger)</f>
        <v>42725</v>
      </c>
      <c r="I30" s="227">
        <f>(1-_xll.qlIndexFixing(IborIndex,F30,TRUE,Trigger))*100</f>
        <v>99.947499999810432</v>
      </c>
      <c r="J30" s="115" t="str">
        <f t="shared" si="2"/>
        <v>EUR3MFUTU6=</v>
      </c>
      <c r="K30" s="115" t="str">
        <f t="shared" si="3"/>
        <v>FEIU6</v>
      </c>
      <c r="L30" s="5"/>
      <c r="M30" s="5"/>
      <c r="N30" s="5"/>
      <c r="O30" s="5"/>
      <c r="P30" s="2"/>
      <c r="Q30" s="2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/>
      <c r="C31" s="32"/>
      <c r="D31" s="121" t="str">
        <f>_xll.qlIMMNextCode(D30)</f>
        <v>Z6</v>
      </c>
      <c r="E31" s="111" t="s">
        <v>159</v>
      </c>
      <c r="F31" s="123">
        <f>_xll.qlInterestRateIndexFixingDate(IborIndex,G31,Trigger)</f>
        <v>42723</v>
      </c>
      <c r="G31" s="123">
        <f>_xll.qlIMMdate(D31,,Trigger)</f>
        <v>42725</v>
      </c>
      <c r="H31" s="123">
        <f>_xll.qlInterestRateIndexMaturity(IborIndex,G31,Trigger)</f>
        <v>42815</v>
      </c>
      <c r="I31" s="227">
        <f>(1-_xll.qlIndexFixing(IborIndex,F31,TRUE,Trigger))*100</f>
        <v>99.907500000016029</v>
      </c>
      <c r="J31" s="115" t="str">
        <f t="shared" si="2"/>
        <v>EUR3MFUTZ6=</v>
      </c>
      <c r="K31" s="115" t="str">
        <f t="shared" si="3"/>
        <v>FEIZ6</v>
      </c>
      <c r="L31" s="5"/>
      <c r="M31" s="5"/>
      <c r="N31" s="5"/>
      <c r="O31" s="5"/>
      <c r="P31" s="2"/>
      <c r="Q31" s="2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/>
      <c r="C32" s="32"/>
      <c r="D32" s="121" t="str">
        <f>_xll.qlIMMNextCode(D31)</f>
        <v>H7</v>
      </c>
      <c r="E32" s="111" t="s">
        <v>159</v>
      </c>
      <c r="F32" s="123">
        <f>_xll.qlInterestRateIndexFixingDate(IborIndex,G32,Trigger)</f>
        <v>42807</v>
      </c>
      <c r="G32" s="123">
        <f>_xll.qlIMMdate(D32,,Trigger)</f>
        <v>42809</v>
      </c>
      <c r="H32" s="123">
        <f>_xll.qlInterestRateIndexMaturity(IborIndex,G32,Trigger)</f>
        <v>42901</v>
      </c>
      <c r="I32" s="227">
        <f>(1-_xll.qlIndexFixing(IborIndex,F32,TRUE,Trigger))*100</f>
        <v>99.862500000217153</v>
      </c>
      <c r="J32" s="115" t="str">
        <f t="shared" si="2"/>
        <v>EUR3MFUTH7=</v>
      </c>
      <c r="K32" s="115" t="str">
        <f t="shared" si="3"/>
        <v>FEIH7</v>
      </c>
      <c r="L32" s="5"/>
      <c r="M32" s="5"/>
      <c r="N32" s="5"/>
      <c r="O32" s="5"/>
      <c r="P32" s="2"/>
      <c r="Q32" s="2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/>
      <c r="C33" s="32"/>
      <c r="D33" s="144"/>
      <c r="E33" s="145"/>
      <c r="F33" s="145"/>
      <c r="G33" s="145"/>
      <c r="H33" s="145"/>
      <c r="I33" s="153"/>
      <c r="J33" s="145"/>
      <c r="K33" s="145"/>
      <c r="L33" s="5"/>
      <c r="M33" s="5"/>
      <c r="N33" s="5"/>
      <c r="O33" s="5"/>
      <c r="P33" s="2"/>
      <c r="Q33" s="2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/>
      <c r="C34" s="32"/>
      <c r="D34" s="144"/>
      <c r="E34" s="145"/>
      <c r="F34" s="145"/>
      <c r="G34" s="145"/>
      <c r="H34" s="145"/>
      <c r="I34" s="153"/>
      <c r="J34" s="145"/>
      <c r="K34" s="145"/>
      <c r="L34" s="5"/>
      <c r="M34" s="5"/>
      <c r="N34" s="5"/>
      <c r="O34" s="5"/>
      <c r="P34" s="2"/>
      <c r="Q34" s="2"/>
      <c r="R34" s="50"/>
      <c r="S34" s="50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/>
      <c r="C35" s="32"/>
      <c r="D35" s="144"/>
      <c r="E35" s="145"/>
      <c r="F35" s="145"/>
      <c r="G35" s="145"/>
      <c r="H35" s="145"/>
      <c r="I35" s="153"/>
      <c r="J35" s="145"/>
      <c r="K35" s="145"/>
      <c r="L35" s="5"/>
      <c r="M35" s="5"/>
      <c r="N35" s="5"/>
      <c r="O35" s="5"/>
      <c r="P35" s="2"/>
      <c r="Q35" s="2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/>
      <c r="C36" s="32"/>
      <c r="D36" s="144"/>
      <c r="E36" s="145"/>
      <c r="F36" s="145"/>
      <c r="G36" s="145"/>
      <c r="H36" s="145"/>
      <c r="I36" s="153"/>
      <c r="J36" s="145"/>
      <c r="K36" s="145"/>
      <c r="L36" s="5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53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53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53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53"/>
      <c r="J40" s="145"/>
      <c r="K40" s="14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53"/>
      <c r="J41" s="145"/>
      <c r="K41" s="14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4"/>
      <c r="E42" s="145"/>
      <c r="F42" s="145"/>
      <c r="G42" s="145"/>
      <c r="H42" s="145"/>
      <c r="I42" s="153"/>
      <c r="J42" s="145"/>
      <c r="K42" s="14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18"/>
      <c r="E61" s="110"/>
      <c r="F61" s="129"/>
      <c r="G61" s="129"/>
      <c r="H61" s="129"/>
      <c r="I61" s="120"/>
      <c r="J61" s="120"/>
      <c r="K61" s="120"/>
      <c r="L61" s="67"/>
      <c r="M61" s="68"/>
      <c r="N61" s="46"/>
      <c r="O61" s="48" t="s">
        <v>23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21"/>
      <c r="E62" s="111"/>
      <c r="F62" s="123"/>
      <c r="G62" s="123"/>
      <c r="H62" s="123"/>
      <c r="I62" s="115"/>
      <c r="J62" s="115"/>
      <c r="K62" s="115"/>
      <c r="L62" s="67"/>
      <c r="M62" s="68"/>
      <c r="N62" s="46"/>
      <c r="O62" s="50"/>
      <c r="P62" s="46"/>
      <c r="Q62" s="50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21"/>
      <c r="E63" s="111"/>
      <c r="F63" s="123"/>
      <c r="G63" s="123"/>
      <c r="H63" s="123"/>
      <c r="I63" s="115"/>
      <c r="J63" s="115"/>
      <c r="K63" s="115"/>
      <c r="L63" s="67"/>
      <c r="M63" s="68"/>
      <c r="N63" s="46"/>
      <c r="O63" s="50"/>
      <c r="P63" s="46"/>
      <c r="Q63" s="50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21"/>
      <c r="E64" s="111"/>
      <c r="F64" s="123"/>
      <c r="G64" s="123"/>
      <c r="H64" s="123"/>
      <c r="I64" s="115"/>
      <c r="J64" s="115"/>
      <c r="K64" s="115"/>
      <c r="L64" s="67"/>
      <c r="M64" s="68"/>
      <c r="N64" s="46"/>
      <c r="O64" s="50"/>
      <c r="P64" s="46"/>
      <c r="Q64" s="50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21"/>
      <c r="E65" s="111"/>
      <c r="F65" s="123"/>
      <c r="G65" s="123"/>
      <c r="H65" s="123"/>
      <c r="I65" s="115"/>
      <c r="J65" s="115"/>
      <c r="K65" s="115"/>
      <c r="L65" s="67"/>
      <c r="M65" s="68"/>
      <c r="N65" s="46"/>
      <c r="O65" s="50"/>
      <c r="P65" s="46"/>
      <c r="Q65" s="50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21"/>
      <c r="E66" s="111"/>
      <c r="F66" s="123"/>
      <c r="G66" s="123"/>
      <c r="H66" s="123"/>
      <c r="I66" s="115"/>
      <c r="J66" s="115"/>
      <c r="K66" s="115"/>
      <c r="L66" s="67"/>
      <c r="M66" s="68"/>
      <c r="N66" s="46"/>
      <c r="O66" s="50"/>
      <c r="P66" s="46"/>
      <c r="Q66" s="50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21"/>
      <c r="E67" s="111"/>
      <c r="F67" s="116"/>
      <c r="G67" s="116"/>
      <c r="H67" s="116"/>
      <c r="I67" s="133"/>
      <c r="J67" s="133"/>
      <c r="K67" s="116"/>
      <c r="L67" s="32"/>
      <c r="M67" s="68"/>
      <c r="N67" s="46"/>
      <c r="O67" s="50"/>
      <c r="P67" s="46"/>
      <c r="Q67" s="50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21"/>
      <c r="E68" s="111"/>
      <c r="F68" s="116"/>
      <c r="G68" s="116"/>
      <c r="H68" s="116"/>
      <c r="I68" s="133"/>
      <c r="J68" s="133"/>
      <c r="K68" s="116"/>
      <c r="L68" s="32"/>
      <c r="M68" s="68"/>
      <c r="N68" s="46"/>
      <c r="O68" s="50"/>
      <c r="P68" s="46"/>
      <c r="Q68" s="50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21"/>
      <c r="E69" s="111"/>
      <c r="F69" s="116"/>
      <c r="G69" s="116"/>
      <c r="H69" s="116"/>
      <c r="I69" s="133"/>
      <c r="J69" s="133"/>
      <c r="K69" s="116"/>
      <c r="L69" s="32"/>
      <c r="M69" s="68"/>
      <c r="N69" s="46"/>
      <c r="O69" s="50"/>
      <c r="P69" s="46"/>
      <c r="Q69" s="50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21"/>
      <c r="E70" s="111"/>
      <c r="F70" s="116"/>
      <c r="G70" s="116"/>
      <c r="H70" s="116"/>
      <c r="I70" s="133"/>
      <c r="J70" s="133"/>
      <c r="K70" s="116"/>
      <c r="L70" s="32"/>
      <c r="M70" s="68"/>
      <c r="N70" s="46"/>
      <c r="O70" s="50"/>
      <c r="P70" s="46"/>
      <c r="Q70" s="50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21"/>
      <c r="E71" s="111"/>
      <c r="F71" s="116"/>
      <c r="G71" s="116"/>
      <c r="H71" s="116"/>
      <c r="I71" s="133"/>
      <c r="J71" s="133"/>
      <c r="K71" s="116"/>
      <c r="L71" s="32"/>
      <c r="M71" s="68"/>
      <c r="N71" s="46"/>
      <c r="O71" s="50"/>
      <c r="P71" s="46"/>
      <c r="Q71" s="50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21"/>
      <c r="E72" s="111"/>
      <c r="F72" s="116"/>
      <c r="G72" s="116"/>
      <c r="H72" s="116"/>
      <c r="I72" s="133"/>
      <c r="J72" s="133"/>
      <c r="K72" s="116"/>
      <c r="L72" s="32"/>
      <c r="M72" s="68"/>
      <c r="N72" s="46"/>
      <c r="O72" s="50"/>
      <c r="P72" s="46"/>
      <c r="Q72" s="50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21"/>
      <c r="E73" s="111"/>
      <c r="F73" s="116"/>
      <c r="G73" s="116"/>
      <c r="H73" s="116"/>
      <c r="I73" s="133"/>
      <c r="J73" s="133"/>
      <c r="K73" s="116"/>
      <c r="L73" s="32"/>
      <c r="M73" s="68"/>
      <c r="N73" s="46"/>
      <c r="O73" s="50"/>
      <c r="P73" s="46"/>
      <c r="Q73" s="50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21"/>
      <c r="E74" s="111"/>
      <c r="F74" s="116"/>
      <c r="G74" s="116"/>
      <c r="H74" s="116"/>
      <c r="I74" s="133"/>
      <c r="J74" s="133"/>
      <c r="K74" s="116"/>
      <c r="L74" s="46"/>
      <c r="M74" s="68"/>
      <c r="N74" s="46"/>
      <c r="O74" s="46"/>
      <c r="P74" s="46"/>
      <c r="Q74" s="46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21"/>
      <c r="E75" s="111"/>
      <c r="F75" s="116"/>
      <c r="G75" s="116"/>
      <c r="H75" s="116"/>
      <c r="I75" s="133"/>
      <c r="J75" s="133"/>
      <c r="K75" s="116"/>
      <c r="L75" s="46"/>
      <c r="M75" s="68"/>
      <c r="N75" s="46"/>
      <c r="O75" s="46"/>
      <c r="P75" s="46"/>
      <c r="Q75" s="46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21" t="s">
        <v>25</v>
      </c>
      <c r="E76" s="111" t="s">
        <v>116</v>
      </c>
      <c r="F76" s="122">
        <f t="shared" ref="F76:F115" si="4">EvaluationDate</f>
        <v>42136</v>
      </c>
      <c r="G76" s="122">
        <f>_xll.qlInterestRateIndexValueDate(M76,F76,Trigger)</f>
        <v>42138</v>
      </c>
      <c r="H76" s="122">
        <f>_xll.qlInterestRateIndexMaturity(M76,G76,Trigger)</f>
        <v>43234</v>
      </c>
      <c r="I76" s="114">
        <f>_xll.qlIndexFixing(M76,F76,TRUE,Trigger)</f>
        <v>1.0499999998732964E-3</v>
      </c>
      <c r="J76" s="133" t="str">
        <f t="shared" ref="J76:J115" si="5">Currency&amp;CurveTenor&amp;E76&amp;UPPER(D76)&amp;"="</f>
        <v>EUR3MSW3Y=</v>
      </c>
      <c r="K76" s="116" t="str">
        <f t="shared" ref="K76:K85" si="6">Currency&amp;"AB"&amp;SUBSTITUTE(CurveTenor,"M","E")&amp;D76&amp;"=ICAP"</f>
        <v>EURAB3E3Y=ICAP</v>
      </c>
      <c r="L76" s="46"/>
      <c r="M76" s="68" t="str">
        <f>_xll.qlSwapIndex(,IborIndexFamily,D76,SettlementDays,Currency,Calendar,FixedLegTenor,FixedLegBDC,FixedLegDayCounter,IborIndex,DiscountingCurve,,Trigger)</f>
        <v>obj_00951#0000</v>
      </c>
      <c r="N76" s="46"/>
      <c r="O76" s="46"/>
      <c r="P76" s="46"/>
      <c r="Q76" s="46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21" t="s">
        <v>26</v>
      </c>
      <c r="E77" s="111" t="s">
        <v>116</v>
      </c>
      <c r="F77" s="122">
        <f t="shared" si="4"/>
        <v>42136</v>
      </c>
      <c r="G77" s="122">
        <f>_xll.qlInterestRateIndexValueDate(M77,F77,Trigger)</f>
        <v>42138</v>
      </c>
      <c r="H77" s="122">
        <f>_xll.qlInterestRateIndexMaturity(M77,G77,Trigger)</f>
        <v>43599</v>
      </c>
      <c r="I77" s="114">
        <f>_xll.qlIndexFixing(M77,F77,TRUE,AllTriggers)</f>
        <v>2.0400000001807844E-3</v>
      </c>
      <c r="J77" s="133" t="str">
        <f t="shared" si="5"/>
        <v>EUR3MSW4Y=</v>
      </c>
      <c r="K77" s="116" t="str">
        <f t="shared" si="6"/>
        <v>EURAB3E4Y=ICAP</v>
      </c>
      <c r="L77" s="46"/>
      <c r="M77" s="68" t="str">
        <f>_xll.qlSwapIndex(,IborIndexFamily,D77,SettlementDays,Currency,Calendar,FixedLegTenor,FixedLegBDC,FixedLegDayCounter,IborIndex,DiscountingCurve,,Trigger)</f>
        <v>obj_009dd#0000</v>
      </c>
      <c r="N77" s="46"/>
      <c r="O77" s="46"/>
      <c r="P77" s="46"/>
      <c r="Q77" s="46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21" t="s">
        <v>27</v>
      </c>
      <c r="E78" s="111" t="s">
        <v>116</v>
      </c>
      <c r="F78" s="122">
        <f t="shared" si="4"/>
        <v>42136</v>
      </c>
      <c r="G78" s="122">
        <f>_xll.qlInterestRateIndexValueDate(M78,F78,Trigger)</f>
        <v>42138</v>
      </c>
      <c r="H78" s="122">
        <f>_xll.qlInterestRateIndexMaturity(M78,G78,Trigger)</f>
        <v>43965</v>
      </c>
      <c r="I78" s="114">
        <f>_xll.qlIndexFixing(M78,F78,TRUE,AllTriggers)</f>
        <v>3.1900000004026377E-3</v>
      </c>
      <c r="J78" s="133" t="str">
        <f t="shared" si="5"/>
        <v>EUR3MSW5Y=</v>
      </c>
      <c r="K78" s="116" t="str">
        <f t="shared" si="6"/>
        <v>EURAB3E5Y=ICAP</v>
      </c>
      <c r="L78" s="46"/>
      <c r="M78" s="68" t="str">
        <f>_xll.qlSwapIndex(,IborIndexFamily,D78,SettlementDays,Currency,Calendar,FixedLegTenor,FixedLegBDC,FixedLegDayCounter,IborIndex,DiscountingCurve,,Trigger)</f>
        <v>obj_009ba#0000</v>
      </c>
      <c r="N78" s="46"/>
      <c r="O78" s="46"/>
      <c r="P78" s="46"/>
      <c r="Q78" s="46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21" t="s">
        <v>86</v>
      </c>
      <c r="E79" s="111" t="s">
        <v>116</v>
      </c>
      <c r="F79" s="122">
        <f t="shared" si="4"/>
        <v>42136</v>
      </c>
      <c r="G79" s="122">
        <f>_xll.qlInterestRateIndexValueDate(M79,F79,Trigger)</f>
        <v>42138</v>
      </c>
      <c r="H79" s="122">
        <f>_xll.qlInterestRateIndexMaturity(M79,G79,Trigger)</f>
        <v>44330</v>
      </c>
      <c r="I79" s="114">
        <f>_xll.qlIndexFixing(M79,F79,TRUE,AllTriggers)</f>
        <v>4.3900000006798015E-3</v>
      </c>
      <c r="J79" s="133" t="str">
        <f t="shared" si="5"/>
        <v>EUR3MSW6Y=</v>
      </c>
      <c r="K79" s="116" t="str">
        <f t="shared" si="6"/>
        <v>EURAB3E6Y=ICAP</v>
      </c>
      <c r="L79" s="46"/>
      <c r="M79" s="68" t="str">
        <f>_xll.qlSwapIndex(,IborIndexFamily,D79,SettlementDays,Currency,Calendar,FixedLegTenor,FixedLegBDC,FixedLegDayCounter,IborIndex,DiscountingCurve,,Trigger)</f>
        <v>obj_00964#0000</v>
      </c>
      <c r="N79" s="46"/>
      <c r="O79" s="46"/>
      <c r="P79" s="46"/>
      <c r="Q79" s="46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21" t="s">
        <v>28</v>
      </c>
      <c r="E80" s="111" t="s">
        <v>116</v>
      </c>
      <c r="F80" s="122">
        <f t="shared" si="4"/>
        <v>42136</v>
      </c>
      <c r="G80" s="122">
        <f>_xll.qlInterestRateIndexValueDate(M80,F80,Trigger)</f>
        <v>42138</v>
      </c>
      <c r="H80" s="122">
        <f>_xll.qlInterestRateIndexMaturity(M80,G80,Trigger)</f>
        <v>44697</v>
      </c>
      <c r="I80" s="114">
        <f>_xll.qlIndexFixing(M80,F80,TRUE,AllTriggers)</f>
        <v>5.5900000008092844E-3</v>
      </c>
      <c r="J80" s="133" t="str">
        <f t="shared" si="5"/>
        <v>EUR3MSW7Y=</v>
      </c>
      <c r="K80" s="116" t="str">
        <f t="shared" si="6"/>
        <v>EURAB3E7Y=ICAP</v>
      </c>
      <c r="L80" s="46"/>
      <c r="M80" s="68" t="str">
        <f>_xll.qlSwapIndex(,IborIndexFamily,D80,SettlementDays,Currency,Calendar,FixedLegTenor,FixedLegBDC,FixedLegDayCounter,IborIndex,DiscountingCurve,,Trigger)</f>
        <v>obj_009da#0000</v>
      </c>
      <c r="N80" s="46"/>
      <c r="O80" s="46"/>
      <c r="P80" s="46"/>
      <c r="Q80" s="46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21" t="s">
        <v>87</v>
      </c>
      <c r="E81" s="111" t="s">
        <v>116</v>
      </c>
      <c r="F81" s="122">
        <f t="shared" si="4"/>
        <v>42136</v>
      </c>
      <c r="G81" s="122">
        <f>_xll.qlInterestRateIndexValueDate(M81,F81,Trigger)</f>
        <v>42138</v>
      </c>
      <c r="H81" s="122">
        <f>_xll.qlInterestRateIndexMaturity(M81,G81,Trigger)</f>
        <v>45061</v>
      </c>
      <c r="I81" s="114">
        <f>_xll.qlIndexFixing(M81,F81,TRUE,AllTriggers)</f>
        <v>6.6900000009481502E-3</v>
      </c>
      <c r="J81" s="133" t="str">
        <f t="shared" si="5"/>
        <v>EUR3MSW8Y=</v>
      </c>
      <c r="K81" s="116" t="str">
        <f t="shared" si="6"/>
        <v>EURAB3E8Y=ICAP</v>
      </c>
      <c r="L81" s="46"/>
      <c r="M81" s="68" t="str">
        <f>_xll.qlSwapIndex(,IborIndexFamily,D81,SettlementDays,Currency,Calendar,FixedLegTenor,FixedLegBDC,FixedLegDayCounter,IborIndex,DiscountingCurve,,Trigger)</f>
        <v>obj_00996#0000</v>
      </c>
      <c r="N81" s="46"/>
      <c r="O81" s="46"/>
      <c r="P81" s="46"/>
      <c r="Q81" s="46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21" t="s">
        <v>88</v>
      </c>
      <c r="E82" s="111" t="s">
        <v>116</v>
      </c>
      <c r="F82" s="122">
        <f t="shared" si="4"/>
        <v>42136</v>
      </c>
      <c r="G82" s="122">
        <f>_xll.qlInterestRateIndexValueDate(M82,F82,Trigger)</f>
        <v>42138</v>
      </c>
      <c r="H82" s="122">
        <f>_xll.qlInterestRateIndexMaturity(M82,G82,Trigger)</f>
        <v>45426</v>
      </c>
      <c r="I82" s="114">
        <f>_xll.qlIndexFixing(M82,F82,TRUE,AllTriggers)</f>
        <v>7.6700000001535583E-3</v>
      </c>
      <c r="J82" s="133" t="str">
        <f t="shared" si="5"/>
        <v>EUR3MSW9Y=</v>
      </c>
      <c r="K82" s="116" t="str">
        <f t="shared" si="6"/>
        <v>EURAB3E9Y=ICAP</v>
      </c>
      <c r="L82" s="46"/>
      <c r="M82" s="68" t="str">
        <f>_xll.qlSwapIndex(,IborIndexFamily,D82,SettlementDays,Currency,Calendar,FixedLegTenor,FixedLegBDC,FixedLegDayCounter,IborIndex,DiscountingCurve,,Trigger)</f>
        <v>obj_009d1#0000</v>
      </c>
      <c r="N82" s="46"/>
      <c r="O82" s="46"/>
      <c r="P82" s="46"/>
      <c r="Q82" s="46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21" t="s">
        <v>29</v>
      </c>
      <c r="E83" s="111" t="s">
        <v>116</v>
      </c>
      <c r="F83" s="122">
        <f t="shared" si="4"/>
        <v>42136</v>
      </c>
      <c r="G83" s="122">
        <f>_xll.qlInterestRateIndexValueDate(M83,F83,Trigger)</f>
        <v>42138</v>
      </c>
      <c r="H83" s="122">
        <f>_xll.qlInterestRateIndexMaturity(M83,G83,Trigger)</f>
        <v>45791</v>
      </c>
      <c r="I83" s="114">
        <f>_xll.qlIndexFixing(M83,F83,TRUE,AllTriggers)</f>
        <v>8.4900000002553402E-3</v>
      </c>
      <c r="J83" s="133" t="str">
        <f t="shared" si="5"/>
        <v>EUR3MSW10Y=</v>
      </c>
      <c r="K83" s="116" t="str">
        <f t="shared" si="6"/>
        <v>EURAB3E10Y=ICAP</v>
      </c>
      <c r="L83" s="46"/>
      <c r="M83" s="68" t="str">
        <f>_xll.qlSwapIndex(,IborIndexFamily,D83,SettlementDays,Currency,Calendar,FixedLegTenor,FixedLegBDC,FixedLegDayCounter,IborIndex,DiscountingCurve,,Trigger)</f>
        <v>obj_009aa#0000</v>
      </c>
      <c r="N83" s="46"/>
      <c r="O83" s="46"/>
      <c r="P83" s="46"/>
      <c r="Q83" s="46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21" t="s">
        <v>89</v>
      </c>
      <c r="E84" s="111" t="s">
        <v>116</v>
      </c>
      <c r="F84" s="122">
        <f t="shared" si="4"/>
        <v>42136</v>
      </c>
      <c r="G84" s="122">
        <f>_xll.qlInterestRateIndexValueDate(M84,F84,Trigger)</f>
        <v>42138</v>
      </c>
      <c r="H84" s="122">
        <f>_xll.qlInterestRateIndexMaturity(M84,G84,Trigger)</f>
        <v>46156</v>
      </c>
      <c r="I84" s="114">
        <f>_xll.qlIndexFixing(M84,F84,TRUE,AllTriggers)</f>
        <v>9.2297654920739172E-3</v>
      </c>
      <c r="J84" s="133" t="str">
        <f t="shared" si="5"/>
        <v>EUR3MSW11Y=</v>
      </c>
      <c r="K84" s="116" t="str">
        <f t="shared" si="6"/>
        <v>EURAB3E11Y=ICAP</v>
      </c>
      <c r="L84" s="46"/>
      <c r="M84" s="68" t="str">
        <f>_xll.qlSwapIndex(,IborIndexFamily,D84,SettlementDays,Currency,Calendar,FixedLegTenor,FixedLegBDC,FixedLegDayCounter,IborIndex,DiscountingCurve,,Trigger)</f>
        <v>obj_0097a#0000</v>
      </c>
      <c r="N84" s="46"/>
      <c r="O84" s="46"/>
      <c r="P84" s="46"/>
      <c r="Q84" s="46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21" t="s">
        <v>30</v>
      </c>
      <c r="E85" s="111" t="s">
        <v>116</v>
      </c>
      <c r="F85" s="122">
        <f t="shared" si="4"/>
        <v>42136</v>
      </c>
      <c r="G85" s="122">
        <f>_xll.qlInterestRateIndexValueDate(M85,F85,Trigger)</f>
        <v>42138</v>
      </c>
      <c r="H85" s="122">
        <f>_xll.qlInterestRateIndexMaturity(M85,G85,Trigger)</f>
        <v>46521</v>
      </c>
      <c r="I85" s="114">
        <f>_xll.qlIndexFixing(M85,F85,TRUE,AllTriggers)</f>
        <v>9.8900000006855518E-3</v>
      </c>
      <c r="J85" s="133" t="str">
        <f t="shared" si="5"/>
        <v>EUR3MSW12Y=</v>
      </c>
      <c r="K85" s="116" t="str">
        <f t="shared" si="6"/>
        <v>EURAB3E12Y=ICAP</v>
      </c>
      <c r="L85" s="46"/>
      <c r="M85" s="68" t="str">
        <f>_xll.qlSwapIndex(,IborIndexFamily,D85,SettlementDays,Currency,Calendar,FixedLegTenor,FixedLegBDC,FixedLegDayCounter,IborIndex,DiscountingCurve,,Trigger)</f>
        <v>obj_009ab#0000</v>
      </c>
      <c r="N85" s="46"/>
      <c r="O85" s="46"/>
      <c r="P85" s="46"/>
      <c r="Q85" s="46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21" t="s">
        <v>90</v>
      </c>
      <c r="E86" s="111" t="s">
        <v>116</v>
      </c>
      <c r="F86" s="122">
        <f t="shared" si="4"/>
        <v>42136</v>
      </c>
      <c r="G86" s="122">
        <f>_xll.qlInterestRateIndexValueDate(M86,F86,Trigger)</f>
        <v>42138</v>
      </c>
      <c r="H86" s="122">
        <f>_xll.qlInterestRateIndexMaturity(M86,G86,Trigger)</f>
        <v>46888</v>
      </c>
      <c r="I86" s="114">
        <f>_xll.qlIndexFixing(M86,F86,TRUE,AllTriggers)</f>
        <v>1.0456006916243765E-2</v>
      </c>
      <c r="J86" s="133" t="str">
        <f t="shared" si="5"/>
        <v>EUR3MSW13Y=</v>
      </c>
      <c r="K86" s="116"/>
      <c r="L86" s="5"/>
      <c r="M86" s="68" t="str">
        <f>_xll.qlSwapIndex(,IborIndexFamily,D86,SettlementDays,Currency,Calendar,FixedLegTenor,FixedLegBDC,FixedLegDayCounter,IborIndex,DiscountingCurve,,Trigger)</f>
        <v>obj_009a0#0000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21" t="s">
        <v>91</v>
      </c>
      <c r="E87" s="111" t="s">
        <v>116</v>
      </c>
      <c r="F87" s="122">
        <f t="shared" si="4"/>
        <v>42136</v>
      </c>
      <c r="G87" s="122">
        <f>_xll.qlInterestRateIndexValueDate(M87,F87,Trigger)</f>
        <v>42138</v>
      </c>
      <c r="H87" s="122">
        <f>_xll.qlInterestRateIndexMaturity(M87,G87,Trigger)</f>
        <v>47252</v>
      </c>
      <c r="I87" s="114">
        <f>_xll.qlIndexFixing(M87,F87,TRUE,AllTriggers)</f>
        <v>1.0924959088967481E-2</v>
      </c>
      <c r="J87" s="133" t="str">
        <f t="shared" si="5"/>
        <v>EUR3MSW14Y=</v>
      </c>
      <c r="K87" s="116"/>
      <c r="L87" s="5"/>
      <c r="M87" s="68" t="str">
        <f>_xll.qlSwapIndex(,IborIndexFamily,D87,SettlementDays,Currency,Calendar,FixedLegTenor,FixedLegBDC,FixedLegDayCounter,IborIndex,DiscountingCurve,,Trigger)</f>
        <v>obj_0096e#0000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21" t="s">
        <v>31</v>
      </c>
      <c r="E88" s="111" t="s">
        <v>116</v>
      </c>
      <c r="F88" s="122">
        <f t="shared" si="4"/>
        <v>42136</v>
      </c>
      <c r="G88" s="122">
        <f>_xll.qlInterestRateIndexValueDate(M88,F88,Trigger)</f>
        <v>42138</v>
      </c>
      <c r="H88" s="122">
        <f>_xll.qlInterestRateIndexMaturity(M88,G88,Trigger)</f>
        <v>47617</v>
      </c>
      <c r="I88" s="114">
        <f>_xll.qlIndexFixing(M88,F88,TRUE,AllTriggers)</f>
        <v>1.1319999999979718E-2</v>
      </c>
      <c r="J88" s="133" t="str">
        <f t="shared" si="5"/>
        <v>EUR3MSW15Y=</v>
      </c>
      <c r="K88" s="116" t="str">
        <f>Currency&amp;"AB"&amp;SUBSTITUTE(CurveTenor,"M","E")&amp;D88&amp;"=ICAP"</f>
        <v>EURAB3E15Y=ICAP</v>
      </c>
      <c r="L88" s="5"/>
      <c r="M88" s="68" t="str">
        <f>_xll.qlSwapIndex(,IborIndexFamily,D88,SettlementDays,Currency,Calendar,FixedLegTenor,FixedLegBDC,FixedLegDayCounter,IborIndex,DiscountingCurve,,Trigger)</f>
        <v>obj_00957#0000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21" t="s">
        <v>92</v>
      </c>
      <c r="E89" s="111" t="s">
        <v>116</v>
      </c>
      <c r="F89" s="122">
        <f t="shared" si="4"/>
        <v>42136</v>
      </c>
      <c r="G89" s="122">
        <f>_xll.qlInterestRateIndexValueDate(M89,F89,Trigger)</f>
        <v>42138</v>
      </c>
      <c r="H89" s="122">
        <f>_xll.qlInterestRateIndexMaturity(M89,G89,Trigger)</f>
        <v>47982</v>
      </c>
      <c r="I89" s="114">
        <f>_xll.qlIndexFixing(M89,F89,TRUE,AllTriggers)</f>
        <v>1.1653132798626507E-2</v>
      </c>
      <c r="J89" s="133" t="str">
        <f t="shared" si="5"/>
        <v>EUR3MSW16Y=</v>
      </c>
      <c r="K89" s="116"/>
      <c r="L89" s="5"/>
      <c r="M89" s="68" t="str">
        <f>_xll.qlSwapIndex(,IborIndexFamily,D89,SettlementDays,Currency,Calendar,FixedLegTenor,FixedLegBDC,FixedLegDayCounter,IborIndex,DiscountingCurve,,Trigger)</f>
        <v>obj_0098a#0000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21" t="s">
        <v>93</v>
      </c>
      <c r="E90" s="111" t="s">
        <v>116</v>
      </c>
      <c r="F90" s="122">
        <f t="shared" si="4"/>
        <v>42136</v>
      </c>
      <c r="G90" s="122">
        <f>_xll.qlInterestRateIndexValueDate(M90,F90,Trigger)</f>
        <v>42138</v>
      </c>
      <c r="H90" s="122">
        <f>_xll.qlInterestRateIndexMaturity(M90,G90,Trigger)</f>
        <v>48348</v>
      </c>
      <c r="I90" s="114">
        <f>_xll.qlIndexFixing(M90,F90,TRUE,AllTriggers)</f>
        <v>1.1934181768895019E-2</v>
      </c>
      <c r="J90" s="133" t="str">
        <f t="shared" si="5"/>
        <v>EUR3MSW17Y=</v>
      </c>
      <c r="K90" s="116"/>
      <c r="L90" s="5"/>
      <c r="M90" s="68" t="str">
        <f>_xll.qlSwapIndex(,IborIndexFamily,D90,SettlementDays,Currency,Calendar,FixedLegTenor,FixedLegBDC,FixedLegDayCounter,IborIndex,DiscountingCurve,,Trigger)</f>
        <v>obj_009bc#0000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21" t="s">
        <v>94</v>
      </c>
      <c r="E91" s="111" t="s">
        <v>116</v>
      </c>
      <c r="F91" s="122">
        <f t="shared" si="4"/>
        <v>42136</v>
      </c>
      <c r="G91" s="122">
        <f>_xll.qlInterestRateIndexValueDate(M91,F91,Trigger)</f>
        <v>42138</v>
      </c>
      <c r="H91" s="122">
        <f>_xll.qlInterestRateIndexMaturity(M91,G91,Trigger)</f>
        <v>48715</v>
      </c>
      <c r="I91" s="114">
        <f>_xll.qlIndexFixing(M91,F91,TRUE,AllTriggers)</f>
        <v>1.216506595622239E-2</v>
      </c>
      <c r="J91" s="133" t="str">
        <f t="shared" si="5"/>
        <v>EUR3MSW18Y=</v>
      </c>
      <c r="K91" s="116"/>
      <c r="L91" s="5"/>
      <c r="M91" s="68" t="str">
        <f>_xll.qlSwapIndex(,IborIndexFamily,D91,SettlementDays,Currency,Calendar,FixedLegTenor,FixedLegBDC,FixedLegDayCounter,IborIndex,DiscountingCurve,,Trigger)</f>
        <v>obj_0099a#0000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21" t="s">
        <v>95</v>
      </c>
      <c r="E92" s="111" t="s">
        <v>116</v>
      </c>
      <c r="F92" s="122">
        <f t="shared" si="4"/>
        <v>42136</v>
      </c>
      <c r="G92" s="122">
        <f>_xll.qlInterestRateIndexValueDate(M92,F92,Trigger)</f>
        <v>42138</v>
      </c>
      <c r="H92" s="122">
        <f>_xll.qlInterestRateIndexMaturity(M92,G92,Trigger)</f>
        <v>49079</v>
      </c>
      <c r="I92" s="114">
        <f>_xll.qlIndexFixing(M92,F92,TRUE,AllTriggers)</f>
        <v>1.2351163221798921E-2</v>
      </c>
      <c r="J92" s="133" t="str">
        <f t="shared" si="5"/>
        <v>EUR3MSW19Y=</v>
      </c>
      <c r="K92" s="116"/>
      <c r="L92" s="5"/>
      <c r="M92" s="68" t="str">
        <f>_xll.qlSwapIndex(,IborIndexFamily,D92,SettlementDays,Currency,Calendar,FixedLegTenor,FixedLegBDC,FixedLegDayCounter,IborIndex,DiscountingCurve,,Trigger)</f>
        <v>obj_009d4#0000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21" t="s">
        <v>96</v>
      </c>
      <c r="E93" s="111" t="s">
        <v>116</v>
      </c>
      <c r="F93" s="122">
        <f t="shared" si="4"/>
        <v>42136</v>
      </c>
      <c r="G93" s="122">
        <f>_xll.qlInterestRateIndexValueDate(M93,F93,Trigger)</f>
        <v>42138</v>
      </c>
      <c r="H93" s="122">
        <f>_xll.qlInterestRateIndexMaturity(M93,G93,Trigger)</f>
        <v>49443</v>
      </c>
      <c r="I93" s="114">
        <f>_xll.qlIndexFixing(M93,F93,TRUE,AllTriggers)</f>
        <v>1.2499999999943459E-2</v>
      </c>
      <c r="J93" s="133" t="str">
        <f t="shared" si="5"/>
        <v>EUR3MSW20Y=</v>
      </c>
      <c r="K93" s="116" t="str">
        <f>Currency&amp;"AB"&amp;SUBSTITUTE(CurveTenor,"M","E")&amp;D93&amp;"=ICAP"</f>
        <v>EURAB3E20Y=ICAP</v>
      </c>
      <c r="L93" s="5"/>
      <c r="M93" s="68" t="str">
        <f>_xll.qlSwapIndex(,IborIndexFamily,D93,SettlementDays,Currency,Calendar,FixedLegTenor,FixedLegBDC,FixedLegDayCounter,IborIndex,DiscountingCurve,,Trigger)</f>
        <v>obj_009a8#0000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21" t="s">
        <v>97</v>
      </c>
      <c r="E94" s="111" t="s">
        <v>116</v>
      </c>
      <c r="F94" s="122">
        <f t="shared" si="4"/>
        <v>42136</v>
      </c>
      <c r="G94" s="122">
        <f>_xll.qlInterestRateIndexValueDate(M94,F94,Trigger)</f>
        <v>42138</v>
      </c>
      <c r="H94" s="122">
        <f>_xll.qlInterestRateIndexMaturity(M94,G94,Trigger)</f>
        <v>49809</v>
      </c>
      <c r="I94" s="114">
        <f>_xll.qlIndexFixing(M94,F94,TRUE,AllTriggers)</f>
        <v>1.2619135735322839E-2</v>
      </c>
      <c r="J94" s="133" t="str">
        <f t="shared" si="5"/>
        <v>EUR3MSW21Y=</v>
      </c>
      <c r="K94" s="116"/>
      <c r="L94" s="5"/>
      <c r="M94" s="68" t="str">
        <f>_xll.qlSwapIndex(,IborIndexFamily,D94,SettlementDays,Currency,Calendar,FixedLegTenor,FixedLegBDC,FixedLegDayCounter,IborIndex,DiscountingCurve,,Trigger)</f>
        <v>obj_009d3#0000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21" t="s">
        <v>98</v>
      </c>
      <c r="E95" s="111" t="s">
        <v>116</v>
      </c>
      <c r="F95" s="122">
        <f t="shared" si="4"/>
        <v>42136</v>
      </c>
      <c r="G95" s="122">
        <f>_xll.qlInterestRateIndexValueDate(M95,F95,Trigger)</f>
        <v>42138</v>
      </c>
      <c r="H95" s="122">
        <f>_xll.qlInterestRateIndexMaturity(M95,G95,Trigger)</f>
        <v>50174</v>
      </c>
      <c r="I95" s="114">
        <f>_xll.qlIndexFixing(M95,F95,TRUE,AllTriggers)</f>
        <v>1.2711012100121263E-2</v>
      </c>
      <c r="J95" s="133" t="str">
        <f t="shared" si="5"/>
        <v>EUR3MSW22Y=</v>
      </c>
      <c r="K95" s="116"/>
      <c r="L95" s="5"/>
      <c r="M95" s="68" t="str">
        <f>_xll.qlSwapIndex(,IborIndexFamily,D95,SettlementDays,Currency,Calendar,FixedLegTenor,FixedLegBDC,FixedLegDayCounter,IborIndex,DiscountingCurve,,Trigger)</f>
        <v>obj_00946#0000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21" t="s">
        <v>99</v>
      </c>
      <c r="E96" s="111" t="s">
        <v>116</v>
      </c>
      <c r="F96" s="122">
        <f t="shared" si="4"/>
        <v>42136</v>
      </c>
      <c r="G96" s="122">
        <f>_xll.qlInterestRateIndexValueDate(M96,F96,Trigger)</f>
        <v>42138</v>
      </c>
      <c r="H96" s="122">
        <f>_xll.qlInterestRateIndexMaturity(M96,G96,Trigger)</f>
        <v>50539</v>
      </c>
      <c r="I96" s="114">
        <f>_xll.qlIndexFixing(M96,F96,TRUE,AllTriggers)</f>
        <v>1.2783981429707195E-2</v>
      </c>
      <c r="J96" s="133" t="str">
        <f t="shared" si="5"/>
        <v>EUR3MSW23Y=</v>
      </c>
      <c r="K96" s="116"/>
      <c r="L96" s="5"/>
      <c r="M96" s="68" t="str">
        <f>_xll.qlSwapIndex(,IborIndexFamily,D96,SettlementDays,Currency,Calendar,FixedLegTenor,FixedLegBDC,FixedLegDayCounter,IborIndex,DiscountingCurve,,Trigger)</f>
        <v>obj_009d6#0000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21" t="s">
        <v>100</v>
      </c>
      <c r="E97" s="111" t="s">
        <v>116</v>
      </c>
      <c r="F97" s="122">
        <f t="shared" si="4"/>
        <v>42136</v>
      </c>
      <c r="G97" s="122">
        <f>_xll.qlInterestRateIndexValueDate(M97,F97,Trigger)</f>
        <v>42138</v>
      </c>
      <c r="H97" s="122">
        <f>_xll.qlInterestRateIndexMaturity(M97,G97,Trigger)</f>
        <v>50906</v>
      </c>
      <c r="I97" s="114">
        <f>_xll.qlIndexFixing(M97,F97,TRUE,AllTriggers)</f>
        <v>1.2844730210755632E-2</v>
      </c>
      <c r="J97" s="133" t="str">
        <f t="shared" si="5"/>
        <v>EUR3MSW24Y=</v>
      </c>
      <c r="K97" s="116"/>
      <c r="L97" s="5"/>
      <c r="M97" s="68" t="str">
        <f>_xll.qlSwapIndex(,IborIndexFamily,D97,SettlementDays,Currency,Calendar,FixedLegTenor,FixedLegBDC,FixedLegDayCounter,IborIndex,DiscountingCurve,,Trigger)</f>
        <v>obj_0099b#0000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21" t="s">
        <v>101</v>
      </c>
      <c r="E98" s="111" t="s">
        <v>116</v>
      </c>
      <c r="F98" s="122">
        <f t="shared" si="4"/>
        <v>42136</v>
      </c>
      <c r="G98" s="122">
        <f>_xll.qlInterestRateIndexValueDate(M98,F98,Trigger)</f>
        <v>42138</v>
      </c>
      <c r="H98" s="122">
        <f>_xll.qlInterestRateIndexMaturity(M98,G98,Trigger)</f>
        <v>51270</v>
      </c>
      <c r="I98" s="114">
        <f>_xll.qlIndexFixing(M98,F98,TRUE,AllTriggers)</f>
        <v>1.2900000000138481E-2</v>
      </c>
      <c r="J98" s="133" t="str">
        <f t="shared" si="5"/>
        <v>EUR3MSW25Y=</v>
      </c>
      <c r="K98" s="116" t="str">
        <f>Currency&amp;"AB"&amp;SUBSTITUTE(CurveTenor,"M","E")&amp;D98&amp;"=ICAP"</f>
        <v>EURAB3E25Y=ICAP</v>
      </c>
      <c r="L98" s="5"/>
      <c r="M98" s="68" t="str">
        <f>_xll.qlSwapIndex(,IborIndexFamily,D98,SettlementDays,Currency,Calendar,FixedLegTenor,FixedLegBDC,FixedLegDayCounter,IborIndex,DiscountingCurve,,Trigger)</f>
        <v>obj_009a6#0000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21" t="s">
        <v>102</v>
      </c>
      <c r="E99" s="111" t="s">
        <v>116</v>
      </c>
      <c r="F99" s="122">
        <f t="shared" si="4"/>
        <v>42136</v>
      </c>
      <c r="G99" s="122">
        <f>_xll.qlInterestRateIndexValueDate(M99,F99,Trigger)</f>
        <v>42138</v>
      </c>
      <c r="H99" s="122">
        <f>_xll.qlInterestRateIndexMaturity(M99,G99,Trigger)</f>
        <v>51635</v>
      </c>
      <c r="I99" s="114">
        <f>_xll.qlIndexFixing(M99,F99,TRUE,AllTriggers)</f>
        <v>1.295299278908075E-2</v>
      </c>
      <c r="J99" s="133" t="str">
        <f t="shared" si="5"/>
        <v>EUR3MSW26Y=</v>
      </c>
      <c r="K99" s="116"/>
      <c r="L99" s="5"/>
      <c r="M99" s="68" t="str">
        <f>_xll.qlSwapIndex(,IborIndexFamily,D99,SettlementDays,Currency,Calendar,FixedLegTenor,FixedLegBDC,FixedLegDayCounter,IborIndex,DiscountingCurve,,Trigger)</f>
        <v>obj_00969#0000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21" t="s">
        <v>103</v>
      </c>
      <c r="E100" s="111" t="s">
        <v>116</v>
      </c>
      <c r="F100" s="122">
        <f t="shared" si="4"/>
        <v>42136</v>
      </c>
      <c r="G100" s="122">
        <f>_xll.qlInterestRateIndexValueDate(M100,F100,Trigger)</f>
        <v>42138</v>
      </c>
      <c r="H100" s="122">
        <f>_xll.qlInterestRateIndexMaturity(M100,G100,Trigger)</f>
        <v>52000</v>
      </c>
      <c r="I100" s="114">
        <f>_xll.qlIndexFixing(M100,F100,TRUE,AllTriggers)</f>
        <v>1.300515429743028E-2</v>
      </c>
      <c r="J100" s="133" t="str">
        <f t="shared" si="5"/>
        <v>EUR3MSW27Y=</v>
      </c>
      <c r="K100" s="116"/>
      <c r="L100" s="5"/>
      <c r="M100" s="68" t="str">
        <f>_xll.qlSwapIndex(,IborIndexFamily,D100,SettlementDays,Currency,Calendar,FixedLegTenor,FixedLegBDC,FixedLegDayCounter,IborIndex,DiscountingCurve,,Trigger)</f>
        <v>obj_00978#0000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21" t="s">
        <v>104</v>
      </c>
      <c r="E101" s="111" t="s">
        <v>116</v>
      </c>
      <c r="F101" s="122">
        <f t="shared" si="4"/>
        <v>42136</v>
      </c>
      <c r="G101" s="122">
        <f>_xll.qlInterestRateIndexValueDate(M101,F101,Trigger)</f>
        <v>42138</v>
      </c>
      <c r="H101" s="122">
        <f>_xll.qlInterestRateIndexMaturity(M101,G101,Trigger)</f>
        <v>52365</v>
      </c>
      <c r="I101" s="114">
        <f>_xll.qlIndexFixing(M101,F101,TRUE,AllTriggers)</f>
        <v>1.3055693774156146E-2</v>
      </c>
      <c r="J101" s="133" t="str">
        <f t="shared" si="5"/>
        <v>EUR3MSW28Y=</v>
      </c>
      <c r="K101" s="116"/>
      <c r="L101" s="5"/>
      <c r="M101" s="68" t="str">
        <f>_xll.qlSwapIndex(,IborIndexFamily,D101,SettlementDays,Currency,Calendar,FixedLegTenor,FixedLegBDC,FixedLegDayCounter,IborIndex,DiscountingCurve,,Trigger)</f>
        <v>obj_009b3#0000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21" t="s">
        <v>105</v>
      </c>
      <c r="E102" s="111" t="s">
        <v>116</v>
      </c>
      <c r="F102" s="122">
        <f t="shared" si="4"/>
        <v>42136</v>
      </c>
      <c r="G102" s="122">
        <f>_xll.qlInterestRateIndexValueDate(M102,F102,Trigger)</f>
        <v>42138</v>
      </c>
      <c r="H102" s="122">
        <f>_xll.qlInterestRateIndexMaturity(M102,G102,Trigger)</f>
        <v>52733</v>
      </c>
      <c r="I102" s="114">
        <f>_xll.qlIndexFixing(M102,F102,TRUE,AllTriggers)</f>
        <v>1.3105209114693407E-2</v>
      </c>
      <c r="J102" s="133" t="str">
        <f t="shared" si="5"/>
        <v>EUR3MSW29Y=</v>
      </c>
      <c r="K102" s="116"/>
      <c r="L102" s="5"/>
      <c r="M102" s="68" t="str">
        <f>_xll.qlSwapIndex(,IborIndexFamily,D102,SettlementDays,Currency,Calendar,FixedLegTenor,FixedLegBDC,FixedLegDayCounter,IborIndex,DiscountingCurve,,Trigger)</f>
        <v>obj_009b6#0000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21" t="s">
        <v>106</v>
      </c>
      <c r="E103" s="111" t="s">
        <v>116</v>
      </c>
      <c r="F103" s="122">
        <f t="shared" si="4"/>
        <v>42136</v>
      </c>
      <c r="G103" s="122">
        <f>_xll.qlInterestRateIndexValueDate(M103,F103,Trigger)</f>
        <v>42138</v>
      </c>
      <c r="H103" s="122">
        <f>_xll.qlInterestRateIndexMaturity(M103,G103,Trigger)</f>
        <v>53097</v>
      </c>
      <c r="I103" s="114">
        <f>_xll.qlIndexFixing(M103,F103,TRUE,AllTriggers)</f>
        <v>1.3149999999195189E-2</v>
      </c>
      <c r="J103" s="133" t="str">
        <f t="shared" si="5"/>
        <v>EUR3MSW30Y=</v>
      </c>
      <c r="K103" s="116" t="str">
        <f>Currency&amp;"AB"&amp;SUBSTITUTE(CurveTenor,"M","E")&amp;D103&amp;"=ICAP"</f>
        <v>EURAB3E30Y=ICAP</v>
      </c>
      <c r="L103" s="5"/>
      <c r="M103" s="68" t="str">
        <f>_xll.qlSwapIndex(,IborIndexFamily,D103,SettlementDays,Currency,Calendar,FixedLegTenor,FixedLegBDC,FixedLegDayCounter,IborIndex,DiscountingCurve,,Trigger)</f>
        <v>obj_00984#0000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21" t="s">
        <v>120</v>
      </c>
      <c r="E104" s="111" t="s">
        <v>116</v>
      </c>
      <c r="F104" s="122">
        <f t="shared" si="4"/>
        <v>42136</v>
      </c>
      <c r="G104" s="122">
        <f>_xll.qlInterestRateIndexValueDate(M104,F104,Trigger)</f>
        <v>42138</v>
      </c>
      <c r="H104" s="122">
        <f>_xll.qlInterestRateIndexMaturity(M104,G104,Trigger)</f>
        <v>53461</v>
      </c>
      <c r="I104" s="114">
        <f>_xll.qlIndexFixing(M104,F104,TRUE,AllTriggers)</f>
        <v>1.3190531307910923E-2</v>
      </c>
      <c r="J104" s="133" t="str">
        <f t="shared" si="5"/>
        <v>EUR3MSW31Y=</v>
      </c>
      <c r="K104" s="116"/>
      <c r="L104" s="5"/>
      <c r="M104" s="68" t="str">
        <f>_xll.qlSwapIndex(,IborIndexFamily,D104,SettlementDays,Currency,Calendar,FixedLegTenor,FixedLegBDC,FixedLegDayCounter,IborIndex,DiscountingCurve,,Trigger)</f>
        <v>obj_00949#0000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21" t="s">
        <v>121</v>
      </c>
      <c r="E105" s="111" t="s">
        <v>116</v>
      </c>
      <c r="F105" s="122">
        <f t="shared" si="4"/>
        <v>42136</v>
      </c>
      <c r="G105" s="122">
        <f>_xll.qlInterestRateIndexValueDate(M105,F105,Trigger)</f>
        <v>42138</v>
      </c>
      <c r="H105" s="122">
        <f>_xll.qlInterestRateIndexMaturity(M105,G105,Trigger)</f>
        <v>53826</v>
      </c>
      <c r="I105" s="114">
        <f>_xll.qlIndexFixing(M105,F105,TRUE,AllTriggers)</f>
        <v>1.3226129078460332E-2</v>
      </c>
      <c r="J105" s="133" t="str">
        <f t="shared" si="5"/>
        <v>EUR3MSW32Y=</v>
      </c>
      <c r="K105" s="116"/>
      <c r="L105" s="5"/>
      <c r="M105" s="68" t="str">
        <f>_xll.qlSwapIndex(,IborIndexFamily,D105,SettlementDays,Currency,Calendar,FixedLegTenor,FixedLegBDC,FixedLegDayCounter,IborIndex,DiscountingCurve,,Trigger)</f>
        <v>obj_009e0#0000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21" t="s">
        <v>122</v>
      </c>
      <c r="E106" s="111" t="s">
        <v>116</v>
      </c>
      <c r="F106" s="122">
        <f t="shared" si="4"/>
        <v>42136</v>
      </c>
      <c r="G106" s="122">
        <f>_xll.qlInterestRateIndexValueDate(M106,F106,Trigger)</f>
        <v>42138</v>
      </c>
      <c r="H106" s="122">
        <f>_xll.qlInterestRateIndexMaturity(M106,G106,Trigger)</f>
        <v>54192</v>
      </c>
      <c r="I106" s="114">
        <f>_xll.qlIndexFixing(M106,F106,TRUE,AllTriggers)</f>
        <v>1.3257370300936737E-2</v>
      </c>
      <c r="J106" s="133" t="str">
        <f t="shared" si="5"/>
        <v>EUR3MSW33Y=</v>
      </c>
      <c r="K106" s="116"/>
      <c r="L106" s="5"/>
      <c r="M106" s="68" t="str">
        <f>_xll.qlSwapIndex(,IborIndexFamily,D106,SettlementDays,Currency,Calendar,FixedLegTenor,FixedLegBDC,FixedLegDayCounter,IborIndex,DiscountingCurve,,Trigger)</f>
        <v>obj_00960#0000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21" t="s">
        <v>123</v>
      </c>
      <c r="E107" s="111" t="s">
        <v>116</v>
      </c>
      <c r="F107" s="122">
        <f t="shared" si="4"/>
        <v>42136</v>
      </c>
      <c r="G107" s="122">
        <f>_xll.qlInterestRateIndexValueDate(M107,F107,Trigger)</f>
        <v>42138</v>
      </c>
      <c r="H107" s="122">
        <f>_xll.qlInterestRateIndexMaturity(M107,G107,Trigger)</f>
        <v>54557</v>
      </c>
      <c r="I107" s="114">
        <f>_xll.qlIndexFixing(M107,F107,TRUE,AllTriggers)</f>
        <v>1.3282070255032969E-2</v>
      </c>
      <c r="J107" s="133" t="str">
        <f t="shared" si="5"/>
        <v>EUR3MSW34Y=</v>
      </c>
      <c r="K107" s="116"/>
      <c r="L107" s="5"/>
      <c r="M107" s="68" t="str">
        <f>_xll.qlSwapIndex(,IborIndexFamily,D107,SettlementDays,Currency,Calendar,FixedLegTenor,FixedLegBDC,FixedLegDayCounter,IborIndex,DiscountingCurve,,Trigger)</f>
        <v>obj_009c3#0000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21" t="s">
        <v>107</v>
      </c>
      <c r="E108" s="111" t="s">
        <v>116</v>
      </c>
      <c r="F108" s="122">
        <f t="shared" si="4"/>
        <v>42136</v>
      </c>
      <c r="G108" s="122">
        <f>_xll.qlInterestRateIndexValueDate(M108,F108,Trigger)</f>
        <v>42138</v>
      </c>
      <c r="H108" s="122">
        <f>_xll.qlInterestRateIndexMaturity(M108,G108,Trigger)</f>
        <v>54924</v>
      </c>
      <c r="I108" s="114">
        <f>_xll.qlIndexFixing(M108,F108,TRUE,AllTriggers)</f>
        <v>1.3301032147017704E-2</v>
      </c>
      <c r="J108" s="133" t="str">
        <f t="shared" si="5"/>
        <v>EUR3MSW35Y=</v>
      </c>
      <c r="K108" s="116"/>
      <c r="L108" s="5"/>
      <c r="M108" s="68" t="str">
        <f>_xll.qlSwapIndex(,IborIndexFamily,D108,SettlementDays,Currency,Calendar,FixedLegTenor,FixedLegBDC,FixedLegDayCounter,IborIndex,DiscountingCurve,,Trigger)</f>
        <v>obj_00956#0000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21" t="s">
        <v>124</v>
      </c>
      <c r="E109" s="111" t="s">
        <v>116</v>
      </c>
      <c r="F109" s="122">
        <f t="shared" si="4"/>
        <v>42136</v>
      </c>
      <c r="G109" s="122">
        <f>_xll.qlInterestRateIndexValueDate(M109,F109,Trigger)</f>
        <v>42138</v>
      </c>
      <c r="H109" s="122">
        <f>_xll.qlInterestRateIndexMaturity(M109,G109,Trigger)</f>
        <v>55288</v>
      </c>
      <c r="I109" s="114">
        <f>_xll.qlIndexFixing(M109,F109,TRUE,AllTriggers)</f>
        <v>1.3313797179220255E-2</v>
      </c>
      <c r="J109" s="133" t="str">
        <f t="shared" si="5"/>
        <v>EUR3MSW36Y=</v>
      </c>
      <c r="K109" s="116"/>
      <c r="L109" s="5"/>
      <c r="M109" s="68" t="str">
        <f>_xll.qlSwapIndex(,IborIndexFamily,D109,SettlementDays,Currency,Calendar,FixedLegTenor,FixedLegBDC,FixedLegDayCounter,IborIndex,DiscountingCurve,,Trigger)</f>
        <v>obj_00953#0000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21" t="s">
        <v>125</v>
      </c>
      <c r="E110" s="111" t="s">
        <v>116</v>
      </c>
      <c r="F110" s="122">
        <f t="shared" si="4"/>
        <v>42136</v>
      </c>
      <c r="G110" s="122">
        <f>_xll.qlInterestRateIndexValueDate(M110,F110,Trigger)</f>
        <v>42138</v>
      </c>
      <c r="H110" s="122">
        <f>_xll.qlInterestRateIndexMaturity(M110,G110,Trigger)</f>
        <v>55653</v>
      </c>
      <c r="I110" s="114">
        <f>_xll.qlIndexFixing(M110,F110,TRUE,AllTriggers)</f>
        <v>1.3321045523241978E-2</v>
      </c>
      <c r="J110" s="133" t="str">
        <f t="shared" si="5"/>
        <v>EUR3MSW37Y=</v>
      </c>
      <c r="K110" s="116"/>
      <c r="L110" s="5"/>
      <c r="M110" s="68" t="str">
        <f>_xll.qlSwapIndex(,IborIndexFamily,D110,SettlementDays,Currency,Calendar,FixedLegTenor,FixedLegBDC,FixedLegDayCounter,IborIndex,DiscountingCurve,,Trigger)</f>
        <v>obj_009a9#0000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21" t="s">
        <v>126</v>
      </c>
      <c r="E111" s="111" t="s">
        <v>116</v>
      </c>
      <c r="F111" s="122">
        <f t="shared" si="4"/>
        <v>42136</v>
      </c>
      <c r="G111" s="122">
        <f>_xll.qlInterestRateIndexValueDate(M111,F111,Trigger)</f>
        <v>42138</v>
      </c>
      <c r="H111" s="122">
        <f>_xll.qlInterestRateIndexMaturity(M111,G111,Trigger)</f>
        <v>56018</v>
      </c>
      <c r="I111" s="114">
        <f>_xll.qlIndexFixing(M111,F111,TRUE,AllTriggers)</f>
        <v>1.3320942115228884E-2</v>
      </c>
      <c r="J111" s="133" t="str">
        <f t="shared" si="5"/>
        <v>EUR3MSW38Y=</v>
      </c>
      <c r="K111" s="116"/>
      <c r="L111" s="5"/>
      <c r="M111" s="68" t="str">
        <f>_xll.qlSwapIndex(,IborIndexFamily,D111,SettlementDays,Currency,Calendar,FixedLegTenor,FixedLegBDC,FixedLegDayCounter,IborIndex,DiscountingCurve,,Trigger)</f>
        <v>obj_009bf#0000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21" t="s">
        <v>127</v>
      </c>
      <c r="E112" s="111" t="s">
        <v>116</v>
      </c>
      <c r="F112" s="122">
        <f t="shared" si="4"/>
        <v>42136</v>
      </c>
      <c r="G112" s="122">
        <f>_xll.qlInterestRateIndexValueDate(M112,F112,Trigger)</f>
        <v>42138</v>
      </c>
      <c r="H112" s="122">
        <f>_xll.qlInterestRateIndexMaturity(M112,G112,Trigger)</f>
        <v>56383</v>
      </c>
      <c r="I112" s="114">
        <f>_xll.qlIndexFixing(M112,F112,TRUE,AllTriggers)</f>
        <v>1.3314012885730685E-2</v>
      </c>
      <c r="J112" s="133" t="str">
        <f t="shared" si="5"/>
        <v>EUR3MSW39Y=</v>
      </c>
      <c r="K112" s="116"/>
      <c r="L112" s="5"/>
      <c r="M112" s="68" t="str">
        <f>_xll.qlSwapIndex(,IborIndexFamily,D112,SettlementDays,Currency,Calendar,FixedLegTenor,FixedLegBDC,FixedLegDayCounter,IborIndex,DiscountingCurve,,Trigger)</f>
        <v>obj_009c7#0000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21" t="s">
        <v>108</v>
      </c>
      <c r="E113" s="111" t="s">
        <v>116</v>
      </c>
      <c r="F113" s="122">
        <f t="shared" si="4"/>
        <v>42136</v>
      </c>
      <c r="G113" s="122">
        <f>_xll.qlInterestRateIndexValueDate(M113,F113,Trigger)</f>
        <v>42138</v>
      </c>
      <c r="H113" s="122">
        <f>_xll.qlInterestRateIndexMaturity(M113,G113,Trigger)</f>
        <v>56748</v>
      </c>
      <c r="I113" s="114">
        <f>_xll.qlIndexFixing(M113,F113,TRUE,AllTriggers)</f>
        <v>1.3299999999794573E-2</v>
      </c>
      <c r="J113" s="133" t="str">
        <f t="shared" si="5"/>
        <v>EUR3MSW40Y=</v>
      </c>
      <c r="K113" s="116" t="str">
        <f>Currency&amp;"AB"&amp;SUBSTITUTE(CurveTenor,"M","E")&amp;D113&amp;"=ICAP"</f>
        <v>EURAB3E40Y=ICAP</v>
      </c>
      <c r="L113" s="5"/>
      <c r="M113" s="68" t="str">
        <f>_xll.qlSwapIndex(,IborIndexFamily,D113,SettlementDays,Currency,Calendar,FixedLegTenor,FixedLegBDC,FixedLegDayCounter,IborIndex,DiscountingCurve,,Trigger)</f>
        <v>obj_00952#0000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21" t="s">
        <v>109</v>
      </c>
      <c r="E114" s="111" t="s">
        <v>116</v>
      </c>
      <c r="F114" s="122">
        <f t="shared" si="4"/>
        <v>42136</v>
      </c>
      <c r="G114" s="122">
        <f>_xll.qlInterestRateIndexValueDate(M114,F114,Trigger)</f>
        <v>42138</v>
      </c>
      <c r="H114" s="122">
        <f>_xll.qlInterestRateIndexMaturity(M114,G114,Trigger)</f>
        <v>60401</v>
      </c>
      <c r="I114" s="114">
        <f>_xll.qlIndexFixing(M114,F114,TRUE,AllTriggers)</f>
        <v>1.2900000000010852E-2</v>
      </c>
      <c r="J114" s="133" t="str">
        <f t="shared" si="5"/>
        <v>EUR3MSW50Y=</v>
      </c>
      <c r="K114" s="116" t="str">
        <f>Currency&amp;"AB"&amp;SUBSTITUTE(CurveTenor,"M","E")&amp;D114&amp;"=ICAP"</f>
        <v>EURAB3E50Y=ICAP</v>
      </c>
      <c r="L114" s="5"/>
      <c r="M114" s="68" t="str">
        <f>_xll.qlSwapIndex(,IborIndexFamily,D114,SettlementDays,Currency,Calendar,FixedLegTenor,FixedLegBDC,FixedLegDayCounter,IborIndex,DiscountingCurve,,Trigger)</f>
        <v>obj_00944#0000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24" t="s">
        <v>110</v>
      </c>
      <c r="E115" s="112" t="s">
        <v>116</v>
      </c>
      <c r="F115" s="132">
        <f t="shared" si="4"/>
        <v>42136</v>
      </c>
      <c r="G115" s="132">
        <f>_xll.qlInterestRateIndexValueDate(M115,F115,Trigger)</f>
        <v>42138</v>
      </c>
      <c r="H115" s="132">
        <f>_xll.qlInterestRateIndexMaturity(M115,G115,Trigger)</f>
        <v>64053</v>
      </c>
      <c r="I115" s="126">
        <f>_xll.qlIndexFixing(M115,F115,TRUE,AllTriggers)</f>
        <v>1.2779999999793137E-2</v>
      </c>
      <c r="J115" s="134" t="str">
        <f t="shared" si="5"/>
        <v>EUR3MSW60Y=</v>
      </c>
      <c r="K115" s="117" t="str">
        <f>Currency&amp;"AB"&amp;SUBSTITUTE(CurveTenor,"M","E")&amp;D115&amp;"=ICAP"</f>
        <v>EURAB3E60Y=ICAP</v>
      </c>
      <c r="L115" s="5"/>
      <c r="M115" s="74" t="str">
        <f>_xll.qlSwapIndex(,IborIndexFamily,D115,SettlementDays,Currency,Calendar,FixedLegTenor,FixedLegBDC,FixedLegDayCounter,IborIndex,DiscountingCurve,,Trigger)</f>
        <v>obj_00983#0000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</sheetData>
  <dataValidations disablePrompts="1"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J7" sqref="J7:J115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14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EUR6M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Euribor6M</v>
      </c>
      <c r="G4" s="50"/>
      <c r="H4" s="50"/>
      <c r="I4" s="41"/>
      <c r="J4" s="50"/>
      <c r="K4" s="50"/>
      <c r="L4" s="5"/>
      <c r="M4" s="5"/>
      <c r="N4" s="50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0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61"/>
      <c r="E7" s="84"/>
      <c r="F7" s="36"/>
      <c r="G7" s="36"/>
      <c r="H7" s="36"/>
      <c r="I7" s="81"/>
      <c r="J7" s="81"/>
      <c r="K7" s="39"/>
      <c r="L7" s="32"/>
      <c r="M7" s="156"/>
      <c r="N7" s="50"/>
      <c r="O7" s="48" t="b">
        <v>1</v>
      </c>
      <c r="P7" s="48" t="s">
        <v>148</v>
      </c>
      <c r="Q7" s="48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62"/>
      <c r="E8" s="69"/>
      <c r="F8" s="37"/>
      <c r="G8" s="37"/>
      <c r="H8" s="37"/>
      <c r="I8" s="29"/>
      <c r="J8" s="29"/>
      <c r="K8" s="29"/>
      <c r="L8" s="32"/>
      <c r="M8" s="116"/>
      <c r="N8" s="50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62" t="s">
        <v>112</v>
      </c>
      <c r="E9" s="69" t="s">
        <v>149</v>
      </c>
      <c r="F9" s="37">
        <f t="shared" ref="F9:F18" si="0">EvaluationDate</f>
        <v>42136</v>
      </c>
      <c r="G9" s="37">
        <f>_xll.qlInterestRateIndexValueDate(M9,F9,Trigger)</f>
        <v>42138</v>
      </c>
      <c r="H9" s="37">
        <f>_xll.qlInterestRateIndexMaturity(M9,G9,Trigger)</f>
        <v>42139</v>
      </c>
      <c r="I9" s="29">
        <f>_xll.qlIndexFixing(M9,F9,TRUE,AllTriggers)</f>
        <v>7.6946948500911105E-4</v>
      </c>
      <c r="J9" s="29" t="str">
        <f t="shared" ref="J9:J42" si="1">Currency&amp;CurveTenor&amp;E9&amp;B9&amp;C9&amp;IF(E9="FRA",SUBSTITUTE(D9,"M",""),D9)&amp;"="</f>
        <v>EUR6MDPSN=</v>
      </c>
      <c r="K9" s="29"/>
      <c r="L9" s="32"/>
      <c r="M9" s="21" t="str">
        <f>_xll.qlIborIndex(,IborIndexFamily,IF(D9="SN","1D",D9),SettlementDays,Currency,Calendar,BDayConvention,EndOfMonth,DayCounter,YieldCurve,,Trigger)</f>
        <v>obj_009a2#0000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62" t="s">
        <v>116</v>
      </c>
      <c r="E10" s="69" t="s">
        <v>149</v>
      </c>
      <c r="F10" s="37">
        <f t="shared" si="0"/>
        <v>42136</v>
      </c>
      <c r="G10" s="37">
        <f>_xll.qlInterestRateIndexValueDate(M10,F10,Trigger)</f>
        <v>42138</v>
      </c>
      <c r="H10" s="37">
        <f>_xll.qlInterestRateIndexMaturity(M10,G10,Trigger)</f>
        <v>42145</v>
      </c>
      <c r="I10" s="29">
        <f>_xll.qlIndexFixing(M10,F10,TRUE,AllTriggers)</f>
        <v>7.694744190280188E-4</v>
      </c>
      <c r="J10" s="29" t="str">
        <f t="shared" si="1"/>
        <v>EUR6MDPSW=</v>
      </c>
      <c r="K10" s="29"/>
      <c r="L10" s="32"/>
      <c r="M10" s="21" t="str">
        <f>_xll.qlEuribor(,D10,YieldCurve,,Trigger)</f>
        <v>obj_00941#0000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62" t="s">
        <v>16</v>
      </c>
      <c r="E11" s="69" t="s">
        <v>149</v>
      </c>
      <c r="F11" s="37">
        <f t="shared" si="0"/>
        <v>42136</v>
      </c>
      <c r="G11" s="37">
        <f>_xll.qlInterestRateIndexValueDate(M11,F11,Trigger)</f>
        <v>42138</v>
      </c>
      <c r="H11" s="37">
        <f>_xll.qlInterestRateIndexMaturity(M11,G11,Trigger)</f>
        <v>42152</v>
      </c>
      <c r="I11" s="29">
        <f>_xll.qlIndexFixing(M11,F11,TRUE,AllTriggers)</f>
        <v>7.6948017546334721E-4</v>
      </c>
      <c r="J11" s="29" t="str">
        <f t="shared" si="1"/>
        <v>EUR6MDP2W=</v>
      </c>
      <c r="K11" s="29"/>
      <c r="L11" s="32"/>
      <c r="M11" s="21" t="str">
        <f>_xll.qlEuribor(,D11,YieldCurve,,Trigger)</f>
        <v>obj_0093e#0000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62" t="s">
        <v>75</v>
      </c>
      <c r="E12" s="69" t="s">
        <v>149</v>
      </c>
      <c r="F12" s="37">
        <f t="shared" si="0"/>
        <v>42136</v>
      </c>
      <c r="G12" s="37">
        <f>_xll.qlInterestRateIndexValueDate(M12,F12,Trigger)</f>
        <v>42138</v>
      </c>
      <c r="H12" s="37">
        <f>_xll.qlInterestRateIndexMaturity(M12,G12,Trigger)</f>
        <v>42159</v>
      </c>
      <c r="I12" s="29">
        <f>_xll.qlIndexFixing(M12,F12,TRUE,AllTriggers)</f>
        <v>8.7234830890712905E-4</v>
      </c>
      <c r="J12" s="29" t="str">
        <f t="shared" si="1"/>
        <v>EUR6MDP3W=</v>
      </c>
      <c r="K12" s="29"/>
      <c r="L12" s="32"/>
      <c r="M12" s="21" t="str">
        <f>_xll.qlEuribor(,D12,YieldCurve,,Trigger)</f>
        <v>obj_00937#0000</v>
      </c>
      <c r="N12" s="32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62" t="s">
        <v>17</v>
      </c>
      <c r="E13" s="69" t="s">
        <v>149</v>
      </c>
      <c r="F13" s="37">
        <f t="shared" si="0"/>
        <v>42136</v>
      </c>
      <c r="G13" s="37">
        <f>_xll.qlInterestRateIndexValueDate(M13,F13,Trigger)</f>
        <v>42138</v>
      </c>
      <c r="H13" s="37">
        <f>_xll.qlInterestRateIndexMaturity(M13,G13,Trigger)</f>
        <v>42170</v>
      </c>
      <c r="I13" s="29">
        <f>_xll.qlIndexFixing(M13,F13,TRUE,AllTriggers)</f>
        <v>8.3700000000158647E-4</v>
      </c>
      <c r="J13" s="29" t="str">
        <f t="shared" si="1"/>
        <v>EUR6MDP1M=</v>
      </c>
      <c r="K13" s="29"/>
      <c r="L13" s="32"/>
      <c r="M13" s="21" t="str">
        <f>_xll.qlEuribor(,D13,YieldCurve,,Trigger)</f>
        <v>obj_0093c#0000</v>
      </c>
      <c r="N13" s="32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62" t="s">
        <v>18</v>
      </c>
      <c r="E14" s="20" t="s">
        <v>149</v>
      </c>
      <c r="F14" s="37">
        <f t="shared" si="0"/>
        <v>42136</v>
      </c>
      <c r="G14" s="37">
        <f>_xll.qlInterestRateIndexValueDate(M14,F14,Trigger)</f>
        <v>42138</v>
      </c>
      <c r="H14" s="37">
        <f>_xll.qlInterestRateIndexMaturity(M14,G14,Trigger)</f>
        <v>42199</v>
      </c>
      <c r="I14" s="29">
        <f>_xll.qlIndexFixing(M14,F14,TRUE,AllTriggers)</f>
        <v>7.6600000000031374E-4</v>
      </c>
      <c r="J14" s="29" t="str">
        <f t="shared" si="1"/>
        <v>EUR6MDP2M=</v>
      </c>
      <c r="K14" s="29"/>
      <c r="L14" s="32"/>
      <c r="M14" s="21" t="str">
        <f>_xll.qlEuribor(,D14,YieldCurve,,Trigger)</f>
        <v>obj_00942#0000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62" t="s">
        <v>19</v>
      </c>
      <c r="E15" s="20" t="s">
        <v>149</v>
      </c>
      <c r="F15" s="37">
        <f t="shared" si="0"/>
        <v>42136</v>
      </c>
      <c r="G15" s="37">
        <f>_xll.qlInterestRateIndexValueDate(M15,F15,Trigger)</f>
        <v>42138</v>
      </c>
      <c r="H15" s="37">
        <f>_xll.qlInterestRateIndexMaturity(M15,G15,Trigger)</f>
        <v>42230</v>
      </c>
      <c r="I15" s="29">
        <f>_xll.qlIndexFixing(M15,F15,TRUE,AllTriggers)</f>
        <v>7.1899999999965351E-4</v>
      </c>
      <c r="J15" s="29" t="str">
        <f t="shared" si="1"/>
        <v>EUR6MDP3M=</v>
      </c>
      <c r="K15" s="29"/>
      <c r="L15" s="32"/>
      <c r="M15" s="21" t="str">
        <f>_xll.qlEuribor(,D15,YieldCurve,,Trigger)</f>
        <v>obj_00938#0000</v>
      </c>
      <c r="N15" s="32"/>
      <c r="O15" s="50"/>
      <c r="P15" s="46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62" t="s">
        <v>20</v>
      </c>
      <c r="E16" s="20" t="s">
        <v>149</v>
      </c>
      <c r="F16" s="37">
        <f t="shared" si="0"/>
        <v>42136</v>
      </c>
      <c r="G16" s="37">
        <f>_xll.qlInterestRateIndexValueDate(M16,F16,Trigger)</f>
        <v>42138</v>
      </c>
      <c r="H16" s="37">
        <f>_xll.qlInterestRateIndexMaturity(M16,G16,Trigger)</f>
        <v>42261</v>
      </c>
      <c r="I16" s="29">
        <f>_xll.qlIndexFixing(M16,F16,TRUE,AllTriggers)</f>
        <v>6.9300000000022794E-4</v>
      </c>
      <c r="J16" s="29" t="str">
        <f t="shared" si="1"/>
        <v>EUR6MDP4M=</v>
      </c>
      <c r="K16" s="29"/>
      <c r="L16" s="32"/>
      <c r="M16" s="21" t="str">
        <f>_xll.qlEuribor(,D16,YieldCurve,,Trigger)</f>
        <v>obj_0093b#0000</v>
      </c>
      <c r="N16" s="32"/>
      <c r="O16" s="50"/>
      <c r="P16" s="46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62" t="s">
        <v>21</v>
      </c>
      <c r="E17" s="20" t="s">
        <v>149</v>
      </c>
      <c r="F17" s="37">
        <f t="shared" si="0"/>
        <v>42136</v>
      </c>
      <c r="G17" s="37">
        <f>_xll.qlInterestRateIndexValueDate(M17,F17,Trigger)</f>
        <v>42138</v>
      </c>
      <c r="H17" s="37">
        <f>_xll.qlInterestRateIndexMaturity(M17,G17,Trigger)</f>
        <v>42291</v>
      </c>
      <c r="I17" s="29">
        <f>_xll.qlIndexFixing(M17,F17,TRUE,AllTriggers)</f>
        <v>6.8099999999963123E-4</v>
      </c>
      <c r="J17" s="29" t="str">
        <f t="shared" si="1"/>
        <v>EUR6MDP5M=</v>
      </c>
      <c r="K17" s="29"/>
      <c r="L17" s="32"/>
      <c r="M17" s="23" t="str">
        <f>_xll.qlEuribor(,D17,YieldCurve,,Trigger)</f>
        <v>obj_0093f#0000</v>
      </c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62" t="s">
        <v>14</v>
      </c>
      <c r="E18" s="20" t="s">
        <v>149</v>
      </c>
      <c r="F18" s="37">
        <f t="shared" si="0"/>
        <v>42136</v>
      </c>
      <c r="G18" s="37">
        <f>_xll.qlInterestRateIndexValueDate(IborIndex,F18,Trigger)</f>
        <v>42138</v>
      </c>
      <c r="H18" s="37">
        <f>_xll.qlInterestRateIndexMaturity(IborIndex,G18,Trigger)</f>
        <v>42324</v>
      </c>
      <c r="I18" s="29">
        <f>_xll.qlIndexFixing(IborIndex,F18,TRUE,AllTriggers)</f>
        <v>6.6799999999994099E-4</v>
      </c>
      <c r="J18" s="29" t="str">
        <f t="shared" si="1"/>
        <v>EUR6MDP6M=</v>
      </c>
      <c r="K18" s="29"/>
      <c r="L18" s="32"/>
      <c r="M18" s="46"/>
      <c r="N18" s="46"/>
      <c r="O18" s="50"/>
      <c r="P18" s="46"/>
      <c r="Q18" s="50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5"/>
      <c r="C19" s="5"/>
      <c r="D19" s="144"/>
      <c r="E19" s="145"/>
      <c r="F19" s="145"/>
      <c r="G19" s="145"/>
      <c r="H19" s="145"/>
      <c r="I19" s="153"/>
      <c r="J19" s="145"/>
      <c r="K19" s="145"/>
      <c r="L19" s="32"/>
      <c r="M19" s="46"/>
      <c r="N19" s="46"/>
      <c r="O19" s="50"/>
      <c r="P19" s="46"/>
      <c r="Q19" s="50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5"/>
      <c r="C20" s="5"/>
      <c r="D20" s="144"/>
      <c r="E20" s="145"/>
      <c r="F20" s="145"/>
      <c r="G20" s="145"/>
      <c r="H20" s="145"/>
      <c r="I20" s="153"/>
      <c r="J20" s="145"/>
      <c r="K20" s="145"/>
      <c r="L20" s="32"/>
      <c r="M20" s="46"/>
      <c r="N20" s="46"/>
      <c r="O20" s="50"/>
      <c r="P20" s="46"/>
      <c r="Q20" s="50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5"/>
      <c r="C21" s="5"/>
      <c r="D21" s="144"/>
      <c r="E21" s="145"/>
      <c r="F21" s="145"/>
      <c r="G21" s="145"/>
      <c r="H21" s="145"/>
      <c r="I21" s="153"/>
      <c r="J21" s="145"/>
      <c r="K21" s="145"/>
      <c r="L21" s="67"/>
      <c r="M21" s="46"/>
      <c r="N21" s="46"/>
      <c r="O21" s="50"/>
      <c r="P21" s="46"/>
      <c r="Q21" s="50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5"/>
      <c r="C22" s="5"/>
      <c r="D22" s="144"/>
      <c r="E22" s="145"/>
      <c r="F22" s="145"/>
      <c r="G22" s="145"/>
      <c r="H22" s="145"/>
      <c r="I22" s="153"/>
      <c r="J22" s="145"/>
      <c r="K22" s="145"/>
      <c r="L22" s="67"/>
      <c r="M22" s="46"/>
      <c r="N22" s="46"/>
      <c r="O22" s="50"/>
      <c r="P22" s="46"/>
      <c r="Q22" s="50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5"/>
      <c r="C23" s="5"/>
      <c r="D23" s="144"/>
      <c r="E23" s="145"/>
      <c r="F23" s="145"/>
      <c r="G23" s="145"/>
      <c r="H23" s="145"/>
      <c r="I23" s="153"/>
      <c r="J23" s="145"/>
      <c r="K23" s="145"/>
      <c r="L23" s="67"/>
      <c r="M23" s="46"/>
      <c r="N23" s="46"/>
      <c r="O23" s="46"/>
      <c r="P23" s="46"/>
      <c r="Q23" s="4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5"/>
      <c r="C24" s="5"/>
      <c r="D24" s="147"/>
      <c r="E24" s="148"/>
      <c r="F24" s="148"/>
      <c r="G24" s="148"/>
      <c r="H24" s="148"/>
      <c r="I24" s="154"/>
      <c r="J24" s="148"/>
      <c r="K24" s="148"/>
      <c r="L24" s="67"/>
      <c r="M24" s="46"/>
      <c r="N24" s="46"/>
      <c r="O24" s="46"/>
      <c r="P24" s="46"/>
      <c r="Q24" s="46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32">
        <v>1</v>
      </c>
      <c r="C25" s="46" t="s">
        <v>157</v>
      </c>
      <c r="D25" s="61" t="s">
        <v>68</v>
      </c>
      <c r="E25" s="19" t="s">
        <v>67</v>
      </c>
      <c r="F25" s="36">
        <f>_xll.qlInterestRateIndexFixingDate(IborIndex,G25,Trigger)</f>
        <v>42166</v>
      </c>
      <c r="G25" s="85">
        <f>_xll.qlCalendarAdvance(Calendar,_xll.qlCalendarAdvance(Calendar,EvaluationDate,"2D","following",FALSE,Trigger),B25&amp;"M","mf",TRUE)</f>
        <v>42170</v>
      </c>
      <c r="H25" s="36">
        <f>_xll.qlInterestRateIndexMaturity(IborIndex,G25,Trigger)</f>
        <v>42353</v>
      </c>
      <c r="I25" s="30">
        <f>_xll.qlIndexFixing(IborIndex,F25,TRUE,AllTriggers)</f>
        <v>6.2999999999982471E-4</v>
      </c>
      <c r="J25" s="30" t="str">
        <f t="shared" si="1"/>
        <v>EUR6MFRA1x7=</v>
      </c>
      <c r="K25" s="30" t="str">
        <f t="shared" ref="K25:K42" si="2">Currency&amp;B25&amp;C25&amp;SUBSTITUTE(D25,"M","F")&amp;"=ICAP"</f>
        <v>EUR1x7F=ICAP</v>
      </c>
      <c r="L25" s="67"/>
      <c r="M25" s="46"/>
      <c r="N25" s="46"/>
      <c r="O25" s="46"/>
      <c r="P25" s="46"/>
      <c r="Q25" s="46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32">
        <v>2</v>
      </c>
      <c r="C26" s="46" t="s">
        <v>157</v>
      </c>
      <c r="D26" s="62" t="s">
        <v>69</v>
      </c>
      <c r="E26" s="20" t="s">
        <v>67</v>
      </c>
      <c r="F26" s="37">
        <f>_xll.qlInterestRateIndexFixingDate(IborIndex,G26,Trigger)</f>
        <v>42195</v>
      </c>
      <c r="G26" s="70">
        <f>_xll.qlCalendarAdvance(Calendar,_xll.qlCalendarAdvance(Calendar,EvaluationDate,"2D","following",FALSE,Trigger),B26&amp;"M","mf",TRUE)</f>
        <v>42199</v>
      </c>
      <c r="H26" s="37">
        <f>_xll.qlInterestRateIndexMaturity(IborIndex,G26,Trigger)</f>
        <v>42383</v>
      </c>
      <c r="I26" s="29">
        <f>_xll.qlIndexFixing(IborIndex,F26,TRUE,AllTriggers)</f>
        <v>6.4000000000054356E-4</v>
      </c>
      <c r="J26" s="29" t="str">
        <f t="shared" si="1"/>
        <v>EUR6MFRA2x8=</v>
      </c>
      <c r="K26" s="29" t="str">
        <f t="shared" si="2"/>
        <v>EUR2x8F=ICAP</v>
      </c>
      <c r="L26" s="67"/>
      <c r="M26" s="46"/>
      <c r="N26" s="46"/>
      <c r="O26" s="46"/>
      <c r="P26" s="46"/>
      <c r="Q26" s="4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32">
        <v>3</v>
      </c>
      <c r="C27" s="46" t="s">
        <v>157</v>
      </c>
      <c r="D27" s="62" t="s">
        <v>22</v>
      </c>
      <c r="E27" s="20" t="s">
        <v>67</v>
      </c>
      <c r="F27" s="70">
        <f>_xll.qlInterestRateIndexFixingDate(IborIndex,G27,Trigger)</f>
        <v>42228</v>
      </c>
      <c r="G27" s="70">
        <f>_xll.qlCalendarAdvance(Calendar,_xll.qlCalendarAdvance(Calendar,EvaluationDate,"2D","following",FALSE,Trigger),B27&amp;"M","mf",TRUE)</f>
        <v>42230</v>
      </c>
      <c r="H27" s="70">
        <f>_xll.qlInterestRateIndexMaturity(IborIndex,G27,Trigger)</f>
        <v>42415</v>
      </c>
      <c r="I27" s="82">
        <f>_xll.qlIndexFixing(IborIndex,F27,TRUE,AllTriggers)</f>
        <v>6.3999999999987201E-4</v>
      </c>
      <c r="J27" s="29" t="str">
        <f t="shared" si="1"/>
        <v>EUR6MFRA3x9=</v>
      </c>
      <c r="K27" s="29" t="str">
        <f t="shared" si="2"/>
        <v>EUR3x9F=ICAP</v>
      </c>
      <c r="L27" s="67"/>
      <c r="M27" s="46"/>
      <c r="N27" s="46"/>
      <c r="O27" s="46"/>
      <c r="P27" s="46"/>
      <c r="Q27" s="4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32">
        <v>4</v>
      </c>
      <c r="C28" s="46" t="s">
        <v>157</v>
      </c>
      <c r="D28" s="62" t="s">
        <v>70</v>
      </c>
      <c r="E28" s="20" t="s">
        <v>67</v>
      </c>
      <c r="F28" s="70">
        <f>_xll.qlInterestRateIndexFixingDate(IborIndex,G28,Trigger)</f>
        <v>42257</v>
      </c>
      <c r="G28" s="70">
        <f>_xll.qlCalendarAdvance(Calendar,_xll.qlCalendarAdvance(Calendar,EvaluationDate,"2D","following",FALSE,Trigger),B28&amp;"M","mf",TRUE)</f>
        <v>42261</v>
      </c>
      <c r="H28" s="70">
        <f>_xll.qlInterestRateIndexMaturity(IborIndex,G28,Trigger)</f>
        <v>42443</v>
      </c>
      <c r="I28" s="82">
        <f>_xll.qlIndexFixing(IborIndex,F28,TRUE,AllTriggers)</f>
        <v>6.5000000000008584E-4</v>
      </c>
      <c r="J28" s="29" t="str">
        <f t="shared" si="1"/>
        <v>EUR6MFRA4x10=</v>
      </c>
      <c r="K28" s="29" t="str">
        <f t="shared" si="2"/>
        <v>EUR4x10F=ICAP</v>
      </c>
      <c r="L28" s="67"/>
      <c r="M28" s="46"/>
      <c r="N28" s="46"/>
      <c r="O28" s="46"/>
      <c r="P28" s="46"/>
      <c r="Q28" s="4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32">
        <v>5</v>
      </c>
      <c r="C29" s="46" t="s">
        <v>157</v>
      </c>
      <c r="D29" s="62" t="s">
        <v>71</v>
      </c>
      <c r="E29" s="20" t="s">
        <v>67</v>
      </c>
      <c r="F29" s="70">
        <f>_xll.qlInterestRateIndexFixingDate(IborIndex,G29,Trigger)</f>
        <v>42289</v>
      </c>
      <c r="G29" s="70">
        <f>_xll.qlCalendarAdvance(Calendar,_xll.qlCalendarAdvance(Calendar,EvaluationDate,"2D","following",FALSE,Trigger),B29&amp;"M","mf",TRUE)</f>
        <v>42291</v>
      </c>
      <c r="H29" s="70">
        <f>_xll.qlInterestRateIndexMaturity(IborIndex,G29,Trigger)</f>
        <v>42474</v>
      </c>
      <c r="I29" s="82">
        <f>_xll.qlIndexFixing(IborIndex,F29,TRUE,AllTriggers)</f>
        <v>6.8000000000026145E-4</v>
      </c>
      <c r="J29" s="29" t="str">
        <f t="shared" si="1"/>
        <v>EUR6MFRA5x11=</v>
      </c>
      <c r="K29" s="29" t="str">
        <f t="shared" si="2"/>
        <v>EUR5x11F=ICAP</v>
      </c>
      <c r="L29" s="67"/>
      <c r="M29" s="46"/>
      <c r="N29" s="46"/>
      <c r="O29" s="46"/>
      <c r="P29" s="46"/>
      <c r="Q29" s="4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32">
        <v>6</v>
      </c>
      <c r="C30" s="46" t="s">
        <v>157</v>
      </c>
      <c r="D30" s="62" t="s">
        <v>73</v>
      </c>
      <c r="E30" s="20" t="s">
        <v>67</v>
      </c>
      <c r="F30" s="70">
        <f>_xll.qlInterestRateIndexFixingDate(IborIndex,G30,Trigger)</f>
        <v>42320</v>
      </c>
      <c r="G30" s="70">
        <f>_xll.qlCalendarAdvance(Calendar,_xll.qlCalendarAdvance(Calendar,EvaluationDate,"2D","following",FALSE,Trigger),B30&amp;"M","mf",TRUE)</f>
        <v>42324</v>
      </c>
      <c r="H30" s="70">
        <f>_xll.qlInterestRateIndexMaturity(IborIndex,G30,Trigger)</f>
        <v>42506</v>
      </c>
      <c r="I30" s="82">
        <f>_xll.qlIndexFixing(IborIndex,F30,TRUE,AllTriggers)</f>
        <v>6.9999999999975453E-4</v>
      </c>
      <c r="J30" s="29" t="str">
        <f t="shared" si="1"/>
        <v>EUR6MFRA6x12=</v>
      </c>
      <c r="K30" s="29" t="str">
        <f t="shared" si="2"/>
        <v>EUR6x12F=ICAP</v>
      </c>
      <c r="L30" s="67"/>
      <c r="M30" s="46"/>
      <c r="N30" s="46"/>
      <c r="O30" s="46"/>
      <c r="P30" s="46"/>
      <c r="Q30" s="4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32">
        <v>7</v>
      </c>
      <c r="C31" s="46" t="s">
        <v>157</v>
      </c>
      <c r="D31" s="62" t="s">
        <v>76</v>
      </c>
      <c r="E31" s="20" t="s">
        <v>67</v>
      </c>
      <c r="F31" s="70">
        <f>_xll.qlInterestRateIndexFixingDate(IborIndex,G31,Trigger)</f>
        <v>42348</v>
      </c>
      <c r="G31" s="70">
        <f>_xll.qlCalendarAdvance(Calendar,_xll.qlCalendarAdvance(Calendar,EvaluationDate,"2D","following",FALSE,Trigger),B31&amp;"M","mf",TRUE)</f>
        <v>42352</v>
      </c>
      <c r="H31" s="70">
        <f>_xll.qlInterestRateIndexMaturity(IborIndex,G31,Trigger)</f>
        <v>42535</v>
      </c>
      <c r="I31" s="82">
        <f>_xll.qlIndexFixing(IborIndex,F31,TRUE,AllTriggers)</f>
        <v>7.1999999997309188E-4</v>
      </c>
      <c r="J31" s="29" t="str">
        <f t="shared" si="1"/>
        <v>EUR6MFRA7x13=</v>
      </c>
      <c r="K31" s="29" t="str">
        <f t="shared" si="2"/>
        <v>EUR7x13F=ICAP</v>
      </c>
      <c r="L31" s="32"/>
      <c r="M31" s="46"/>
      <c r="N31" s="46"/>
      <c r="O31" s="46"/>
      <c r="P31" s="46"/>
      <c r="Q31" s="4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32">
        <v>8</v>
      </c>
      <c r="C32" s="46" t="s">
        <v>157</v>
      </c>
      <c r="D32" s="62" t="s">
        <v>77</v>
      </c>
      <c r="E32" s="20" t="s">
        <v>67</v>
      </c>
      <c r="F32" s="70">
        <f>_xll.qlInterestRateIndexFixingDate(IborIndex,G32,Trigger)</f>
        <v>42381</v>
      </c>
      <c r="G32" s="70">
        <f>_xll.qlCalendarAdvance(Calendar,_xll.qlCalendarAdvance(Calendar,EvaluationDate,"2D","following",FALSE,Trigger),B32&amp;"M","mf",TRUE)</f>
        <v>42383</v>
      </c>
      <c r="H32" s="70">
        <f>_xll.qlInterestRateIndexMaturity(IborIndex,G32,Trigger)</f>
        <v>42565</v>
      </c>
      <c r="I32" s="82">
        <f>_xll.qlIndexFixing(IborIndex,F32,TRUE,AllTriggers)</f>
        <v>7.6999999999972999E-4</v>
      </c>
      <c r="J32" s="29" t="str">
        <f t="shared" si="1"/>
        <v>EUR6MFRA8x14=</v>
      </c>
      <c r="K32" s="29" t="str">
        <f t="shared" si="2"/>
        <v>EUR8x14F=ICAP</v>
      </c>
      <c r="L32" s="32"/>
      <c r="M32" s="46"/>
      <c r="N32" s="46"/>
      <c r="O32" s="46"/>
      <c r="P32" s="46"/>
      <c r="Q32" s="46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32">
        <v>9</v>
      </c>
      <c r="C33" s="46" t="s">
        <v>157</v>
      </c>
      <c r="D33" s="62" t="s">
        <v>78</v>
      </c>
      <c r="E33" s="20" t="s">
        <v>67</v>
      </c>
      <c r="F33" s="70">
        <f>_xll.qlInterestRateIndexFixingDate(IborIndex,G33,Trigger)</f>
        <v>42411</v>
      </c>
      <c r="G33" s="70">
        <f>_xll.qlCalendarAdvance(Calendar,_xll.qlCalendarAdvance(Calendar,EvaluationDate,"2D","following",FALSE,Trigger),B33&amp;"M","mf",TRUE)</f>
        <v>42415</v>
      </c>
      <c r="H33" s="70">
        <f>_xll.qlInterestRateIndexMaturity(IborIndex,G33,Trigger)</f>
        <v>42597</v>
      </c>
      <c r="I33" s="82">
        <f>_xll.qlIndexFixing(IborIndex,F33,TRUE,AllTriggers)</f>
        <v>8.19999999999838E-4</v>
      </c>
      <c r="J33" s="29" t="str">
        <f t="shared" si="1"/>
        <v>EUR6MFRA9x15=</v>
      </c>
      <c r="K33" s="29" t="str">
        <f t="shared" si="2"/>
        <v>EUR9x15F=ICAP</v>
      </c>
      <c r="L33" s="32"/>
      <c r="M33" s="46"/>
      <c r="N33" s="46"/>
      <c r="O33" s="46"/>
      <c r="P33" s="46"/>
      <c r="Q33" s="46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32">
        <v>10</v>
      </c>
      <c r="C34" s="46" t="s">
        <v>157</v>
      </c>
      <c r="D34" s="62" t="s">
        <v>79</v>
      </c>
      <c r="E34" s="20" t="s">
        <v>67</v>
      </c>
      <c r="F34" s="70">
        <f>_xll.qlInterestRateIndexFixingDate(IborIndex,G34,Trigger)</f>
        <v>42439</v>
      </c>
      <c r="G34" s="70">
        <f>_xll.qlCalendarAdvance(Calendar,_xll.qlCalendarAdvance(Calendar,EvaluationDate,"2D","following",FALSE,Trigger),B34&amp;"M","mf",TRUE)</f>
        <v>42443</v>
      </c>
      <c r="H34" s="70">
        <f>_xll.qlInterestRateIndexMaturity(IborIndex,G34,Trigger)</f>
        <v>42627</v>
      </c>
      <c r="I34" s="82">
        <f>_xll.qlIndexFixing(IborIndex,F34,TRUE,AllTriggers)</f>
        <v>8.6999999999996509E-4</v>
      </c>
      <c r="J34" s="29" t="str">
        <f t="shared" si="1"/>
        <v>EUR6MFRA10x16=</v>
      </c>
      <c r="K34" s="29" t="str">
        <f t="shared" si="2"/>
        <v>EUR10x16F=ICAP</v>
      </c>
      <c r="L34" s="32"/>
      <c r="M34" s="50"/>
      <c r="N34" s="46"/>
      <c r="O34" s="50"/>
      <c r="P34" s="50"/>
      <c r="Q34" s="46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32">
        <v>11</v>
      </c>
      <c r="C35" s="46" t="s">
        <v>157</v>
      </c>
      <c r="D35" s="62" t="s">
        <v>80</v>
      </c>
      <c r="E35" s="20" t="s">
        <v>67</v>
      </c>
      <c r="F35" s="70">
        <f>_xll.qlInterestRateIndexFixingDate(IborIndex,G35,Trigger)</f>
        <v>42472</v>
      </c>
      <c r="G35" s="70">
        <f>_xll.qlCalendarAdvance(Calendar,_xll.qlCalendarAdvance(Calendar,EvaluationDate,"2D","following",FALSE,Trigger),B35&amp;"M","mf",TRUE)</f>
        <v>42474</v>
      </c>
      <c r="H35" s="70">
        <f>_xll.qlInterestRateIndexMaturity(IborIndex,G35,Trigger)</f>
        <v>42657</v>
      </c>
      <c r="I35" s="82">
        <f>_xll.qlIndexFixing(IborIndex,F35,TRUE,AllTriggers)</f>
        <v>9.4999999999999913E-4</v>
      </c>
      <c r="J35" s="29" t="str">
        <f t="shared" si="1"/>
        <v>EUR6MFRA11x17=</v>
      </c>
      <c r="K35" s="29" t="str">
        <f t="shared" si="2"/>
        <v>EUR11x17F=ICAP</v>
      </c>
      <c r="L35" s="32"/>
      <c r="M35" s="50"/>
      <c r="N35" s="46"/>
      <c r="O35" s="50"/>
      <c r="P35" s="46"/>
      <c r="Q35" s="50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32">
        <v>12</v>
      </c>
      <c r="C36" s="46" t="s">
        <v>157</v>
      </c>
      <c r="D36" s="62" t="s">
        <v>45</v>
      </c>
      <c r="E36" s="20" t="s">
        <v>67</v>
      </c>
      <c r="F36" s="70">
        <f>_xll.qlInterestRateIndexFixingDate(IborIndex,G36,Trigger)</f>
        <v>42502</v>
      </c>
      <c r="G36" s="70">
        <f>_xll.qlCalendarAdvance(Calendar,_xll.qlCalendarAdvance(Calendar,EvaluationDate,"2D","following",FALSE,Trigger),B36&amp;"M","mf",TRUE)</f>
        <v>42506</v>
      </c>
      <c r="H36" s="70">
        <f>_xll.qlInterestRateIndexMaturity(IborIndex,G36,Trigger)</f>
        <v>42690</v>
      </c>
      <c r="I36" s="82">
        <f>_xll.qlIndexFixing(IborIndex,F36,TRUE,AllTriggers)</f>
        <v>1.0300000000003182E-3</v>
      </c>
      <c r="J36" s="29" t="str">
        <f t="shared" si="1"/>
        <v>EUR6MFRA12x18=</v>
      </c>
      <c r="K36" s="29" t="str">
        <f t="shared" si="2"/>
        <v>EUR12x18F=ICAP</v>
      </c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>
        <v>13</v>
      </c>
      <c r="C37" s="46" t="s">
        <v>157</v>
      </c>
      <c r="D37" s="62" t="s">
        <v>81</v>
      </c>
      <c r="E37" s="20" t="s">
        <v>67</v>
      </c>
      <c r="F37" s="70">
        <f>_xll.qlInterestRateIndexFixingDate(IborIndex,G37,Trigger)</f>
        <v>42531</v>
      </c>
      <c r="G37" s="70">
        <f>_xll.qlCalendarAdvance(Calendar,_xll.qlCalendarAdvance(Calendar,EvaluationDate,"2D","following",FALSE,Trigger),B37&amp;"M","mf",TRUE)</f>
        <v>42535</v>
      </c>
      <c r="H37" s="70">
        <f>_xll.qlInterestRateIndexMaturity(IborIndex,G37,Trigger)</f>
        <v>42718</v>
      </c>
      <c r="I37" s="82">
        <f>_xll.qlIndexFixing(IborIndex,F37,TRUE,AllTriggers)</f>
        <v>1.1099999999419907E-3</v>
      </c>
      <c r="J37" s="29" t="str">
        <f t="shared" si="1"/>
        <v>EUR6MFRA13x19=</v>
      </c>
      <c r="K37" s="29" t="str">
        <f t="shared" si="2"/>
        <v>EUR13x19F=ICAP</v>
      </c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>
        <v>14</v>
      </c>
      <c r="C38" s="46" t="s">
        <v>157</v>
      </c>
      <c r="D38" s="62" t="s">
        <v>82</v>
      </c>
      <c r="E38" s="20" t="s">
        <v>67</v>
      </c>
      <c r="F38" s="70">
        <f>_xll.qlInterestRateIndexFixingDate(IborIndex,G38,Trigger)</f>
        <v>42563</v>
      </c>
      <c r="G38" s="70">
        <f>_xll.qlCalendarAdvance(Calendar,_xll.qlCalendarAdvance(Calendar,EvaluationDate,"2D","following",FALSE,Trigger),B38&amp;"M","mf",TRUE)</f>
        <v>42565</v>
      </c>
      <c r="H38" s="70">
        <f>_xll.qlInterestRateIndexMaturity(IborIndex,G38,Trigger)</f>
        <v>42751</v>
      </c>
      <c r="I38" s="82">
        <f>_xll.qlIndexFixing(IborIndex,F38,TRUE,AllTriggers)</f>
        <v>1.2300000005049936E-3</v>
      </c>
      <c r="J38" s="29" t="str">
        <f t="shared" si="1"/>
        <v>EUR6MFRA14x20=</v>
      </c>
      <c r="K38" s="29" t="str">
        <f t="shared" si="2"/>
        <v>EUR14x20F=ICAP</v>
      </c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>
        <v>15</v>
      </c>
      <c r="C39" s="46" t="s">
        <v>157</v>
      </c>
      <c r="D39" s="62" t="s">
        <v>83</v>
      </c>
      <c r="E39" s="20" t="s">
        <v>67</v>
      </c>
      <c r="F39" s="70">
        <f>_xll.qlInterestRateIndexFixingDate(IborIndex,G39,Trigger)</f>
        <v>42593</v>
      </c>
      <c r="G39" s="70">
        <f>_xll.qlCalendarAdvance(Calendar,_xll.qlCalendarAdvance(Calendar,EvaluationDate,"2D","following",FALSE,Trigger),B39&amp;"M","mf",TRUE)</f>
        <v>42597</v>
      </c>
      <c r="H39" s="70">
        <f>_xll.qlInterestRateIndexMaturity(IborIndex,G39,Trigger)</f>
        <v>42781</v>
      </c>
      <c r="I39" s="82">
        <f>_xll.qlIndexFixing(IborIndex,F39,TRUE,AllTriggers)</f>
        <v>1.3400000007050045E-3</v>
      </c>
      <c r="J39" s="29" t="str">
        <f t="shared" si="1"/>
        <v>EUR6MFRA15x21=</v>
      </c>
      <c r="K39" s="29" t="str">
        <f t="shared" si="2"/>
        <v>EUR15x21F=ICAP</v>
      </c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32">
        <v>16</v>
      </c>
      <c r="C40" s="46" t="s">
        <v>157</v>
      </c>
      <c r="D40" s="62" t="s">
        <v>84</v>
      </c>
      <c r="E40" s="20" t="s">
        <v>67</v>
      </c>
      <c r="F40" s="70">
        <f>_xll.qlInterestRateIndexFixingDate(IborIndex,G40,Trigger)</f>
        <v>42625</v>
      </c>
      <c r="G40" s="70">
        <f>_xll.qlCalendarAdvance(Calendar,_xll.qlCalendarAdvance(Calendar,EvaluationDate,"2D","following",FALSE,Trigger),B40&amp;"M","mf",TRUE)</f>
        <v>42627</v>
      </c>
      <c r="H40" s="70">
        <f>_xll.qlInterestRateIndexMaturity(IborIndex,G40,Trigger)</f>
        <v>42808</v>
      </c>
      <c r="I40" s="82">
        <f>_xll.qlIndexFixing(IborIndex,F40,TRUE,AllTriggers)</f>
        <v>1.4500000005084372E-3</v>
      </c>
      <c r="J40" s="29" t="str">
        <f t="shared" si="1"/>
        <v>EUR6MFRA16x22=</v>
      </c>
      <c r="K40" s="29" t="str">
        <f t="shared" si="2"/>
        <v>EUR16x22F=ICAP</v>
      </c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32">
        <v>17</v>
      </c>
      <c r="C41" s="46" t="s">
        <v>157</v>
      </c>
      <c r="D41" s="62" t="s">
        <v>85</v>
      </c>
      <c r="E41" s="20" t="s">
        <v>67</v>
      </c>
      <c r="F41" s="70">
        <f>_xll.qlInterestRateIndexFixingDate(IborIndex,G41,Trigger)</f>
        <v>42655</v>
      </c>
      <c r="G41" s="70">
        <f>_xll.qlCalendarAdvance(Calendar,_xll.qlCalendarAdvance(Calendar,EvaluationDate,"2D","following",FALSE,Trigger),B41&amp;"M","mf",TRUE)</f>
        <v>42657</v>
      </c>
      <c r="H41" s="70">
        <f>_xll.qlInterestRateIndexMaturity(IborIndex,G41,Trigger)</f>
        <v>42843</v>
      </c>
      <c r="I41" s="82">
        <f>_xll.qlIndexFixing(IborIndex,F41,TRUE,AllTriggers)</f>
        <v>1.6099999994596331E-3</v>
      </c>
      <c r="J41" s="29" t="str">
        <f t="shared" si="1"/>
        <v>EUR6MFRA17x23=</v>
      </c>
      <c r="K41" s="29" t="str">
        <f t="shared" si="2"/>
        <v>EUR17x23F=ICAP</v>
      </c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32">
        <v>18</v>
      </c>
      <c r="C42" s="46" t="s">
        <v>157</v>
      </c>
      <c r="D42" s="62" t="s">
        <v>156</v>
      </c>
      <c r="E42" s="20" t="s">
        <v>67</v>
      </c>
      <c r="F42" s="70">
        <f>_xll.qlInterestRateIndexFixingDate(IborIndex,G42,Trigger)</f>
        <v>42684</v>
      </c>
      <c r="G42" s="70">
        <f>_xll.qlCalendarAdvance(Calendar,_xll.qlCalendarAdvance(Calendar,EvaluationDate,"2D","following",FALSE,Trigger),B42&amp;"M","mf",TRUE)</f>
        <v>42688</v>
      </c>
      <c r="H42" s="70">
        <f>_xll.qlInterestRateIndexMaturity(IborIndex,G42,Trigger)</f>
        <v>42870</v>
      </c>
      <c r="I42" s="82">
        <f>_xll.qlIndexFixing(IborIndex,F42,TRUE,AllTriggers)</f>
        <v>1.7499999999958727E-3</v>
      </c>
      <c r="J42" s="29" t="str">
        <f t="shared" si="1"/>
        <v>EUR6MFRA18x24=</v>
      </c>
      <c r="K42" s="29" t="str">
        <f t="shared" si="2"/>
        <v>EUR18x24F=ICAP</v>
      </c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61"/>
      <c r="E61" s="19"/>
      <c r="F61" s="85"/>
      <c r="G61" s="36"/>
      <c r="H61" s="36"/>
      <c r="I61" s="30"/>
      <c r="J61" s="30"/>
      <c r="K61" s="30"/>
      <c r="L61" s="32"/>
      <c r="M61" s="68"/>
      <c r="N61" s="46"/>
      <c r="O61" s="48" t="s">
        <v>14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62"/>
      <c r="E62" s="20"/>
      <c r="F62" s="70"/>
      <c r="G62" s="37"/>
      <c r="H62" s="37"/>
      <c r="I62" s="29"/>
      <c r="J62" s="29"/>
      <c r="K62" s="29"/>
      <c r="L62" s="32"/>
      <c r="M62" s="68"/>
      <c r="N62" s="46"/>
      <c r="O62" s="50"/>
      <c r="P62" s="46"/>
      <c r="Q62" s="50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62"/>
      <c r="E63" s="20"/>
      <c r="F63" s="70"/>
      <c r="G63" s="37"/>
      <c r="H63" s="37"/>
      <c r="I63" s="29"/>
      <c r="J63" s="29"/>
      <c r="K63" s="29"/>
      <c r="L63" s="32"/>
      <c r="M63" s="68"/>
      <c r="N63" s="46"/>
      <c r="O63" s="50"/>
      <c r="P63" s="46"/>
      <c r="Q63" s="50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4"/>
      <c r="E64" s="145"/>
      <c r="F64" s="145"/>
      <c r="G64" s="145"/>
      <c r="H64" s="145"/>
      <c r="I64" s="153"/>
      <c r="J64" s="145"/>
      <c r="K64" s="145"/>
      <c r="L64" s="5"/>
      <c r="M64" s="145"/>
      <c r="N64" s="46"/>
      <c r="O64" s="50"/>
      <c r="P64" s="46"/>
      <c r="Q64" s="50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4"/>
      <c r="E65" s="145"/>
      <c r="F65" s="145"/>
      <c r="G65" s="145"/>
      <c r="H65" s="145"/>
      <c r="I65" s="153"/>
      <c r="J65" s="145"/>
      <c r="K65" s="145"/>
      <c r="L65" s="5"/>
      <c r="M65" s="145"/>
      <c r="N65" s="46"/>
      <c r="O65" s="50"/>
      <c r="P65" s="46"/>
      <c r="Q65" s="50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4"/>
      <c r="E66" s="145"/>
      <c r="F66" s="145"/>
      <c r="G66" s="145"/>
      <c r="H66" s="145"/>
      <c r="I66" s="153"/>
      <c r="J66" s="145"/>
      <c r="K66" s="145"/>
      <c r="L66" s="5"/>
      <c r="M66" s="145"/>
      <c r="N66" s="46"/>
      <c r="O66" s="50"/>
      <c r="P66" s="46"/>
      <c r="Q66" s="50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4"/>
      <c r="E67" s="145"/>
      <c r="F67" s="145"/>
      <c r="G67" s="145"/>
      <c r="H67" s="145"/>
      <c r="I67" s="153"/>
      <c r="J67" s="145"/>
      <c r="K67" s="145"/>
      <c r="L67" s="5"/>
      <c r="M67" s="145"/>
      <c r="N67" s="46"/>
      <c r="O67" s="50"/>
      <c r="P67" s="46"/>
      <c r="Q67" s="50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4"/>
      <c r="E68" s="145"/>
      <c r="F68" s="145"/>
      <c r="G68" s="145"/>
      <c r="H68" s="145"/>
      <c r="I68" s="153"/>
      <c r="J68" s="145"/>
      <c r="K68" s="145"/>
      <c r="L68" s="5"/>
      <c r="M68" s="145"/>
      <c r="N68" s="46"/>
      <c r="O68" s="50"/>
      <c r="P68" s="46"/>
      <c r="Q68" s="50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4"/>
      <c r="E69" s="145"/>
      <c r="F69" s="145"/>
      <c r="G69" s="145"/>
      <c r="H69" s="145"/>
      <c r="I69" s="153"/>
      <c r="J69" s="145"/>
      <c r="K69" s="145"/>
      <c r="L69" s="5"/>
      <c r="M69" s="145"/>
      <c r="N69" s="46"/>
      <c r="O69" s="50"/>
      <c r="P69" s="46"/>
      <c r="Q69" s="50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4"/>
      <c r="E70" s="145"/>
      <c r="F70" s="145"/>
      <c r="G70" s="145"/>
      <c r="H70" s="145"/>
      <c r="I70" s="153"/>
      <c r="J70" s="145"/>
      <c r="K70" s="145"/>
      <c r="L70" s="5"/>
      <c r="M70" s="145"/>
      <c r="N70" s="46"/>
      <c r="O70" s="46"/>
      <c r="P70" s="46"/>
      <c r="Q70" s="46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4"/>
      <c r="E71" s="145"/>
      <c r="F71" s="145"/>
      <c r="G71" s="145"/>
      <c r="H71" s="145"/>
      <c r="I71" s="153"/>
      <c r="J71" s="145"/>
      <c r="K71" s="145"/>
      <c r="L71" s="5"/>
      <c r="M71" s="14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4"/>
      <c r="E72" s="145"/>
      <c r="F72" s="145"/>
      <c r="G72" s="145"/>
      <c r="H72" s="145"/>
      <c r="I72" s="153"/>
      <c r="J72" s="145"/>
      <c r="K72" s="145"/>
      <c r="L72" s="5"/>
      <c r="M72" s="14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44"/>
      <c r="E73" s="145"/>
      <c r="F73" s="145"/>
      <c r="G73" s="145"/>
      <c r="H73" s="145"/>
      <c r="I73" s="153"/>
      <c r="J73" s="145"/>
      <c r="K73" s="145"/>
      <c r="L73" s="5"/>
      <c r="M73" s="14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44"/>
      <c r="E74" s="145"/>
      <c r="F74" s="145"/>
      <c r="G74" s="145"/>
      <c r="H74" s="145"/>
      <c r="I74" s="153"/>
      <c r="J74" s="145"/>
      <c r="K74" s="145"/>
      <c r="L74" s="5"/>
      <c r="M74" s="14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44"/>
      <c r="E75" s="145"/>
      <c r="F75" s="145"/>
      <c r="G75" s="145"/>
      <c r="H75" s="145"/>
      <c r="I75" s="153"/>
      <c r="J75" s="145"/>
      <c r="K75" s="145"/>
      <c r="L75" s="5"/>
      <c r="M75" s="14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62" t="s">
        <v>25</v>
      </c>
      <c r="E76" s="20" t="s">
        <v>116</v>
      </c>
      <c r="F76" s="70">
        <f t="shared" ref="F76:F103" si="3">EvaluationDate</f>
        <v>42136</v>
      </c>
      <c r="G76" s="37">
        <f>_xll.qlInterestRateIndexValueDate(M76,F76,Trigger)</f>
        <v>42138</v>
      </c>
      <c r="H76" s="37">
        <f>_xll.qlInterestRateIndexMaturity(M76,G76,Trigger)</f>
        <v>43234</v>
      </c>
      <c r="I76" s="29">
        <f>_xll.qlIndexFixing(M76,F76,,Trigger)</f>
        <v>1.8300472515324648E-3</v>
      </c>
      <c r="J76" s="29" t="str">
        <f t="shared" ref="J76:J115" si="4">Currency&amp;CurveTenor&amp;E76&amp;B76&amp;C76&amp;IF(E76="FRA",SUBSTITUTE(D76,"M",""),D76)&amp;"="</f>
        <v>EUR6MSW3Y=</v>
      </c>
      <c r="K76" s="29" t="str">
        <f t="shared" ref="K76:K103" si="5">Currency&amp;"AB"&amp;SUBSTITUTE(CurveTenor,"M","E")&amp;D76&amp;"=ICAP"</f>
        <v>EURAB6E3Y=ICAP</v>
      </c>
      <c r="L76" s="50"/>
      <c r="M76" s="68" t="str">
        <f>_xll.qlSwapIndex(,IborIndexFamily,D76,SettlementDays,Currency,Calendar,FixedLegTenor,FixedLegBDC,FixedLegDayCounter,IborIndex,DiscountingCurve,,Trigger)</f>
        <v>obj_0095b#0000</v>
      </c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62" t="s">
        <v>26</v>
      </c>
      <c r="E77" s="20" t="s">
        <v>116</v>
      </c>
      <c r="F77" s="70">
        <f t="shared" si="3"/>
        <v>42136</v>
      </c>
      <c r="G77" s="37">
        <f>_xll.qlInterestRateIndexValueDate(M77,F77,Trigger)</f>
        <v>42138</v>
      </c>
      <c r="H77" s="37">
        <f>_xll.qlInterestRateIndexMaturity(M77,G77,Trigger)</f>
        <v>43599</v>
      </c>
      <c r="I77" s="29">
        <f>_xll.qlIndexFixing(M77,F77,,Trigger)</f>
        <v>2.8493171402449989E-3</v>
      </c>
      <c r="J77" s="29" t="str">
        <f t="shared" si="4"/>
        <v>EUR6MSW4Y=</v>
      </c>
      <c r="K77" s="29" t="str">
        <f t="shared" si="5"/>
        <v>EURAB6E4Y=ICAP</v>
      </c>
      <c r="L77" s="50"/>
      <c r="M77" s="68" t="str">
        <f>_xll.qlSwapIndex(,IborIndexFamily,D77,SettlementDays,Currency,Calendar,FixedLegTenor,FixedLegBDC,FixedLegDayCounter,IborIndex,DiscountingCurve,,Trigger)</f>
        <v>obj_009be#0000</v>
      </c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62" t="s">
        <v>27</v>
      </c>
      <c r="E78" s="20" t="s">
        <v>116</v>
      </c>
      <c r="F78" s="70">
        <f t="shared" si="3"/>
        <v>42136</v>
      </c>
      <c r="G78" s="37">
        <f>_xll.qlInterestRateIndexValueDate(M78,F78,Trigger)</f>
        <v>42138</v>
      </c>
      <c r="H78" s="37">
        <f>_xll.qlInterestRateIndexMaturity(M78,G78,Trigger)</f>
        <v>43965</v>
      </c>
      <c r="I78" s="29">
        <f>_xll.qlIndexFixing(M78,F78,,Trigger)</f>
        <v>4.0178650047633015E-3</v>
      </c>
      <c r="J78" s="29" t="str">
        <f t="shared" si="4"/>
        <v>EUR6MSW5Y=</v>
      </c>
      <c r="K78" s="29" t="str">
        <f t="shared" si="5"/>
        <v>EURAB6E5Y=ICAP</v>
      </c>
      <c r="L78" s="5"/>
      <c r="M78" s="68" t="str">
        <f>_xll.qlSwapIndex(,IborIndexFamily,D78,SettlementDays,Currency,Calendar,FixedLegTenor,FixedLegBDC,FixedLegDayCounter,IborIndex,DiscountingCurve,,Trigger)</f>
        <v>obj_00982#0000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62" t="s">
        <v>86</v>
      </c>
      <c r="E79" s="20" t="s">
        <v>116</v>
      </c>
      <c r="F79" s="70">
        <f t="shared" si="3"/>
        <v>42136</v>
      </c>
      <c r="G79" s="37">
        <f>_xll.qlInterestRateIndexValueDate(M79,F79,Trigger)</f>
        <v>42138</v>
      </c>
      <c r="H79" s="37">
        <f>_xll.qlInterestRateIndexMaturity(M79,G79,Trigger)</f>
        <v>44330</v>
      </c>
      <c r="I79" s="29">
        <f>_xll.qlIndexFixing(M79,F79,,Trigger)</f>
        <v>5.2155946440647265E-3</v>
      </c>
      <c r="J79" s="29" t="str">
        <f t="shared" si="4"/>
        <v>EUR6MSW6Y=</v>
      </c>
      <c r="K79" s="29" t="str">
        <f t="shared" si="5"/>
        <v>EURAB6E6Y=ICAP</v>
      </c>
      <c r="L79" s="5"/>
      <c r="M79" s="68" t="str">
        <f>_xll.qlSwapIndex(,IborIndexFamily,D79,SettlementDays,Currency,Calendar,FixedLegTenor,FixedLegBDC,FixedLegDayCounter,IborIndex,DiscountingCurve,,Trigger)</f>
        <v>obj_00974#0000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62" t="s">
        <v>28</v>
      </c>
      <c r="E80" s="20" t="s">
        <v>116</v>
      </c>
      <c r="F80" s="70">
        <f t="shared" si="3"/>
        <v>42136</v>
      </c>
      <c r="G80" s="37">
        <f>_xll.qlInterestRateIndexValueDate(M80,F80,Trigger)</f>
        <v>42138</v>
      </c>
      <c r="H80" s="37">
        <f>_xll.qlInterestRateIndexMaturity(M80,G80,Trigger)</f>
        <v>44697</v>
      </c>
      <c r="I80" s="29">
        <f>_xll.qlIndexFixing(M80,F80,,Trigger)</f>
        <v>6.4126282047460448E-3</v>
      </c>
      <c r="J80" s="29" t="str">
        <f t="shared" si="4"/>
        <v>EUR6MSW7Y=</v>
      </c>
      <c r="K80" s="29" t="str">
        <f t="shared" si="5"/>
        <v>EURAB6E7Y=ICAP</v>
      </c>
      <c r="L80" s="5"/>
      <c r="M80" s="68" t="str">
        <f>_xll.qlSwapIndex(,IborIndexFamily,D80,SettlementDays,Currency,Calendar,FixedLegTenor,FixedLegBDC,FixedLegDayCounter,IborIndex,DiscountingCurve,,Trigger)</f>
        <v>obj_009ae#0000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62" t="s">
        <v>87</v>
      </c>
      <c r="E81" s="20" t="s">
        <v>116</v>
      </c>
      <c r="F81" s="70">
        <f t="shared" si="3"/>
        <v>42136</v>
      </c>
      <c r="G81" s="37">
        <f>_xll.qlInterestRateIndexValueDate(M81,F81,Trigger)</f>
        <v>42138</v>
      </c>
      <c r="H81" s="37">
        <f>_xll.qlInterestRateIndexMaturity(M81,G81,Trigger)</f>
        <v>45061</v>
      </c>
      <c r="I81" s="29">
        <f>_xll.qlIndexFixing(M81,F81,,Trigger)</f>
        <v>7.4993490628637027E-3</v>
      </c>
      <c r="J81" s="29" t="str">
        <f t="shared" si="4"/>
        <v>EUR6MSW8Y=</v>
      </c>
      <c r="K81" s="29" t="str">
        <f t="shared" si="5"/>
        <v>EURAB6E8Y=ICAP</v>
      </c>
      <c r="L81" s="5"/>
      <c r="M81" s="68" t="str">
        <f>_xll.qlSwapIndex(,IborIndexFamily,D81,SettlementDays,Currency,Calendar,FixedLegTenor,FixedLegBDC,FixedLegDayCounter,IborIndex,DiscountingCurve,,Trigger)</f>
        <v>obj_00999#0000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62" t="s">
        <v>88</v>
      </c>
      <c r="E82" s="20" t="s">
        <v>116</v>
      </c>
      <c r="F82" s="70">
        <f t="shared" si="3"/>
        <v>42136</v>
      </c>
      <c r="G82" s="37">
        <f>_xll.qlInterestRateIndexValueDate(M82,F82,Trigger)</f>
        <v>42138</v>
      </c>
      <c r="H82" s="37">
        <f>_xll.qlInterestRateIndexMaturity(M82,G82,Trigger)</f>
        <v>45426</v>
      </c>
      <c r="I82" s="29">
        <f>_xll.qlIndexFixing(M82,F82,,Trigger)</f>
        <v>8.4560093716531046E-3</v>
      </c>
      <c r="J82" s="29" t="str">
        <f t="shared" si="4"/>
        <v>EUR6MSW9Y=</v>
      </c>
      <c r="K82" s="29" t="str">
        <f t="shared" si="5"/>
        <v>EURAB6E9Y=ICAP</v>
      </c>
      <c r="L82" s="5"/>
      <c r="M82" s="68" t="str">
        <f>_xll.qlSwapIndex(,IborIndexFamily,D82,SettlementDays,Currency,Calendar,FixedLegTenor,FixedLegBDC,FixedLegDayCounter,IborIndex,DiscountingCurve,,Trigger)</f>
        <v>obj_009cc#0000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62" t="s">
        <v>29</v>
      </c>
      <c r="E83" s="20" t="s">
        <v>116</v>
      </c>
      <c r="F83" s="70">
        <f t="shared" si="3"/>
        <v>42136</v>
      </c>
      <c r="G83" s="37">
        <f>_xll.qlInterestRateIndexValueDate(M83,F83,Trigger)</f>
        <v>42138</v>
      </c>
      <c r="H83" s="37">
        <f>_xll.qlInterestRateIndexMaturity(M83,G83,Trigger)</f>
        <v>45791</v>
      </c>
      <c r="I83" s="29">
        <f>_xll.qlIndexFixing(M83,F83,,Trigger)</f>
        <v>9.2528984268922618E-3</v>
      </c>
      <c r="J83" s="29" t="str">
        <f t="shared" si="4"/>
        <v>EUR6MSW10Y=</v>
      </c>
      <c r="K83" s="29" t="str">
        <f t="shared" si="5"/>
        <v>EURAB6E10Y=ICAP</v>
      </c>
      <c r="L83" s="5"/>
      <c r="M83" s="68" t="str">
        <f>_xll.qlSwapIndex(,IborIndexFamily,D83,SettlementDays,Currency,Calendar,FixedLegTenor,FixedLegBDC,FixedLegDayCounter,IborIndex,DiscountingCurve,,Trigger)</f>
        <v>obj_009e3#0000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62" t="s">
        <v>89</v>
      </c>
      <c r="E84" s="20" t="s">
        <v>116</v>
      </c>
      <c r="F84" s="70">
        <f t="shared" si="3"/>
        <v>42136</v>
      </c>
      <c r="G84" s="37">
        <f>_xll.qlInterestRateIndexValueDate(M84,F84,Trigger)</f>
        <v>42138</v>
      </c>
      <c r="H84" s="37">
        <f>_xll.qlInterestRateIndexMaturity(M84,G84,Trigger)</f>
        <v>46156</v>
      </c>
      <c r="I84" s="29">
        <f>_xll.qlIndexFixing(M84,F84,,Trigger)</f>
        <v>9.9663097715243041E-3</v>
      </c>
      <c r="J84" s="29" t="str">
        <f t="shared" si="4"/>
        <v>EUR6MSW11Y=</v>
      </c>
      <c r="K84" s="29" t="str">
        <f t="shared" si="5"/>
        <v>EURAB6E11Y=ICAP</v>
      </c>
      <c r="L84" s="5"/>
      <c r="M84" s="68" t="str">
        <f>_xll.qlSwapIndex(,IborIndexFamily,D84,SettlementDays,Currency,Calendar,FixedLegTenor,FixedLegBDC,FixedLegDayCounter,IborIndex,DiscountingCurve,,Trigger)</f>
        <v>obj_009e4#0000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62" t="s">
        <v>30</v>
      </c>
      <c r="E85" s="20" t="s">
        <v>116</v>
      </c>
      <c r="F85" s="70">
        <f t="shared" si="3"/>
        <v>42136</v>
      </c>
      <c r="G85" s="37">
        <f>_xll.qlInterestRateIndexValueDate(M85,F85,Trigger)</f>
        <v>42138</v>
      </c>
      <c r="H85" s="37">
        <f>_xll.qlInterestRateIndexMaturity(M85,G85,Trigger)</f>
        <v>46521</v>
      </c>
      <c r="I85" s="29">
        <f>_xll.qlIndexFixing(M85,F85,,Trigger)</f>
        <v>1.0596782755431303E-2</v>
      </c>
      <c r="J85" s="29" t="str">
        <f t="shared" si="4"/>
        <v>EUR6MSW12Y=</v>
      </c>
      <c r="K85" s="29" t="str">
        <f t="shared" si="5"/>
        <v>EURAB6E12Y=ICAP</v>
      </c>
      <c r="L85" s="5"/>
      <c r="M85" s="68" t="str">
        <f>_xll.qlSwapIndex(,IborIndexFamily,D85,SettlementDays,Currency,Calendar,FixedLegTenor,FixedLegBDC,FixedLegDayCounter,IborIndex,DiscountingCurve,,Trigger)</f>
        <v>obj_0095c#0000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62" t="s">
        <v>90</v>
      </c>
      <c r="E86" s="20" t="s">
        <v>116</v>
      </c>
      <c r="F86" s="70">
        <f t="shared" si="3"/>
        <v>42136</v>
      </c>
      <c r="G86" s="37">
        <f>_xll.qlInterestRateIndexValueDate(M86,F86,Trigger)</f>
        <v>42138</v>
      </c>
      <c r="H86" s="37">
        <f>_xll.qlInterestRateIndexMaturity(M86,G86,Trigger)</f>
        <v>46888</v>
      </c>
      <c r="I86" s="29">
        <f>_xll.qlIndexFixing(M86,F86,,Trigger)</f>
        <v>1.1130901638797505E-2</v>
      </c>
      <c r="J86" s="29" t="str">
        <f t="shared" si="4"/>
        <v>EUR6MSW13Y=</v>
      </c>
      <c r="K86" s="29" t="str">
        <f t="shared" si="5"/>
        <v>EURAB6E13Y=ICAP</v>
      </c>
      <c r="L86" s="5"/>
      <c r="M86" s="68" t="str">
        <f>_xll.qlSwapIndex(,IborIndexFamily,D86,SettlementDays,Currency,Calendar,FixedLegTenor,FixedLegBDC,FixedLegDayCounter,IborIndex,DiscountingCurve,,Trigger)</f>
        <v>obj_0094a#0000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62" t="s">
        <v>91</v>
      </c>
      <c r="E87" s="20" t="s">
        <v>116</v>
      </c>
      <c r="F87" s="70">
        <f t="shared" si="3"/>
        <v>42136</v>
      </c>
      <c r="G87" s="37">
        <f>_xll.qlInterestRateIndexValueDate(M87,F87,Trigger)</f>
        <v>42138</v>
      </c>
      <c r="H87" s="37">
        <f>_xll.qlInterestRateIndexMaturity(M87,G87,Trigger)</f>
        <v>47252</v>
      </c>
      <c r="I87" s="29">
        <f>_xll.qlIndexFixing(M87,F87,,Trigger)</f>
        <v>1.1567216476015703E-2</v>
      </c>
      <c r="J87" s="29" t="str">
        <f t="shared" si="4"/>
        <v>EUR6MSW14Y=</v>
      </c>
      <c r="K87" s="29" t="str">
        <f t="shared" si="5"/>
        <v>EURAB6E14Y=ICAP</v>
      </c>
      <c r="L87" s="5"/>
      <c r="M87" s="68" t="str">
        <f>_xll.qlSwapIndex(,IborIndexFamily,D87,SettlementDays,Currency,Calendar,FixedLegTenor,FixedLegBDC,FixedLegDayCounter,IborIndex,DiscountingCurve,,Trigger)</f>
        <v>obj_009d0#0000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62" t="s">
        <v>31</v>
      </c>
      <c r="E88" s="20" t="s">
        <v>116</v>
      </c>
      <c r="F88" s="70">
        <f t="shared" si="3"/>
        <v>42136</v>
      </c>
      <c r="G88" s="37">
        <f>_xll.qlInterestRateIndexValueDate(M88,F88,Trigger)</f>
        <v>42138</v>
      </c>
      <c r="H88" s="37">
        <f>_xll.qlInterestRateIndexMaturity(M88,G88,Trigger)</f>
        <v>47617</v>
      </c>
      <c r="I88" s="29">
        <f>_xll.qlIndexFixing(M88,F88,,Trigger)</f>
        <v>1.1929700565473962E-2</v>
      </c>
      <c r="J88" s="29" t="str">
        <f t="shared" si="4"/>
        <v>EUR6MSW15Y=</v>
      </c>
      <c r="K88" s="29" t="str">
        <f t="shared" si="5"/>
        <v>EURAB6E15Y=ICAP</v>
      </c>
      <c r="L88" s="5"/>
      <c r="M88" s="68" t="str">
        <f>_xll.qlSwapIndex(,IborIndexFamily,D88,SettlementDays,Currency,Calendar,FixedLegTenor,FixedLegBDC,FixedLegDayCounter,IborIndex,DiscountingCurve,,Trigger)</f>
        <v>obj_00971#0000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62" t="s">
        <v>92</v>
      </c>
      <c r="E89" s="20" t="s">
        <v>116</v>
      </c>
      <c r="F89" s="70">
        <f t="shared" si="3"/>
        <v>42136</v>
      </c>
      <c r="G89" s="37">
        <f>_xll.qlInterestRateIndexValueDate(M89,F89,Trigger)</f>
        <v>42138</v>
      </c>
      <c r="H89" s="37">
        <f>_xll.qlInterestRateIndexMaturity(M89,G89,Trigger)</f>
        <v>47982</v>
      </c>
      <c r="I89" s="29">
        <f>_xll.qlIndexFixing(M89,F89,,Trigger)</f>
        <v>1.2231390614702903E-2</v>
      </c>
      <c r="J89" s="29" t="str">
        <f t="shared" si="4"/>
        <v>EUR6MSW16Y=</v>
      </c>
      <c r="K89" s="29" t="str">
        <f t="shared" si="5"/>
        <v>EURAB6E16Y=ICAP</v>
      </c>
      <c r="L89" s="5"/>
      <c r="M89" s="68" t="str">
        <f>_xll.qlSwapIndex(,IborIndexFamily,D89,SettlementDays,Currency,Calendar,FixedLegTenor,FixedLegBDC,FixedLegDayCounter,IborIndex,DiscountingCurve,,Trigger)</f>
        <v>obj_00985#0000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62" t="s">
        <v>93</v>
      </c>
      <c r="E90" s="20" t="s">
        <v>116</v>
      </c>
      <c r="F90" s="70">
        <f t="shared" si="3"/>
        <v>42136</v>
      </c>
      <c r="G90" s="37">
        <f>_xll.qlInterestRateIndexValueDate(M90,F90,Trigger)</f>
        <v>42138</v>
      </c>
      <c r="H90" s="37">
        <f>_xll.qlInterestRateIndexMaturity(M90,G90,Trigger)</f>
        <v>48348</v>
      </c>
      <c r="I90" s="29">
        <f>_xll.qlIndexFixing(M90,F90,,Trigger)</f>
        <v>1.2482636220415127E-2</v>
      </c>
      <c r="J90" s="29" t="str">
        <f t="shared" si="4"/>
        <v>EUR6MSW17Y=</v>
      </c>
      <c r="K90" s="29" t="str">
        <f t="shared" si="5"/>
        <v>EURAB6E17Y=ICAP</v>
      </c>
      <c r="L90" s="5"/>
      <c r="M90" s="68" t="str">
        <f>_xll.qlSwapIndex(,IborIndexFamily,D90,SettlementDays,Currency,Calendar,FixedLegTenor,FixedLegBDC,FixedLegDayCounter,IborIndex,DiscountingCurve,,Trigger)</f>
        <v>obj_009e2#0000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62" t="s">
        <v>94</v>
      </c>
      <c r="E91" s="20" t="s">
        <v>116</v>
      </c>
      <c r="F91" s="70">
        <f t="shared" si="3"/>
        <v>42136</v>
      </c>
      <c r="G91" s="37">
        <f>_xll.qlInterestRateIndexValueDate(M91,F91,Trigger)</f>
        <v>42138</v>
      </c>
      <c r="H91" s="37">
        <f>_xll.qlInterestRateIndexMaturity(M91,G91,Trigger)</f>
        <v>48715</v>
      </c>
      <c r="I91" s="29">
        <f>_xll.qlIndexFixing(M91,F91,,Trigger)</f>
        <v>1.2685643668047844E-2</v>
      </c>
      <c r="J91" s="29" t="str">
        <f t="shared" si="4"/>
        <v>EUR6MSW18Y=</v>
      </c>
      <c r="K91" s="29" t="str">
        <f t="shared" si="5"/>
        <v>EURAB6E18Y=ICAP</v>
      </c>
      <c r="L91" s="5"/>
      <c r="M91" s="68" t="str">
        <f>_xll.qlSwapIndex(,IborIndexFamily,D91,SettlementDays,Currency,Calendar,FixedLegTenor,FixedLegBDC,FixedLegDayCounter,IborIndex,DiscountingCurve,,Trigger)</f>
        <v>obj_00976#0000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62" t="s">
        <v>95</v>
      </c>
      <c r="E92" s="20" t="s">
        <v>116</v>
      </c>
      <c r="F92" s="70">
        <f t="shared" si="3"/>
        <v>42136</v>
      </c>
      <c r="G92" s="37">
        <f>_xll.qlInterestRateIndexValueDate(M92,F92,Trigger)</f>
        <v>42138</v>
      </c>
      <c r="H92" s="37">
        <f>_xll.qlInterestRateIndexMaturity(M92,G92,Trigger)</f>
        <v>49079</v>
      </c>
      <c r="I92" s="29">
        <f>_xll.qlIndexFixing(M92,F92,,Trigger)</f>
        <v>1.2846596862621884E-2</v>
      </c>
      <c r="J92" s="29" t="str">
        <f t="shared" si="4"/>
        <v>EUR6MSW19Y=</v>
      </c>
      <c r="K92" s="29" t="str">
        <f t="shared" si="5"/>
        <v>EURAB6E19Y=ICAP</v>
      </c>
      <c r="L92" s="5"/>
      <c r="M92" s="68" t="str">
        <f>_xll.qlSwapIndex(,IborIndexFamily,D92,SettlementDays,Currency,Calendar,FixedLegTenor,FixedLegBDC,FixedLegDayCounter,IborIndex,DiscountingCurve,,Trigger)</f>
        <v>obj_0094b#0000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62" t="s">
        <v>96</v>
      </c>
      <c r="E93" s="20" t="s">
        <v>116</v>
      </c>
      <c r="F93" s="70">
        <f t="shared" si="3"/>
        <v>42136</v>
      </c>
      <c r="G93" s="37">
        <f>_xll.qlInterestRateIndexValueDate(M93,F93,Trigger)</f>
        <v>42138</v>
      </c>
      <c r="H93" s="37">
        <f>_xll.qlInterestRateIndexMaturity(M93,G93,Trigger)</f>
        <v>49443</v>
      </c>
      <c r="I93" s="29">
        <f>_xll.qlIndexFixing(M93,F93,,Trigger)</f>
        <v>1.2973157247002294E-2</v>
      </c>
      <c r="J93" s="29" t="str">
        <f t="shared" si="4"/>
        <v>EUR6MSW20Y=</v>
      </c>
      <c r="K93" s="29" t="str">
        <f t="shared" si="5"/>
        <v>EURAB6E20Y=ICAP</v>
      </c>
      <c r="L93" s="5"/>
      <c r="M93" s="68" t="str">
        <f>_xll.qlSwapIndex(,IborIndexFamily,D93,SettlementDays,Currency,Calendar,FixedLegTenor,FixedLegBDC,FixedLegDayCounter,IborIndex,DiscountingCurve,,Trigger)</f>
        <v>obj_009c5#0000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62" t="s">
        <v>97</v>
      </c>
      <c r="E94" s="20" t="s">
        <v>116</v>
      </c>
      <c r="F94" s="70">
        <f t="shared" si="3"/>
        <v>42136</v>
      </c>
      <c r="G94" s="37">
        <f>_xll.qlInterestRateIndexValueDate(M94,F94,Trigger)</f>
        <v>42138</v>
      </c>
      <c r="H94" s="37">
        <f>_xll.qlInterestRateIndexMaturity(M94,G94,Trigger)</f>
        <v>49809</v>
      </c>
      <c r="I94" s="29">
        <f>_xll.qlIndexFixing(M94,F94,,Trigger)</f>
        <v>1.3073067119725494E-2</v>
      </c>
      <c r="J94" s="29" t="str">
        <f t="shared" si="4"/>
        <v>EUR6MSW21Y=</v>
      </c>
      <c r="K94" s="29" t="str">
        <f t="shared" si="5"/>
        <v>EURAB6E21Y=ICAP</v>
      </c>
      <c r="L94" s="5"/>
      <c r="M94" s="68" t="str">
        <f>_xll.qlSwapIndex(,IborIndexFamily,D94,SettlementDays,Currency,Calendar,FixedLegTenor,FixedLegBDC,FixedLegDayCounter,IborIndex,DiscountingCurve,,Trigger)</f>
        <v>obj_009b7#0000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62" t="s">
        <v>98</v>
      </c>
      <c r="E95" s="20" t="s">
        <v>116</v>
      </c>
      <c r="F95" s="70">
        <f t="shared" si="3"/>
        <v>42136</v>
      </c>
      <c r="G95" s="37">
        <f>_xll.qlInterestRateIndexValueDate(M95,F95,Trigger)</f>
        <v>42138</v>
      </c>
      <c r="H95" s="37">
        <f>_xll.qlInterestRateIndexMaturity(M95,G95,Trigger)</f>
        <v>50174</v>
      </c>
      <c r="I95" s="29">
        <f>_xll.qlIndexFixing(M95,F95,,Trigger)</f>
        <v>1.3148534857207584E-2</v>
      </c>
      <c r="J95" s="29" t="str">
        <f t="shared" si="4"/>
        <v>EUR6MSW22Y=</v>
      </c>
      <c r="K95" s="29" t="str">
        <f t="shared" si="5"/>
        <v>EURAB6E22Y=ICAP</v>
      </c>
      <c r="L95" s="5"/>
      <c r="M95" s="68" t="str">
        <f>_xll.qlSwapIndex(,IborIndexFamily,D95,SettlementDays,Currency,Calendar,FixedLegTenor,FixedLegBDC,FixedLegDayCounter,IborIndex,DiscountingCurve,,Trigger)</f>
        <v>obj_00967#0000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62" t="s">
        <v>99</v>
      </c>
      <c r="E96" s="20" t="s">
        <v>116</v>
      </c>
      <c r="F96" s="70">
        <f t="shared" si="3"/>
        <v>42136</v>
      </c>
      <c r="G96" s="37">
        <f>_xll.qlInterestRateIndexValueDate(M96,F96,Trigger)</f>
        <v>42138</v>
      </c>
      <c r="H96" s="37">
        <f>_xll.qlInterestRateIndexMaturity(M96,G96,Trigger)</f>
        <v>50539</v>
      </c>
      <c r="I96" s="29">
        <f>_xll.qlIndexFixing(M96,F96,,Trigger)</f>
        <v>1.3207444819908716E-2</v>
      </c>
      <c r="J96" s="29" t="str">
        <f t="shared" si="4"/>
        <v>EUR6MSW23Y=</v>
      </c>
      <c r="K96" s="29" t="str">
        <f t="shared" si="5"/>
        <v>EURAB6E23Y=ICAP</v>
      </c>
      <c r="L96" s="5"/>
      <c r="M96" s="68" t="str">
        <f>_xll.qlSwapIndex(,IborIndexFamily,D96,SettlementDays,Currency,Calendar,FixedLegTenor,FixedLegBDC,FixedLegDayCounter,IborIndex,DiscountingCurve,,Trigger)</f>
        <v>obj_009c1#0000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62" t="s">
        <v>100</v>
      </c>
      <c r="E97" s="20" t="s">
        <v>116</v>
      </c>
      <c r="F97" s="70">
        <f t="shared" si="3"/>
        <v>42136</v>
      </c>
      <c r="G97" s="37">
        <f>_xll.qlInterestRateIndexValueDate(M97,F97,Trigger)</f>
        <v>42138</v>
      </c>
      <c r="H97" s="37">
        <f>_xll.qlInterestRateIndexMaturity(M97,G97,Trigger)</f>
        <v>50906</v>
      </c>
      <c r="I97" s="29">
        <f>_xll.qlIndexFixing(M97,F97,,Trigger)</f>
        <v>1.3255960943581793E-2</v>
      </c>
      <c r="J97" s="29" t="str">
        <f t="shared" si="4"/>
        <v>EUR6MSW24Y=</v>
      </c>
      <c r="K97" s="29" t="str">
        <f t="shared" si="5"/>
        <v>EURAB6E24Y=ICAP</v>
      </c>
      <c r="L97" s="5"/>
      <c r="M97" s="68" t="str">
        <f>_xll.qlSwapIndex(,IborIndexFamily,D97,SettlementDays,Currency,Calendar,FixedLegTenor,FixedLegBDC,FixedLegDayCounter,IborIndex,DiscountingCurve,,Trigger)</f>
        <v>obj_0096d#0000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62" t="s">
        <v>101</v>
      </c>
      <c r="E98" s="20" t="s">
        <v>116</v>
      </c>
      <c r="F98" s="70">
        <f t="shared" si="3"/>
        <v>42136</v>
      </c>
      <c r="G98" s="37">
        <f>_xll.qlInterestRateIndexValueDate(M98,F98,Trigger)</f>
        <v>42138</v>
      </c>
      <c r="H98" s="37">
        <f>_xll.qlInterestRateIndexMaturity(M98,G98,Trigger)</f>
        <v>51270</v>
      </c>
      <c r="I98" s="29">
        <f>_xll.qlIndexFixing(M98,F98,,Trigger)</f>
        <v>1.3300597502209948E-2</v>
      </c>
      <c r="J98" s="29" t="str">
        <f t="shared" si="4"/>
        <v>EUR6MSW25Y=</v>
      </c>
      <c r="K98" s="29" t="str">
        <f t="shared" si="5"/>
        <v>EURAB6E25Y=ICAP</v>
      </c>
      <c r="L98" s="5"/>
      <c r="M98" s="68" t="str">
        <f>_xll.qlSwapIndex(,IborIndexFamily,D98,SettlementDays,Currency,Calendar,FixedLegTenor,FixedLegBDC,FixedLegDayCounter,IborIndex,DiscountingCurve,,Trigger)</f>
        <v>obj_0099d#0000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62" t="s">
        <v>102</v>
      </c>
      <c r="E99" s="20" t="s">
        <v>116</v>
      </c>
      <c r="F99" s="70">
        <f t="shared" si="3"/>
        <v>42136</v>
      </c>
      <c r="G99" s="37">
        <f>_xll.qlInterestRateIndexValueDate(M99,F99,Trigger)</f>
        <v>42138</v>
      </c>
      <c r="H99" s="37">
        <f>_xll.qlInterestRateIndexMaturity(M99,G99,Trigger)</f>
        <v>51635</v>
      </c>
      <c r="I99" s="29">
        <f>_xll.qlIndexFixing(M99,F99,,Trigger)</f>
        <v>1.3343864773820806E-2</v>
      </c>
      <c r="J99" s="29" t="str">
        <f t="shared" si="4"/>
        <v>EUR6MSW26Y=</v>
      </c>
      <c r="K99" s="29" t="str">
        <f t="shared" si="5"/>
        <v>EURAB6E26Y=ICAP</v>
      </c>
      <c r="L99" s="5"/>
      <c r="M99" s="68" t="str">
        <f>_xll.qlSwapIndex(,IborIndexFamily,D99,SettlementDays,Currency,Calendar,FixedLegTenor,FixedLegBDC,FixedLegDayCounter,IborIndex,DiscountingCurve,,Trigger)</f>
        <v>obj_00986#0000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62" t="s">
        <v>103</v>
      </c>
      <c r="E100" s="20" t="s">
        <v>116</v>
      </c>
      <c r="F100" s="70">
        <f t="shared" si="3"/>
        <v>42136</v>
      </c>
      <c r="G100" s="37">
        <f>_xll.qlInterestRateIndexValueDate(M100,F100,Trigger)</f>
        <v>42138</v>
      </c>
      <c r="H100" s="37">
        <f>_xll.qlInterestRateIndexMaturity(M100,G100,Trigger)</f>
        <v>52000</v>
      </c>
      <c r="I100" s="29">
        <f>_xll.qlIndexFixing(M100,F100,,Trigger)</f>
        <v>1.3386652990366269E-2</v>
      </c>
      <c r="J100" s="29" t="str">
        <f t="shared" si="4"/>
        <v>EUR6MSW27Y=</v>
      </c>
      <c r="K100" s="29" t="str">
        <f t="shared" si="5"/>
        <v>EURAB6E27Y=ICAP</v>
      </c>
      <c r="L100" s="5"/>
      <c r="M100" s="68" t="str">
        <f>_xll.qlSwapIndex(,IborIndexFamily,D100,SettlementDays,Currency,Calendar,FixedLegTenor,FixedLegBDC,FixedLegDayCounter,IborIndex,DiscountingCurve,,Trigger)</f>
        <v>obj_009db#0000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62" t="s">
        <v>104</v>
      </c>
      <c r="E101" s="20" t="s">
        <v>116</v>
      </c>
      <c r="F101" s="70">
        <f t="shared" si="3"/>
        <v>42136</v>
      </c>
      <c r="G101" s="37">
        <f>_xll.qlInterestRateIndexValueDate(M101,F101,Trigger)</f>
        <v>42138</v>
      </c>
      <c r="H101" s="37">
        <f>_xll.qlInterestRateIndexMaturity(M101,G101,Trigger)</f>
        <v>52365</v>
      </c>
      <c r="I101" s="29">
        <f>_xll.qlIndexFixing(M101,F101,,Trigger)</f>
        <v>1.3427512067344239E-2</v>
      </c>
      <c r="J101" s="29" t="str">
        <f t="shared" si="4"/>
        <v>EUR6MSW28Y=</v>
      </c>
      <c r="K101" s="29" t="str">
        <f t="shared" si="5"/>
        <v>EURAB6E28Y=ICAP</v>
      </c>
      <c r="L101" s="5"/>
      <c r="M101" s="68" t="str">
        <f>_xll.qlSwapIndex(,IborIndexFamily,D101,SettlementDays,Currency,Calendar,FixedLegTenor,FixedLegBDC,FixedLegDayCounter,IborIndex,DiscountingCurve,,Trigger)</f>
        <v>obj_009c0#0000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62" t="s">
        <v>105</v>
      </c>
      <c r="E102" s="20" t="s">
        <v>116</v>
      </c>
      <c r="F102" s="70">
        <f t="shared" si="3"/>
        <v>42136</v>
      </c>
      <c r="G102" s="37">
        <f>_xll.qlInterestRateIndexValueDate(M102,F102,Trigger)</f>
        <v>42138</v>
      </c>
      <c r="H102" s="37">
        <f>_xll.qlInterestRateIndexMaturity(M102,G102,Trigger)</f>
        <v>52733</v>
      </c>
      <c r="I102" s="29">
        <f>_xll.qlIndexFixing(M102,F102,,Trigger)</f>
        <v>1.3466311613516744E-2</v>
      </c>
      <c r="J102" s="29" t="str">
        <f t="shared" si="4"/>
        <v>EUR6MSW29Y=</v>
      </c>
      <c r="K102" s="29" t="str">
        <f t="shared" si="5"/>
        <v>EURAB6E29Y=ICAP</v>
      </c>
      <c r="L102" s="5"/>
      <c r="M102" s="68" t="str">
        <f>_xll.qlSwapIndex(,IborIndexFamily,D102,SettlementDays,Currency,Calendar,FixedLegTenor,FixedLegBDC,FixedLegDayCounter,IborIndex,DiscountingCurve,,Trigger)</f>
        <v>obj_0097f#0000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62" t="s">
        <v>106</v>
      </c>
      <c r="E103" s="20" t="s">
        <v>116</v>
      </c>
      <c r="F103" s="70">
        <f t="shared" si="3"/>
        <v>42136</v>
      </c>
      <c r="G103" s="37">
        <f>_xll.qlInterestRateIndexValueDate(M103,F103,Trigger)</f>
        <v>42138</v>
      </c>
      <c r="H103" s="37">
        <f>_xll.qlInterestRateIndexMaturity(M103,G103,Trigger)</f>
        <v>53097</v>
      </c>
      <c r="I103" s="29">
        <f>_xll.qlIndexFixing(M103,F103,,Trigger)</f>
        <v>1.349889697274319E-2</v>
      </c>
      <c r="J103" s="29" t="str">
        <f t="shared" si="4"/>
        <v>EUR6MSW30Y=</v>
      </c>
      <c r="K103" s="29" t="str">
        <f t="shared" si="5"/>
        <v>EURAB6E30Y=ICAP</v>
      </c>
      <c r="L103" s="5"/>
      <c r="M103" s="68" t="str">
        <f>_xll.qlSwapIndex(,IborIndexFamily,D103,SettlementDays,Currency,Calendar,FixedLegTenor,FixedLegBDC,FixedLegDayCounter,IborIndex,DiscountingCurve,,Trigger)</f>
        <v>obj_0094f#0000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62"/>
      <c r="E104" s="20"/>
      <c r="F104" s="70"/>
      <c r="G104" s="37"/>
      <c r="H104" s="37"/>
      <c r="I104" s="29"/>
      <c r="J104" s="29"/>
      <c r="K104" s="29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62"/>
      <c r="E105" s="20"/>
      <c r="F105" s="70"/>
      <c r="G105" s="37"/>
      <c r="H105" s="37"/>
      <c r="I105" s="29"/>
      <c r="J105" s="29"/>
      <c r="K105" s="29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62"/>
      <c r="E106" s="20"/>
      <c r="F106" s="70"/>
      <c r="G106" s="37"/>
      <c r="H106" s="37"/>
      <c r="I106" s="29"/>
      <c r="J106" s="29"/>
      <c r="K106" s="29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62"/>
      <c r="E107" s="20"/>
      <c r="F107" s="70"/>
      <c r="G107" s="37"/>
      <c r="H107" s="37"/>
      <c r="I107" s="29"/>
      <c r="J107" s="29"/>
      <c r="K107" s="29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62" t="s">
        <v>107</v>
      </c>
      <c r="E108" s="20" t="s">
        <v>116</v>
      </c>
      <c r="F108" s="70">
        <f>EvaluationDate</f>
        <v>42136</v>
      </c>
      <c r="G108" s="37">
        <f>_xll.qlInterestRateIndexValueDate(M108,F108,Trigger)</f>
        <v>42138</v>
      </c>
      <c r="H108" s="37">
        <f>_xll.qlInterestRateIndexMaturity(M108,G108,Trigger)</f>
        <v>54924</v>
      </c>
      <c r="I108" s="29">
        <f>_xll.qlIndexFixing(M108,F108,,Trigger)</f>
        <v>1.3587922363692835E-2</v>
      </c>
      <c r="J108" s="29" t="str">
        <f t="shared" si="4"/>
        <v>EUR6MSW35Y=</v>
      </c>
      <c r="K108" s="29" t="str">
        <f>Currency&amp;"AB"&amp;SUBSTITUTE(CurveTenor,"M","E")&amp;D108&amp;"=ICAP"</f>
        <v>EURAB6E35Y=ICAP</v>
      </c>
      <c r="L108" s="5"/>
      <c r="M108" s="68" t="str">
        <f>_xll.qlSwapIndex(,IborIndexFamily,D108,SettlementDays,Currency,Calendar,FixedLegTenor,FixedLegBDC,FixedLegDayCounter,IborIndex,DiscountingCurve,,Trigger)</f>
        <v>obj_00970#0000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62"/>
      <c r="E109" s="20"/>
      <c r="F109" s="70"/>
      <c r="G109" s="37"/>
      <c r="H109" s="37"/>
      <c r="I109" s="29"/>
      <c r="J109" s="29"/>
      <c r="K109" s="29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62"/>
      <c r="E110" s="20"/>
      <c r="F110" s="70"/>
      <c r="G110" s="37"/>
      <c r="H110" s="37"/>
      <c r="I110" s="29"/>
      <c r="J110" s="29"/>
      <c r="K110" s="29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62"/>
      <c r="E111" s="20"/>
      <c r="F111" s="70"/>
      <c r="G111" s="37"/>
      <c r="H111" s="37"/>
      <c r="I111" s="29"/>
      <c r="J111" s="29"/>
      <c r="K111" s="29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62"/>
      <c r="E112" s="20"/>
      <c r="F112" s="70"/>
      <c r="G112" s="37"/>
      <c r="H112" s="37"/>
      <c r="I112" s="29"/>
      <c r="J112" s="29"/>
      <c r="K112" s="29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62" t="s">
        <v>108</v>
      </c>
      <c r="E113" s="20" t="s">
        <v>116</v>
      </c>
      <c r="F113" s="70">
        <f>EvaluationDate</f>
        <v>42136</v>
      </c>
      <c r="G113" s="37">
        <f>_xll.qlInterestRateIndexValueDate(M113,F113,Trigger)</f>
        <v>42138</v>
      </c>
      <c r="H113" s="37">
        <f>_xll.qlInterestRateIndexMaturity(M113,G113,Trigger)</f>
        <v>56748</v>
      </c>
      <c r="I113" s="29">
        <f>_xll.qlIndexFixing(M113,F113,,Trigger)</f>
        <v>1.3577849040072634E-2</v>
      </c>
      <c r="J113" s="29" t="str">
        <f t="shared" si="4"/>
        <v>EUR6MSW40Y=</v>
      </c>
      <c r="K113" s="29" t="str">
        <f>Currency&amp;"AB"&amp;SUBSTITUTE(CurveTenor,"M","E")&amp;D113&amp;"=ICAP"</f>
        <v>EURAB6E40Y=ICAP</v>
      </c>
      <c r="L113" s="5"/>
      <c r="M113" s="68" t="str">
        <f>_xll.qlSwapIndex(,IborIndexFamily,D113,SettlementDays,Currency,Calendar,FixedLegTenor,FixedLegBDC,FixedLegDayCounter,IborIndex,DiscountingCurve,,Trigger)</f>
        <v>obj_009ac#0000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62" t="s">
        <v>109</v>
      </c>
      <c r="E114" s="20" t="s">
        <v>116</v>
      </c>
      <c r="F114" s="70">
        <f>EvaluationDate</f>
        <v>42136</v>
      </c>
      <c r="G114" s="37">
        <f>_xll.qlInterestRateIndexValueDate(M114,F114,Trigger)</f>
        <v>42138</v>
      </c>
      <c r="H114" s="37">
        <f>_xll.qlInterestRateIndexMaturity(M114,G114,Trigger)</f>
        <v>60401</v>
      </c>
      <c r="I114" s="29">
        <f>_xll.qlIndexFixing(M114,F114,,Trigger)</f>
        <v>1.3140223760343997E-2</v>
      </c>
      <c r="J114" s="29" t="str">
        <f t="shared" si="4"/>
        <v>EUR6MSW50Y=</v>
      </c>
      <c r="K114" s="29" t="str">
        <f>Currency&amp;"AB"&amp;SUBSTITUTE(CurveTenor,"M","E")&amp;D114&amp;"=ICAP"</f>
        <v>EURAB6E50Y=ICAP</v>
      </c>
      <c r="L114" s="5"/>
      <c r="M114" s="68" t="str">
        <f>_xll.qlSwapIndex(,IborIndexFamily,D114,SettlementDays,Currency,Calendar,FixedLegTenor,FixedLegBDC,FixedLegDayCounter,IborIndex,DiscountingCurve,,Trigger)</f>
        <v>obj_009ce#0000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63" t="s">
        <v>110</v>
      </c>
      <c r="E115" s="22" t="s">
        <v>116</v>
      </c>
      <c r="F115" s="72">
        <f>EvaluationDate</f>
        <v>42136</v>
      </c>
      <c r="G115" s="38">
        <f>_xll.qlInterestRateIndexValueDate(M115,F115,Trigger)</f>
        <v>42138</v>
      </c>
      <c r="H115" s="38">
        <f>_xll.qlInterestRateIndexMaturity(M115,G115,Trigger)</f>
        <v>64053</v>
      </c>
      <c r="I115" s="31">
        <f>_xll.qlIndexFixing(M115,F115,,Trigger)</f>
        <v>1.2990857876414207E-2</v>
      </c>
      <c r="J115" s="31" t="str">
        <f t="shared" si="4"/>
        <v>EUR6MSW60Y=</v>
      </c>
      <c r="K115" s="31" t="str">
        <f>Currency&amp;"AB"&amp;SUBSTITUTE(CurveTenor,"M","E")&amp;D115&amp;"=ICAP"</f>
        <v>EURAB6E60Y=ICAP</v>
      </c>
      <c r="L115" s="5"/>
      <c r="M115" s="74" t="str">
        <f>_xll.qlSwapIndex(,IborIndexFamily,D115,SettlementDays,Currency,Calendar,FixedLegTenor,FixedLegBDC,FixedLegDayCounter,IborIndex,DiscountingCurve,,Trigger)</f>
        <v>obj_00954#0000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disablePrompts="1" count="2"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1 P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8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0"/>
      <c r="B2" s="50"/>
      <c r="C2" s="50"/>
      <c r="D2" s="46"/>
      <c r="E2" s="47" t="s">
        <v>54</v>
      </c>
      <c r="F2" s="48" t="s">
        <v>23</v>
      </c>
      <c r="G2" s="50"/>
      <c r="H2" s="50"/>
      <c r="I2" s="41"/>
      <c r="J2" s="50"/>
      <c r="K2" s="50"/>
      <c r="L2" s="50"/>
      <c r="M2" s="5"/>
      <c r="N2" s="50"/>
      <c r="O2" s="50"/>
      <c r="P2" s="50"/>
      <c r="Q2" s="50"/>
      <c r="R2" s="50"/>
      <c r="S2" s="3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7" t="s">
        <v>55</v>
      </c>
      <c r="F3" s="48" t="str">
        <f>Currency&amp;CurveTenor</f>
        <v>EUR1Y</v>
      </c>
      <c r="G3" s="50"/>
      <c r="H3" s="50"/>
      <c r="I3" s="41"/>
      <c r="J3" s="50"/>
      <c r="K3" s="50"/>
      <c r="L3" s="5"/>
      <c r="M3" s="5"/>
      <c r="N3" s="5"/>
      <c r="O3" s="50"/>
      <c r="P3" s="50"/>
      <c r="Q3" s="50"/>
      <c r="R3" s="50"/>
      <c r="S3" s="3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7" t="s">
        <v>32</v>
      </c>
      <c r="F4" s="23" t="str">
        <f>IborIndexFamily&amp;CurveTenor</f>
        <v>Euribor1Y</v>
      </c>
      <c r="G4" s="50"/>
      <c r="H4" s="50"/>
      <c r="I4" s="41"/>
      <c r="J4" s="50"/>
      <c r="K4" s="50"/>
      <c r="L4" s="5"/>
      <c r="M4" s="5"/>
      <c r="N4" s="5"/>
      <c r="O4" s="50"/>
      <c r="P4" s="50"/>
      <c r="Q4" s="50"/>
      <c r="R4" s="50"/>
      <c r="S4" s="32"/>
      <c r="T4" s="2"/>
      <c r="U4" s="2"/>
      <c r="V4" s="2"/>
      <c r="W4" s="2"/>
      <c r="X4" s="2"/>
      <c r="Y4" s="2"/>
      <c r="Z4" s="2"/>
    </row>
    <row r="5" spans="1:26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50"/>
      <c r="Q5" s="50"/>
      <c r="R5" s="50"/>
      <c r="S5" s="32"/>
      <c r="T5" s="2"/>
      <c r="U5" s="2"/>
      <c r="V5" s="2"/>
      <c r="W5" s="2"/>
      <c r="X5" s="2"/>
      <c r="Y5" s="2"/>
      <c r="Z5" s="2"/>
    </row>
    <row r="6" spans="1:26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47" t="s">
        <v>66</v>
      </c>
      <c r="N6" s="5"/>
      <c r="O6" s="47" t="s">
        <v>65</v>
      </c>
      <c r="P6" s="47" t="s">
        <v>62</v>
      </c>
      <c r="Q6" s="47" t="s">
        <v>63</v>
      </c>
      <c r="R6" s="32"/>
      <c r="S6" s="32"/>
      <c r="T6" s="2"/>
      <c r="U6" s="2"/>
      <c r="V6" s="2"/>
      <c r="W6" s="2"/>
      <c r="X6" s="2"/>
      <c r="Y6" s="2"/>
      <c r="Z6" s="2"/>
    </row>
    <row r="7" spans="1:26" x14ac:dyDescent="0.2">
      <c r="A7" s="32"/>
      <c r="B7" s="32"/>
      <c r="C7" s="32"/>
      <c r="D7" s="118"/>
      <c r="E7" s="110"/>
      <c r="F7" s="119"/>
      <c r="G7" s="119"/>
      <c r="H7" s="119"/>
      <c r="I7" s="120"/>
      <c r="J7" s="120"/>
      <c r="K7" s="113"/>
      <c r="L7" s="32"/>
      <c r="M7" s="156"/>
      <c r="N7" s="5"/>
      <c r="O7" s="48" t="b">
        <v>1</v>
      </c>
      <c r="P7" s="48" t="s">
        <v>148</v>
      </c>
      <c r="Q7" s="48" t="s">
        <v>129</v>
      </c>
      <c r="R7" s="32"/>
      <c r="S7" s="32"/>
      <c r="T7" s="2"/>
      <c r="U7" s="2"/>
      <c r="V7" s="2"/>
      <c r="W7" s="2"/>
      <c r="X7" s="2"/>
      <c r="Y7" s="2"/>
      <c r="Z7" s="2"/>
    </row>
    <row r="8" spans="1:26" x14ac:dyDescent="0.2">
      <c r="A8" s="32"/>
      <c r="B8" s="32"/>
      <c r="C8" s="32"/>
      <c r="D8" s="121"/>
      <c r="E8" s="111"/>
      <c r="F8" s="122"/>
      <c r="G8" s="122"/>
      <c r="H8" s="122"/>
      <c r="I8" s="114"/>
      <c r="J8" s="114"/>
      <c r="K8" s="114"/>
      <c r="L8" s="32"/>
      <c r="M8" s="116"/>
      <c r="N8" s="46"/>
      <c r="O8" s="5"/>
      <c r="P8" s="2"/>
      <c r="Q8" s="2"/>
      <c r="R8" s="32"/>
      <c r="S8" s="32"/>
      <c r="T8" s="2"/>
      <c r="U8" s="2"/>
      <c r="V8" s="2"/>
      <c r="W8" s="2"/>
      <c r="X8" s="2"/>
      <c r="Y8" s="2"/>
      <c r="Z8" s="2"/>
    </row>
    <row r="9" spans="1:26" x14ac:dyDescent="0.2">
      <c r="A9" s="32"/>
      <c r="B9" s="32"/>
      <c r="C9" s="32"/>
      <c r="D9" s="121" t="s">
        <v>112</v>
      </c>
      <c r="E9" s="111" t="s">
        <v>149</v>
      </c>
      <c r="F9" s="122">
        <f t="shared" ref="F9:F24" si="0">EvaluationDate</f>
        <v>42136</v>
      </c>
      <c r="G9" s="122">
        <f>_xll.qlInterestRateIndexValueDate(M9,F9,Trigger)</f>
        <v>42138</v>
      </c>
      <c r="H9" s="122">
        <f>_xll.qlInterestRateIndexMaturity(M9,G9,Trigger)</f>
        <v>42139</v>
      </c>
      <c r="I9" s="114">
        <f>_xll.qlIndexFixing(M9,F9,TRUE,AllTriggers)</f>
        <v>1.5566936826783007E-3</v>
      </c>
      <c r="J9" s="114" t="str">
        <f t="shared" ref="J9:J36" si="1">Currency&amp;CurveTenor&amp;E9&amp;B9&amp;C9&amp;IF(E9="FRA",SUBSTITUTE(D9,"M",""),D9)&amp;"="</f>
        <v>EUR1YDPSN=</v>
      </c>
      <c r="K9" s="114"/>
      <c r="L9" s="32"/>
      <c r="M9" s="116" t="str">
        <f>_xll.qlIborIndex(,IborIndexFamily,IF(D9="SN","1D",D9),SettlementDays,Currency,Calendar,BDayConvention,EndOfMonth,DayCounter,YieldCurve,,Trigger)</f>
        <v>obj_00997#0000</v>
      </c>
      <c r="N9" s="46"/>
      <c r="O9" s="5"/>
      <c r="P9" s="2"/>
      <c r="Q9" s="2"/>
      <c r="R9" s="32"/>
      <c r="S9" s="32"/>
      <c r="T9" s="2"/>
      <c r="U9" s="2"/>
      <c r="V9" s="2"/>
      <c r="W9" s="2"/>
      <c r="X9" s="2"/>
      <c r="Y9" s="2"/>
      <c r="Z9" s="2"/>
    </row>
    <row r="10" spans="1:26" x14ac:dyDescent="0.2">
      <c r="A10" s="32"/>
      <c r="B10" s="32"/>
      <c r="C10" s="32"/>
      <c r="D10" s="121" t="s">
        <v>116</v>
      </c>
      <c r="E10" s="111" t="s">
        <v>149</v>
      </c>
      <c r="F10" s="122">
        <f t="shared" si="0"/>
        <v>42136</v>
      </c>
      <c r="G10" s="122">
        <f>_xll.qlInterestRateIndexValueDate(M10,F10,Trigger)</f>
        <v>42138</v>
      </c>
      <c r="H10" s="122">
        <f>_xll.qlInterestRateIndexMaturity(M10,G10,Trigger)</f>
        <v>42145</v>
      </c>
      <c r="I10" s="114">
        <f>_xll.qlIndexFixing(M10,F10,TRUE,AllTriggers)</f>
        <v>1.5567138769474148E-3</v>
      </c>
      <c r="J10" s="114" t="str">
        <f t="shared" si="1"/>
        <v>EUR1YDPSW=</v>
      </c>
      <c r="K10" s="114"/>
      <c r="L10" s="32"/>
      <c r="M10" s="116" t="str">
        <f>_xll.qlEuribor(,D10,YieldCurve,,Trigger)</f>
        <v>obj_0092e#0000</v>
      </c>
      <c r="N10" s="46"/>
      <c r="O10" s="50"/>
      <c r="P10" s="50"/>
      <c r="Q10" s="50"/>
      <c r="R10" s="32"/>
      <c r="S10" s="32"/>
      <c r="T10" s="2"/>
      <c r="U10" s="2"/>
      <c r="V10" s="2"/>
      <c r="W10" s="2"/>
      <c r="X10" s="2"/>
      <c r="Y10" s="2"/>
      <c r="Z10" s="2"/>
    </row>
    <row r="11" spans="1:26" x14ac:dyDescent="0.2">
      <c r="A11" s="32"/>
      <c r="B11" s="32"/>
      <c r="C11" s="32"/>
      <c r="D11" s="121" t="s">
        <v>16</v>
      </c>
      <c r="E11" s="111" t="s">
        <v>149</v>
      </c>
      <c r="F11" s="122">
        <f t="shared" si="0"/>
        <v>42136</v>
      </c>
      <c r="G11" s="122">
        <f>_xll.qlInterestRateIndexValueDate(M11,F11,Trigger)</f>
        <v>42138</v>
      </c>
      <c r="H11" s="122">
        <f>_xll.qlInterestRateIndexMaturity(M11,G11,Trigger)</f>
        <v>42152</v>
      </c>
      <c r="I11" s="114">
        <f>_xll.qlIndexFixing(M11,F11,TRUE,AllTriggers)</f>
        <v>1.556737437375309E-3</v>
      </c>
      <c r="J11" s="114" t="str">
        <f t="shared" si="1"/>
        <v>EUR1YDP2W=</v>
      </c>
      <c r="K11" s="114"/>
      <c r="L11" s="32"/>
      <c r="M11" s="116" t="str">
        <f>_xll.qlEuribor(,D11,YieldCurve,,Trigger)</f>
        <v>obj_0092d#0000</v>
      </c>
      <c r="N11" s="46"/>
      <c r="O11" s="50"/>
      <c r="P11" s="50"/>
      <c r="Q11" s="50"/>
      <c r="R11" s="32"/>
      <c r="S11" s="32"/>
      <c r="T11" s="2"/>
      <c r="U11" s="2"/>
      <c r="V11" s="2"/>
      <c r="W11" s="2"/>
      <c r="X11" s="2"/>
      <c r="Y11" s="2"/>
      <c r="Z11" s="2"/>
    </row>
    <row r="12" spans="1:26" x14ac:dyDescent="0.2">
      <c r="A12" s="32"/>
      <c r="B12" s="32"/>
      <c r="C12" s="32"/>
      <c r="D12" s="121" t="s">
        <v>75</v>
      </c>
      <c r="E12" s="111" t="s">
        <v>149</v>
      </c>
      <c r="F12" s="122">
        <f t="shared" si="0"/>
        <v>42136</v>
      </c>
      <c r="G12" s="122">
        <f>_xll.qlInterestRateIndexValueDate(M12,F12,Trigger)</f>
        <v>42138</v>
      </c>
      <c r="H12" s="122">
        <f>_xll.qlInterestRateIndexMaturity(M12,G12,Trigger)</f>
        <v>42159</v>
      </c>
      <c r="I12" s="114">
        <f>_xll.qlIndexFixing(M12,F12,TRUE,AllTriggers)</f>
        <v>1.5567609982714004E-3</v>
      </c>
      <c r="J12" s="114" t="str">
        <f t="shared" si="1"/>
        <v>EUR1YDP3W=</v>
      </c>
      <c r="K12" s="114"/>
      <c r="L12" s="32"/>
      <c r="M12" s="116" t="str">
        <f>_xll.qlEuribor(,D12,YieldCurve,,Trigger)</f>
        <v>obj_0092c#0000</v>
      </c>
      <c r="N12" s="46"/>
      <c r="O12" s="50"/>
      <c r="P12" s="50"/>
      <c r="Q12" s="50"/>
      <c r="R12" s="32"/>
      <c r="S12" s="32"/>
      <c r="T12" s="2"/>
      <c r="U12" s="2"/>
      <c r="V12" s="2"/>
      <c r="W12" s="2"/>
      <c r="X12" s="2"/>
      <c r="Y12" s="2"/>
      <c r="Z12" s="2"/>
    </row>
    <row r="13" spans="1:26" x14ac:dyDescent="0.2">
      <c r="A13" s="32"/>
      <c r="B13" s="32"/>
      <c r="C13" s="32"/>
      <c r="D13" s="121" t="s">
        <v>17</v>
      </c>
      <c r="E13" s="111" t="s">
        <v>149</v>
      </c>
      <c r="F13" s="122">
        <f t="shared" si="0"/>
        <v>42136</v>
      </c>
      <c r="G13" s="123">
        <f>_xll.qlInterestRateIndexValueDate(M13,F13,Trigger)</f>
        <v>42138</v>
      </c>
      <c r="H13" s="122">
        <f>_xll.qlInterestRateIndexMaturity(M13,G13,Trigger)</f>
        <v>42170</v>
      </c>
      <c r="I13" s="114">
        <f>_xll.qlIndexFixing(M13,F13,TRUE,AllTriggers)</f>
        <v>1.556798023506778E-3</v>
      </c>
      <c r="J13" s="114" t="str">
        <f t="shared" si="1"/>
        <v>EUR1YDP1M=</v>
      </c>
      <c r="K13" s="114"/>
      <c r="L13" s="32"/>
      <c r="M13" s="116" t="str">
        <f>_xll.qlEuribor(,D13,YieldCurve,,Trigger)</f>
        <v>obj_00933#0000</v>
      </c>
      <c r="N13" s="46"/>
      <c r="O13" s="50"/>
      <c r="P13" s="50"/>
      <c r="Q13" s="50"/>
      <c r="R13" s="32"/>
      <c r="S13" s="32"/>
      <c r="T13" s="2"/>
      <c r="U13" s="2"/>
      <c r="V13" s="2"/>
      <c r="W13" s="2"/>
      <c r="X13" s="2"/>
      <c r="Y13" s="2"/>
      <c r="Z13" s="2"/>
    </row>
    <row r="14" spans="1:26" x14ac:dyDescent="0.2">
      <c r="A14" s="32"/>
      <c r="B14" s="32"/>
      <c r="C14" s="32"/>
      <c r="D14" s="121" t="s">
        <v>18</v>
      </c>
      <c r="E14" s="111" t="s">
        <v>149</v>
      </c>
      <c r="F14" s="122">
        <f t="shared" si="0"/>
        <v>42136</v>
      </c>
      <c r="G14" s="123">
        <f>_xll.qlInterestRateIndexValueDate(M14,F14,Trigger)</f>
        <v>42138</v>
      </c>
      <c r="H14" s="122">
        <f>_xll.qlInterestRateIndexMaturity(M14,G14,Trigger)</f>
        <v>42199</v>
      </c>
      <c r="I14" s="114">
        <f>_xll.qlIndexFixing(M14,F14,TRUE,AllTriggers)</f>
        <v>1.5568956411151599E-3</v>
      </c>
      <c r="J14" s="114" t="str">
        <f t="shared" si="1"/>
        <v>EUR1YDP2M=</v>
      </c>
      <c r="K14" s="114"/>
      <c r="L14" s="32"/>
      <c r="M14" s="116" t="str">
        <f>_xll.qlEuribor(,D14,YieldCurve,,Trigger)</f>
        <v>obj_00928#0000</v>
      </c>
      <c r="N14" s="32"/>
      <c r="O14" s="50"/>
      <c r="P14" s="50"/>
      <c r="Q14" s="50"/>
      <c r="R14" s="32"/>
      <c r="S14" s="32"/>
      <c r="T14" s="2"/>
      <c r="U14" s="2"/>
      <c r="V14" s="2"/>
      <c r="W14" s="2"/>
      <c r="X14" s="2"/>
      <c r="Y14" s="2"/>
      <c r="Z14" s="2"/>
    </row>
    <row r="15" spans="1:26" x14ac:dyDescent="0.2">
      <c r="A15" s="32"/>
      <c r="B15" s="32"/>
      <c r="C15" s="32"/>
      <c r="D15" s="121" t="s">
        <v>19</v>
      </c>
      <c r="E15" s="111" t="s">
        <v>149</v>
      </c>
      <c r="F15" s="122">
        <f t="shared" si="0"/>
        <v>42136</v>
      </c>
      <c r="G15" s="123">
        <f>_xll.qlInterestRateIndexValueDate(M15,F15,Trigger)</f>
        <v>42138</v>
      </c>
      <c r="H15" s="122">
        <f>_xll.qlInterestRateIndexMaturity(M15,G15,Trigger)</f>
        <v>42230</v>
      </c>
      <c r="I15" s="114">
        <f>_xll.qlIndexFixing(M15,F15,TRUE,AllTriggers)</f>
        <v>1.5569999999993742E-3</v>
      </c>
      <c r="J15" s="114" t="str">
        <f t="shared" si="1"/>
        <v>EUR1YDP3M=</v>
      </c>
      <c r="K15" s="114"/>
      <c r="L15" s="32"/>
      <c r="M15" s="116" t="str">
        <f>_xll.qlEuribor(,D15,YieldCurve,,Trigger)</f>
        <v>obj_00934#0000</v>
      </c>
      <c r="N15" s="32"/>
      <c r="O15" s="50"/>
      <c r="P15" s="50"/>
      <c r="Q15" s="50"/>
      <c r="R15" s="32"/>
      <c r="S15" s="32"/>
      <c r="T15" s="2"/>
      <c r="U15" s="2"/>
      <c r="V15" s="2"/>
      <c r="W15" s="2"/>
      <c r="X15" s="2"/>
      <c r="Y15" s="2"/>
      <c r="Z15" s="2"/>
    </row>
    <row r="16" spans="1:26" x14ac:dyDescent="0.2">
      <c r="A16" s="32"/>
      <c r="B16" s="32"/>
      <c r="C16" s="32"/>
      <c r="D16" s="121" t="s">
        <v>20</v>
      </c>
      <c r="E16" s="111" t="s">
        <v>149</v>
      </c>
      <c r="F16" s="122">
        <f t="shared" si="0"/>
        <v>42136</v>
      </c>
      <c r="G16" s="123">
        <f>_xll.qlInterestRateIndexValueDate(M16,F16,Trigger)</f>
        <v>42138</v>
      </c>
      <c r="H16" s="122">
        <f>_xll.qlInterestRateIndexMaturity(M16,G16,Trigger)</f>
        <v>42261</v>
      </c>
      <c r="I16" s="114">
        <f>_xll.qlIndexFixing(M16,F16,TRUE,AllTriggers)</f>
        <v>1.5573440231706535E-3</v>
      </c>
      <c r="J16" s="114" t="str">
        <f t="shared" si="1"/>
        <v>EUR1YDP4M=</v>
      </c>
      <c r="K16" s="114"/>
      <c r="L16" s="32"/>
      <c r="M16" s="116" t="str">
        <f>_xll.qlEuribor(,D16,YieldCurve,,Trigger)</f>
        <v>obj_0092b#0000</v>
      </c>
      <c r="N16" s="32"/>
      <c r="O16" s="50"/>
      <c r="P16" s="50"/>
      <c r="Q16" s="50"/>
      <c r="R16" s="32"/>
      <c r="S16" s="32"/>
      <c r="T16" s="2"/>
      <c r="U16" s="2"/>
      <c r="V16" s="2"/>
      <c r="W16" s="2"/>
      <c r="X16" s="2"/>
      <c r="Y16" s="2"/>
      <c r="Z16" s="2"/>
    </row>
    <row r="17" spans="1:26" x14ac:dyDescent="0.2">
      <c r="A17" s="32"/>
      <c r="B17" s="32"/>
      <c r="C17" s="32"/>
      <c r="D17" s="121" t="s">
        <v>21</v>
      </c>
      <c r="E17" s="111" t="s">
        <v>149</v>
      </c>
      <c r="F17" s="122">
        <f t="shared" si="0"/>
        <v>42136</v>
      </c>
      <c r="G17" s="123">
        <f>_xll.qlInterestRateIndexValueDate(M17,F17,Trigger)</f>
        <v>42138</v>
      </c>
      <c r="H17" s="122">
        <f>_xll.qlInterestRateIndexMaturity(M17,G17,Trigger)</f>
        <v>42291</v>
      </c>
      <c r="I17" s="114">
        <f>_xll.qlIndexFixing(M17,F17,TRUE,AllTriggers)</f>
        <v>1.5590315743760515E-3</v>
      </c>
      <c r="J17" s="114" t="str">
        <f t="shared" si="1"/>
        <v>EUR1YDP5M=</v>
      </c>
      <c r="K17" s="114"/>
      <c r="L17" s="32"/>
      <c r="M17" s="116" t="str">
        <f>_xll.qlEuribor(,D17,YieldCurve,,Trigger)</f>
        <v>obj_0092a#0000</v>
      </c>
      <c r="N17" s="32"/>
      <c r="O17" s="50"/>
      <c r="P17" s="46"/>
      <c r="Q17" s="50"/>
      <c r="R17" s="32"/>
      <c r="S17" s="32"/>
      <c r="T17" s="2"/>
      <c r="U17" s="2"/>
      <c r="V17" s="2"/>
      <c r="W17" s="2"/>
      <c r="X17" s="2"/>
      <c r="Y17" s="2"/>
      <c r="Z17" s="2"/>
    </row>
    <row r="18" spans="1:26" x14ac:dyDescent="0.2">
      <c r="A18" s="32"/>
      <c r="B18" s="32"/>
      <c r="C18" s="32"/>
      <c r="D18" s="121" t="s">
        <v>14</v>
      </c>
      <c r="E18" s="111" t="s">
        <v>149</v>
      </c>
      <c r="F18" s="122">
        <f t="shared" si="0"/>
        <v>42136</v>
      </c>
      <c r="G18" s="123">
        <f>_xll.qlInterestRateIndexValueDate(M18,F18,Trigger)</f>
        <v>42138</v>
      </c>
      <c r="H18" s="122">
        <f>_xll.qlInterestRateIndexMaturity(M18,G18,Trigger)</f>
        <v>42324</v>
      </c>
      <c r="I18" s="114">
        <f>_xll.qlIndexFixing(M18,F18,TRUE,AllTriggers)</f>
        <v>1.5640000000002067E-3</v>
      </c>
      <c r="J18" s="114" t="str">
        <f t="shared" si="1"/>
        <v>EUR1YDP6M=</v>
      </c>
      <c r="K18" s="114"/>
      <c r="L18" s="32"/>
      <c r="M18" s="116" t="str">
        <f>_xll.qlEuribor(,D18,YieldCurve,,Trigger)</f>
        <v>obj_0092f#0000</v>
      </c>
      <c r="N18" s="32"/>
      <c r="O18" s="50"/>
      <c r="P18" s="46"/>
      <c r="Q18" s="50"/>
      <c r="R18" s="32"/>
      <c r="S18" s="32"/>
      <c r="T18" s="2"/>
      <c r="U18" s="2"/>
      <c r="V18" s="2"/>
      <c r="W18" s="2"/>
      <c r="X18" s="2"/>
      <c r="Y18" s="2"/>
      <c r="Z18" s="2"/>
    </row>
    <row r="19" spans="1:26" x14ac:dyDescent="0.2">
      <c r="A19" s="32"/>
      <c r="B19" s="32"/>
      <c r="C19" s="32"/>
      <c r="D19" s="121" t="s">
        <v>68</v>
      </c>
      <c r="E19" s="111" t="s">
        <v>149</v>
      </c>
      <c r="F19" s="122">
        <f t="shared" si="0"/>
        <v>42136</v>
      </c>
      <c r="G19" s="123">
        <f>_xll.qlInterestRateIndexValueDate(M19,F19,Trigger)</f>
        <v>42138</v>
      </c>
      <c r="H19" s="122">
        <f>_xll.qlInterestRateIndexMaturity(M19,G19,Trigger)</f>
        <v>42352</v>
      </c>
      <c r="I19" s="114">
        <f>_xll.qlIndexFixing(M19,F19,TRUE,AllTriggers)</f>
        <v>1.5725811587128733E-3</v>
      </c>
      <c r="J19" s="114" t="str">
        <f t="shared" si="1"/>
        <v>EUR1YDP7M=</v>
      </c>
      <c r="K19" s="114"/>
      <c r="L19" s="32"/>
      <c r="M19" s="116" t="str">
        <f>_xll.qlEuribor(,D19,YieldCurve,,Trigger)</f>
        <v>obj_00935#0000</v>
      </c>
      <c r="N19" s="46"/>
      <c r="O19" s="50"/>
      <c r="P19" s="46"/>
      <c r="Q19" s="50"/>
      <c r="R19" s="32"/>
      <c r="S19" s="32"/>
      <c r="T19" s="2"/>
      <c r="U19" s="2"/>
      <c r="V19" s="2"/>
      <c r="W19" s="2"/>
      <c r="X19" s="2"/>
      <c r="Y19" s="2"/>
      <c r="Z19" s="2"/>
    </row>
    <row r="20" spans="1:26" x14ac:dyDescent="0.2">
      <c r="A20" s="32"/>
      <c r="B20" s="32"/>
      <c r="C20" s="32"/>
      <c r="D20" s="121" t="s">
        <v>69</v>
      </c>
      <c r="E20" s="111" t="s">
        <v>149</v>
      </c>
      <c r="F20" s="122">
        <f t="shared" si="0"/>
        <v>42136</v>
      </c>
      <c r="G20" s="123">
        <f>_xll.qlInterestRateIndexValueDate(M20,F20,Trigger)</f>
        <v>42138</v>
      </c>
      <c r="H20" s="122">
        <f>_xll.qlInterestRateIndexMaturity(M20,G20,Trigger)</f>
        <v>42383</v>
      </c>
      <c r="I20" s="114">
        <f>_xll.qlIndexFixing(M20,F20,TRUE,AllTriggers)</f>
        <v>1.5874763161823787E-3</v>
      </c>
      <c r="J20" s="114" t="str">
        <f t="shared" si="1"/>
        <v>EUR1YDP8M=</v>
      </c>
      <c r="K20" s="114"/>
      <c r="L20" s="32"/>
      <c r="M20" s="116" t="str">
        <f>_xll.qlEuribor(,D20,YieldCurve,,Trigger)</f>
        <v>obj_00929#0000</v>
      </c>
      <c r="N20" s="46"/>
      <c r="O20" s="50"/>
      <c r="P20" s="46"/>
      <c r="Q20" s="50"/>
      <c r="R20" s="32"/>
      <c r="S20" s="32"/>
      <c r="T20" s="2"/>
      <c r="U20" s="2"/>
      <c r="V20" s="2"/>
      <c r="W20" s="2"/>
      <c r="X20" s="2"/>
      <c r="Y20" s="2"/>
      <c r="Z20" s="2"/>
    </row>
    <row r="21" spans="1:26" x14ac:dyDescent="0.2">
      <c r="A21" s="32"/>
      <c r="B21" s="32"/>
      <c r="C21" s="32"/>
      <c r="D21" s="121" t="s">
        <v>22</v>
      </c>
      <c r="E21" s="111" t="s">
        <v>149</v>
      </c>
      <c r="F21" s="123">
        <f t="shared" si="0"/>
        <v>42136</v>
      </c>
      <c r="G21" s="123">
        <f>_xll.qlInterestRateIndexValueDate(M21,F21,Trigger)</f>
        <v>42138</v>
      </c>
      <c r="H21" s="123">
        <f>_xll.qlInterestRateIndexMaturity(M21,G21,Trigger)</f>
        <v>42415</v>
      </c>
      <c r="I21" s="114">
        <f>_xll.qlIndexFixing(M21,F21,TRUE,AllTriggers)</f>
        <v>1.6079999999994413E-3</v>
      </c>
      <c r="J21" s="114" t="str">
        <f t="shared" si="1"/>
        <v>EUR1YDP9M=</v>
      </c>
      <c r="K21" s="115"/>
      <c r="L21" s="67"/>
      <c r="M21" s="116" t="str">
        <f>_xll.qlEuribor(,D21,YieldCurve,,Trigger)</f>
        <v>obj_00932#0000</v>
      </c>
      <c r="N21" s="46"/>
      <c r="O21" s="50"/>
      <c r="P21" s="46"/>
      <c r="Q21" s="50"/>
      <c r="R21" s="32"/>
      <c r="S21" s="32"/>
      <c r="T21" s="2"/>
      <c r="U21" s="2"/>
      <c r="V21" s="2"/>
      <c r="W21" s="2"/>
      <c r="X21" s="2"/>
      <c r="Y21" s="2"/>
      <c r="Z21" s="2"/>
    </row>
    <row r="22" spans="1:26" x14ac:dyDescent="0.2">
      <c r="A22" s="32"/>
      <c r="B22" s="32"/>
      <c r="C22" s="32"/>
      <c r="D22" s="121" t="s">
        <v>70</v>
      </c>
      <c r="E22" s="111" t="s">
        <v>149</v>
      </c>
      <c r="F22" s="123">
        <f t="shared" si="0"/>
        <v>42136</v>
      </c>
      <c r="G22" s="123">
        <f>_xll.qlInterestRateIndexValueDate(M22,F22,Trigger)</f>
        <v>42138</v>
      </c>
      <c r="H22" s="123">
        <f>_xll.qlInterestRateIndexMaturity(M22,G22,Trigger)</f>
        <v>42443</v>
      </c>
      <c r="I22" s="114">
        <f>_xll.qlIndexFixing(M22,F22,TRUE,AllTriggers)</f>
        <v>1.6295230077043696E-3</v>
      </c>
      <c r="J22" s="114" t="str">
        <f t="shared" si="1"/>
        <v>EUR1YDP10M=</v>
      </c>
      <c r="K22" s="115"/>
      <c r="L22" s="67"/>
      <c r="M22" s="116" t="str">
        <f>_xll.qlEuribor(,D22,YieldCurve,,Trigger)</f>
        <v>obj_00931#0000</v>
      </c>
      <c r="N22" s="46"/>
      <c r="O22" s="50"/>
      <c r="P22" s="46"/>
      <c r="Q22" s="46"/>
      <c r="R22" s="32"/>
      <c r="S22" s="32"/>
      <c r="T22" s="2"/>
      <c r="U22" s="2"/>
      <c r="V22" s="2"/>
      <c r="W22" s="2"/>
      <c r="X22" s="2"/>
      <c r="Y22" s="2"/>
      <c r="Z22" s="2"/>
    </row>
    <row r="23" spans="1:26" x14ac:dyDescent="0.2">
      <c r="A23" s="32"/>
      <c r="B23" s="32"/>
      <c r="C23" s="32"/>
      <c r="D23" s="121" t="s">
        <v>71</v>
      </c>
      <c r="E23" s="111" t="s">
        <v>149</v>
      </c>
      <c r="F23" s="123">
        <f t="shared" si="0"/>
        <v>42136</v>
      </c>
      <c r="G23" s="123">
        <f>_xll.qlInterestRateIndexValueDate(M23,F23,Trigger)</f>
        <v>42138</v>
      </c>
      <c r="H23" s="123">
        <f>_xll.qlInterestRateIndexMaturity(M23,G23,Trigger)</f>
        <v>42474</v>
      </c>
      <c r="I23" s="114">
        <f>_xll.qlIndexFixing(M23,F23,TRUE,AllTriggers)</f>
        <v>1.6550253695439355E-3</v>
      </c>
      <c r="J23" s="114" t="str">
        <f t="shared" si="1"/>
        <v>EUR1YDP11M=</v>
      </c>
      <c r="K23" s="115"/>
      <c r="L23" s="67"/>
      <c r="M23" s="117" t="str">
        <f>_xll.qlEuribor(,D23,YieldCurve,,Trigger)</f>
        <v>obj_00930#0000</v>
      </c>
      <c r="N23" s="46"/>
      <c r="O23" s="50"/>
      <c r="P23" s="46"/>
      <c r="Q23" s="46"/>
      <c r="R23" s="32"/>
      <c r="S23" s="32"/>
      <c r="T23" s="2"/>
      <c r="U23" s="2"/>
      <c r="V23" s="2"/>
      <c r="W23" s="2"/>
      <c r="X23" s="2"/>
      <c r="Y23" s="2"/>
      <c r="Z23" s="2"/>
    </row>
    <row r="24" spans="1:26" x14ac:dyDescent="0.2">
      <c r="A24" s="32"/>
      <c r="B24" s="32"/>
      <c r="C24" s="32"/>
      <c r="D24" s="124" t="s">
        <v>73</v>
      </c>
      <c r="E24" s="112" t="s">
        <v>149</v>
      </c>
      <c r="F24" s="127">
        <f t="shared" si="0"/>
        <v>42136</v>
      </c>
      <c r="G24" s="127">
        <f>_xll.qlInterestRateIndexValueDate(IborIndex,F24,Trigger)</f>
        <v>42138</v>
      </c>
      <c r="H24" s="127">
        <f>_xll.qlInterestRateIndexMaturity(IborIndex,G24,Trigger)</f>
        <v>42506</v>
      </c>
      <c r="I24" s="114">
        <f>_xll.qlIndexFixing(IborIndex,F24,TRUE,AllTriggers)</f>
        <v>1.6799999999984943E-3</v>
      </c>
      <c r="J24" s="126" t="str">
        <f t="shared" si="1"/>
        <v>EUR1YDP12M=</v>
      </c>
      <c r="K24" s="128"/>
      <c r="L24" s="67"/>
      <c r="M24" s="46"/>
      <c r="N24" s="46"/>
      <c r="O24" s="46"/>
      <c r="P24" s="46"/>
      <c r="Q24" s="46"/>
      <c r="R24" s="32"/>
      <c r="S24" s="32"/>
      <c r="T24" s="2"/>
      <c r="U24" s="2"/>
      <c r="V24" s="2"/>
      <c r="W24" s="2"/>
      <c r="X24" s="2"/>
      <c r="Y24" s="2"/>
      <c r="Z24" s="2"/>
    </row>
    <row r="25" spans="1:26" x14ac:dyDescent="0.2">
      <c r="A25" s="32"/>
      <c r="B25" s="107">
        <v>1</v>
      </c>
      <c r="C25" s="46" t="s">
        <v>157</v>
      </c>
      <c r="D25" s="118" t="s">
        <v>76</v>
      </c>
      <c r="E25" s="108" t="s">
        <v>67</v>
      </c>
      <c r="F25" s="129">
        <f>_xll.qlInterestRateIndexFixingDate(IborIndex,G25,Trigger)</f>
        <v>42166</v>
      </c>
      <c r="G25" s="129">
        <f>_xll.qlCalendarAdvance(Calendar,_xll.qlCalendarAdvance(Calendar,EvaluationDate,"2D","following",FALSE,Trigger),B25&amp;"M","mf",TRUE)</f>
        <v>42170</v>
      </c>
      <c r="H25" s="129">
        <f>_xll.qlInterestRateIndexMaturity(IborIndex,G25,Trigger)</f>
        <v>42536</v>
      </c>
      <c r="I25" s="120">
        <f>_xll.qlIndexFixing(IborIndex,F25,TRUE,AllTriggers)</f>
        <v>1.7100000000000858E-3</v>
      </c>
      <c r="J25" s="125" t="str">
        <f t="shared" si="1"/>
        <v>EUR1YFRA1x13=</v>
      </c>
      <c r="K25" s="120"/>
      <c r="L25" s="67"/>
      <c r="M25" s="46"/>
      <c r="N25" s="46"/>
      <c r="O25" s="50"/>
      <c r="P25" s="46"/>
      <c r="Q25" s="46"/>
      <c r="R25" s="32"/>
      <c r="S25" s="32"/>
      <c r="T25" s="2"/>
      <c r="U25" s="2"/>
      <c r="V25" s="2"/>
      <c r="W25" s="2"/>
      <c r="X25" s="2"/>
      <c r="Y25" s="2"/>
      <c r="Z25" s="2"/>
    </row>
    <row r="26" spans="1:26" x14ac:dyDescent="0.2">
      <c r="A26" s="32"/>
      <c r="B26" s="107">
        <v>2</v>
      </c>
      <c r="C26" s="46" t="s">
        <v>157</v>
      </c>
      <c r="D26" s="121" t="s">
        <v>77</v>
      </c>
      <c r="E26" s="109" t="s">
        <v>67</v>
      </c>
      <c r="F26" s="123">
        <f>_xll.qlInterestRateIndexFixingDate(IborIndex,G26,Trigger)</f>
        <v>42195</v>
      </c>
      <c r="G26" s="123">
        <f>_xll.qlCalendarAdvance(Calendar,_xll.qlCalendarAdvance(Calendar,EvaluationDate,"2D","following",FALSE,Trigger),B26&amp;"M","mf",TRUE)</f>
        <v>42199</v>
      </c>
      <c r="H26" s="123">
        <f>_xll.qlInterestRateIndexMaturity(IborIndex,G26,Trigger)</f>
        <v>42565</v>
      </c>
      <c r="I26" s="115">
        <f>_xll.qlIndexFixing(IborIndex,F26,TRUE,AllTriggers)</f>
        <v>1.7300000000000423E-3</v>
      </c>
      <c r="J26" s="114" t="str">
        <f t="shared" si="1"/>
        <v>EUR1YFRA2x14=</v>
      </c>
      <c r="K26" s="115"/>
      <c r="L26" s="67"/>
      <c r="M26" s="46"/>
      <c r="N26" s="46"/>
      <c r="O26" s="50"/>
      <c r="P26" s="46"/>
      <c r="Q26" s="46"/>
      <c r="R26" s="32"/>
      <c r="S26" s="32"/>
      <c r="T26" s="2"/>
      <c r="U26" s="2"/>
      <c r="V26" s="2"/>
      <c r="W26" s="2"/>
      <c r="X26" s="2"/>
      <c r="Y26" s="2"/>
      <c r="Z26" s="2"/>
    </row>
    <row r="27" spans="1:26" x14ac:dyDescent="0.2">
      <c r="A27" s="32"/>
      <c r="B27" s="107">
        <v>3</v>
      </c>
      <c r="C27" s="46" t="s">
        <v>157</v>
      </c>
      <c r="D27" s="121" t="s">
        <v>78</v>
      </c>
      <c r="E27" s="109" t="s">
        <v>67</v>
      </c>
      <c r="F27" s="123">
        <f>_xll.qlInterestRateIndexFixingDate(IborIndex,G27,Trigger)</f>
        <v>42228</v>
      </c>
      <c r="G27" s="123">
        <f>_xll.qlCalendarAdvance(Calendar,_xll.qlCalendarAdvance(Calendar,EvaluationDate,"2D","following",FALSE,Trigger),B27&amp;"M","mf",TRUE)</f>
        <v>42230</v>
      </c>
      <c r="H27" s="123">
        <f>_xll.qlInterestRateIndexMaturity(IborIndex,G27,Trigger)</f>
        <v>42597</v>
      </c>
      <c r="I27" s="115">
        <f>_xll.qlIndexFixing(IborIndex,F27,TRUE,AllTriggers)</f>
        <v>1.7500000000000842E-3</v>
      </c>
      <c r="J27" s="114" t="str">
        <f t="shared" si="1"/>
        <v>EUR1YFRA3x15=</v>
      </c>
      <c r="K27" s="115"/>
      <c r="L27" s="67"/>
      <c r="M27" s="46"/>
      <c r="N27" s="46"/>
      <c r="O27" s="50"/>
      <c r="P27" s="46"/>
      <c r="Q27" s="46"/>
      <c r="R27" s="32"/>
      <c r="S27" s="32"/>
      <c r="T27" s="2"/>
      <c r="U27" s="2"/>
      <c r="V27" s="2"/>
      <c r="W27" s="2"/>
      <c r="X27" s="2"/>
      <c r="Y27" s="2"/>
      <c r="Z27" s="2"/>
    </row>
    <row r="28" spans="1:26" x14ac:dyDescent="0.2">
      <c r="A28" s="32"/>
      <c r="B28" s="107">
        <v>4</v>
      </c>
      <c r="C28" s="46" t="s">
        <v>157</v>
      </c>
      <c r="D28" s="121" t="s">
        <v>79</v>
      </c>
      <c r="E28" s="109" t="s">
        <v>67</v>
      </c>
      <c r="F28" s="123">
        <f>_xll.qlInterestRateIndexFixingDate(IborIndex,G28,Trigger)</f>
        <v>42257</v>
      </c>
      <c r="G28" s="123">
        <f>_xll.qlCalendarAdvance(Calendar,_xll.qlCalendarAdvance(Calendar,EvaluationDate,"2D","following",FALSE,Trigger),B28&amp;"M","mf",TRUE)</f>
        <v>42261</v>
      </c>
      <c r="H28" s="123">
        <f>_xll.qlInterestRateIndexMaturity(IborIndex,G28,Trigger)</f>
        <v>42627</v>
      </c>
      <c r="I28" s="115">
        <f>_xll.qlIndexFixing(IborIndex,F28,TRUE,AllTriggers)</f>
        <v>1.7699999998271967E-3</v>
      </c>
      <c r="J28" s="114" t="str">
        <f t="shared" si="1"/>
        <v>EUR1YFRA4x16=</v>
      </c>
      <c r="K28" s="115"/>
      <c r="L28" s="67"/>
      <c r="M28" s="46"/>
      <c r="N28" s="46"/>
      <c r="O28" s="50"/>
      <c r="P28" s="46"/>
      <c r="Q28" s="46"/>
      <c r="R28" s="32"/>
      <c r="S28" s="32"/>
      <c r="T28" s="2"/>
      <c r="U28" s="2"/>
      <c r="V28" s="2"/>
      <c r="W28" s="2"/>
      <c r="X28" s="2"/>
      <c r="Y28" s="2"/>
      <c r="Z28" s="2"/>
    </row>
    <row r="29" spans="1:26" x14ac:dyDescent="0.2">
      <c r="A29" s="32"/>
      <c r="B29" s="107">
        <v>5</v>
      </c>
      <c r="C29" s="46" t="s">
        <v>157</v>
      </c>
      <c r="D29" s="121" t="s">
        <v>80</v>
      </c>
      <c r="E29" s="109" t="s">
        <v>67</v>
      </c>
      <c r="F29" s="123">
        <f>_xll.qlInterestRateIndexFixingDate(IborIndex,G29,Trigger)</f>
        <v>42289</v>
      </c>
      <c r="G29" s="123">
        <f>_xll.qlCalendarAdvance(Calendar,_xll.qlCalendarAdvance(Calendar,EvaluationDate,"2D","following",FALSE,Trigger),B29&amp;"M","mf",TRUE)</f>
        <v>42291</v>
      </c>
      <c r="H29" s="123">
        <f>_xll.qlInterestRateIndexMaturity(IborIndex,G29,Trigger)</f>
        <v>42657</v>
      </c>
      <c r="I29" s="115">
        <f>_xll.qlIndexFixing(IborIndex,F29,TRUE,AllTriggers)</f>
        <v>1.8099999999996489E-3</v>
      </c>
      <c r="J29" s="114" t="str">
        <f t="shared" si="1"/>
        <v>EUR1YFRA5x17=</v>
      </c>
      <c r="K29" s="115"/>
      <c r="L29" s="67"/>
      <c r="M29" s="46"/>
      <c r="N29" s="46"/>
      <c r="O29" s="50"/>
      <c r="P29" s="46"/>
      <c r="Q29" s="46"/>
      <c r="R29" s="32"/>
      <c r="S29" s="32"/>
      <c r="T29" s="2"/>
      <c r="U29" s="2"/>
      <c r="V29" s="2"/>
      <c r="W29" s="2"/>
      <c r="X29" s="2"/>
      <c r="Y29" s="2"/>
      <c r="Z29" s="2"/>
    </row>
    <row r="30" spans="1:26" x14ac:dyDescent="0.2">
      <c r="A30" s="32"/>
      <c r="B30" s="107">
        <v>6</v>
      </c>
      <c r="C30" s="46" t="s">
        <v>157</v>
      </c>
      <c r="D30" s="121" t="s">
        <v>45</v>
      </c>
      <c r="E30" s="109" t="s">
        <v>67</v>
      </c>
      <c r="F30" s="123">
        <f>_xll.qlInterestRateIndexFixingDate(IborIndex,G30,Trigger)</f>
        <v>42320</v>
      </c>
      <c r="G30" s="123">
        <f>_xll.qlCalendarAdvance(Calendar,_xll.qlCalendarAdvance(Calendar,EvaluationDate,"2D","following",FALSE,Trigger),B30&amp;"M","mf",TRUE)</f>
        <v>42324</v>
      </c>
      <c r="H30" s="123">
        <f>_xll.qlInterestRateIndexMaturity(IborIndex,G30,Trigger)</f>
        <v>42690</v>
      </c>
      <c r="I30" s="115">
        <f>_xll.qlIndexFixing(IborIndex,F30,TRUE,AllTriggers)</f>
        <v>1.8499999999999983E-3</v>
      </c>
      <c r="J30" s="114" t="str">
        <f t="shared" si="1"/>
        <v>EUR1YFRA6x18=</v>
      </c>
      <c r="K30" s="115"/>
      <c r="L30" s="67"/>
      <c r="M30" s="46"/>
      <c r="N30" s="46"/>
      <c r="O30" s="50"/>
      <c r="P30" s="46"/>
      <c r="Q30" s="46"/>
      <c r="R30" s="32"/>
      <c r="S30" s="32"/>
      <c r="T30" s="2"/>
      <c r="U30" s="2"/>
      <c r="V30" s="2"/>
      <c r="W30" s="2"/>
      <c r="X30" s="2"/>
      <c r="Y30" s="2"/>
      <c r="Z30" s="2"/>
    </row>
    <row r="31" spans="1:26" x14ac:dyDescent="0.2">
      <c r="A31" s="32"/>
      <c r="B31" s="107">
        <v>7</v>
      </c>
      <c r="C31" s="46" t="s">
        <v>157</v>
      </c>
      <c r="D31" s="121" t="s">
        <v>81</v>
      </c>
      <c r="E31" s="109" t="s">
        <v>67</v>
      </c>
      <c r="F31" s="123">
        <f>_xll.qlInterestRateIndexFixingDate(IborIndex,G31,Trigger)</f>
        <v>42348</v>
      </c>
      <c r="G31" s="123">
        <f>_xll.qlCalendarAdvance(Calendar,_xll.qlCalendarAdvance(Calendar,EvaluationDate,"2D","following",FALSE,Trigger),B31&amp;"M","mf",TRUE)</f>
        <v>42352</v>
      </c>
      <c r="H31" s="123">
        <f>_xll.qlInterestRateIndexMaturity(IborIndex,G31,Trigger)</f>
        <v>42718</v>
      </c>
      <c r="I31" s="115">
        <f>_xll.qlIndexFixing(IborIndex,F31,TRUE,AllTriggers)</f>
        <v>1.8899999999673687E-3</v>
      </c>
      <c r="J31" s="114" t="str">
        <f t="shared" si="1"/>
        <v>EUR1YFRA7x19=</v>
      </c>
      <c r="K31" s="116"/>
      <c r="L31" s="32"/>
      <c r="M31" s="46"/>
      <c r="N31" s="46"/>
      <c r="O31" s="50"/>
      <c r="P31" s="46"/>
      <c r="Q31" s="46"/>
      <c r="R31" s="32"/>
      <c r="S31" s="32"/>
      <c r="T31" s="2"/>
      <c r="U31" s="2"/>
      <c r="V31" s="2"/>
      <c r="W31" s="2"/>
      <c r="X31" s="2"/>
      <c r="Y31" s="2"/>
      <c r="Z31" s="2"/>
    </row>
    <row r="32" spans="1:26" x14ac:dyDescent="0.2">
      <c r="A32" s="32"/>
      <c r="B32" s="107">
        <v>8</v>
      </c>
      <c r="C32" s="46" t="s">
        <v>157</v>
      </c>
      <c r="D32" s="121" t="s">
        <v>82</v>
      </c>
      <c r="E32" s="109" t="s">
        <v>67</v>
      </c>
      <c r="F32" s="123">
        <f>_xll.qlInterestRateIndexFixingDate(IborIndex,G32,Trigger)</f>
        <v>42381</v>
      </c>
      <c r="G32" s="123">
        <f>_xll.qlCalendarAdvance(Calendar,_xll.qlCalendarAdvance(Calendar,EvaluationDate,"2D","following",FALSE,Trigger),B32&amp;"M","mf",TRUE)</f>
        <v>42383</v>
      </c>
      <c r="H32" s="123">
        <f>_xll.qlInterestRateIndexMaturity(IborIndex,G32,Trigger)</f>
        <v>42751</v>
      </c>
      <c r="I32" s="115">
        <f>_xll.qlIndexFixing(IborIndex,F32,TRUE,AllTriggers)</f>
        <v>1.9699999999900114E-3</v>
      </c>
      <c r="J32" s="114" t="str">
        <f t="shared" si="1"/>
        <v>EUR1YFRA8x20=</v>
      </c>
      <c r="K32" s="116"/>
      <c r="L32" s="32"/>
      <c r="M32" s="50"/>
      <c r="N32" s="46"/>
      <c r="O32" s="50"/>
      <c r="P32" s="46"/>
      <c r="Q32" s="50"/>
      <c r="R32" s="32"/>
      <c r="S32" s="32"/>
      <c r="T32" s="2"/>
      <c r="U32" s="2"/>
      <c r="V32" s="2"/>
      <c r="W32" s="2"/>
      <c r="X32" s="2"/>
      <c r="Y32" s="2"/>
      <c r="Z32" s="2"/>
    </row>
    <row r="33" spans="1:26" x14ac:dyDescent="0.2">
      <c r="A33" s="32"/>
      <c r="B33" s="107">
        <v>9</v>
      </c>
      <c r="C33" s="46" t="s">
        <v>157</v>
      </c>
      <c r="D33" s="121" t="s">
        <v>83</v>
      </c>
      <c r="E33" s="109" t="s">
        <v>67</v>
      </c>
      <c r="F33" s="123">
        <f>_xll.qlInterestRateIndexFixingDate(IborIndex,G33,Trigger)</f>
        <v>42411</v>
      </c>
      <c r="G33" s="123">
        <f>_xll.qlCalendarAdvance(Calendar,_xll.qlCalendarAdvance(Calendar,EvaluationDate,"2D","following",FALSE,Trigger),B33&amp;"M","mf",TRUE)</f>
        <v>42415</v>
      </c>
      <c r="H33" s="123">
        <f>_xll.qlInterestRateIndexMaturity(IborIndex,G33,Trigger)</f>
        <v>42781</v>
      </c>
      <c r="I33" s="115">
        <f>_xll.qlIndexFixing(IborIndex,F33,TRUE,AllTriggers)</f>
        <v>2.0399999999999108E-3</v>
      </c>
      <c r="J33" s="114" t="str">
        <f t="shared" si="1"/>
        <v>EUR1YFRA9x21=</v>
      </c>
      <c r="K33" s="116"/>
      <c r="L33" s="32"/>
      <c r="M33" s="50"/>
      <c r="N33" s="46"/>
      <c r="O33" s="50"/>
      <c r="P33" s="46"/>
      <c r="Q33" s="50"/>
      <c r="R33" s="32"/>
      <c r="S33" s="32"/>
      <c r="T33" s="2"/>
      <c r="U33" s="2"/>
      <c r="V33" s="2"/>
      <c r="W33" s="2"/>
      <c r="X33" s="2"/>
      <c r="Y33" s="2"/>
      <c r="Z33" s="2"/>
    </row>
    <row r="34" spans="1:26" x14ac:dyDescent="0.2">
      <c r="A34" s="32"/>
      <c r="B34" s="107">
        <v>10</v>
      </c>
      <c r="C34" s="46" t="s">
        <v>157</v>
      </c>
      <c r="D34" s="121" t="s">
        <v>84</v>
      </c>
      <c r="E34" s="109" t="s">
        <v>67</v>
      </c>
      <c r="F34" s="123">
        <f>_xll.qlInterestRateIndexFixingDate(IborIndex,G34,Trigger)</f>
        <v>42439</v>
      </c>
      <c r="G34" s="123">
        <f>_xll.qlCalendarAdvance(Calendar,_xll.qlCalendarAdvance(Calendar,EvaluationDate,"2D","following",FALSE,Trigger),B34&amp;"M","mf",TRUE)</f>
        <v>42443</v>
      </c>
      <c r="H34" s="123">
        <f>_xll.qlInterestRateIndexMaturity(IborIndex,G34,Trigger)</f>
        <v>42808</v>
      </c>
      <c r="I34" s="115">
        <f>_xll.qlIndexFixing(IborIndex,F34,TRUE,AllTriggers)</f>
        <v>2.0999999999943759E-3</v>
      </c>
      <c r="J34" s="114" t="str">
        <f t="shared" si="1"/>
        <v>EUR1YFRA10x22=</v>
      </c>
      <c r="K34" s="116"/>
      <c r="L34" s="32"/>
      <c r="M34" s="50"/>
      <c r="N34" s="46"/>
      <c r="O34" s="50"/>
      <c r="P34" s="50"/>
      <c r="Q34" s="46"/>
      <c r="R34" s="50"/>
      <c r="S34" s="32"/>
      <c r="T34" s="2"/>
      <c r="U34" s="2"/>
      <c r="V34" s="2"/>
      <c r="W34" s="2"/>
      <c r="X34" s="2"/>
      <c r="Y34" s="2"/>
      <c r="Z34" s="2"/>
    </row>
    <row r="35" spans="1:26" x14ac:dyDescent="0.2">
      <c r="A35" s="32"/>
      <c r="B35" s="107">
        <v>11</v>
      </c>
      <c r="C35" s="46" t="s">
        <v>157</v>
      </c>
      <c r="D35" s="121" t="s">
        <v>85</v>
      </c>
      <c r="E35" s="109" t="s">
        <v>67</v>
      </c>
      <c r="F35" s="123">
        <f>_xll.qlInterestRateIndexFixingDate(IborIndex,G35,Trigger)</f>
        <v>42472</v>
      </c>
      <c r="G35" s="123">
        <f>_xll.qlCalendarAdvance(Calendar,_xll.qlCalendarAdvance(Calendar,EvaluationDate,"2D","following",FALSE,Trigger),B35&amp;"M","mf",TRUE)</f>
        <v>42474</v>
      </c>
      <c r="H35" s="123">
        <f>_xll.qlInterestRateIndexMaturity(IborIndex,G35,Trigger)</f>
        <v>42843</v>
      </c>
      <c r="I35" s="115">
        <f>_xll.qlIndexFixing(IborIndex,F35,TRUE,AllTriggers)</f>
        <v>2.2100000007594977E-3</v>
      </c>
      <c r="J35" s="114" t="str">
        <f t="shared" si="1"/>
        <v>EUR1YFRA11x23=</v>
      </c>
      <c r="K35" s="116"/>
      <c r="L35" s="32"/>
      <c r="M35" s="50"/>
      <c r="N35" s="46"/>
      <c r="O35" s="50"/>
      <c r="P35" s="46"/>
      <c r="Q35" s="50"/>
      <c r="R35" s="32"/>
      <c r="S35" s="32"/>
      <c r="T35" s="2"/>
      <c r="U35" s="2"/>
      <c r="V35" s="2"/>
      <c r="W35" s="2"/>
      <c r="X35" s="2"/>
      <c r="Y35" s="2"/>
      <c r="Z35" s="2"/>
    </row>
    <row r="36" spans="1:26" x14ac:dyDescent="0.2">
      <c r="A36" s="32"/>
      <c r="B36" s="107">
        <v>12</v>
      </c>
      <c r="C36" s="46" t="s">
        <v>157</v>
      </c>
      <c r="D36" s="121" t="s">
        <v>156</v>
      </c>
      <c r="E36" s="109" t="s">
        <v>67</v>
      </c>
      <c r="F36" s="123">
        <f>_xll.qlInterestRateIndexFixingDate(IborIndex,G36,Trigger)</f>
        <v>42502</v>
      </c>
      <c r="G36" s="123">
        <f>_xll.qlCalendarAdvance(Calendar,_xll.qlCalendarAdvance(Calendar,EvaluationDate,"2D","following",FALSE,Trigger),B36&amp;"M","mf",TRUE)</f>
        <v>42506</v>
      </c>
      <c r="H36" s="123">
        <f>_xll.qlInterestRateIndexMaturity(IborIndex,G36,Trigger)</f>
        <v>42871</v>
      </c>
      <c r="I36" s="115">
        <f>_xll.qlIndexFixing(IborIndex,F36,TRUE,AllTriggers)</f>
        <v>2.3100000000000767E-3</v>
      </c>
      <c r="J36" s="114" t="str">
        <f t="shared" si="1"/>
        <v>EUR1YFRA12x24=</v>
      </c>
      <c r="K36" s="116"/>
      <c r="L36" s="32"/>
      <c r="M36" s="5"/>
      <c r="N36" s="5"/>
      <c r="O36" s="5"/>
      <c r="P36" s="2"/>
      <c r="Q36" s="2"/>
      <c r="R36" s="32"/>
      <c r="S36" s="32"/>
      <c r="T36" s="2"/>
      <c r="U36" s="2"/>
      <c r="V36" s="2"/>
      <c r="W36" s="2"/>
      <c r="X36" s="2"/>
      <c r="Y36" s="2"/>
      <c r="Z36" s="2"/>
    </row>
    <row r="37" spans="1:26" x14ac:dyDescent="0.2">
      <c r="A37" s="32"/>
      <c r="B37" s="32"/>
      <c r="C37" s="32"/>
      <c r="D37" s="144"/>
      <c r="E37" s="145"/>
      <c r="F37" s="145"/>
      <c r="G37" s="145"/>
      <c r="H37" s="145"/>
      <c r="I37" s="153"/>
      <c r="J37" s="145"/>
      <c r="K37" s="145"/>
      <c r="L37" s="5"/>
      <c r="M37" s="5"/>
      <c r="N37" s="5"/>
      <c r="O37" s="5"/>
      <c r="P37" s="2"/>
      <c r="Q37" s="2"/>
      <c r="R37" s="32"/>
      <c r="S37" s="32"/>
      <c r="T37" s="2"/>
      <c r="U37" s="2"/>
      <c r="V37" s="2"/>
      <c r="W37" s="2"/>
      <c r="X37" s="2"/>
      <c r="Y37" s="2"/>
      <c r="Z37" s="2"/>
    </row>
    <row r="38" spans="1:26" x14ac:dyDescent="0.2">
      <c r="A38" s="32"/>
      <c r="B38" s="32"/>
      <c r="C38" s="32"/>
      <c r="D38" s="144"/>
      <c r="E38" s="145"/>
      <c r="F38" s="145"/>
      <c r="G38" s="145"/>
      <c r="H38" s="145"/>
      <c r="I38" s="153"/>
      <c r="J38" s="145"/>
      <c r="K38" s="145"/>
      <c r="L38" s="5"/>
      <c r="M38" s="5"/>
      <c r="N38" s="5"/>
      <c r="O38" s="5"/>
      <c r="P38" s="2"/>
      <c r="Q38" s="2"/>
      <c r="R38" s="50"/>
      <c r="S38" s="32"/>
      <c r="T38" s="2"/>
      <c r="U38" s="2"/>
      <c r="V38" s="2"/>
      <c r="W38" s="2"/>
      <c r="X38" s="2"/>
      <c r="Y38" s="2"/>
      <c r="Z38" s="2"/>
    </row>
    <row r="39" spans="1:26" x14ac:dyDescent="0.2">
      <c r="A39" s="32"/>
      <c r="B39" s="32"/>
      <c r="C39" s="32"/>
      <c r="D39" s="144"/>
      <c r="E39" s="145"/>
      <c r="F39" s="145"/>
      <c r="G39" s="145"/>
      <c r="H39" s="145"/>
      <c r="I39" s="153"/>
      <c r="J39" s="145"/>
      <c r="K39" s="145"/>
      <c r="L39" s="5"/>
      <c r="M39" s="5"/>
      <c r="N39" s="5"/>
      <c r="O39" s="5"/>
      <c r="P39" s="2"/>
      <c r="Q39" s="2"/>
      <c r="R39" s="32"/>
      <c r="S39" s="32"/>
      <c r="T39" s="2"/>
      <c r="U39" s="2"/>
      <c r="V39" s="2"/>
      <c r="W39" s="2"/>
      <c r="X39" s="2"/>
      <c r="Y39" s="2"/>
      <c r="Z39" s="2"/>
    </row>
    <row r="40" spans="1:26" x14ac:dyDescent="0.2">
      <c r="A40" s="50"/>
      <c r="B40" s="50"/>
      <c r="C40" s="50"/>
      <c r="D40" s="144"/>
      <c r="E40" s="145"/>
      <c r="F40" s="145"/>
      <c r="G40" s="145"/>
      <c r="H40" s="145"/>
      <c r="I40" s="153"/>
      <c r="J40" s="145"/>
      <c r="K40" s="14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0"/>
      <c r="B41" s="50"/>
      <c r="C41" s="50"/>
      <c r="D41" s="144"/>
      <c r="E41" s="145"/>
      <c r="F41" s="145"/>
      <c r="G41" s="145"/>
      <c r="H41" s="145"/>
      <c r="I41" s="153"/>
      <c r="J41" s="145"/>
      <c r="K41" s="14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44"/>
      <c r="E42" s="145"/>
      <c r="F42" s="145"/>
      <c r="G42" s="145"/>
      <c r="H42" s="145"/>
      <c r="I42" s="153"/>
      <c r="J42" s="145"/>
      <c r="K42" s="14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44"/>
      <c r="E43" s="145"/>
      <c r="F43" s="145"/>
      <c r="G43" s="145"/>
      <c r="H43" s="145"/>
      <c r="I43" s="153"/>
      <c r="J43" s="145"/>
      <c r="K43" s="14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44"/>
      <c r="E44" s="145"/>
      <c r="F44" s="145"/>
      <c r="G44" s="145"/>
      <c r="H44" s="145"/>
      <c r="I44" s="153"/>
      <c r="J44" s="145"/>
      <c r="K44" s="14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44"/>
      <c r="E45" s="145"/>
      <c r="F45" s="145"/>
      <c r="G45" s="145"/>
      <c r="H45" s="145"/>
      <c r="I45" s="153"/>
      <c r="J45" s="145"/>
      <c r="K45" s="145"/>
      <c r="L45" s="5"/>
      <c r="M45" s="5"/>
      <c r="N45" s="5"/>
      <c r="O45" s="5"/>
      <c r="P45" s="2"/>
      <c r="Q45" s="2"/>
      <c r="R45" s="2"/>
      <c r="S45" s="2"/>
      <c r="T45" s="50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44"/>
      <c r="E46" s="145"/>
      <c r="F46" s="145"/>
      <c r="G46" s="145"/>
      <c r="H46" s="145"/>
      <c r="I46" s="153"/>
      <c r="J46" s="145"/>
      <c r="K46" s="14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44"/>
      <c r="E47" s="145"/>
      <c r="F47" s="145"/>
      <c r="G47" s="145"/>
      <c r="H47" s="145"/>
      <c r="I47" s="153"/>
      <c r="J47" s="145"/>
      <c r="K47" s="14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47"/>
      <c r="E48" s="148"/>
      <c r="F48" s="148"/>
      <c r="G48" s="148"/>
      <c r="H48" s="148"/>
      <c r="I48" s="154"/>
      <c r="J48" s="148"/>
      <c r="K48" s="148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50"/>
      <c r="E49" s="142"/>
      <c r="F49" s="142"/>
      <c r="G49" s="142"/>
      <c r="H49" s="142"/>
      <c r="I49" s="152"/>
      <c r="J49" s="142"/>
      <c r="K49" s="142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44"/>
      <c r="E50" s="145"/>
      <c r="F50" s="145"/>
      <c r="G50" s="145"/>
      <c r="H50" s="145"/>
      <c r="I50" s="153"/>
      <c r="J50" s="145"/>
      <c r="K50" s="14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44"/>
      <c r="E51" s="145"/>
      <c r="F51" s="145"/>
      <c r="G51" s="145"/>
      <c r="H51" s="145"/>
      <c r="I51" s="153"/>
      <c r="J51" s="145"/>
      <c r="K51" s="14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44"/>
      <c r="E52" s="145"/>
      <c r="F52" s="145"/>
      <c r="G52" s="145"/>
      <c r="H52" s="145"/>
      <c r="I52" s="153"/>
      <c r="J52" s="145"/>
      <c r="K52" s="14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44"/>
      <c r="E53" s="145"/>
      <c r="F53" s="145"/>
      <c r="G53" s="145"/>
      <c r="H53" s="145"/>
      <c r="I53" s="153"/>
      <c r="J53" s="145"/>
      <c r="K53" s="14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44"/>
      <c r="E54" s="145"/>
      <c r="F54" s="145"/>
      <c r="G54" s="145"/>
      <c r="H54" s="145"/>
      <c r="I54" s="153"/>
      <c r="J54" s="145"/>
      <c r="K54" s="14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44"/>
      <c r="E55" s="145"/>
      <c r="F55" s="145"/>
      <c r="G55" s="145"/>
      <c r="H55" s="145"/>
      <c r="I55" s="153"/>
      <c r="J55" s="145"/>
      <c r="K55" s="14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44"/>
      <c r="E56" s="145"/>
      <c r="F56" s="145"/>
      <c r="G56" s="145"/>
      <c r="H56" s="145"/>
      <c r="I56" s="153"/>
      <c r="J56" s="145"/>
      <c r="K56" s="14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44"/>
      <c r="E57" s="145"/>
      <c r="F57" s="145"/>
      <c r="G57" s="145"/>
      <c r="H57" s="145"/>
      <c r="I57" s="153"/>
      <c r="J57" s="145"/>
      <c r="K57" s="14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44"/>
      <c r="E58" s="145"/>
      <c r="F58" s="145"/>
      <c r="G58" s="145"/>
      <c r="H58" s="145"/>
      <c r="I58" s="153"/>
      <c r="J58" s="145"/>
      <c r="K58" s="14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44"/>
      <c r="E59" s="145"/>
      <c r="F59" s="145"/>
      <c r="G59" s="145"/>
      <c r="H59" s="145"/>
      <c r="I59" s="153"/>
      <c r="J59" s="145"/>
      <c r="K59" s="14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47"/>
      <c r="E60" s="148"/>
      <c r="F60" s="148"/>
      <c r="G60" s="148"/>
      <c r="H60" s="148"/>
      <c r="I60" s="154"/>
      <c r="J60" s="148"/>
      <c r="K60" s="148"/>
      <c r="L60" s="5"/>
      <c r="M60" s="47" t="s">
        <v>37</v>
      </c>
      <c r="N60" s="46"/>
      <c r="O60" s="47" t="s">
        <v>33</v>
      </c>
      <c r="P60" s="47" t="s">
        <v>56</v>
      </c>
      <c r="Q60" s="47" t="s">
        <v>34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50"/>
      <c r="E61" s="142"/>
      <c r="F61" s="142"/>
      <c r="G61" s="142"/>
      <c r="H61" s="142"/>
      <c r="I61" s="152"/>
      <c r="J61" s="142"/>
      <c r="K61" s="142"/>
      <c r="L61" s="5"/>
      <c r="M61" s="155"/>
      <c r="N61" s="46"/>
      <c r="O61" s="48" t="s">
        <v>23</v>
      </c>
      <c r="P61" s="48" t="s">
        <v>40</v>
      </c>
      <c r="Q61" s="48" t="s">
        <v>128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44"/>
      <c r="E62" s="145"/>
      <c r="F62" s="145"/>
      <c r="G62" s="145"/>
      <c r="H62" s="145"/>
      <c r="I62" s="153"/>
      <c r="J62" s="145"/>
      <c r="K62" s="145"/>
      <c r="L62" s="5"/>
      <c r="M62" s="14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44"/>
      <c r="E63" s="145"/>
      <c r="F63" s="145"/>
      <c r="G63" s="145"/>
      <c r="H63" s="145"/>
      <c r="I63" s="153"/>
      <c r="J63" s="145"/>
      <c r="K63" s="145"/>
      <c r="L63" s="5"/>
      <c r="M63" s="14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44"/>
      <c r="E64" s="145"/>
      <c r="F64" s="145"/>
      <c r="G64" s="145"/>
      <c r="H64" s="145"/>
      <c r="I64" s="153"/>
      <c r="J64" s="145"/>
      <c r="K64" s="145"/>
      <c r="L64" s="5"/>
      <c r="M64" s="14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44"/>
      <c r="E65" s="145"/>
      <c r="F65" s="145"/>
      <c r="G65" s="145"/>
      <c r="H65" s="145"/>
      <c r="I65" s="153"/>
      <c r="J65" s="145"/>
      <c r="K65" s="145"/>
      <c r="L65" s="5"/>
      <c r="M65" s="14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44"/>
      <c r="E66" s="145"/>
      <c r="F66" s="145"/>
      <c r="G66" s="145"/>
      <c r="H66" s="145"/>
      <c r="I66" s="153"/>
      <c r="J66" s="145"/>
      <c r="K66" s="145"/>
      <c r="L66" s="5"/>
      <c r="M66" s="14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44"/>
      <c r="E67" s="145"/>
      <c r="F67" s="145"/>
      <c r="G67" s="145"/>
      <c r="H67" s="145"/>
      <c r="I67" s="153"/>
      <c r="J67" s="145"/>
      <c r="K67" s="145"/>
      <c r="L67" s="5"/>
      <c r="M67" s="14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44"/>
      <c r="E68" s="145"/>
      <c r="F68" s="145"/>
      <c r="G68" s="145"/>
      <c r="H68" s="145"/>
      <c r="I68" s="153"/>
      <c r="J68" s="145"/>
      <c r="K68" s="145"/>
      <c r="L68" s="5"/>
      <c r="M68" s="14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44"/>
      <c r="E69" s="145"/>
      <c r="F69" s="145"/>
      <c r="G69" s="145"/>
      <c r="H69" s="145"/>
      <c r="I69" s="153"/>
      <c r="J69" s="145"/>
      <c r="K69" s="145"/>
      <c r="L69" s="5"/>
      <c r="M69" s="14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44"/>
      <c r="E70" s="145"/>
      <c r="F70" s="145"/>
      <c r="G70" s="145"/>
      <c r="H70" s="145"/>
      <c r="I70" s="153"/>
      <c r="J70" s="145"/>
      <c r="K70" s="145"/>
      <c r="L70" s="5"/>
      <c r="M70" s="14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44"/>
      <c r="E71" s="145"/>
      <c r="F71" s="145"/>
      <c r="G71" s="145"/>
      <c r="H71" s="145"/>
      <c r="I71" s="153"/>
      <c r="J71" s="145"/>
      <c r="K71" s="145"/>
      <c r="L71" s="5"/>
      <c r="M71" s="14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44"/>
      <c r="E72" s="145"/>
      <c r="F72" s="145"/>
      <c r="G72" s="145"/>
      <c r="H72" s="145"/>
      <c r="I72" s="153"/>
      <c r="J72" s="145"/>
      <c r="K72" s="145"/>
      <c r="L72" s="5"/>
      <c r="M72" s="14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21"/>
      <c r="E73" s="111"/>
      <c r="F73" s="116"/>
      <c r="G73" s="116"/>
      <c r="H73" s="116"/>
      <c r="I73" s="133"/>
      <c r="J73" s="114"/>
      <c r="K73" s="116"/>
      <c r="L73" s="32"/>
      <c r="M73" s="14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21"/>
      <c r="E74" s="111"/>
      <c r="F74" s="116"/>
      <c r="G74" s="116"/>
      <c r="H74" s="116"/>
      <c r="I74" s="133"/>
      <c r="J74" s="114"/>
      <c r="K74" s="116"/>
      <c r="L74" s="32"/>
      <c r="M74" s="68"/>
      <c r="N74" s="46"/>
      <c r="O74" s="50"/>
      <c r="P74" s="46"/>
      <c r="Q74" s="50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21"/>
      <c r="E75" s="111"/>
      <c r="F75" s="116"/>
      <c r="G75" s="116"/>
      <c r="H75" s="116"/>
      <c r="I75" s="133"/>
      <c r="J75" s="114"/>
      <c r="K75" s="116"/>
      <c r="L75" s="32"/>
      <c r="M75" s="68"/>
      <c r="N75" s="46"/>
      <c r="O75" s="50"/>
      <c r="P75" s="46"/>
      <c r="Q75" s="50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21" t="s">
        <v>25</v>
      </c>
      <c r="E76" s="111" t="s">
        <v>116</v>
      </c>
      <c r="F76" s="123">
        <f t="shared" ref="F76:F103" si="2">EvaluationDate</f>
        <v>42136</v>
      </c>
      <c r="G76" s="123">
        <f>_xll.qlInterestRateIndexValueDate(M76,F76,Trigger)</f>
        <v>42138</v>
      </c>
      <c r="H76" s="123">
        <f>_xll.qlInterestRateIndexMaturity(M76,G76,Trigger)</f>
        <v>43234</v>
      </c>
      <c r="I76" s="115">
        <f>_xll.qlIndexFixing(M76,F76,TRUE,AllTriggers)</f>
        <v>2.8200000000111764E-3</v>
      </c>
      <c r="J76" s="114" t="str">
        <f t="shared" ref="J76:J103" si="3">Currency&amp;CurveTenor&amp;E76&amp;B40&amp;C40&amp;IF(E76="FRA",SUBSTITUTE(D76,"M",""),D76)&amp;"="</f>
        <v>EUR1YSW3Y=</v>
      </c>
      <c r="K76" s="116"/>
      <c r="L76" s="50"/>
      <c r="M76" s="68" t="str">
        <f>_xll.qlSwapIndex(,IborIndexFamily,D76,SettlementDays,Currency,Calendar,FixedLegTenor,FixedLegBDC,FixedLegDayCounter,IborIndex,DiscountingCurve,,Trigger)</f>
        <v>obj_009b2#0000</v>
      </c>
      <c r="N76" s="46"/>
      <c r="O76" s="50"/>
      <c r="P76" s="46"/>
      <c r="Q76" s="50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21" t="s">
        <v>26</v>
      </c>
      <c r="E77" s="111" t="s">
        <v>116</v>
      </c>
      <c r="F77" s="123">
        <f t="shared" si="2"/>
        <v>42136</v>
      </c>
      <c r="G77" s="123">
        <f>_xll.qlInterestRateIndexValueDate(M77,F77,Trigger)</f>
        <v>42138</v>
      </c>
      <c r="H77" s="123">
        <f>_xll.qlInterestRateIndexMaturity(M77,G77,Trigger)</f>
        <v>43599</v>
      </c>
      <c r="I77" s="115">
        <f>_xll.qlIndexFixing(M77,F77,TRUE,AllTriggers)</f>
        <v>3.8400000007133761E-3</v>
      </c>
      <c r="J77" s="114" t="str">
        <f t="shared" si="3"/>
        <v>EUR1YSW4Y=</v>
      </c>
      <c r="K77" s="116"/>
      <c r="L77" s="50"/>
      <c r="M77" s="68" t="str">
        <f>_xll.qlSwapIndex(,IborIndexFamily,D77,SettlementDays,Currency,Calendar,FixedLegTenor,FixedLegBDC,FixedLegDayCounter,IborIndex,DiscountingCurve,,Trigger)</f>
        <v>obj_00973#0000</v>
      </c>
      <c r="N77" s="46"/>
      <c r="O77" s="50"/>
      <c r="P77" s="46"/>
      <c r="Q77" s="50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21" t="s">
        <v>27</v>
      </c>
      <c r="E78" s="111" t="s">
        <v>116</v>
      </c>
      <c r="F78" s="123">
        <f t="shared" si="2"/>
        <v>42136</v>
      </c>
      <c r="G78" s="123">
        <f>_xll.qlInterestRateIndexValueDate(M78,F78,Trigger)</f>
        <v>42138</v>
      </c>
      <c r="H78" s="123">
        <f>_xll.qlInterestRateIndexMaturity(M78,G78,Trigger)</f>
        <v>43965</v>
      </c>
      <c r="I78" s="115">
        <f>_xll.qlIndexFixing(M78,F78,TRUE,AllTriggers)</f>
        <v>5.0099999999918604E-3</v>
      </c>
      <c r="J78" s="114" t="str">
        <f t="shared" si="3"/>
        <v>EUR1YSW5Y=</v>
      </c>
      <c r="K78" s="116"/>
      <c r="L78" s="5"/>
      <c r="M78" s="68" t="str">
        <f>_xll.qlSwapIndex(,IborIndexFamily,D78,SettlementDays,Currency,Calendar,FixedLegTenor,FixedLegBDC,FixedLegDayCounter,IborIndex,DiscountingCurve,,Trigger)</f>
        <v>obj_0094c#0000</v>
      </c>
      <c r="N78" s="46"/>
      <c r="O78" s="50"/>
      <c r="P78" s="46"/>
      <c r="Q78" s="50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21" t="s">
        <v>86</v>
      </c>
      <c r="E79" s="111" t="s">
        <v>116</v>
      </c>
      <c r="F79" s="123">
        <f t="shared" si="2"/>
        <v>42136</v>
      </c>
      <c r="G79" s="123">
        <f>_xll.qlInterestRateIndexValueDate(M79,F79,Trigger)</f>
        <v>42138</v>
      </c>
      <c r="H79" s="123">
        <f>_xll.qlInterestRateIndexMaturity(M79,G79,Trigger)</f>
        <v>44330</v>
      </c>
      <c r="I79" s="115">
        <f>_xll.qlIndexFixing(M79,F79,TRUE,AllTriggers)</f>
        <v>6.2100000000072245E-3</v>
      </c>
      <c r="J79" s="114" t="str">
        <f t="shared" si="3"/>
        <v>EUR1YSW6Y=</v>
      </c>
      <c r="K79" s="116"/>
      <c r="L79" s="5"/>
      <c r="M79" s="68" t="str">
        <f>_xll.qlSwapIndex(,IborIndexFamily,D79,SettlementDays,Currency,Calendar,FixedLegTenor,FixedLegBDC,FixedLegDayCounter,IborIndex,DiscountingCurve,,Trigger)</f>
        <v>obj_0096f#0000</v>
      </c>
      <c r="N79" s="46"/>
      <c r="O79" s="50"/>
      <c r="P79" s="46"/>
      <c r="Q79" s="50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21" t="s">
        <v>28</v>
      </c>
      <c r="E80" s="111" t="s">
        <v>116</v>
      </c>
      <c r="F80" s="123">
        <f t="shared" si="2"/>
        <v>42136</v>
      </c>
      <c r="G80" s="123">
        <f>_xll.qlInterestRateIndexValueDate(M80,F80,Trigger)</f>
        <v>42138</v>
      </c>
      <c r="H80" s="123">
        <f>_xll.qlInterestRateIndexMaturity(M80,G80,Trigger)</f>
        <v>44697</v>
      </c>
      <c r="I80" s="115">
        <f>_xll.qlIndexFixing(M80,F80,TRUE,AllTriggers)</f>
        <v>7.4100000000072502E-3</v>
      </c>
      <c r="J80" s="114" t="str">
        <f t="shared" si="3"/>
        <v>EUR1YSW7Y=</v>
      </c>
      <c r="K80" s="116"/>
      <c r="L80" s="5"/>
      <c r="M80" s="68" t="str">
        <f>_xll.qlSwapIndex(,IborIndexFamily,D80,SettlementDays,Currency,Calendar,FixedLegTenor,FixedLegBDC,FixedLegDayCounter,IborIndex,DiscountingCurve,,Trigger)</f>
        <v>obj_009bb#0000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21" t="s">
        <v>87</v>
      </c>
      <c r="E81" s="111" t="s">
        <v>116</v>
      </c>
      <c r="F81" s="123">
        <f t="shared" si="2"/>
        <v>42136</v>
      </c>
      <c r="G81" s="123">
        <f>_xll.qlInterestRateIndexValueDate(M81,F81,Trigger)</f>
        <v>42138</v>
      </c>
      <c r="H81" s="123">
        <f>_xll.qlInterestRateIndexMaturity(M81,G81,Trigger)</f>
        <v>45061</v>
      </c>
      <c r="I81" s="115">
        <f>_xll.qlIndexFixing(M81,F81,TRUE,AllTriggers)</f>
        <v>8.5000000000001966E-3</v>
      </c>
      <c r="J81" s="114" t="str">
        <f t="shared" si="3"/>
        <v>EUR1YSW8Y=</v>
      </c>
      <c r="K81" s="116"/>
      <c r="L81" s="5"/>
      <c r="M81" s="68" t="str">
        <f>_xll.qlSwapIndex(,IborIndexFamily,D81,SettlementDays,Currency,Calendar,FixedLegTenor,FixedLegBDC,FixedLegDayCounter,IborIndex,DiscountingCurve,,Trigger)</f>
        <v>obj_009d2#0000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21" t="s">
        <v>88</v>
      </c>
      <c r="E82" s="111" t="s">
        <v>116</v>
      </c>
      <c r="F82" s="123">
        <f t="shared" si="2"/>
        <v>42136</v>
      </c>
      <c r="G82" s="123">
        <f>_xll.qlInterestRateIndexValueDate(M82,F82,Trigger)</f>
        <v>42138</v>
      </c>
      <c r="H82" s="123">
        <f>_xll.qlInterestRateIndexMaturity(M82,G82,Trigger)</f>
        <v>45426</v>
      </c>
      <c r="I82" s="115">
        <f>_xll.qlIndexFixing(M82,F82,TRUE,AllTriggers)</f>
        <v>9.4600000000018419E-3</v>
      </c>
      <c r="J82" s="114" t="str">
        <f t="shared" si="3"/>
        <v>EUR1YSW9Y=</v>
      </c>
      <c r="K82" s="116"/>
      <c r="L82" s="5"/>
      <c r="M82" s="68" t="str">
        <f>_xll.qlSwapIndex(,IborIndexFamily,D82,SettlementDays,Currency,Calendar,FixedLegTenor,FixedLegBDC,FixedLegDayCounter,IborIndex,DiscountingCurve,,Trigger)</f>
        <v>obj_009d7#0000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21" t="s">
        <v>29</v>
      </c>
      <c r="E83" s="111" t="s">
        <v>116</v>
      </c>
      <c r="F83" s="123">
        <f t="shared" si="2"/>
        <v>42136</v>
      </c>
      <c r="G83" s="123">
        <f>_xll.qlInterestRateIndexValueDate(M83,F83,Trigger)</f>
        <v>42138</v>
      </c>
      <c r="H83" s="123">
        <f>_xll.qlInterestRateIndexMaturity(M83,G83,Trigger)</f>
        <v>45791</v>
      </c>
      <c r="I83" s="115">
        <f>_xll.qlIndexFixing(M83,F83,TRUE,AllTriggers)</f>
        <v>1.024000000000112E-2</v>
      </c>
      <c r="J83" s="114" t="str">
        <f t="shared" si="3"/>
        <v>EUR1YSW10Y=</v>
      </c>
      <c r="K83" s="116"/>
      <c r="L83" s="5"/>
      <c r="M83" s="68" t="str">
        <f>_xll.qlSwapIndex(,IborIndexFamily,D83,SettlementDays,Currency,Calendar,FixedLegTenor,FixedLegBDC,FixedLegDayCounter,IborIndex,DiscountingCurve,,Trigger)</f>
        <v>obj_009df#0000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21" t="s">
        <v>89</v>
      </c>
      <c r="E84" s="111" t="s">
        <v>116</v>
      </c>
      <c r="F84" s="123">
        <f t="shared" si="2"/>
        <v>42136</v>
      </c>
      <c r="G84" s="123">
        <f>_xll.qlInterestRateIndexValueDate(M84,F84,Trigger)</f>
        <v>42138</v>
      </c>
      <c r="H84" s="123">
        <f>_xll.qlInterestRateIndexMaturity(M84,G84,Trigger)</f>
        <v>46156</v>
      </c>
      <c r="I84" s="115">
        <f>_xll.qlIndexFixing(M84,F84,TRUE,AllTriggers)</f>
        <v>1.0931805766983358E-2</v>
      </c>
      <c r="J84" s="114" t="str">
        <f t="shared" si="3"/>
        <v>EUR1YSW11Y=</v>
      </c>
      <c r="K84" s="116"/>
      <c r="L84" s="5"/>
      <c r="M84" s="68" t="str">
        <f>_xll.qlSwapIndex(,IborIndexFamily,D84,SettlementDays,Currency,Calendar,FixedLegTenor,FixedLegBDC,FixedLegDayCounter,IborIndex,DiscountingCurve,,Trigger)</f>
        <v>obj_0096b#0000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21" t="s">
        <v>30</v>
      </c>
      <c r="E85" s="111" t="s">
        <v>116</v>
      </c>
      <c r="F85" s="123">
        <f t="shared" si="2"/>
        <v>42136</v>
      </c>
      <c r="G85" s="123">
        <f>_xll.qlInterestRateIndexValueDate(M85,F85,Trigger)</f>
        <v>42138</v>
      </c>
      <c r="H85" s="123">
        <f>_xll.qlInterestRateIndexMaturity(M85,G85,Trigger)</f>
        <v>46521</v>
      </c>
      <c r="I85" s="115">
        <f>_xll.qlIndexFixing(M85,F85,TRUE,AllTriggers)</f>
        <v>1.1539999999963019E-2</v>
      </c>
      <c r="J85" s="114" t="str">
        <f t="shared" si="3"/>
        <v>EUR1YSW12Y=</v>
      </c>
      <c r="K85" s="116"/>
      <c r="L85" s="5"/>
      <c r="M85" s="68" t="str">
        <f>_xll.qlSwapIndex(,IborIndexFamily,D85,SettlementDays,Currency,Calendar,FixedLegTenor,FixedLegBDC,FixedLegDayCounter,IborIndex,DiscountingCurve,,Trigger)</f>
        <v>obj_00992#0000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21" t="s">
        <v>90</v>
      </c>
      <c r="E86" s="111" t="s">
        <v>116</v>
      </c>
      <c r="F86" s="123">
        <f t="shared" si="2"/>
        <v>42136</v>
      </c>
      <c r="G86" s="123">
        <f>_xll.qlInterestRateIndexValueDate(M86,F86,Trigger)</f>
        <v>42138</v>
      </c>
      <c r="H86" s="123">
        <f>_xll.qlInterestRateIndexMaturity(M86,G86,Trigger)</f>
        <v>46888</v>
      </c>
      <c r="I86" s="115">
        <f>_xll.qlIndexFixing(M86,F86,TRUE,AllTriggers)</f>
        <v>1.2049988351762188E-2</v>
      </c>
      <c r="J86" s="114" t="str">
        <f t="shared" si="3"/>
        <v>EUR1YSW13Y=</v>
      </c>
      <c r="K86" s="116"/>
      <c r="L86" s="5"/>
      <c r="M86" s="68" t="str">
        <f>_xll.qlSwapIndex(,IborIndexFamily,D86,SettlementDays,Currency,Calendar,FixedLegTenor,FixedLegBDC,FixedLegDayCounter,IborIndex,DiscountingCurve,,Trigger)</f>
        <v>obj_0098d#0000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21" t="s">
        <v>91</v>
      </c>
      <c r="E87" s="111" t="s">
        <v>116</v>
      </c>
      <c r="F87" s="123">
        <f t="shared" si="2"/>
        <v>42136</v>
      </c>
      <c r="G87" s="123">
        <f>_xll.qlInterestRateIndexValueDate(M87,F87,Trigger)</f>
        <v>42138</v>
      </c>
      <c r="H87" s="123">
        <f>_xll.qlInterestRateIndexMaturity(M87,G87,Trigger)</f>
        <v>47252</v>
      </c>
      <c r="I87" s="115">
        <f>_xll.qlIndexFixing(M87,F87,TRUE,AllTriggers)</f>
        <v>1.2461419247532118E-2</v>
      </c>
      <c r="J87" s="114" t="str">
        <f t="shared" si="3"/>
        <v>EUR1YSW14Y=</v>
      </c>
      <c r="K87" s="116"/>
      <c r="L87" s="5"/>
      <c r="M87" s="68" t="str">
        <f>_xll.qlSwapIndex(,IborIndexFamily,D87,SettlementDays,Currency,Calendar,FixedLegTenor,FixedLegBDC,FixedLegDayCounter,IborIndex,DiscountingCurve,,Trigger)</f>
        <v>obj_00977#0000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21" t="s">
        <v>31</v>
      </c>
      <c r="E88" s="111" t="s">
        <v>116</v>
      </c>
      <c r="F88" s="123">
        <f t="shared" si="2"/>
        <v>42136</v>
      </c>
      <c r="G88" s="123">
        <f>_xll.qlInterestRateIndexValueDate(M88,F88,Trigger)</f>
        <v>42138</v>
      </c>
      <c r="H88" s="123">
        <f>_xll.qlInterestRateIndexMaturity(M88,G88,Trigger)</f>
        <v>47617</v>
      </c>
      <c r="I88" s="115">
        <f>_xll.qlIndexFixing(M88,F88,TRUE,AllTriggers)</f>
        <v>1.2800000000385427E-2</v>
      </c>
      <c r="J88" s="114" t="str">
        <f t="shared" si="3"/>
        <v>EUR1YSW15Y=</v>
      </c>
      <c r="K88" s="116"/>
      <c r="L88" s="5"/>
      <c r="M88" s="68" t="str">
        <f>_xll.qlSwapIndex(,IborIndexFamily,D88,SettlementDays,Currency,Calendar,FixedLegTenor,FixedLegBDC,FixedLegDayCounter,IborIndex,DiscountingCurve,,Trigger)</f>
        <v>obj_0097c#0000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21" t="s">
        <v>92</v>
      </c>
      <c r="E89" s="111" t="s">
        <v>116</v>
      </c>
      <c r="F89" s="123">
        <f t="shared" si="2"/>
        <v>42136</v>
      </c>
      <c r="G89" s="123">
        <f>_xll.qlInterestRateIndexValueDate(M89,F89,Trigger)</f>
        <v>42138</v>
      </c>
      <c r="H89" s="123">
        <f>_xll.qlInterestRateIndexMaturity(M89,G89,Trigger)</f>
        <v>47982</v>
      </c>
      <c r="I89" s="115">
        <f>_xll.qlIndexFixing(M89,F89,TRUE,AllTriggers)</f>
        <v>1.3080228924102464E-2</v>
      </c>
      <c r="J89" s="114" t="str">
        <f t="shared" si="3"/>
        <v>EUR1YSW16Y=</v>
      </c>
      <c r="K89" s="116"/>
      <c r="L89" s="5"/>
      <c r="M89" s="68" t="str">
        <f>_xll.qlSwapIndex(,IborIndexFamily,D89,SettlementDays,Currency,Calendar,FixedLegTenor,FixedLegBDC,FixedLegDayCounter,IborIndex,DiscountingCurve,,Trigger)</f>
        <v>obj_0097d#0000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21" t="s">
        <v>93</v>
      </c>
      <c r="E90" s="111" t="s">
        <v>116</v>
      </c>
      <c r="F90" s="123">
        <f t="shared" si="2"/>
        <v>42136</v>
      </c>
      <c r="G90" s="123">
        <f>_xll.qlInterestRateIndexValueDate(M90,F90,Trigger)</f>
        <v>42138</v>
      </c>
      <c r="H90" s="123">
        <f>_xll.qlInterestRateIndexMaturity(M90,G90,Trigger)</f>
        <v>48348</v>
      </c>
      <c r="I90" s="115">
        <f>_xll.qlIndexFixing(M90,F90,TRUE,AllTriggers)</f>
        <v>1.331265907392757E-2</v>
      </c>
      <c r="J90" s="114" t="str">
        <f t="shared" si="3"/>
        <v>EUR1YSW17Y=</v>
      </c>
      <c r="K90" s="116"/>
      <c r="L90" s="5"/>
      <c r="M90" s="68" t="str">
        <f>_xll.qlSwapIndex(,IborIndexFamily,D90,SettlementDays,Currency,Calendar,FixedLegTenor,FixedLegBDC,FixedLegDayCounter,IborIndex,DiscountingCurve,,Trigger)</f>
        <v>obj_009e5#0000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21" t="s">
        <v>94</v>
      </c>
      <c r="E91" s="111" t="s">
        <v>116</v>
      </c>
      <c r="F91" s="123">
        <f t="shared" si="2"/>
        <v>42136</v>
      </c>
      <c r="G91" s="123">
        <f>_xll.qlInterestRateIndexValueDate(M91,F91,Trigger)</f>
        <v>42138</v>
      </c>
      <c r="H91" s="123">
        <f>_xll.qlInterestRateIndexMaturity(M91,G91,Trigger)</f>
        <v>48715</v>
      </c>
      <c r="I91" s="115">
        <f>_xll.qlIndexFixing(M91,F91,TRUE,AllTriggers)</f>
        <v>1.3499067119672324E-2</v>
      </c>
      <c r="J91" s="114" t="str">
        <f t="shared" si="3"/>
        <v>EUR1YSW18Y=</v>
      </c>
      <c r="K91" s="116"/>
      <c r="L91" s="5"/>
      <c r="M91" s="68" t="str">
        <f>_xll.qlSwapIndex(,IborIndexFamily,D91,SettlementDays,Currency,Calendar,FixedLegTenor,FixedLegBDC,FixedLegDayCounter,IborIndex,DiscountingCurve,,Trigger)</f>
        <v>obj_00991#0000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21" t="s">
        <v>95</v>
      </c>
      <c r="E92" s="111" t="s">
        <v>116</v>
      </c>
      <c r="F92" s="123">
        <f t="shared" si="2"/>
        <v>42136</v>
      </c>
      <c r="G92" s="123">
        <f>_xll.qlInterestRateIndexValueDate(M92,F92,Trigger)</f>
        <v>42138</v>
      </c>
      <c r="H92" s="123">
        <f>_xll.qlInterestRateIndexMaturity(M92,G92,Trigger)</f>
        <v>49079</v>
      </c>
      <c r="I92" s="115">
        <f>_xll.qlIndexFixing(M92,F92,TRUE,AllTriggers)</f>
        <v>1.3645725607219557E-2</v>
      </c>
      <c r="J92" s="114" t="str">
        <f t="shared" si="3"/>
        <v>EUR1YSW19Y=</v>
      </c>
      <c r="K92" s="116"/>
      <c r="L92" s="5"/>
      <c r="M92" s="68" t="str">
        <f>_xll.qlSwapIndex(,IborIndexFamily,D92,SettlementDays,Currency,Calendar,FixedLegTenor,FixedLegBDC,FixedLegDayCounter,IborIndex,DiscountingCurve,,Trigger)</f>
        <v>obj_0094e#0000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21" t="s">
        <v>96</v>
      </c>
      <c r="E93" s="111" t="s">
        <v>116</v>
      </c>
      <c r="F93" s="123">
        <f t="shared" si="2"/>
        <v>42136</v>
      </c>
      <c r="G93" s="123">
        <f>_xll.qlInterestRateIndexValueDate(M93,F93,Trigger)</f>
        <v>42138</v>
      </c>
      <c r="H93" s="123">
        <f>_xll.qlInterestRateIndexMaturity(M93,G93,Trigger)</f>
        <v>49443</v>
      </c>
      <c r="I93" s="115">
        <f>_xll.qlIndexFixing(M93,F93,TRUE,AllTriggers)</f>
        <v>1.3760000000437428E-2</v>
      </c>
      <c r="J93" s="114" t="str">
        <f t="shared" si="3"/>
        <v>EUR1YSW20Y=</v>
      </c>
      <c r="K93" s="116"/>
      <c r="L93" s="5"/>
      <c r="M93" s="68" t="str">
        <f>_xll.qlSwapIndex(,IborIndexFamily,D93,SettlementDays,Currency,Calendar,FixedLegTenor,FixedLegBDC,FixedLegDayCounter,IborIndex,DiscountingCurve,,Trigger)</f>
        <v>obj_00989#0000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21" t="s">
        <v>97</v>
      </c>
      <c r="E94" s="111" t="s">
        <v>116</v>
      </c>
      <c r="F94" s="123">
        <f t="shared" si="2"/>
        <v>42136</v>
      </c>
      <c r="G94" s="123">
        <f>_xll.qlInterestRateIndexValueDate(M94,F94,Trigger)</f>
        <v>42138</v>
      </c>
      <c r="H94" s="123">
        <f>_xll.qlInterestRateIndexMaturity(M94,G94,Trigger)</f>
        <v>49809</v>
      </c>
      <c r="I94" s="115">
        <f>_xll.qlIndexFixing(M94,F94,TRUE,AllTriggers)</f>
        <v>1.3849430579956037E-2</v>
      </c>
      <c r="J94" s="114" t="str">
        <f t="shared" si="3"/>
        <v>EUR1YSW21Y=</v>
      </c>
      <c r="K94" s="116"/>
      <c r="L94" s="5"/>
      <c r="M94" s="68" t="str">
        <f>_xll.qlSwapIndex(,IborIndexFamily,D94,SettlementDays,Currency,Calendar,FixedLegTenor,FixedLegBDC,FixedLegDayCounter,IborIndex,DiscountingCurve,,Trigger)</f>
        <v>obj_00950#0000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21" t="s">
        <v>98</v>
      </c>
      <c r="E95" s="111" t="s">
        <v>116</v>
      </c>
      <c r="F95" s="123">
        <f t="shared" si="2"/>
        <v>42136</v>
      </c>
      <c r="G95" s="123">
        <f>_xll.qlInterestRateIndexValueDate(M95,F95,Trigger)</f>
        <v>42138</v>
      </c>
      <c r="H95" s="123">
        <f>_xll.qlInterestRateIndexMaturity(M95,G95,Trigger)</f>
        <v>50174</v>
      </c>
      <c r="I95" s="115">
        <f>_xll.qlIndexFixing(M95,F95,TRUE,AllTriggers)</f>
        <v>1.3915522684960331E-2</v>
      </c>
      <c r="J95" s="114" t="str">
        <f t="shared" si="3"/>
        <v>EUR1YSW22Y=</v>
      </c>
      <c r="K95" s="116"/>
      <c r="L95" s="5"/>
      <c r="M95" s="68" t="str">
        <f>_xll.qlSwapIndex(,IborIndexFamily,D95,SettlementDays,Currency,Calendar,FixedLegTenor,FixedLegBDC,FixedLegDayCounter,IborIndex,DiscountingCurve,,Trigger)</f>
        <v>obj_00998#0000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21" t="s">
        <v>99</v>
      </c>
      <c r="E96" s="111" t="s">
        <v>116</v>
      </c>
      <c r="F96" s="123">
        <f t="shared" si="2"/>
        <v>42136</v>
      </c>
      <c r="G96" s="123">
        <f>_xll.qlInterestRateIndexValueDate(M96,F96,Trigger)</f>
        <v>42138</v>
      </c>
      <c r="H96" s="123">
        <f>_xll.qlInterestRateIndexMaturity(M96,G96,Trigger)</f>
        <v>50539</v>
      </c>
      <c r="I96" s="115">
        <f>_xll.qlIndexFixing(M96,F96,TRUE,AllTriggers)</f>
        <v>1.3965570513718611E-2</v>
      </c>
      <c r="J96" s="114" t="str">
        <f t="shared" si="3"/>
        <v>EUR1YSW23Y=</v>
      </c>
      <c r="K96" s="116"/>
      <c r="L96" s="5"/>
      <c r="M96" s="68" t="str">
        <f>_xll.qlSwapIndex(,IborIndexFamily,D96,SettlementDays,Currency,Calendar,FixedLegTenor,FixedLegBDC,FixedLegDayCounter,IborIndex,DiscountingCurve,,Trigger)</f>
        <v>obj_00990#0000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21" t="s">
        <v>100</v>
      </c>
      <c r="E97" s="111" t="s">
        <v>116</v>
      </c>
      <c r="F97" s="123">
        <f t="shared" si="2"/>
        <v>42136</v>
      </c>
      <c r="G97" s="123">
        <f>_xll.qlInterestRateIndexValueDate(M97,F97,Trigger)</f>
        <v>42138</v>
      </c>
      <c r="H97" s="123">
        <f>_xll.qlInterestRateIndexMaturity(M97,G97,Trigger)</f>
        <v>50906</v>
      </c>
      <c r="I97" s="115">
        <f>_xll.qlIndexFixing(M97,F97,TRUE,AllTriggers)</f>
        <v>1.4005046587421415E-2</v>
      </c>
      <c r="J97" s="114" t="str">
        <f t="shared" si="3"/>
        <v>EUR1YSW24Y=</v>
      </c>
      <c r="K97" s="116"/>
      <c r="L97" s="5"/>
      <c r="M97" s="68" t="str">
        <f>_xll.qlSwapIndex(,IborIndexFamily,D97,SettlementDays,Currency,Calendar,FixedLegTenor,FixedLegBDC,FixedLegDayCounter,IborIndex,DiscountingCurve,,Trigger)</f>
        <v>obj_009a1#0000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21" t="s">
        <v>101</v>
      </c>
      <c r="E98" s="111" t="s">
        <v>116</v>
      </c>
      <c r="F98" s="123">
        <f t="shared" si="2"/>
        <v>42136</v>
      </c>
      <c r="G98" s="123">
        <f>_xll.qlInterestRateIndexValueDate(M98,F98,Trigger)</f>
        <v>42138</v>
      </c>
      <c r="H98" s="123">
        <f>_xll.qlInterestRateIndexMaturity(M98,G98,Trigger)</f>
        <v>51270</v>
      </c>
      <c r="I98" s="115">
        <f>_xll.qlIndexFixing(M98,F98,TRUE,AllTriggers)</f>
        <v>1.4039999999333903E-2</v>
      </c>
      <c r="J98" s="114" t="str">
        <f t="shared" si="3"/>
        <v>EUR1YSW25Y=</v>
      </c>
      <c r="K98" s="116"/>
      <c r="L98" s="5"/>
      <c r="M98" s="68" t="str">
        <f>_xll.qlSwapIndex(,IborIndexFamily,D98,SettlementDays,Currency,Calendar,FixedLegTenor,FixedLegBDC,FixedLegDayCounter,IborIndex,DiscountingCurve,,Trigger)</f>
        <v>obj_0098f#0000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21" t="s">
        <v>102</v>
      </c>
      <c r="E99" s="111" t="s">
        <v>116</v>
      </c>
      <c r="F99" s="123">
        <f t="shared" si="2"/>
        <v>42136</v>
      </c>
      <c r="G99" s="123">
        <f>_xll.qlInterestRateIndexValueDate(M99,F99,Trigger)</f>
        <v>42138</v>
      </c>
      <c r="H99" s="123">
        <f>_xll.qlInterestRateIndexMaturity(M99,G99,Trigger)</f>
        <v>51635</v>
      </c>
      <c r="I99" s="115">
        <f>_xll.qlIndexFixing(M99,F99,TRUE,AllTriggers)</f>
        <v>1.4072356861291543E-2</v>
      </c>
      <c r="J99" s="114" t="str">
        <f t="shared" si="3"/>
        <v>EUR1YSW26Y=</v>
      </c>
      <c r="K99" s="116"/>
      <c r="L99" s="5"/>
      <c r="M99" s="68" t="str">
        <f>_xll.qlSwapIndex(,IborIndexFamily,D99,SettlementDays,Currency,Calendar,FixedLegTenor,FixedLegBDC,FixedLegDayCounter,IborIndex,DiscountingCurve,,Trigger)</f>
        <v>obj_009c8#0000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21" t="s">
        <v>103</v>
      </c>
      <c r="E100" s="111" t="s">
        <v>116</v>
      </c>
      <c r="F100" s="123">
        <f t="shared" si="2"/>
        <v>42136</v>
      </c>
      <c r="G100" s="123">
        <f>_xll.qlInterestRateIndexValueDate(M100,F100,Trigger)</f>
        <v>42138</v>
      </c>
      <c r="H100" s="123">
        <f>_xll.qlInterestRateIndexMaturity(M100,G100,Trigger)</f>
        <v>52000</v>
      </c>
      <c r="I100" s="115">
        <f>_xll.qlIndexFixing(M100,F100,TRUE,AllTriggers)</f>
        <v>1.4103852711462639E-2</v>
      </c>
      <c r="J100" s="114" t="str">
        <f t="shared" si="3"/>
        <v>EUR1YSW27Y=</v>
      </c>
      <c r="K100" s="116"/>
      <c r="L100" s="5"/>
      <c r="M100" s="68" t="str">
        <f>_xll.qlSwapIndex(,IborIndexFamily,D100,SettlementDays,Currency,Calendar,FixedLegTenor,FixedLegBDC,FixedLegDayCounter,IborIndex,DiscountingCurve,,Trigger)</f>
        <v>obj_00955#0000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21" t="s">
        <v>104</v>
      </c>
      <c r="E101" s="111" t="s">
        <v>116</v>
      </c>
      <c r="F101" s="123">
        <f t="shared" si="2"/>
        <v>42136</v>
      </c>
      <c r="G101" s="123">
        <f>_xll.qlInterestRateIndexValueDate(M101,F101,Trigger)</f>
        <v>42138</v>
      </c>
      <c r="H101" s="123">
        <f>_xll.qlInterestRateIndexMaturity(M101,G101,Trigger)</f>
        <v>52365</v>
      </c>
      <c r="I101" s="115">
        <f>_xll.qlIndexFixing(M101,F101,TRUE,AllTriggers)</f>
        <v>1.4134049576082419E-2</v>
      </c>
      <c r="J101" s="114" t="str">
        <f t="shared" si="3"/>
        <v>EUR1YSW28Y=</v>
      </c>
      <c r="K101" s="116"/>
      <c r="L101" s="5"/>
      <c r="M101" s="68" t="str">
        <f>_xll.qlSwapIndex(,IborIndexFamily,D101,SettlementDays,Currency,Calendar,FixedLegTenor,FixedLegBDC,FixedLegDayCounter,IborIndex,DiscountingCurve,,Trigger)</f>
        <v>obj_009a4#0000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21" t="s">
        <v>105</v>
      </c>
      <c r="E102" s="111" t="s">
        <v>116</v>
      </c>
      <c r="F102" s="123">
        <f t="shared" si="2"/>
        <v>42136</v>
      </c>
      <c r="G102" s="123">
        <f>_xll.qlInterestRateIndexValueDate(M102,F102,Trigger)</f>
        <v>42138</v>
      </c>
      <c r="H102" s="123">
        <f>_xll.qlInterestRateIndexMaturity(M102,G102,Trigger)</f>
        <v>52733</v>
      </c>
      <c r="I102" s="115">
        <f>_xll.qlIndexFixing(M102,F102,TRUE,AllTriggers)</f>
        <v>1.4163815833005012E-2</v>
      </c>
      <c r="J102" s="114" t="str">
        <f t="shared" si="3"/>
        <v>EUR1YSW29Y=</v>
      </c>
      <c r="K102" s="116"/>
      <c r="L102" s="5"/>
      <c r="M102" s="68" t="str">
        <f>_xll.qlSwapIndex(,IborIndexFamily,D102,SettlementDays,Currency,Calendar,FixedLegTenor,FixedLegBDC,FixedLegDayCounter,IborIndex,DiscountingCurve,,Trigger)</f>
        <v>obj_009b4#0000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21" t="s">
        <v>106</v>
      </c>
      <c r="E103" s="111" t="s">
        <v>116</v>
      </c>
      <c r="F103" s="123">
        <f t="shared" si="2"/>
        <v>42136</v>
      </c>
      <c r="G103" s="123">
        <f>_xll.qlInterestRateIndexValueDate(M103,F103,Trigger)</f>
        <v>42138</v>
      </c>
      <c r="H103" s="123">
        <f>_xll.qlInterestRateIndexMaturity(M103,G103,Trigger)</f>
        <v>53097</v>
      </c>
      <c r="I103" s="115">
        <f>_xll.qlIndexFixing(M103,F103,TRUE,AllTriggers)</f>
        <v>1.4190000000206152E-2</v>
      </c>
      <c r="J103" s="114" t="str">
        <f t="shared" si="3"/>
        <v>EUR1YSW30Y=</v>
      </c>
      <c r="K103" s="116"/>
      <c r="L103" s="5"/>
      <c r="M103" s="68" t="str">
        <f>_xll.qlSwapIndex(,IborIndexFamily,D103,SettlementDays,Currency,Calendar,FixedLegTenor,FixedLegBDC,FixedLegDayCounter,IborIndex,DiscountingCurve,,Trigger)</f>
        <v>obj_00962#0000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21"/>
      <c r="E104" s="111"/>
      <c r="F104" s="123"/>
      <c r="G104" s="123"/>
      <c r="H104" s="123"/>
      <c r="I104" s="115"/>
      <c r="J104" s="114"/>
      <c r="K104" s="116"/>
      <c r="L104" s="5"/>
      <c r="M104" s="68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21"/>
      <c r="E105" s="111"/>
      <c r="F105" s="123"/>
      <c r="G105" s="123"/>
      <c r="H105" s="123"/>
      <c r="I105" s="115"/>
      <c r="J105" s="114"/>
      <c r="K105" s="116"/>
      <c r="L105" s="5"/>
      <c r="M105" s="68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21"/>
      <c r="E106" s="111"/>
      <c r="F106" s="123"/>
      <c r="G106" s="123"/>
      <c r="H106" s="123"/>
      <c r="I106" s="115"/>
      <c r="J106" s="114"/>
      <c r="K106" s="116"/>
      <c r="L106" s="5"/>
      <c r="M106" s="68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21"/>
      <c r="E107" s="111"/>
      <c r="F107" s="123"/>
      <c r="G107" s="123"/>
      <c r="H107" s="123"/>
      <c r="I107" s="115"/>
      <c r="J107" s="114"/>
      <c r="K107" s="116"/>
      <c r="L107" s="5"/>
      <c r="M107" s="68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21" t="s">
        <v>107</v>
      </c>
      <c r="E108" s="111" t="s">
        <v>116</v>
      </c>
      <c r="F108" s="123">
        <f>EvaluationDate</f>
        <v>42136</v>
      </c>
      <c r="G108" s="123">
        <f>_xll.qlInterestRateIndexValueDate(M108,F108,Trigger)</f>
        <v>42138</v>
      </c>
      <c r="H108" s="123">
        <f>_xll.qlInterestRateIndexMaturity(M108,G108,Trigger)</f>
        <v>54924</v>
      </c>
      <c r="I108" s="115">
        <f>_xll.qlIndexFixing(M108,F108,TRUE,AllTriggers)</f>
        <v>1.4263008746595614E-2</v>
      </c>
      <c r="J108" s="114" t="str">
        <f>Currency&amp;CurveTenor&amp;E108&amp;B72&amp;C72&amp;IF(E108="FRA",SUBSTITUTE(D108,"M",""),D108)&amp;"="</f>
        <v>EUR1YSW35Y=</v>
      </c>
      <c r="K108" s="116"/>
      <c r="L108" s="5"/>
      <c r="M108" s="68" t="str">
        <f>_xll.qlSwapIndex(,IborIndexFamily,D108,SettlementDays,Currency,Calendar,FixedLegTenor,FixedLegBDC,FixedLegDayCounter,IborIndex,DiscountingCurve,,Trigger)</f>
        <v>obj_0095a#0000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21"/>
      <c r="E109" s="111"/>
      <c r="F109" s="123"/>
      <c r="G109" s="123"/>
      <c r="H109" s="123"/>
      <c r="I109" s="115"/>
      <c r="J109" s="114"/>
      <c r="K109" s="116"/>
      <c r="L109" s="5"/>
      <c r="M109" s="68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21"/>
      <c r="E110" s="111"/>
      <c r="F110" s="123"/>
      <c r="G110" s="123"/>
      <c r="H110" s="123"/>
      <c r="I110" s="115"/>
      <c r="J110" s="114"/>
      <c r="K110" s="116"/>
      <c r="L110" s="5"/>
      <c r="M110" s="68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21"/>
      <c r="E111" s="111"/>
      <c r="F111" s="123"/>
      <c r="G111" s="123"/>
      <c r="H111" s="123"/>
      <c r="I111" s="115"/>
      <c r="J111" s="114"/>
      <c r="K111" s="116"/>
      <c r="L111" s="5"/>
      <c r="M111" s="68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21"/>
      <c r="E112" s="111"/>
      <c r="F112" s="123"/>
      <c r="G112" s="123"/>
      <c r="H112" s="123"/>
      <c r="I112" s="115"/>
      <c r="J112" s="114"/>
      <c r="K112" s="116"/>
      <c r="L112" s="5"/>
      <c r="M112" s="68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21" t="s">
        <v>108</v>
      </c>
      <c r="E113" s="111" t="s">
        <v>116</v>
      </c>
      <c r="F113" s="123">
        <f>EvaluationDate</f>
        <v>42136</v>
      </c>
      <c r="G113" s="123">
        <f>_xll.qlInterestRateIndexValueDate(M113,F113,Trigger)</f>
        <v>42138</v>
      </c>
      <c r="H113" s="123">
        <f>_xll.qlInterestRateIndexMaturity(M113,G113,Trigger)</f>
        <v>56748</v>
      </c>
      <c r="I113" s="115">
        <f>_xll.qlIndexFixing(M113,F113,TRUE,AllTriggers)</f>
        <v>1.4210000000596216E-2</v>
      </c>
      <c r="J113" s="114" t="str">
        <f>Currency&amp;CurveTenor&amp;E113&amp;B77&amp;C77&amp;IF(E113="FRA",SUBSTITUTE(D113,"M",""),D113)&amp;"="</f>
        <v>EUR1YSW40Y=</v>
      </c>
      <c r="K113" s="116"/>
      <c r="L113" s="5"/>
      <c r="M113" s="68" t="str">
        <f>_xll.qlSwapIndex(,IborIndexFamily,D113,SettlementDays,Currency,Calendar,FixedLegTenor,FixedLegBDC,FixedLegDayCounter,IborIndex,DiscountingCurve,,Trigger)</f>
        <v>obj_00959#0000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21" t="s">
        <v>109</v>
      </c>
      <c r="E114" s="111" t="s">
        <v>116</v>
      </c>
      <c r="F114" s="123">
        <f>EvaluationDate</f>
        <v>42136</v>
      </c>
      <c r="G114" s="123">
        <f>_xll.qlInterestRateIndexValueDate(M114,F114,Trigger)</f>
        <v>42138</v>
      </c>
      <c r="H114" s="123">
        <f>_xll.qlInterestRateIndexMaturity(M114,G114,Trigger)</f>
        <v>60401</v>
      </c>
      <c r="I114" s="115">
        <f>_xll.qlIndexFixing(M114,F114,TRUE,AllTriggers)</f>
        <v>1.3730000000000251E-2</v>
      </c>
      <c r="J114" s="114" t="str">
        <f>Currency&amp;CurveTenor&amp;E114&amp;B78&amp;C78&amp;IF(E114="FRA",SUBSTITUTE(D114,"M",""),D114)&amp;"="</f>
        <v>EUR1YSW50Y=</v>
      </c>
      <c r="K114" s="116"/>
      <c r="L114" s="5"/>
      <c r="M114" s="68" t="str">
        <f>_xll.qlSwapIndex(,IborIndexFamily,D114,SettlementDays,Currency,Calendar,FixedLegTenor,FixedLegBDC,FixedLegDayCounter,IborIndex,DiscountingCurve,,Trigger)</f>
        <v>obj_00993#0000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24" t="s">
        <v>110</v>
      </c>
      <c r="E115" s="112" t="s">
        <v>116</v>
      </c>
      <c r="F115" s="127">
        <f>EvaluationDate</f>
        <v>42136</v>
      </c>
      <c r="G115" s="127">
        <f>_xll.qlInterestRateIndexValueDate(M115,F115,Trigger)</f>
        <v>42138</v>
      </c>
      <c r="H115" s="127">
        <f>_xll.qlInterestRateIndexMaturity(M115,G115,Trigger)</f>
        <v>64053</v>
      </c>
      <c r="I115" s="128">
        <f>_xll.qlIndexFixing(M115,F115,TRUE,AllTriggers)</f>
        <v>1.3550000000382053E-2</v>
      </c>
      <c r="J115" s="126" t="str">
        <f>Currency&amp;CurveTenor&amp;E115&amp;B79&amp;C79&amp;IF(E115="FRA",SUBSTITUTE(D115,"M",""),D115)&amp;"="</f>
        <v>EUR1YSW60Y=</v>
      </c>
      <c r="K115" s="117"/>
      <c r="L115" s="5"/>
      <c r="M115" s="74" t="str">
        <f>_xll.qlSwapIndex(,IborIndexFamily,D115,SettlementDays,Currency,Calendar,FixedLegTenor,FixedLegBDC,FixedLegDayCounter,IborIndex,DiscountingCurve,,Trigger)</f>
        <v>obj_009b1#0000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count="2">
    <dataValidation type="list" allowBlank="1" showInputMessage="1" showErrorMessage="1" sqref="P61 P7">
      <formula1>"Following,Modified Following,Preceding,Modified Preceding,Unadjusted,Half-Month Modified Following"</formula1>
    </dataValidation>
    <dataValidation type="list" allowBlank="1" showInputMessage="1" showErrorMessage="1" sqref="Q61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62"/>
  <sheetViews>
    <sheetView showGridLines="0" workbookViewId="0">
      <selection activeCell="D6" sqref="D6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" style="6" hidden="1" customWidth="1" outlineLevel="1"/>
    <col min="15" max="15" width="17.28515625" style="6" hidden="1" customWidth="1" outlineLevel="1"/>
    <col min="16" max="16" width="8" style="1" hidden="1" customWidth="1" outlineLevel="1"/>
    <col min="17" max="17" width="24.42578125" style="1" hidden="1" customWidth="1" outlineLevel="1"/>
    <col min="18" max="18" width="21.42578125" style="1" hidden="1" customWidth="1" outlineLevel="1"/>
    <col min="19" max="19" width="17.28515625" style="1" bestFit="1" customWidth="1" collapsed="1"/>
    <col min="20" max="20" width="13.140625" style="1" bestFit="1" customWidth="1"/>
    <col min="21" max="21" width="6" style="1" bestFit="1" customWidth="1"/>
    <col min="22" max="22" width="12" style="1" bestFit="1" customWidth="1"/>
    <col min="23" max="23" width="13.140625" style="1" bestFit="1" customWidth="1"/>
    <col min="24" max="24" width="12" style="1" bestFit="1" customWidth="1"/>
    <col min="25" max="25" width="15.140625" style="1" bestFit="1" customWidth="1"/>
    <col min="26" max="73" width="27.28515625" style="1" customWidth="1"/>
    <col min="74" max="16384" width="2.85546875" style="1"/>
  </cols>
  <sheetData>
    <row r="1" spans="1:24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50"/>
      <c r="B2" s="50"/>
      <c r="C2" s="50"/>
      <c r="D2" s="46"/>
      <c r="E2" s="47" t="s">
        <v>54</v>
      </c>
      <c r="F2" s="48" t="s">
        <v>15</v>
      </c>
      <c r="G2" s="50"/>
      <c r="H2" s="50"/>
      <c r="I2" s="41"/>
      <c r="J2" s="50"/>
      <c r="K2" s="50"/>
      <c r="L2" s="50"/>
      <c r="M2" s="50"/>
      <c r="N2" s="50"/>
      <c r="O2" s="50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"/>
      <c r="B3" s="5"/>
      <c r="C3" s="5"/>
      <c r="D3" s="3"/>
      <c r="E3" s="47" t="s">
        <v>55</v>
      </c>
      <c r="F3" s="48" t="str">
        <f>Currency&amp;CurveTenor</f>
        <v>EURON</v>
      </c>
      <c r="G3" s="50"/>
      <c r="H3" s="50"/>
      <c r="I3" s="41"/>
      <c r="J3" s="50"/>
      <c r="K3" s="50"/>
      <c r="L3" s="5"/>
      <c r="M3" s="50"/>
      <c r="N3" s="5"/>
      <c r="O3" s="5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5"/>
      <c r="C4" s="5"/>
      <c r="D4" s="3"/>
      <c r="E4" s="47" t="s">
        <v>47</v>
      </c>
      <c r="F4" s="23" t="s">
        <v>115</v>
      </c>
      <c r="G4" s="50"/>
      <c r="H4" s="50"/>
      <c r="I4" s="41"/>
      <c r="J4" s="50"/>
      <c r="K4" s="50"/>
      <c r="L4" s="5"/>
      <c r="M4" s="50"/>
      <c r="N4" s="5"/>
      <c r="O4" s="5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50"/>
      <c r="B5" s="50"/>
      <c r="C5" s="50"/>
      <c r="D5" s="46"/>
      <c r="E5" s="50"/>
      <c r="F5" s="50"/>
      <c r="G5" s="50"/>
      <c r="H5" s="50"/>
      <c r="I5" s="41"/>
      <c r="J5" s="50"/>
      <c r="K5" s="50"/>
      <c r="L5" s="50"/>
      <c r="M5" s="50"/>
      <c r="N5" s="50"/>
      <c r="O5" s="50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32"/>
      <c r="B6" s="32"/>
      <c r="C6" s="32"/>
      <c r="D6" s="17"/>
      <c r="E6" s="17" t="s">
        <v>38</v>
      </c>
      <c r="F6" s="17" t="s">
        <v>43</v>
      </c>
      <c r="G6" s="17" t="s">
        <v>51</v>
      </c>
      <c r="H6" s="17" t="s">
        <v>36</v>
      </c>
      <c r="I6" s="18" t="s">
        <v>35</v>
      </c>
      <c r="J6" s="18" t="s">
        <v>52</v>
      </c>
      <c r="K6" s="18" t="s">
        <v>53</v>
      </c>
      <c r="L6" s="32"/>
      <c r="M6" s="50"/>
      <c r="N6" s="46"/>
      <c r="O6" s="46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32"/>
      <c r="B7" s="32"/>
      <c r="C7" s="32"/>
      <c r="D7" s="61" t="s">
        <v>15</v>
      </c>
      <c r="E7" s="84" t="s">
        <v>149</v>
      </c>
      <c r="F7" s="85">
        <f>EvaluationDate</f>
        <v>42136</v>
      </c>
      <c r="G7" s="85">
        <f>_xll.qlInterestRateIndexValueDate(OvernightIndex,F7)</f>
        <v>42136</v>
      </c>
      <c r="H7" s="85">
        <f>_xll.qlInterestRateIndexMaturity(OvernightIndex,G7,Trigger)</f>
        <v>42137</v>
      </c>
      <c r="I7" s="81">
        <f>_xll.qlIndexFixing(OvernightIndex,F7,TRUE,Trigger)</f>
        <v>-1.0000000000065512E-3</v>
      </c>
      <c r="J7" s="81"/>
      <c r="K7" s="81" t="str">
        <f>Currency&amp;CurveTenor&amp;"D=CKCC"</f>
        <v>EUROND=CKCC</v>
      </c>
      <c r="L7" s="67"/>
      <c r="M7" s="50"/>
      <c r="N7" s="46"/>
      <c r="O7" s="46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32"/>
      <c r="B8" s="32"/>
      <c r="C8" s="32"/>
      <c r="D8" s="62" t="s">
        <v>111</v>
      </c>
      <c r="E8" s="69" t="s">
        <v>149</v>
      </c>
      <c r="F8" s="70">
        <f>H7</f>
        <v>42137</v>
      </c>
      <c r="G8" s="70">
        <f>_xll.qlInterestRateIndexValueDate(OvernightIndex,F8)</f>
        <v>42137</v>
      </c>
      <c r="H8" s="70">
        <f>_xll.qlInterestRateIndexMaturity(OvernightIndex,G8,Trigger)</f>
        <v>42138</v>
      </c>
      <c r="I8" s="82">
        <f>_xll.qlIndexFixing(OvernightIndex,F8,TRUE,Trigger)</f>
        <v>-9.9999999996658318E-4</v>
      </c>
      <c r="J8" s="82" t="str">
        <f t="shared" ref="J8:J36" si="0">Currency&amp;CurveTenor&amp;$E8&amp;$D8&amp;"="</f>
        <v>EURONDPTN=</v>
      </c>
      <c r="K8" s="82"/>
      <c r="L8" s="67"/>
      <c r="M8" s="50"/>
      <c r="N8" s="46"/>
      <c r="O8" s="46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32"/>
      <c r="B9" s="32"/>
      <c r="C9" s="32"/>
      <c r="D9" s="63" t="s">
        <v>112</v>
      </c>
      <c r="E9" s="71" t="s">
        <v>149</v>
      </c>
      <c r="F9" s="72">
        <f t="shared" ref="F9" si="1">H8</f>
        <v>42138</v>
      </c>
      <c r="G9" s="72">
        <f>_xll.qlInterestRateIndexValueDate(OvernightIndex,F9)</f>
        <v>42138</v>
      </c>
      <c r="H9" s="72">
        <f>_xll.qlInterestRateIndexMaturity(OvernightIndex,G9,Trigger)</f>
        <v>42139</v>
      </c>
      <c r="I9" s="73">
        <f>_xll.qlIndexFixing(OvernightIndex,F9,TRUE,Trigger)</f>
        <v>-9.9870853866868003E-4</v>
      </c>
      <c r="J9" s="73" t="str">
        <f t="shared" si="0"/>
        <v>EURONDPSN=</v>
      </c>
      <c r="K9" s="73"/>
      <c r="L9" s="67"/>
      <c r="M9" s="86" t="s">
        <v>74</v>
      </c>
      <c r="N9" s="46"/>
      <c r="O9" s="86" t="s">
        <v>150</v>
      </c>
      <c r="P9" s="86" t="s">
        <v>151</v>
      </c>
      <c r="Q9" s="86" t="s">
        <v>152</v>
      </c>
      <c r="R9" s="86" t="s">
        <v>153</v>
      </c>
      <c r="S9" s="2"/>
      <c r="T9" s="2"/>
      <c r="U9" s="2"/>
      <c r="V9" s="2"/>
      <c r="W9" s="2"/>
      <c r="X9" s="2"/>
    </row>
    <row r="10" spans="1:24" x14ac:dyDescent="0.2">
      <c r="A10" s="32"/>
      <c r="B10" s="32"/>
      <c r="C10" s="32"/>
      <c r="D10" s="62" t="s">
        <v>116</v>
      </c>
      <c r="E10" s="69" t="s">
        <v>39</v>
      </c>
      <c r="F10" s="70">
        <f t="shared" ref="F10:F79" si="2">EvaluationDate</f>
        <v>42136</v>
      </c>
      <c r="G10" s="70">
        <f>_xll.qlInstrumentValuationDate(M10)</f>
        <v>42136</v>
      </c>
      <c r="H10" s="70">
        <f>_xll.qlCalendarAdvance(Calendar,G10,IF(D10="SN","1D",IF(D10="SW","1W",D10)),"f",FALSE)</f>
        <v>42143</v>
      </c>
      <c r="I10" s="82">
        <f>_xll.qlOvernightIndexedSwapFairRate(M10,AllTriggers)</f>
        <v>-9.8999999999563738E-4</v>
      </c>
      <c r="J10" s="40" t="str">
        <f t="shared" si="0"/>
        <v>EURONOISSW=</v>
      </c>
      <c r="K10" s="40" t="str">
        <f t="shared" ref="K10:K24" si="3">Currency&amp;"EON"&amp;D10&amp;"=ICAP"</f>
        <v>EUREONSW=ICAP</v>
      </c>
      <c r="L10" s="67"/>
      <c r="M10" s="68" t="str">
        <f>_xll.qlMakeOIS(,SettlementDays,IF(D10="SN","1D",IF(D10="SW","1W",D10)),OvernightIndex,,FwdStart,DayCountConv,,,Trigger)</f>
        <v>obj_0080f#0000</v>
      </c>
      <c r="N10" s="46"/>
      <c r="O10" s="87" t="s">
        <v>154</v>
      </c>
      <c r="P10" s="87" t="s">
        <v>155</v>
      </c>
      <c r="Q10" s="87" t="s">
        <v>40</v>
      </c>
      <c r="R10" s="87" t="s">
        <v>129</v>
      </c>
      <c r="S10" s="2"/>
      <c r="T10" s="2"/>
      <c r="U10" s="2"/>
      <c r="V10" s="2"/>
      <c r="W10" s="2"/>
      <c r="X10" s="2"/>
    </row>
    <row r="11" spans="1:24" x14ac:dyDescent="0.2">
      <c r="A11" s="32"/>
      <c r="B11" s="32"/>
      <c r="C11" s="32"/>
      <c r="D11" s="62" t="s">
        <v>16</v>
      </c>
      <c r="E11" s="69" t="s">
        <v>39</v>
      </c>
      <c r="F11" s="70">
        <f t="shared" si="2"/>
        <v>42136</v>
      </c>
      <c r="G11" s="70">
        <f>_xll.qlInstrumentValuationDate(M11)</f>
        <v>42136</v>
      </c>
      <c r="H11" s="70">
        <f>_xll.qlCalendarAdvance(Calendar,G11,IF(D11="SN","1D",IF(D11="SW","1W",D11)),"f",FALSE)</f>
        <v>42150</v>
      </c>
      <c r="I11" s="82">
        <f>_xll.qlOvernightIndexedSwapFairRate(M11,AllTriggers)</f>
        <v>-1.0000000001093262E-3</v>
      </c>
      <c r="J11" s="40" t="str">
        <f t="shared" si="0"/>
        <v>EURONOIS2W=</v>
      </c>
      <c r="K11" s="40" t="str">
        <f t="shared" si="3"/>
        <v>EUREON2W=ICAP</v>
      </c>
      <c r="L11" s="67"/>
      <c r="M11" s="68" t="str">
        <f>_xll.qlMakeOIS(,SettlementDays,IF(D11="SN","1D",IF(D11="SW","1W",D11)),OvernightIndex,,FwdStart,DayCountConv,,,Trigger)</f>
        <v>obj_00819#0000</v>
      </c>
      <c r="N11" s="46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x14ac:dyDescent="0.2">
      <c r="A12" s="32"/>
      <c r="B12" s="32"/>
      <c r="C12" s="32"/>
      <c r="D12" s="62" t="s">
        <v>75</v>
      </c>
      <c r="E12" s="69" t="s">
        <v>39</v>
      </c>
      <c r="F12" s="70">
        <f t="shared" si="2"/>
        <v>42136</v>
      </c>
      <c r="G12" s="70">
        <f>_xll.qlInstrumentValuationDate(M12)</f>
        <v>42136</v>
      </c>
      <c r="H12" s="70">
        <f>_xll.qlCalendarAdvance(Calendar,G12,IF(D12="SN","1D",IF(D12="SW","1W",D12)),"f",FALSE)</f>
        <v>42157</v>
      </c>
      <c r="I12" s="82">
        <f>_xll.qlOvernightIndexedSwapFairRate(M12,AllTriggers)</f>
        <v>-9.1999999999917549E-4</v>
      </c>
      <c r="J12" s="40" t="str">
        <f t="shared" si="0"/>
        <v>EURONOIS3W=</v>
      </c>
      <c r="K12" s="40" t="str">
        <f t="shared" si="3"/>
        <v>EUREON3W=ICAP</v>
      </c>
      <c r="L12" s="67"/>
      <c r="M12" s="68" t="str">
        <f>_xll.qlMakeOIS(,SettlementDays,IF(D12="SN","1D",IF(D12="SW","1W",D12)),OvernightIndex,,FwdStart,DayCountConv,,,Trigger)</f>
        <v>obj_00836#0000</v>
      </c>
      <c r="N12" s="5"/>
      <c r="O12" s="5"/>
      <c r="P12" s="5"/>
      <c r="Q12" s="5"/>
      <c r="R12" s="5"/>
      <c r="S12" s="2"/>
      <c r="T12" s="2"/>
      <c r="U12" s="2"/>
      <c r="V12" s="2"/>
      <c r="W12" s="2"/>
      <c r="X12" s="2"/>
    </row>
    <row r="13" spans="1:24" x14ac:dyDescent="0.2">
      <c r="A13" s="32"/>
      <c r="B13" s="32"/>
      <c r="C13" s="32"/>
      <c r="D13" s="62" t="s">
        <v>17</v>
      </c>
      <c r="E13" s="69" t="s">
        <v>39</v>
      </c>
      <c r="F13" s="70">
        <f t="shared" si="2"/>
        <v>42136</v>
      </c>
      <c r="G13" s="70">
        <f>_xll.qlInstrumentValuationDate(M13)</f>
        <v>42136</v>
      </c>
      <c r="H13" s="70">
        <f>_xll.qlCalendarAdvance(Calendar,G13,IF(D13="SN","1D",IF(D13="SW","1W",D13)),"f",FALSE)</f>
        <v>42167</v>
      </c>
      <c r="I13" s="82">
        <f>_xll.qlOvernightIndexedSwapFairRate(M13,AllTriggers)</f>
        <v>-9.6000000000054364E-4</v>
      </c>
      <c r="J13" s="40" t="str">
        <f t="shared" si="0"/>
        <v>EURONOIS1M=</v>
      </c>
      <c r="K13" s="40" t="str">
        <f t="shared" si="3"/>
        <v>EUREON1M=ICAP</v>
      </c>
      <c r="L13" s="67"/>
      <c r="M13" s="68" t="str">
        <f>_xll.qlMakeOIS(,SettlementDays,IF(D13="SN","1D",IF(D13="SW","1W",D13)),OvernightIndex,,FwdStart,DayCountConv,,,Trigger)</f>
        <v>obj_00815#0000</v>
      </c>
      <c r="N13" s="5"/>
      <c r="O13" s="5"/>
      <c r="P13" s="5"/>
      <c r="Q13" s="5"/>
      <c r="R13" s="5"/>
      <c r="S13" s="2"/>
      <c r="T13" s="2"/>
      <c r="U13" s="2"/>
      <c r="V13" s="2"/>
      <c r="W13" s="2"/>
      <c r="X13" s="2"/>
    </row>
    <row r="14" spans="1:24" x14ac:dyDescent="0.2">
      <c r="A14" s="32"/>
      <c r="B14" s="32"/>
      <c r="C14" s="32"/>
      <c r="D14" s="62" t="s">
        <v>18</v>
      </c>
      <c r="E14" s="69" t="s">
        <v>39</v>
      </c>
      <c r="F14" s="70">
        <f t="shared" si="2"/>
        <v>42136</v>
      </c>
      <c r="G14" s="70">
        <f>_xll.qlInstrumentValuationDate(M14)</f>
        <v>42136</v>
      </c>
      <c r="H14" s="70">
        <f>_xll.qlCalendarAdvance(Calendar,G14,IF(D14="SN","1D",IF(D14="SW","1W",D14)),"f",FALSE)</f>
        <v>42198</v>
      </c>
      <c r="I14" s="82">
        <f>_xll.qlOvernightIndexedSwapFairRate(M14,AllTriggers)</f>
        <v>-1.039999999906435E-3</v>
      </c>
      <c r="J14" s="40" t="str">
        <f t="shared" si="0"/>
        <v>EURONOIS2M=</v>
      </c>
      <c r="K14" s="40" t="str">
        <f t="shared" si="3"/>
        <v>EUREON2M=ICAP</v>
      </c>
      <c r="L14" s="67"/>
      <c r="M14" s="68" t="str">
        <f>_xll.qlMakeOIS(,SettlementDays,IF(D14="SN","1D",IF(D14="SW","1W",D14)),OvernightIndex,,FwdStart,DayCountConv,,,Trigger)</f>
        <v>obj_0082e#0000</v>
      </c>
      <c r="N14" s="5"/>
      <c r="O14" s="5"/>
      <c r="P14" s="5"/>
      <c r="Q14" s="5"/>
      <c r="R14" s="5"/>
      <c r="S14" s="2"/>
      <c r="T14" s="2"/>
      <c r="U14" s="2"/>
      <c r="V14" s="2"/>
      <c r="W14" s="2"/>
      <c r="X14" s="2"/>
    </row>
    <row r="15" spans="1:24" x14ac:dyDescent="0.2">
      <c r="A15" s="32"/>
      <c r="B15" s="32"/>
      <c r="C15" s="32"/>
      <c r="D15" s="62" t="s">
        <v>19</v>
      </c>
      <c r="E15" s="69" t="s">
        <v>39</v>
      </c>
      <c r="F15" s="70">
        <f t="shared" si="2"/>
        <v>42136</v>
      </c>
      <c r="G15" s="70">
        <f>_xll.qlInstrumentValuationDate(M15)</f>
        <v>42136</v>
      </c>
      <c r="H15" s="70">
        <f>_xll.qlCalendarAdvance(Calendar,G15,IF(D15="SN","1D",IF(D15="SW","1W",D15)),"f",FALSE)</f>
        <v>42228</v>
      </c>
      <c r="I15" s="82">
        <f>_xll.qlOvernightIndexedSwapFairRate(M15,AllTriggers)</f>
        <v>-1.0957499746229752E-3</v>
      </c>
      <c r="J15" s="40" t="str">
        <f t="shared" si="0"/>
        <v>EURONOIS3M=</v>
      </c>
      <c r="K15" s="40" t="str">
        <f t="shared" si="3"/>
        <v>EUREON3M=ICAP</v>
      </c>
      <c r="L15" s="67"/>
      <c r="M15" s="68" t="str">
        <f>_xll.qlMakeOIS(,SettlementDays,IF(D15="SN","1D",IF(D15="SW","1W",D15)),OvernightIndex,,FwdStart,DayCountConv,,,Trigger)</f>
        <v>obj_00806#0000</v>
      </c>
      <c r="N15" s="5"/>
      <c r="O15" s="5"/>
      <c r="P15" s="5"/>
      <c r="Q15" s="5"/>
      <c r="R15" s="5"/>
      <c r="S15" s="2"/>
      <c r="T15" s="2"/>
      <c r="U15" s="2"/>
      <c r="V15" s="2"/>
      <c r="W15" s="2"/>
      <c r="X15" s="2"/>
    </row>
    <row r="16" spans="1:24" x14ac:dyDescent="0.2">
      <c r="A16" s="32"/>
      <c r="B16" s="32"/>
      <c r="C16" s="32"/>
      <c r="D16" s="62" t="s">
        <v>20</v>
      </c>
      <c r="E16" s="69" t="s">
        <v>39</v>
      </c>
      <c r="F16" s="70">
        <f t="shared" si="2"/>
        <v>42136</v>
      </c>
      <c r="G16" s="70">
        <f>_xll.qlInstrumentValuationDate(M16)</f>
        <v>42136</v>
      </c>
      <c r="H16" s="70">
        <f>_xll.qlCalendarAdvance(Calendar,G16,IF(D16="SN","1D",IF(D16="SW","1W",D16)),"f",FALSE)</f>
        <v>42261</v>
      </c>
      <c r="I16" s="82">
        <f>_xll.qlOvernightIndexedSwapFairRate(M16,AllTriggers)</f>
        <v>-1.1409356189219747E-3</v>
      </c>
      <c r="J16" s="40" t="str">
        <f t="shared" si="0"/>
        <v>EURONOIS4M=</v>
      </c>
      <c r="K16" s="40" t="str">
        <f t="shared" si="3"/>
        <v>EUREON4M=ICAP</v>
      </c>
      <c r="L16" s="67"/>
      <c r="M16" s="68" t="str">
        <f>_xll.qlMakeOIS(,SettlementDays,IF(D16="SN","1D",IF(D16="SW","1W",D16)),OvernightIndex,,FwdStart,DayCountConv,,,Trigger)</f>
        <v>obj_00802#0000</v>
      </c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</row>
    <row r="17" spans="1:44" x14ac:dyDescent="0.2">
      <c r="A17" s="32"/>
      <c r="B17" s="32"/>
      <c r="C17" s="32"/>
      <c r="D17" s="62" t="s">
        <v>21</v>
      </c>
      <c r="E17" s="69" t="s">
        <v>39</v>
      </c>
      <c r="F17" s="70">
        <f t="shared" si="2"/>
        <v>42136</v>
      </c>
      <c r="G17" s="70">
        <f>_xll.qlInstrumentValuationDate(M17)</f>
        <v>42136</v>
      </c>
      <c r="H17" s="70">
        <f>_xll.qlCalendarAdvance(Calendar,G17,IF(D17="SN","1D",IF(D17="SW","1W",D17)),"f",FALSE)</f>
        <v>42289</v>
      </c>
      <c r="I17" s="82">
        <f>_xll.qlOvernightIndexedSwapFairRate(M17,AllTriggers)</f>
        <v>-1.1302346216869512E-3</v>
      </c>
      <c r="J17" s="40" t="str">
        <f t="shared" si="0"/>
        <v>EURONOIS5M=</v>
      </c>
      <c r="K17" s="40" t="str">
        <f t="shared" si="3"/>
        <v>EUREON5M=ICAP</v>
      </c>
      <c r="L17" s="67"/>
      <c r="M17" s="68" t="str">
        <f>_xll.qlMakeOIS(,SettlementDays,IF(D17="SN","1D",IF(D17="SW","1W",D17)),OvernightIndex,,FwdStart,DayCountConv,,,Trigger)</f>
        <v>obj_00804#0000</v>
      </c>
      <c r="N17" s="5"/>
      <c r="O17" s="97"/>
      <c r="P17" s="97"/>
      <c r="Q17" s="97"/>
      <c r="R17" s="97"/>
      <c r="S17" s="2"/>
      <c r="T17" s="97"/>
      <c r="U17" s="97"/>
      <c r="V17" s="97"/>
      <c r="W17" s="97"/>
      <c r="X17" s="97"/>
      <c r="Y17" s="98"/>
      <c r="Z17" s="98"/>
      <c r="AA17" s="98"/>
      <c r="AB17" s="98"/>
      <c r="AC17" s="98"/>
      <c r="AD17" s="98"/>
      <c r="AE17" s="98"/>
      <c r="AF17" s="98"/>
      <c r="AG17" s="98"/>
      <c r="AH17" s="98"/>
    </row>
    <row r="18" spans="1:44" x14ac:dyDescent="0.2">
      <c r="A18" s="32"/>
      <c r="B18" s="32"/>
      <c r="C18" s="32"/>
      <c r="D18" s="62" t="s">
        <v>14</v>
      </c>
      <c r="E18" s="69" t="s">
        <v>39</v>
      </c>
      <c r="F18" s="70">
        <f t="shared" si="2"/>
        <v>42136</v>
      </c>
      <c r="G18" s="70">
        <f>_xll.qlInstrumentValuationDate(M18)</f>
        <v>42136</v>
      </c>
      <c r="H18" s="70">
        <f>_xll.qlCalendarAdvance(Calendar,G18,IF(D18="SN","1D",IF(D18="SW","1W",D18)),"f",FALSE)</f>
        <v>42320</v>
      </c>
      <c r="I18" s="82">
        <f>_xll.qlOvernightIndexedSwapFairRate(M18,AllTriggers)</f>
        <v>-1.1641273057226877E-3</v>
      </c>
      <c r="J18" s="40" t="str">
        <f t="shared" si="0"/>
        <v>EURONOIS6M=</v>
      </c>
      <c r="K18" s="40" t="str">
        <f t="shared" si="3"/>
        <v>EUREON6M=ICAP</v>
      </c>
      <c r="L18" s="67"/>
      <c r="M18" s="68" t="str">
        <f>_xll.qlMakeOIS(,SettlementDays,IF(D18="SN","1D",IF(D18="SW","1W",D18)),OvernightIndex,,FwdStart,DayCountConv,,,Trigger)</f>
        <v>obj_0080a#0000</v>
      </c>
      <c r="N18" s="5"/>
      <c r="O18" s="99"/>
      <c r="P18" s="100"/>
      <c r="Q18" s="100"/>
      <c r="R18" s="99"/>
      <c r="S18" s="2"/>
      <c r="T18" s="101"/>
      <c r="U18" s="102"/>
      <c r="V18" s="101"/>
      <c r="W18" s="99"/>
      <c r="X18" s="101"/>
      <c r="Y18" s="103"/>
      <c r="Z18" s="104"/>
      <c r="AA18" s="104"/>
      <c r="AB18" s="105"/>
      <c r="AC18" s="104"/>
      <c r="AD18" s="104"/>
      <c r="AE18" s="104"/>
      <c r="AF18" s="104"/>
      <c r="AG18" s="104"/>
      <c r="AH18" s="106"/>
      <c r="AI18" s="93"/>
      <c r="AJ18" s="93"/>
      <c r="AK18" s="93"/>
      <c r="AL18" s="93"/>
      <c r="AM18" s="93"/>
      <c r="AN18" s="93"/>
      <c r="AO18" s="93"/>
      <c r="AP18" s="93"/>
      <c r="AQ18" s="93"/>
      <c r="AR18" s="93"/>
    </row>
    <row r="19" spans="1:44" x14ac:dyDescent="0.2">
      <c r="A19" s="32"/>
      <c r="B19" s="32"/>
      <c r="C19" s="32"/>
      <c r="D19" s="62" t="s">
        <v>68</v>
      </c>
      <c r="E19" s="69" t="s">
        <v>39</v>
      </c>
      <c r="F19" s="70">
        <f t="shared" si="2"/>
        <v>42136</v>
      </c>
      <c r="G19" s="70">
        <f>_xll.qlInstrumentValuationDate(M19)</f>
        <v>42136</v>
      </c>
      <c r="H19" s="70">
        <f>_xll.qlCalendarAdvance(Calendar,G19,IF(D19="SN","1D",IF(D19="SW","1W",D19)),"f",FALSE)</f>
        <v>42352</v>
      </c>
      <c r="I19" s="82">
        <f>_xll.qlOvernightIndexedSwapFairRate(M19,AllTriggers)</f>
        <v>-1.1926031920727336E-3</v>
      </c>
      <c r="J19" s="40" t="str">
        <f t="shared" si="0"/>
        <v>EURONOIS7M=</v>
      </c>
      <c r="K19" s="40" t="str">
        <f t="shared" si="3"/>
        <v>EUREON7M=ICAP</v>
      </c>
      <c r="L19" s="67"/>
      <c r="M19" s="68" t="str">
        <f>_xll.qlMakeOIS(,SettlementDays,IF(D19="SN","1D",IF(D19="SW","1W",D19)),OvernightIndex,,FwdStart,DayCountConv,,,Trigger)</f>
        <v>obj_0082f#0000</v>
      </c>
      <c r="N19" s="5"/>
      <c r="O19" s="99"/>
      <c r="P19" s="100"/>
      <c r="Q19" s="100"/>
      <c r="R19" s="99"/>
      <c r="S19" s="2"/>
      <c r="T19" s="101"/>
      <c r="U19" s="102"/>
      <c r="V19" s="101"/>
      <c r="W19" s="99"/>
      <c r="X19" s="101"/>
      <c r="Y19" s="103"/>
      <c r="Z19" s="104"/>
      <c r="AA19" s="104"/>
      <c r="AB19" s="105"/>
      <c r="AC19" s="104"/>
      <c r="AD19" s="104"/>
      <c r="AE19" s="104"/>
      <c r="AF19" s="104"/>
      <c r="AG19" s="104"/>
      <c r="AH19" s="106"/>
      <c r="AI19" s="93"/>
      <c r="AJ19" s="93"/>
      <c r="AK19" s="93"/>
      <c r="AL19" s="93"/>
      <c r="AM19" s="93"/>
      <c r="AN19" s="93"/>
      <c r="AO19" s="93"/>
      <c r="AP19" s="93"/>
      <c r="AQ19" s="93"/>
      <c r="AR19" s="93"/>
    </row>
    <row r="20" spans="1:44" x14ac:dyDescent="0.2">
      <c r="A20" s="32"/>
      <c r="B20" s="32"/>
      <c r="C20" s="32"/>
      <c r="D20" s="62" t="s">
        <v>69</v>
      </c>
      <c r="E20" s="69" t="s">
        <v>39</v>
      </c>
      <c r="F20" s="70">
        <f t="shared" si="2"/>
        <v>42136</v>
      </c>
      <c r="G20" s="70">
        <f>_xll.qlInstrumentValuationDate(M20)</f>
        <v>42136</v>
      </c>
      <c r="H20" s="70">
        <f>_xll.qlCalendarAdvance(Calendar,G20,IF(D20="SN","1D",IF(D20="SW","1W",D20)),"f",FALSE)</f>
        <v>42381</v>
      </c>
      <c r="I20" s="82">
        <f>_xll.qlOvernightIndexedSwapFairRate(M20,AllTriggers)</f>
        <v>-1.2019243802639877E-3</v>
      </c>
      <c r="J20" s="40" t="str">
        <f t="shared" si="0"/>
        <v>EURONOIS8M=</v>
      </c>
      <c r="K20" s="40" t="str">
        <f t="shared" si="3"/>
        <v>EUREON8M=ICAP</v>
      </c>
      <c r="L20" s="67"/>
      <c r="M20" s="68" t="str">
        <f>_xll.qlMakeOIS(,SettlementDays,IF(D20="SN","1D",IF(D20="SW","1W",D20)),OvernightIndex,,FwdStart,DayCountConv,,,Trigger)</f>
        <v>obj_00816#0000</v>
      </c>
      <c r="N20" s="5"/>
      <c r="O20" s="99"/>
      <c r="P20" s="100"/>
      <c r="Q20" s="100"/>
      <c r="R20" s="99"/>
      <c r="S20" s="2"/>
      <c r="T20" s="101"/>
      <c r="U20" s="102"/>
      <c r="V20" s="101"/>
      <c r="W20" s="99"/>
      <c r="X20" s="101"/>
      <c r="Y20" s="103"/>
      <c r="Z20" s="104"/>
      <c r="AA20" s="104"/>
      <c r="AB20" s="105"/>
      <c r="AC20" s="104"/>
      <c r="AD20" s="104"/>
      <c r="AE20" s="104"/>
      <c r="AF20" s="104"/>
      <c r="AG20" s="104"/>
      <c r="AH20" s="106"/>
      <c r="AI20" s="93"/>
      <c r="AJ20" s="93"/>
      <c r="AK20" s="93"/>
      <c r="AL20" s="93"/>
      <c r="AM20" s="93"/>
      <c r="AN20" s="93"/>
      <c r="AO20" s="93"/>
      <c r="AP20" s="93"/>
      <c r="AQ20" s="93"/>
      <c r="AR20" s="93"/>
    </row>
    <row r="21" spans="1:44" x14ac:dyDescent="0.2">
      <c r="A21" s="32"/>
      <c r="B21" s="32"/>
      <c r="C21" s="32"/>
      <c r="D21" s="62" t="s">
        <v>22</v>
      </c>
      <c r="E21" s="69" t="s">
        <v>39</v>
      </c>
      <c r="F21" s="70">
        <f t="shared" si="2"/>
        <v>42136</v>
      </c>
      <c r="G21" s="70">
        <f>_xll.qlInstrumentValuationDate(M21)</f>
        <v>42136</v>
      </c>
      <c r="H21" s="70">
        <f>_xll.qlCalendarAdvance(Calendar,G21,IF(D21="SN","1D",IF(D21="SW","1W",D21)),"f",FALSE)</f>
        <v>42412</v>
      </c>
      <c r="I21" s="82">
        <f>_xll.qlOvernightIndexedSwapFairRate(M21,AllTriggers)</f>
        <v>-1.2141720422299319E-3</v>
      </c>
      <c r="J21" s="40" t="str">
        <f t="shared" si="0"/>
        <v>EURONOIS9M=</v>
      </c>
      <c r="K21" s="40" t="str">
        <f t="shared" si="3"/>
        <v>EUREON9M=ICAP</v>
      </c>
      <c r="L21" s="67"/>
      <c r="M21" s="68" t="str">
        <f>_xll.qlMakeOIS(,SettlementDays,IF(D21="SN","1D",IF(D21="SW","1W",D21)),OvernightIndex,,FwdStart,DayCountConv,,,Trigger)</f>
        <v>obj_00813#0000</v>
      </c>
      <c r="N21" s="5"/>
      <c r="O21" s="99"/>
      <c r="P21" s="100"/>
      <c r="Q21" s="100"/>
      <c r="R21" s="99"/>
      <c r="S21" s="2"/>
      <c r="T21" s="101"/>
      <c r="U21" s="102"/>
      <c r="V21" s="101"/>
      <c r="W21" s="99"/>
      <c r="X21" s="101"/>
      <c r="Y21" s="103"/>
      <c r="Z21" s="104"/>
      <c r="AA21" s="104"/>
      <c r="AB21" s="105"/>
      <c r="AC21" s="104"/>
      <c r="AD21" s="104"/>
      <c r="AE21" s="104"/>
      <c r="AF21" s="104"/>
      <c r="AG21" s="104"/>
      <c r="AH21" s="106"/>
      <c r="AI21" s="93"/>
      <c r="AJ21" s="93"/>
      <c r="AK21" s="93"/>
      <c r="AL21" s="93"/>
      <c r="AM21" s="93"/>
      <c r="AN21" s="93"/>
      <c r="AO21" s="93"/>
      <c r="AP21" s="93"/>
      <c r="AQ21" s="93"/>
      <c r="AR21" s="93"/>
    </row>
    <row r="22" spans="1:44" x14ac:dyDescent="0.2">
      <c r="A22" s="32"/>
      <c r="B22" s="32"/>
      <c r="C22" s="32"/>
      <c r="D22" s="62" t="s">
        <v>70</v>
      </c>
      <c r="E22" s="69" t="s">
        <v>39</v>
      </c>
      <c r="F22" s="70">
        <f t="shared" si="2"/>
        <v>42136</v>
      </c>
      <c r="G22" s="70">
        <f>_xll.qlInstrumentValuationDate(M22)</f>
        <v>42136</v>
      </c>
      <c r="H22" s="70">
        <f>_xll.qlCalendarAdvance(Calendar,G22,IF(D22="SN","1D",IF(D22="SW","1W",D22)),"f",FALSE)</f>
        <v>42443</v>
      </c>
      <c r="I22" s="82">
        <f>_xll.qlOvernightIndexedSwapFairRate(M22,AllTriggers)</f>
        <v>-1.228982640921968E-3</v>
      </c>
      <c r="J22" s="40" t="str">
        <f t="shared" si="0"/>
        <v>EURONOIS10M=</v>
      </c>
      <c r="K22" s="40" t="str">
        <f t="shared" si="3"/>
        <v>EUREON10M=ICAP</v>
      </c>
      <c r="L22" s="67"/>
      <c r="M22" s="68" t="str">
        <f>_xll.qlMakeOIS(,SettlementDays,IF(D22="SN","1D",IF(D22="SW","1W",D22)),OvernightIndex,,FwdStart,DayCountConv,,,Trigger)</f>
        <v>obj_0080e#0000</v>
      </c>
      <c r="N22" s="5"/>
      <c r="O22" s="99"/>
      <c r="P22" s="100"/>
      <c r="Q22" s="100"/>
      <c r="R22" s="99"/>
      <c r="S22" s="2"/>
      <c r="T22" s="101"/>
      <c r="U22" s="102"/>
      <c r="V22" s="101"/>
      <c r="W22" s="99"/>
      <c r="X22" s="101"/>
      <c r="Y22" s="103"/>
      <c r="Z22" s="104"/>
      <c r="AA22" s="104"/>
      <c r="AB22" s="105"/>
      <c r="AC22" s="104"/>
      <c r="AD22" s="104"/>
      <c r="AE22" s="104"/>
      <c r="AF22" s="104"/>
      <c r="AG22" s="104"/>
      <c r="AH22" s="106"/>
      <c r="AI22" s="93"/>
      <c r="AJ22" s="93"/>
      <c r="AK22" s="93"/>
      <c r="AL22" s="93"/>
      <c r="AM22" s="93"/>
      <c r="AN22" s="93"/>
      <c r="AO22" s="93"/>
      <c r="AP22" s="93"/>
      <c r="AQ22" s="93"/>
      <c r="AR22" s="93"/>
    </row>
    <row r="23" spans="1:44" x14ac:dyDescent="0.2">
      <c r="A23" s="32"/>
      <c r="B23" s="32"/>
      <c r="C23" s="32"/>
      <c r="D23" s="62" t="s">
        <v>71</v>
      </c>
      <c r="E23" s="69" t="s">
        <v>39</v>
      </c>
      <c r="F23" s="70">
        <f t="shared" si="2"/>
        <v>42136</v>
      </c>
      <c r="G23" s="70">
        <f>_xll.qlInstrumentValuationDate(M23)</f>
        <v>42136</v>
      </c>
      <c r="H23" s="70">
        <f>_xll.qlCalendarAdvance(Calendar,G23,IF(D23="SN","1D",IF(D23="SW","1W",D23)),"f",FALSE)</f>
        <v>42472</v>
      </c>
      <c r="I23" s="82">
        <f>_xll.qlOvernightIndexedSwapFairRate(M23,AllTriggers)</f>
        <v>-1.2328667561381115E-3</v>
      </c>
      <c r="J23" s="40" t="str">
        <f t="shared" si="0"/>
        <v>EURONOIS11M=</v>
      </c>
      <c r="K23" s="40" t="str">
        <f t="shared" si="3"/>
        <v>EUREON11M=ICAP</v>
      </c>
      <c r="L23" s="67"/>
      <c r="M23" s="68" t="str">
        <f>_xll.qlMakeOIS(,SettlementDays,IF(D23="SN","1D",IF(D23="SW","1W",D23)),OvernightIndex,,FwdStart,DayCountConv,,,Trigger)</f>
        <v>obj_00800#0000</v>
      </c>
      <c r="N23" s="5"/>
      <c r="O23" s="99"/>
      <c r="P23" s="100"/>
      <c r="Q23" s="100"/>
      <c r="R23" s="99"/>
      <c r="S23" s="2"/>
      <c r="T23" s="101"/>
      <c r="U23" s="102"/>
      <c r="V23" s="101"/>
      <c r="W23" s="99"/>
      <c r="X23" s="101"/>
      <c r="Y23" s="103"/>
      <c r="Z23" s="104"/>
      <c r="AA23" s="104"/>
      <c r="AB23" s="105"/>
      <c r="AC23" s="104"/>
      <c r="AD23" s="104"/>
      <c r="AE23" s="104"/>
      <c r="AF23" s="104"/>
      <c r="AG23" s="104"/>
      <c r="AH23" s="106"/>
      <c r="AI23" s="93"/>
      <c r="AJ23" s="93"/>
      <c r="AK23" s="93"/>
      <c r="AL23" s="93"/>
      <c r="AM23" s="93"/>
      <c r="AN23" s="93"/>
      <c r="AO23" s="93"/>
      <c r="AP23" s="93"/>
      <c r="AQ23" s="93"/>
      <c r="AR23" s="93"/>
    </row>
    <row r="24" spans="1:44" x14ac:dyDescent="0.2">
      <c r="A24" s="32"/>
      <c r="B24" s="32"/>
      <c r="C24" s="32"/>
      <c r="D24" s="62" t="s">
        <v>23</v>
      </c>
      <c r="E24" s="69" t="s">
        <v>39</v>
      </c>
      <c r="F24" s="70">
        <f t="shared" si="2"/>
        <v>42136</v>
      </c>
      <c r="G24" s="70">
        <f>_xll.qlInstrumentValuationDate(M24)</f>
        <v>42136</v>
      </c>
      <c r="H24" s="70">
        <f>_xll.qlCalendarAdvance(Calendar,G24,IF(D24="SN","1D",IF(D24="SW","1W",D24)),"f",FALSE)</f>
        <v>42502</v>
      </c>
      <c r="I24" s="82">
        <f>_xll.qlOvernightIndexedSwapFairRate(M24,AllTriggers)</f>
        <v>-1.2352345106550358E-3</v>
      </c>
      <c r="J24" s="40" t="str">
        <f t="shared" si="0"/>
        <v>EURONOIS1Y=</v>
      </c>
      <c r="K24" s="40" t="str">
        <f t="shared" si="3"/>
        <v>EUREON1Y=ICAP</v>
      </c>
      <c r="L24" s="67"/>
      <c r="M24" s="68" t="str">
        <f>_xll.qlMakeOIS(,SettlementDays,IF(D24="SN","1D",IF(D24="SW","1W",D24)),OvernightIndex,,FwdStart,DayCountConv,,,Trigger)</f>
        <v>obj_00834#0000</v>
      </c>
      <c r="N24" s="5"/>
      <c r="O24" s="99"/>
      <c r="P24" s="100"/>
      <c r="Q24" s="100"/>
      <c r="R24" s="99"/>
      <c r="S24" s="2"/>
      <c r="T24" s="101"/>
      <c r="U24" s="102"/>
      <c r="V24" s="101"/>
      <c r="W24" s="99"/>
      <c r="X24" s="101"/>
      <c r="Y24" s="103"/>
      <c r="Z24" s="104"/>
      <c r="AA24" s="104"/>
      <c r="AB24" s="105"/>
      <c r="AC24" s="104"/>
      <c r="AD24" s="104"/>
      <c r="AE24" s="104"/>
      <c r="AF24" s="104"/>
      <c r="AG24" s="104"/>
      <c r="AH24" s="106"/>
      <c r="AI24" s="93"/>
      <c r="AJ24" s="93"/>
      <c r="AK24" s="93"/>
      <c r="AL24" s="93"/>
      <c r="AM24" s="93"/>
      <c r="AN24" s="93"/>
      <c r="AO24" s="93"/>
      <c r="AP24" s="93"/>
      <c r="AQ24" s="93"/>
      <c r="AR24" s="93"/>
    </row>
    <row r="25" spans="1:44" x14ac:dyDescent="0.2">
      <c r="A25" s="32"/>
      <c r="B25" s="32"/>
      <c r="C25" s="32"/>
      <c r="D25" s="62" t="s">
        <v>76</v>
      </c>
      <c r="E25" s="69" t="s">
        <v>39</v>
      </c>
      <c r="F25" s="70">
        <f t="shared" si="2"/>
        <v>42136</v>
      </c>
      <c r="G25" s="70">
        <f>_xll.qlInstrumentValuationDate(M25)</f>
        <v>42136</v>
      </c>
      <c r="H25" s="70">
        <f>_xll.qlCalendarAdvance(Calendar,G25,IF(D25="SN","1D",IF(D25="SW","1W",D25)),"f",FALSE)</f>
        <v>42534</v>
      </c>
      <c r="I25" s="82">
        <f>_xll.qlOvernightIndexedSwapFairRate(M25,AllTriggers)</f>
        <v>-1.2369034834177018E-3</v>
      </c>
      <c r="J25" s="40" t="str">
        <f t="shared" si="0"/>
        <v>EURONOIS13M=</v>
      </c>
      <c r="K25" s="40"/>
      <c r="L25" s="67"/>
      <c r="M25" s="68" t="str">
        <f>_xll.qlMakeOIS(,SettlementDays,IF(D25="SN","1D",IF(D25="SW","1W",D25)),OvernightIndex,,FwdStart,DayCountConv,,,Trigger)</f>
        <v>obj_00801#0000</v>
      </c>
      <c r="N25" s="5"/>
      <c r="O25" s="99"/>
      <c r="P25" s="100"/>
      <c r="Q25" s="100"/>
      <c r="R25" s="99"/>
      <c r="S25" s="2"/>
      <c r="T25" s="101"/>
      <c r="U25" s="102"/>
      <c r="V25" s="101"/>
      <c r="W25" s="99"/>
      <c r="X25" s="101"/>
      <c r="Y25" s="103"/>
      <c r="Z25" s="104"/>
      <c r="AA25" s="104"/>
      <c r="AB25" s="105"/>
      <c r="AC25" s="104"/>
      <c r="AD25" s="104"/>
      <c r="AE25" s="104"/>
      <c r="AF25" s="104"/>
      <c r="AG25" s="104"/>
      <c r="AH25" s="106"/>
      <c r="AI25" s="93"/>
      <c r="AJ25" s="93"/>
      <c r="AK25" s="93"/>
      <c r="AL25" s="93"/>
      <c r="AM25" s="93"/>
      <c r="AN25" s="93"/>
      <c r="AO25" s="93"/>
      <c r="AP25" s="93"/>
      <c r="AQ25" s="93"/>
      <c r="AR25" s="93"/>
    </row>
    <row r="26" spans="1:44" x14ac:dyDescent="0.2">
      <c r="A26" s="32"/>
      <c r="B26" s="32"/>
      <c r="C26" s="32"/>
      <c r="D26" s="62" t="s">
        <v>77</v>
      </c>
      <c r="E26" s="69" t="s">
        <v>39</v>
      </c>
      <c r="F26" s="70">
        <f t="shared" si="2"/>
        <v>42136</v>
      </c>
      <c r="G26" s="70">
        <f>_xll.qlInstrumentValuationDate(M26)</f>
        <v>42136</v>
      </c>
      <c r="H26" s="70">
        <f>_xll.qlCalendarAdvance(Calendar,G26,IF(D26="SN","1D",IF(D26="SW","1W",D26)),"f",FALSE)</f>
        <v>42563</v>
      </c>
      <c r="I26" s="82">
        <f>_xll.qlOvernightIndexedSwapFairRate(M26,AllTriggers)</f>
        <v>-1.2309022472094563E-3</v>
      </c>
      <c r="J26" s="40" t="str">
        <f t="shared" si="0"/>
        <v>EURONOIS14M=</v>
      </c>
      <c r="K26" s="40"/>
      <c r="L26" s="67"/>
      <c r="M26" s="68" t="str">
        <f>_xll.qlMakeOIS(,SettlementDays,IF(D26="SN","1D",IF(D26="SW","1W",D26)),OvernightIndex,,FwdStart,DayCountConv,,,Trigger)</f>
        <v>obj_0082a#0000</v>
      </c>
      <c r="N26" s="5"/>
      <c r="O26" s="99"/>
      <c r="P26" s="100"/>
      <c r="Q26" s="100"/>
      <c r="R26" s="99"/>
      <c r="S26" s="2"/>
      <c r="T26" s="101"/>
      <c r="U26" s="102"/>
      <c r="V26" s="101"/>
      <c r="W26" s="99"/>
      <c r="X26" s="101"/>
      <c r="Y26" s="103"/>
      <c r="Z26" s="104"/>
      <c r="AA26" s="104"/>
      <c r="AB26" s="105"/>
      <c r="AC26" s="104"/>
      <c r="AD26" s="104"/>
      <c r="AE26" s="104"/>
      <c r="AF26" s="104"/>
      <c r="AG26" s="104"/>
      <c r="AH26" s="106"/>
      <c r="AI26" s="93"/>
      <c r="AJ26" s="93"/>
      <c r="AK26" s="93"/>
      <c r="AL26" s="93"/>
      <c r="AM26" s="93"/>
      <c r="AN26" s="93"/>
      <c r="AO26" s="93"/>
      <c r="AP26" s="93"/>
      <c r="AQ26" s="93"/>
      <c r="AR26" s="93"/>
    </row>
    <row r="27" spans="1:44" x14ac:dyDescent="0.2">
      <c r="A27" s="32"/>
      <c r="B27" s="32"/>
      <c r="C27" s="32"/>
      <c r="D27" s="62" t="s">
        <v>78</v>
      </c>
      <c r="E27" s="69" t="s">
        <v>39</v>
      </c>
      <c r="F27" s="70">
        <f t="shared" si="2"/>
        <v>42136</v>
      </c>
      <c r="G27" s="70">
        <f>_xll.qlInstrumentValuationDate(M27)</f>
        <v>42136</v>
      </c>
      <c r="H27" s="70">
        <f>_xll.qlCalendarAdvance(Calendar,G27,IF(D27="SN","1D",IF(D27="SW","1W",D27)),"f",FALSE)</f>
        <v>42594</v>
      </c>
      <c r="I27" s="82">
        <f>_xll.qlOvernightIndexedSwapFairRate(M27,AllTriggers)</f>
        <v>-1.2200000001021721E-3</v>
      </c>
      <c r="J27" s="40" t="str">
        <f t="shared" si="0"/>
        <v>EURONOIS15M=</v>
      </c>
      <c r="K27" s="40" t="str">
        <f>Currency&amp;"EON"&amp;D27&amp;"=ICAP"</f>
        <v>EUREON15M=ICAP</v>
      </c>
      <c r="L27" s="67"/>
      <c r="M27" s="68" t="str">
        <f>_xll.qlMakeOIS(,SettlementDays,IF(D27="SN","1D",IF(D27="SW","1W",D27)),OvernightIndex,,FwdStart,DayCountConv,,,Trigger)</f>
        <v>obj_00824#0000</v>
      </c>
      <c r="N27" s="5"/>
      <c r="O27" s="88"/>
      <c r="P27" s="90"/>
      <c r="Q27" s="90"/>
      <c r="R27" s="88"/>
      <c r="S27" s="2"/>
      <c r="T27" s="91"/>
      <c r="U27" s="92"/>
      <c r="V27" s="91"/>
      <c r="W27" s="89"/>
      <c r="X27" s="91"/>
      <c r="Y27" s="94"/>
      <c r="Z27" s="95"/>
      <c r="AA27" s="95"/>
      <c r="AB27" s="96"/>
      <c r="AC27" s="95"/>
      <c r="AD27" s="95"/>
      <c r="AE27" s="95"/>
      <c r="AF27" s="95"/>
      <c r="AG27" s="95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</row>
    <row r="28" spans="1:44" x14ac:dyDescent="0.2">
      <c r="A28" s="32"/>
      <c r="B28" s="32"/>
      <c r="C28" s="32"/>
      <c r="D28" s="62" t="s">
        <v>79</v>
      </c>
      <c r="E28" s="69" t="s">
        <v>39</v>
      </c>
      <c r="F28" s="70">
        <f t="shared" si="2"/>
        <v>42136</v>
      </c>
      <c r="G28" s="70">
        <f>_xll.qlInstrumentValuationDate(M28)</f>
        <v>42136</v>
      </c>
      <c r="H28" s="70">
        <f>_xll.qlCalendarAdvance(Calendar,G28,IF(D28="SN","1D",IF(D28="SW","1W",D28)),"f",FALSE)</f>
        <v>42625</v>
      </c>
      <c r="I28" s="82">
        <f>_xll.qlOvernightIndexedSwapFairRate(M28,AllTriggers)</f>
        <v>-1.2099499897245639E-3</v>
      </c>
      <c r="J28" s="40" t="str">
        <f t="shared" si="0"/>
        <v>EURONOIS16M=</v>
      </c>
      <c r="K28" s="40"/>
      <c r="L28" s="67"/>
      <c r="M28" s="68" t="str">
        <f>_xll.qlMakeOIS(,SettlementDays,IF(D28="SN","1D",IF(D28="SW","1W",D28)),OvernightIndex,,FwdStart,DayCountConv,,,Trigger)</f>
        <v>obj_00814#0000</v>
      </c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</row>
    <row r="29" spans="1:44" x14ac:dyDescent="0.2">
      <c r="A29" s="32"/>
      <c r="B29" s="32"/>
      <c r="C29" s="32"/>
      <c r="D29" s="62" t="s">
        <v>80</v>
      </c>
      <c r="E29" s="69" t="s">
        <v>39</v>
      </c>
      <c r="F29" s="70">
        <f t="shared" si="2"/>
        <v>42136</v>
      </c>
      <c r="G29" s="70">
        <f>_xll.qlInstrumentValuationDate(M29)</f>
        <v>42136</v>
      </c>
      <c r="H29" s="70">
        <f>_xll.qlCalendarAdvance(Calendar,G29,IF(D29="SN","1D",IF(D29="SW","1W",D29)),"f",FALSE)</f>
        <v>42655</v>
      </c>
      <c r="I29" s="82">
        <f>_xll.qlOvernightIndexedSwapFairRate(M29,AllTriggers)</f>
        <v>-1.2003362549421754E-3</v>
      </c>
      <c r="J29" s="40" t="str">
        <f t="shared" si="0"/>
        <v>EURONOIS17M=</v>
      </c>
      <c r="K29" s="40"/>
      <c r="L29" s="67"/>
      <c r="M29" s="68" t="str">
        <f>_xll.qlMakeOIS(,SettlementDays,IF(D29="SN","1D",IF(D29="SW","1W",D29)),OvernightIndex,,FwdStart,DayCountConv,,,Trigger)</f>
        <v>obj_00818#0000</v>
      </c>
      <c r="N29" s="5"/>
      <c r="O29" s="5"/>
      <c r="P29" s="5"/>
      <c r="Q29" s="5"/>
      <c r="R29" s="5"/>
      <c r="S29" s="2"/>
      <c r="T29" s="2"/>
      <c r="U29" s="2"/>
      <c r="V29" s="2"/>
      <c r="W29" s="2"/>
      <c r="X29" s="2"/>
    </row>
    <row r="30" spans="1:44" x14ac:dyDescent="0.2">
      <c r="A30" s="32"/>
      <c r="B30" s="32"/>
      <c r="C30" s="32"/>
      <c r="D30" s="62" t="s">
        <v>45</v>
      </c>
      <c r="E30" s="69" t="s">
        <v>39</v>
      </c>
      <c r="F30" s="70">
        <f t="shared" si="2"/>
        <v>42136</v>
      </c>
      <c r="G30" s="70">
        <f>_xll.qlInstrumentValuationDate(M30)</f>
        <v>42136</v>
      </c>
      <c r="H30" s="70">
        <f>_xll.qlCalendarAdvance(Calendar,G30,IF(D30="SN","1D",IF(D30="SW","1W",D30)),"f",FALSE)</f>
        <v>42688</v>
      </c>
      <c r="I30" s="82">
        <f>_xll.qlOvernightIndexedSwapFairRate(M30,AllTriggers)</f>
        <v>-1.1900000000804765E-3</v>
      </c>
      <c r="J30" s="40" t="str">
        <f t="shared" si="0"/>
        <v>EURONOIS18M=</v>
      </c>
      <c r="K30" s="40" t="str">
        <f>Currency&amp;"EON"&amp;D30&amp;"=ICAP"</f>
        <v>EUREON18M=ICAP</v>
      </c>
      <c r="L30" s="67"/>
      <c r="M30" s="68" t="str">
        <f>_xll.qlMakeOIS(,SettlementDays,IF(D30="SN","1D",IF(D30="SW","1W",D30)),OvernightIndex,,FwdStart,DayCountConv,,,Trigger)</f>
        <v>obj_00837#0000</v>
      </c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</row>
    <row r="31" spans="1:44" x14ac:dyDescent="0.2">
      <c r="A31" s="32"/>
      <c r="B31" s="32"/>
      <c r="C31" s="32"/>
      <c r="D31" s="62" t="s">
        <v>81</v>
      </c>
      <c r="E31" s="69" t="s">
        <v>39</v>
      </c>
      <c r="F31" s="70">
        <f t="shared" si="2"/>
        <v>42136</v>
      </c>
      <c r="G31" s="70">
        <f>_xll.qlInstrumentValuationDate(M31)</f>
        <v>42136</v>
      </c>
      <c r="H31" s="70">
        <f>_xll.qlCalendarAdvance(Calendar,G31,IF(D31="SN","1D",IF(D31="SW","1W",D31)),"f",FALSE)</f>
        <v>42716</v>
      </c>
      <c r="I31" s="82">
        <f>_xll.qlOvernightIndexedSwapFairRate(M31,AllTriggers)</f>
        <v>-1.1784457782721342E-3</v>
      </c>
      <c r="J31" s="40" t="str">
        <f t="shared" si="0"/>
        <v>EURONOIS19M=</v>
      </c>
      <c r="K31" s="40"/>
      <c r="L31" s="67"/>
      <c r="M31" s="68" t="str">
        <f>_xll.qlMakeOIS(,SettlementDays,IF(D31="SN","1D",IF(D31="SW","1W",D31)),OvernightIndex,,FwdStart,DayCountConv,,,Trigger)</f>
        <v>obj_00838#0000</v>
      </c>
      <c r="N31" s="5"/>
      <c r="O31" s="5"/>
      <c r="P31" s="5"/>
      <c r="Q31" s="5"/>
      <c r="R31" s="5"/>
      <c r="S31" s="2"/>
      <c r="T31" s="2"/>
      <c r="U31" s="2"/>
      <c r="V31" s="2"/>
      <c r="W31" s="2"/>
      <c r="X31" s="2"/>
    </row>
    <row r="32" spans="1:44" x14ac:dyDescent="0.2">
      <c r="A32" s="32"/>
      <c r="B32" s="32"/>
      <c r="C32" s="32"/>
      <c r="D32" s="62" t="s">
        <v>82</v>
      </c>
      <c r="E32" s="69" t="s">
        <v>39</v>
      </c>
      <c r="F32" s="70">
        <f t="shared" si="2"/>
        <v>42136</v>
      </c>
      <c r="G32" s="70">
        <f>_xll.qlInstrumentValuationDate(M32)</f>
        <v>42136</v>
      </c>
      <c r="H32" s="70">
        <f>_xll.qlCalendarAdvance(Calendar,G32,IF(D32="SN","1D",IF(D32="SW","1W",D32)),"f",FALSE)</f>
        <v>42747</v>
      </c>
      <c r="I32" s="82">
        <f>_xll.qlOvernightIndexedSwapFairRate(M32,AllTriggers)</f>
        <v>-1.1411862349452382E-3</v>
      </c>
      <c r="J32" s="40" t="str">
        <f t="shared" si="0"/>
        <v>EURONOIS20M=</v>
      </c>
      <c r="K32" s="40"/>
      <c r="L32" s="67"/>
      <c r="M32" s="68" t="str">
        <f>_xll.qlMakeOIS(,SettlementDays,IF(D32="SN","1D",IF(D32="SW","1W",D32)),OvernightIndex,,FwdStart,DayCountConv,,,Trigger)</f>
        <v>obj_0080c#0000</v>
      </c>
      <c r="N32" s="5"/>
      <c r="O32" s="5"/>
      <c r="P32" s="5"/>
      <c r="Q32" s="5"/>
      <c r="R32" s="5"/>
      <c r="S32" s="2"/>
      <c r="T32" s="2"/>
      <c r="U32" s="2"/>
      <c r="V32" s="2"/>
      <c r="W32" s="2"/>
      <c r="X32" s="2"/>
    </row>
    <row r="33" spans="1:24" x14ac:dyDescent="0.2">
      <c r="A33" s="32"/>
      <c r="B33" s="32"/>
      <c r="C33" s="32"/>
      <c r="D33" s="62" t="s">
        <v>83</v>
      </c>
      <c r="E33" s="69" t="s">
        <v>39</v>
      </c>
      <c r="F33" s="70">
        <f t="shared" si="2"/>
        <v>42136</v>
      </c>
      <c r="G33" s="70">
        <f>_xll.qlInstrumentValuationDate(M33)</f>
        <v>42136</v>
      </c>
      <c r="H33" s="70">
        <f>_xll.qlCalendarAdvance(Calendar,G33,IF(D33="SN","1D",IF(D33="SW","1W",D33)),"f",FALSE)</f>
        <v>42779</v>
      </c>
      <c r="I33" s="82">
        <f>_xll.qlOvernightIndexedSwapFairRate(M33,AllTriggers)</f>
        <v>-1.1200000002783482E-3</v>
      </c>
      <c r="J33" s="40" t="str">
        <f t="shared" si="0"/>
        <v>EURONOIS21M=</v>
      </c>
      <c r="K33" s="40" t="str">
        <f>Currency&amp;"EON"&amp;D33&amp;"=ICAP"</f>
        <v>EUREON21M=ICAP</v>
      </c>
      <c r="L33" s="67"/>
      <c r="M33" s="68" t="str">
        <f>_xll.qlMakeOIS(,SettlementDays,IF(D33="SN","1D",IF(D33="SW","1W",D33)),OvernightIndex,,FwdStart,DayCountConv,,,Trigger)</f>
        <v>obj_00823#0000</v>
      </c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</row>
    <row r="34" spans="1:24" x14ac:dyDescent="0.2">
      <c r="A34" s="32"/>
      <c r="B34" s="32"/>
      <c r="C34" s="32"/>
      <c r="D34" s="62" t="s">
        <v>84</v>
      </c>
      <c r="E34" s="69" t="s">
        <v>39</v>
      </c>
      <c r="F34" s="70">
        <f t="shared" si="2"/>
        <v>42136</v>
      </c>
      <c r="G34" s="70">
        <f>_xll.qlInstrumentValuationDate(M34)</f>
        <v>42136</v>
      </c>
      <c r="H34" s="70">
        <f>_xll.qlCalendarAdvance(Calendar,G34,IF(D34="SN","1D",IF(D34="SW","1W",D34)),"f",FALSE)</f>
        <v>42807</v>
      </c>
      <c r="I34" s="82">
        <f>_xll.qlOvernightIndexedSwapFairRate(M34,AllTriggers)</f>
        <v>-1.0917130460826798E-3</v>
      </c>
      <c r="J34" s="40" t="str">
        <f t="shared" si="0"/>
        <v>EURONOIS22M=</v>
      </c>
      <c r="K34" s="40"/>
      <c r="L34" s="67"/>
      <c r="M34" s="68" t="str">
        <f>_xll.qlMakeOIS(,SettlementDays,IF(D34="SN","1D",IF(D34="SW","1W",D34)),OvernightIndex,,FwdStart,DayCountConv,,,Trigger)</f>
        <v>obj_00808#0000</v>
      </c>
      <c r="N34" s="5"/>
      <c r="O34" s="5"/>
      <c r="P34" s="5"/>
      <c r="Q34" s="5"/>
      <c r="R34" s="5"/>
      <c r="S34" s="2"/>
      <c r="T34" s="2"/>
      <c r="U34" s="2"/>
      <c r="V34" s="2"/>
      <c r="W34" s="2"/>
      <c r="X34" s="2"/>
    </row>
    <row r="35" spans="1:24" x14ac:dyDescent="0.2">
      <c r="A35" s="32"/>
      <c r="B35" s="32"/>
      <c r="C35" s="32"/>
      <c r="D35" s="62" t="s">
        <v>85</v>
      </c>
      <c r="E35" s="69" t="s">
        <v>39</v>
      </c>
      <c r="F35" s="70">
        <f t="shared" si="2"/>
        <v>42136</v>
      </c>
      <c r="G35" s="70">
        <f>_xll.qlInstrumentValuationDate(M35)</f>
        <v>42136</v>
      </c>
      <c r="H35" s="70">
        <f>_xll.qlCalendarAdvance(Calendar,G35,IF(D35="SN","1D",IF(D35="SW","1W",D35)),"f",FALSE)</f>
        <v>42837</v>
      </c>
      <c r="I35" s="82">
        <f>_xll.qlOvernightIndexedSwapFairRate(M35,AllTriggers)</f>
        <v>-1.0478311584917301E-3</v>
      </c>
      <c r="J35" s="40" t="str">
        <f t="shared" si="0"/>
        <v>EURONOIS23M=</v>
      </c>
      <c r="K35" s="40"/>
      <c r="L35" s="67"/>
      <c r="M35" s="68" t="str">
        <f>_xll.qlMakeOIS(,SettlementDays,IF(D35="SN","1D",IF(D35="SW","1W",D35)),OvernightIndex,,FwdStart,DayCountConv,,,Trigger)</f>
        <v>obj_00810#0000</v>
      </c>
      <c r="N35" s="5"/>
      <c r="O35" s="5"/>
      <c r="P35" s="5"/>
      <c r="Q35" s="5"/>
      <c r="R35" s="5"/>
      <c r="S35" s="2"/>
      <c r="T35" s="2"/>
      <c r="U35" s="2"/>
      <c r="V35" s="2"/>
      <c r="W35" s="2"/>
      <c r="X35" s="2"/>
    </row>
    <row r="36" spans="1:24" x14ac:dyDescent="0.2">
      <c r="A36" s="32"/>
      <c r="B36" s="32"/>
      <c r="C36" s="32"/>
      <c r="D36" s="62" t="s">
        <v>24</v>
      </c>
      <c r="E36" s="69" t="s">
        <v>39</v>
      </c>
      <c r="F36" s="70">
        <f t="shared" si="2"/>
        <v>42136</v>
      </c>
      <c r="G36" s="70">
        <f>_xll.qlInstrumentValuationDate(M36)</f>
        <v>42136</v>
      </c>
      <c r="H36" s="70">
        <f>_xll.qlCalendarAdvance(Calendar,G36,IF(D36="SN","1D",IF(D36="SW","1W",D36)),"f",FALSE)</f>
        <v>42867</v>
      </c>
      <c r="I36" s="82">
        <f>_xll.qlOvernightIndexedSwapFairRate(M36,AllTriggers)</f>
        <v>-1.0099999995861041E-3</v>
      </c>
      <c r="J36" s="40" t="str">
        <f t="shared" si="0"/>
        <v>EURONOIS2Y=</v>
      </c>
      <c r="K36" s="40" t="str">
        <f>Currency&amp;"EON"&amp;D36&amp;"=ICAP"</f>
        <v>EUREON2Y=ICAP</v>
      </c>
      <c r="L36" s="67"/>
      <c r="M36" s="68" t="str">
        <f>_xll.qlMakeOIS(,SettlementDays,IF(D36="SN","1D",IF(D36="SW","1W",D36)),OvernightIndex,,FwdStart,DayCountConv,,,Trigger)</f>
        <v>obj_00812#0000</v>
      </c>
      <c r="N36" s="5"/>
      <c r="O36" s="5"/>
      <c r="P36" s="5"/>
      <c r="Q36" s="5"/>
      <c r="R36" s="5"/>
      <c r="S36" s="2"/>
      <c r="T36" s="2"/>
      <c r="U36" s="2"/>
      <c r="V36" s="2"/>
      <c r="W36" s="2"/>
      <c r="X36" s="2"/>
    </row>
    <row r="37" spans="1:24" x14ac:dyDescent="0.2">
      <c r="A37" s="32"/>
      <c r="B37" s="32"/>
      <c r="C37" s="32"/>
      <c r="D37" s="62"/>
      <c r="E37" s="69"/>
      <c r="F37" s="70"/>
      <c r="G37" s="70"/>
      <c r="H37" s="70"/>
      <c r="I37" s="82"/>
      <c r="J37" s="40"/>
      <c r="K37" s="40"/>
      <c r="L37" s="67"/>
      <c r="M37" s="68"/>
      <c r="N37" s="5"/>
      <c r="O37" s="5"/>
      <c r="P37" s="5"/>
      <c r="Q37" s="5"/>
      <c r="R37" s="5"/>
      <c r="S37" s="2"/>
      <c r="T37" s="2"/>
      <c r="U37" s="2"/>
      <c r="V37" s="2"/>
      <c r="W37" s="2"/>
      <c r="X37" s="2"/>
    </row>
    <row r="38" spans="1:24" x14ac:dyDescent="0.2">
      <c r="A38" s="32"/>
      <c r="B38" s="32"/>
      <c r="C38" s="32"/>
      <c r="D38" s="62"/>
      <c r="E38" s="69"/>
      <c r="F38" s="70"/>
      <c r="G38" s="70"/>
      <c r="H38" s="70"/>
      <c r="I38" s="82"/>
      <c r="J38" s="40"/>
      <c r="K38" s="40"/>
      <c r="L38" s="67"/>
      <c r="M38" s="68"/>
      <c r="N38" s="5"/>
      <c r="O38" s="5"/>
      <c r="P38" s="5"/>
      <c r="Q38" s="5"/>
      <c r="R38" s="5"/>
      <c r="S38" s="2"/>
      <c r="T38" s="2"/>
      <c r="U38" s="2"/>
      <c r="V38" s="2"/>
      <c r="W38" s="2"/>
      <c r="X38" s="2"/>
    </row>
    <row r="39" spans="1:24" x14ac:dyDescent="0.2">
      <c r="A39" s="32"/>
      <c r="B39" s="32"/>
      <c r="C39" s="32"/>
      <c r="D39" s="62"/>
      <c r="E39" s="69"/>
      <c r="F39" s="70"/>
      <c r="G39" s="70"/>
      <c r="H39" s="70"/>
      <c r="I39" s="82"/>
      <c r="J39" s="40"/>
      <c r="K39" s="40"/>
      <c r="L39" s="67"/>
      <c r="M39" s="68"/>
      <c r="N39" s="5"/>
      <c r="O39" s="5"/>
      <c r="P39" s="5"/>
      <c r="Q39" s="5"/>
      <c r="R39" s="5"/>
      <c r="S39" s="2"/>
      <c r="T39" s="2"/>
      <c r="U39" s="2"/>
      <c r="V39" s="2"/>
      <c r="W39" s="2"/>
      <c r="X39" s="2"/>
    </row>
    <row r="40" spans="1:24" x14ac:dyDescent="0.2">
      <c r="A40" s="32"/>
      <c r="B40" s="32"/>
      <c r="C40" s="32"/>
      <c r="D40" s="62" t="s">
        <v>25</v>
      </c>
      <c r="E40" s="69" t="s">
        <v>39</v>
      </c>
      <c r="F40" s="70">
        <f t="shared" si="2"/>
        <v>42136</v>
      </c>
      <c r="G40" s="70">
        <f>_xll.qlInstrumentValuationDate(M40)</f>
        <v>42136</v>
      </c>
      <c r="H40" s="70">
        <f>_xll.qlCalendarAdvance(Calendar,G40,IF(D40="SN","1D",IF(D40="SW","1W",D40)),"f",FALSE)</f>
        <v>43234</v>
      </c>
      <c r="I40" s="82">
        <f>_xll.qlOvernightIndexedSwapFairRate(M40,AllTriggers)</f>
        <v>-3.5000000009272579E-4</v>
      </c>
      <c r="J40" s="40" t="str">
        <f t="shared" ref="J40:J67" si="4">Currency&amp;CurveTenor&amp;$E40&amp;$D40&amp;"="</f>
        <v>EURONOIS3Y=</v>
      </c>
      <c r="K40" s="40" t="str">
        <f t="shared" ref="K40:K49" si="5">Currency&amp;"EON"&amp;D40&amp;"=ICAP"</f>
        <v>EUREON3Y=ICAP</v>
      </c>
      <c r="L40" s="67"/>
      <c r="M40" s="68" t="str">
        <f>_xll.qlMakeOIS(,SettlementDays,IF(D40="SN","1D",IF(D40="SW","1W",D40)),OvernightIndex,,FwdStart,DayCountConv,,,Trigger)</f>
        <v>obj_00825#0000</v>
      </c>
      <c r="N40" s="5"/>
      <c r="O40" s="5"/>
      <c r="P40" s="5"/>
      <c r="Q40" s="5"/>
      <c r="R40" s="5"/>
      <c r="S40" s="2"/>
      <c r="T40" s="2"/>
      <c r="U40" s="2"/>
      <c r="V40" s="2"/>
      <c r="W40" s="2"/>
      <c r="X40" s="2"/>
    </row>
    <row r="41" spans="1:24" x14ac:dyDescent="0.2">
      <c r="A41" s="32"/>
      <c r="B41" s="32"/>
      <c r="C41" s="32"/>
      <c r="D41" s="62" t="s">
        <v>26</v>
      </c>
      <c r="E41" s="69" t="s">
        <v>39</v>
      </c>
      <c r="F41" s="70">
        <f t="shared" si="2"/>
        <v>42136</v>
      </c>
      <c r="G41" s="70">
        <f>_xll.qlInstrumentValuationDate(M41)</f>
        <v>42136</v>
      </c>
      <c r="H41" s="70">
        <f>_xll.qlCalendarAdvance(Calendar,G41,IF(D41="SN","1D",IF(D41="SW","1W",D41)),"f",FALSE)</f>
        <v>43598</v>
      </c>
      <c r="I41" s="82">
        <f>_xll.qlOvernightIndexedSwapFairRate(M41,AllTriggers)</f>
        <v>6.0000000002208439E-4</v>
      </c>
      <c r="J41" s="40" t="str">
        <f t="shared" si="4"/>
        <v>EURONOIS4Y=</v>
      </c>
      <c r="K41" s="40" t="str">
        <f t="shared" si="5"/>
        <v>EUREON4Y=ICAP</v>
      </c>
      <c r="L41" s="67"/>
      <c r="M41" s="68" t="str">
        <f>_xll.qlMakeOIS(,SettlementDays,IF(D41="SN","1D",IF(D41="SW","1W",D41)),OvernightIndex,,FwdStart,DayCountConv,,,Trigger)</f>
        <v>obj_00829#0000</v>
      </c>
      <c r="N41" s="5"/>
      <c r="O41" s="5"/>
      <c r="P41" s="5"/>
      <c r="Q41" s="5"/>
      <c r="R41" s="5"/>
      <c r="S41" s="2"/>
      <c r="T41" s="2"/>
      <c r="U41" s="2"/>
      <c r="V41" s="2"/>
      <c r="W41" s="2"/>
      <c r="X41" s="2"/>
    </row>
    <row r="42" spans="1:24" x14ac:dyDescent="0.2">
      <c r="A42" s="32"/>
      <c r="B42" s="32"/>
      <c r="C42" s="32"/>
      <c r="D42" s="62" t="s">
        <v>27</v>
      </c>
      <c r="E42" s="69" t="s">
        <v>39</v>
      </c>
      <c r="F42" s="70">
        <f t="shared" si="2"/>
        <v>42136</v>
      </c>
      <c r="G42" s="70">
        <f>_xll.qlInstrumentValuationDate(M42)</f>
        <v>42136</v>
      </c>
      <c r="H42" s="70">
        <f>_xll.qlCalendarAdvance(Calendar,G42,IF(D42="SN","1D",IF(D42="SW","1W",D42)),"f",FALSE)</f>
        <v>43963</v>
      </c>
      <c r="I42" s="82">
        <f>_xll.qlOvernightIndexedSwapFairRate(M42,AllTriggers)</f>
        <v>1.6900000000697481E-3</v>
      </c>
      <c r="J42" s="40" t="str">
        <f t="shared" si="4"/>
        <v>EURONOIS5Y=</v>
      </c>
      <c r="K42" s="40" t="str">
        <f t="shared" si="5"/>
        <v>EUREON5Y=ICAP</v>
      </c>
      <c r="L42" s="67"/>
      <c r="M42" s="68" t="str">
        <f>_xll.qlMakeOIS(,SettlementDays,IF(D42="SN","1D",IF(D42="SW","1W",D42)),OvernightIndex,,FwdStart,DayCountConv,,,Trigger)</f>
        <v>obj_0080d#0000</v>
      </c>
      <c r="N42" s="5"/>
      <c r="O42" s="5"/>
      <c r="P42" s="5"/>
      <c r="Q42" s="5"/>
      <c r="R42" s="5"/>
      <c r="S42" s="2"/>
      <c r="T42" s="2"/>
      <c r="U42" s="2"/>
      <c r="V42" s="2"/>
      <c r="W42" s="2"/>
      <c r="X42" s="2"/>
    </row>
    <row r="43" spans="1:24" x14ac:dyDescent="0.2">
      <c r="A43" s="50"/>
      <c r="B43" s="50"/>
      <c r="C43" s="50"/>
      <c r="D43" s="62" t="s">
        <v>86</v>
      </c>
      <c r="E43" s="69" t="s">
        <v>39</v>
      </c>
      <c r="F43" s="70">
        <f t="shared" si="2"/>
        <v>42136</v>
      </c>
      <c r="G43" s="70">
        <f>_xll.qlInstrumentValuationDate(M43)</f>
        <v>42136</v>
      </c>
      <c r="H43" s="70">
        <f>_xll.qlCalendarAdvance(Calendar,G43,IF(D43="SN","1D",IF(D43="SW","1W",D43)),"f",FALSE)</f>
        <v>44328</v>
      </c>
      <c r="I43" s="82">
        <f>_xll.qlOvernightIndexedSwapFairRate(M43,AllTriggers)</f>
        <v>2.8900000000898975E-3</v>
      </c>
      <c r="J43" s="40" t="str">
        <f t="shared" si="4"/>
        <v>EURONOIS6Y=</v>
      </c>
      <c r="K43" s="40" t="str">
        <f t="shared" si="5"/>
        <v>EUREON6Y=ICAP</v>
      </c>
      <c r="L43" s="67"/>
      <c r="M43" s="68" t="str">
        <f>_xll.qlMakeOIS(,SettlementDays,IF(D43="SN","1D",IF(D43="SW","1W",D43)),OvernightIndex,,FwdStart,DayCountConv,,,Trigger)</f>
        <v>obj_00833#0000</v>
      </c>
      <c r="N43" s="5"/>
      <c r="O43" s="5"/>
      <c r="P43" s="5"/>
      <c r="Q43" s="5"/>
      <c r="R43" s="5"/>
      <c r="S43" s="2"/>
      <c r="T43" s="2"/>
      <c r="U43" s="2"/>
      <c r="V43" s="2"/>
      <c r="W43" s="2"/>
      <c r="X43" s="2"/>
    </row>
    <row r="44" spans="1:24" x14ac:dyDescent="0.2">
      <c r="A44" s="50"/>
      <c r="B44" s="50"/>
      <c r="C44" s="50"/>
      <c r="D44" s="62" t="s">
        <v>28</v>
      </c>
      <c r="E44" s="69" t="s">
        <v>39</v>
      </c>
      <c r="F44" s="70">
        <f t="shared" si="2"/>
        <v>42136</v>
      </c>
      <c r="G44" s="70">
        <f>_xll.qlInstrumentValuationDate(M44)</f>
        <v>42136</v>
      </c>
      <c r="H44" s="70">
        <f>_xll.qlCalendarAdvance(Calendar,G44,IF(D44="SN","1D",IF(D44="SW","1W",D44)),"f",FALSE)</f>
        <v>44693</v>
      </c>
      <c r="I44" s="82">
        <f>_xll.qlOvernightIndexedSwapFairRate(M44,AllTriggers)</f>
        <v>4.0900000001083542E-3</v>
      </c>
      <c r="J44" s="40" t="str">
        <f t="shared" si="4"/>
        <v>EURONOIS7Y=</v>
      </c>
      <c r="K44" s="40" t="str">
        <f t="shared" si="5"/>
        <v>EUREON7Y=ICAP</v>
      </c>
      <c r="L44" s="67"/>
      <c r="M44" s="68" t="str">
        <f>_xll.qlMakeOIS(,SettlementDays,IF(D44="SN","1D",IF(D44="SW","1W",D44)),OvernightIndex,,FwdStart,DayCountConv,,,Trigger)</f>
        <v>obj_00832#0000</v>
      </c>
      <c r="N44" s="5"/>
      <c r="O44" s="5"/>
      <c r="P44" s="5"/>
      <c r="Q44" s="5"/>
      <c r="R44" s="5"/>
      <c r="S44" s="2"/>
      <c r="T44" s="2"/>
      <c r="U44" s="2"/>
      <c r="V44" s="2"/>
      <c r="W44" s="2"/>
      <c r="X44" s="2"/>
    </row>
    <row r="45" spans="1:24" x14ac:dyDescent="0.2">
      <c r="A45" s="5"/>
      <c r="B45" s="5"/>
      <c r="C45" s="5"/>
      <c r="D45" s="62" t="s">
        <v>87</v>
      </c>
      <c r="E45" s="69" t="s">
        <v>39</v>
      </c>
      <c r="F45" s="70">
        <f t="shared" si="2"/>
        <v>42136</v>
      </c>
      <c r="G45" s="70">
        <f>_xll.qlInstrumentValuationDate(M45)</f>
        <v>42136</v>
      </c>
      <c r="H45" s="70">
        <f>_xll.qlCalendarAdvance(Calendar,G45,IF(D45="SN","1D",IF(D45="SW","1W",D45)),"f",FALSE)</f>
        <v>45058</v>
      </c>
      <c r="I45" s="82">
        <f>_xll.qlOvernightIndexedSwapFairRate(M45,AllTriggers)</f>
        <v>5.1900000001277452E-3</v>
      </c>
      <c r="J45" s="40" t="str">
        <f t="shared" si="4"/>
        <v>EURONOIS8Y=</v>
      </c>
      <c r="K45" s="40" t="str">
        <f t="shared" si="5"/>
        <v>EUREON8Y=ICAP</v>
      </c>
      <c r="L45" s="67"/>
      <c r="M45" s="68" t="str">
        <f>_xll.qlMakeOIS(,SettlementDays,IF(D45="SN","1D",IF(D45="SW","1W",D45)),OvernightIndex,,FwdStart,DayCountConv,,,Trigger)</f>
        <v>obj_00839#0000</v>
      </c>
      <c r="N45" s="5"/>
      <c r="O45" s="5"/>
      <c r="P45" s="5"/>
      <c r="Q45" s="5"/>
      <c r="R45" s="5"/>
      <c r="S45" s="2"/>
      <c r="T45" s="2"/>
      <c r="U45" s="2"/>
      <c r="V45" s="2"/>
      <c r="W45" s="2"/>
      <c r="X45" s="2"/>
    </row>
    <row r="46" spans="1:24" x14ac:dyDescent="0.2">
      <c r="A46" s="5"/>
      <c r="B46" s="5"/>
      <c r="C46" s="5"/>
      <c r="D46" s="62" t="s">
        <v>88</v>
      </c>
      <c r="E46" s="69" t="s">
        <v>39</v>
      </c>
      <c r="F46" s="70">
        <f t="shared" si="2"/>
        <v>42136</v>
      </c>
      <c r="G46" s="70">
        <f>_xll.qlInstrumentValuationDate(M46)</f>
        <v>42136</v>
      </c>
      <c r="H46" s="70">
        <f>_xll.qlCalendarAdvance(Calendar,G46,IF(D46="SN","1D",IF(D46="SW","1W",D46)),"f",FALSE)</f>
        <v>45425</v>
      </c>
      <c r="I46" s="82">
        <f>_xll.qlOvernightIndexedSwapFairRate(M46,AllTriggers)</f>
        <v>6.1600000001679313E-3</v>
      </c>
      <c r="J46" s="40" t="str">
        <f t="shared" si="4"/>
        <v>EURONOIS9Y=</v>
      </c>
      <c r="K46" s="40" t="str">
        <f t="shared" si="5"/>
        <v>EUREON9Y=ICAP</v>
      </c>
      <c r="L46" s="67"/>
      <c r="M46" s="68" t="str">
        <f>_xll.qlMakeOIS(,SettlementDays,IF(D46="SN","1D",IF(D46="SW","1W",D46)),OvernightIndex,,FwdStart,DayCountConv,,,Trigger)</f>
        <v>obj_00817#0000</v>
      </c>
      <c r="N46" s="5"/>
      <c r="O46" s="5"/>
      <c r="P46" s="5"/>
      <c r="Q46" s="5"/>
      <c r="R46" s="5"/>
      <c r="S46" s="2"/>
      <c r="T46" s="2"/>
      <c r="U46" s="2"/>
      <c r="V46" s="2"/>
      <c r="W46" s="2"/>
      <c r="X46" s="2"/>
    </row>
    <row r="47" spans="1:24" x14ac:dyDescent="0.2">
      <c r="A47" s="5"/>
      <c r="B47" s="5"/>
      <c r="C47" s="5"/>
      <c r="D47" s="62" t="s">
        <v>29</v>
      </c>
      <c r="E47" s="69" t="s">
        <v>39</v>
      </c>
      <c r="F47" s="70">
        <f t="shared" si="2"/>
        <v>42136</v>
      </c>
      <c r="G47" s="70">
        <f>_xll.qlInstrumentValuationDate(M47)</f>
        <v>42136</v>
      </c>
      <c r="H47" s="70">
        <f>_xll.qlCalendarAdvance(Calendar,G47,IF(D47="SN","1D",IF(D47="SW","1W",D47)),"f",FALSE)</f>
        <v>45789</v>
      </c>
      <c r="I47" s="82">
        <f>_xll.qlOvernightIndexedSwapFairRate(M47,AllTriggers)</f>
        <v>6.9600000003008809E-3</v>
      </c>
      <c r="J47" s="40" t="str">
        <f t="shared" si="4"/>
        <v>EURONOIS10Y=</v>
      </c>
      <c r="K47" s="40" t="str">
        <f t="shared" si="5"/>
        <v>EUREON10Y=ICAP</v>
      </c>
      <c r="L47" s="67"/>
      <c r="M47" s="68" t="str">
        <f>_xll.qlMakeOIS(,SettlementDays,IF(D47="SN","1D",IF(D47="SW","1W",D47)),OvernightIndex,,FwdStart,DayCountConv,,,Trigger)</f>
        <v>obj_00805#0000</v>
      </c>
      <c r="N47" s="5"/>
      <c r="O47" s="5"/>
      <c r="P47" s="5"/>
      <c r="Q47" s="5"/>
      <c r="R47" s="5"/>
      <c r="S47" s="2"/>
      <c r="T47" s="2"/>
      <c r="U47" s="2"/>
      <c r="V47" s="2"/>
      <c r="W47" s="2"/>
      <c r="X47" s="2"/>
    </row>
    <row r="48" spans="1:24" x14ac:dyDescent="0.2">
      <c r="A48" s="5"/>
      <c r="B48" s="5"/>
      <c r="C48" s="5"/>
      <c r="D48" s="62" t="s">
        <v>89</v>
      </c>
      <c r="E48" s="69" t="s">
        <v>39</v>
      </c>
      <c r="F48" s="70">
        <f t="shared" si="2"/>
        <v>42136</v>
      </c>
      <c r="G48" s="70">
        <f>_xll.qlInstrumentValuationDate(M48)</f>
        <v>42136</v>
      </c>
      <c r="H48" s="70">
        <f>_xll.qlCalendarAdvance(Calendar,G48,IF(D48="SN","1D",IF(D48="SW","1W",D48)),"f",FALSE)</f>
        <v>46154</v>
      </c>
      <c r="I48" s="82">
        <f>_xll.qlOvernightIndexedSwapFairRate(M48,AllTriggers)</f>
        <v>7.7100000001437191E-3</v>
      </c>
      <c r="J48" s="40" t="str">
        <f t="shared" si="4"/>
        <v>EURONOIS11Y=</v>
      </c>
      <c r="K48" s="40" t="str">
        <f t="shared" si="5"/>
        <v>EUREON11Y=ICAP</v>
      </c>
      <c r="L48" s="67"/>
      <c r="M48" s="68" t="str">
        <f>_xll.qlMakeOIS(,SettlementDays,IF(D48="SN","1D",IF(D48="SW","1W",D48)),OvernightIndex,,FwdStart,DayCountConv,,,Trigger)</f>
        <v>obj_00809#0000</v>
      </c>
      <c r="N48" s="5"/>
      <c r="O48" s="5"/>
      <c r="P48" s="5"/>
      <c r="Q48" s="5"/>
      <c r="R48" s="5"/>
      <c r="S48" s="2"/>
      <c r="T48" s="2"/>
      <c r="U48" s="2"/>
      <c r="V48" s="2"/>
      <c r="W48" s="2"/>
      <c r="X48" s="2"/>
    </row>
    <row r="49" spans="1:24" x14ac:dyDescent="0.2">
      <c r="A49" s="5"/>
      <c r="B49" s="5"/>
      <c r="C49" s="5"/>
      <c r="D49" s="62" t="s">
        <v>30</v>
      </c>
      <c r="E49" s="69" t="s">
        <v>39</v>
      </c>
      <c r="F49" s="70">
        <f t="shared" si="2"/>
        <v>42136</v>
      </c>
      <c r="G49" s="70">
        <f>_xll.qlInstrumentValuationDate(M49)</f>
        <v>42136</v>
      </c>
      <c r="H49" s="70">
        <f>_xll.qlCalendarAdvance(Calendar,G49,IF(D49="SN","1D",IF(D49="SW","1W",D49)),"f",FALSE)</f>
        <v>46519</v>
      </c>
      <c r="I49" s="82">
        <f>_xll.qlOvernightIndexedSwapFairRate(M49,AllTriggers)</f>
        <v>8.3700000002220956E-3</v>
      </c>
      <c r="J49" s="40" t="str">
        <f t="shared" si="4"/>
        <v>EURONOIS12Y=</v>
      </c>
      <c r="K49" s="40" t="str">
        <f t="shared" si="5"/>
        <v>EUREON12Y=ICAP</v>
      </c>
      <c r="L49" s="67"/>
      <c r="M49" s="68" t="str">
        <f>_xll.qlMakeOIS(,SettlementDays,IF(D49="SN","1D",IF(D49="SW","1W",D49)),OvernightIndex,,FwdStart,DayCountConv,,,Trigger)</f>
        <v>obj_0080b#0000</v>
      </c>
      <c r="N49" s="5"/>
      <c r="O49" s="5"/>
      <c r="P49" s="5"/>
      <c r="Q49" s="5"/>
      <c r="R49" s="5"/>
      <c r="S49" s="2"/>
      <c r="T49" s="2"/>
      <c r="U49" s="2"/>
      <c r="V49" s="2"/>
      <c r="W49" s="2"/>
      <c r="X49" s="2"/>
    </row>
    <row r="50" spans="1:24" x14ac:dyDescent="0.2">
      <c r="A50" s="5"/>
      <c r="B50" s="5"/>
      <c r="C50" s="5"/>
      <c r="D50" s="62" t="s">
        <v>90</v>
      </c>
      <c r="E50" s="69" t="s">
        <v>39</v>
      </c>
      <c r="F50" s="70">
        <f t="shared" si="2"/>
        <v>42136</v>
      </c>
      <c r="G50" s="70">
        <f>_xll.qlInstrumentValuationDate(M50)</f>
        <v>42136</v>
      </c>
      <c r="H50" s="70">
        <f>_xll.qlCalendarAdvance(Calendar,G50,IF(D50="SN","1D",IF(D50="SW","1W",D50)),"f",FALSE)</f>
        <v>46885</v>
      </c>
      <c r="I50" s="82">
        <f>_xll.qlOvernightIndexedSwapFairRate(M50,AllTriggers)</f>
        <v>8.9376761958108435E-3</v>
      </c>
      <c r="J50" s="40" t="str">
        <f t="shared" si="4"/>
        <v>EURONOIS13Y=</v>
      </c>
      <c r="K50" s="40"/>
      <c r="L50" s="67"/>
      <c r="M50" s="68" t="str">
        <f>_xll.qlMakeOIS(,SettlementDays,IF(D50="SN","1D",IF(D50="SW","1W",D50)),OvernightIndex,,FwdStart,DayCountConv,,,Trigger)</f>
        <v>obj_0082c#0000</v>
      </c>
      <c r="N50" s="5"/>
      <c r="O50" s="5"/>
      <c r="P50" s="5"/>
      <c r="Q50" s="5"/>
      <c r="R50" s="5"/>
      <c r="S50" s="2"/>
      <c r="T50" s="2"/>
      <c r="U50" s="2"/>
      <c r="V50" s="2"/>
      <c r="W50" s="2"/>
      <c r="X50" s="2"/>
    </row>
    <row r="51" spans="1:24" x14ac:dyDescent="0.2">
      <c r="A51" s="5"/>
      <c r="B51" s="5"/>
      <c r="C51" s="5"/>
      <c r="D51" s="62" t="s">
        <v>91</v>
      </c>
      <c r="E51" s="69" t="s">
        <v>39</v>
      </c>
      <c r="F51" s="70">
        <f t="shared" si="2"/>
        <v>42136</v>
      </c>
      <c r="G51" s="70">
        <f>_xll.qlInstrumentValuationDate(M51)</f>
        <v>42136</v>
      </c>
      <c r="H51" s="70">
        <f>_xll.qlCalendarAdvance(Calendar,G51,IF(D51="SN","1D",IF(D51="SW","1W",D51)),"f",FALSE)</f>
        <v>47252</v>
      </c>
      <c r="I51" s="82">
        <f>_xll.qlOvernightIndexedSwapFairRate(M51,AllTriggers)</f>
        <v>9.4185594227062831E-3</v>
      </c>
      <c r="J51" s="40" t="str">
        <f t="shared" si="4"/>
        <v>EURONOIS14Y=</v>
      </c>
      <c r="K51" s="40"/>
      <c r="L51" s="67"/>
      <c r="M51" s="68" t="str">
        <f>_xll.qlMakeOIS(,SettlementDays,IF(D51="SN","1D",IF(D51="SW","1W",D51)),OvernightIndex,,FwdStart,DayCountConv,,,Trigger)</f>
        <v>obj_00821#0000</v>
      </c>
      <c r="N51" s="5"/>
      <c r="O51" s="5"/>
      <c r="P51" s="5"/>
      <c r="Q51" s="5"/>
      <c r="R51" s="5"/>
      <c r="S51" s="2"/>
      <c r="T51" s="2"/>
      <c r="U51" s="2"/>
      <c r="V51" s="2"/>
      <c r="W51" s="2"/>
      <c r="X51" s="2"/>
    </row>
    <row r="52" spans="1:24" x14ac:dyDescent="0.2">
      <c r="A52" s="5"/>
      <c r="B52" s="5"/>
      <c r="C52" s="5"/>
      <c r="D52" s="62" t="s">
        <v>31</v>
      </c>
      <c r="E52" s="69" t="s">
        <v>39</v>
      </c>
      <c r="F52" s="70">
        <f t="shared" si="2"/>
        <v>42136</v>
      </c>
      <c r="G52" s="70">
        <f>_xll.qlInstrumentValuationDate(M52)</f>
        <v>42136</v>
      </c>
      <c r="H52" s="70">
        <f>_xll.qlCalendarAdvance(Calendar,G52,IF(D52="SN","1D",IF(D52="SW","1W",D52)),"f",FALSE)</f>
        <v>47616</v>
      </c>
      <c r="I52" s="82">
        <f>_xll.qlOvernightIndexedSwapFairRate(M52,AllTriggers)</f>
        <v>9.8300000005920769E-3</v>
      </c>
      <c r="J52" s="40" t="str">
        <f t="shared" si="4"/>
        <v>EURONOIS15Y=</v>
      </c>
      <c r="K52" s="40" t="str">
        <f>Currency&amp;"EON"&amp;D52&amp;"=ICAP"</f>
        <v>EUREON15Y=ICAP</v>
      </c>
      <c r="L52" s="67"/>
      <c r="M52" s="68" t="str">
        <f>_xll.qlMakeOIS(,SettlementDays,IF(D52="SN","1D",IF(D52="SW","1W",D52)),OvernightIndex,,FwdStart,DayCountConv,,,Trigger)</f>
        <v>obj_00807#0000</v>
      </c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</row>
    <row r="53" spans="1:24" x14ac:dyDescent="0.2">
      <c r="A53" s="5"/>
      <c r="B53" s="5"/>
      <c r="C53" s="5"/>
      <c r="D53" s="62" t="s">
        <v>92</v>
      </c>
      <c r="E53" s="69" t="s">
        <v>39</v>
      </c>
      <c r="F53" s="70">
        <f t="shared" si="2"/>
        <v>42136</v>
      </c>
      <c r="G53" s="70">
        <f>_xll.qlInstrumentValuationDate(M53)</f>
        <v>42136</v>
      </c>
      <c r="H53" s="70">
        <f>_xll.qlCalendarAdvance(Calendar,G53,IF(D53="SN","1D",IF(D53="SW","1W",D53)),"f",FALSE)</f>
        <v>47980</v>
      </c>
      <c r="I53" s="82">
        <f>_xll.qlOvernightIndexedSwapFairRate(M53,AllTriggers)</f>
        <v>1.018085650516345E-2</v>
      </c>
      <c r="J53" s="40" t="str">
        <f t="shared" si="4"/>
        <v>EURONOIS16Y=</v>
      </c>
      <c r="K53" s="40"/>
      <c r="L53" s="67"/>
      <c r="M53" s="68" t="str">
        <f>_xll.qlMakeOIS(,SettlementDays,IF(D53="SN","1D",IF(D53="SW","1W",D53)),OvernightIndex,,FwdStart,DayCountConv,,,Trigger)</f>
        <v>obj_00830#0000</v>
      </c>
      <c r="N53" s="5"/>
      <c r="O53" s="5"/>
      <c r="P53" s="5"/>
      <c r="Q53" s="5"/>
      <c r="R53" s="5"/>
      <c r="S53" s="2"/>
      <c r="T53" s="2"/>
      <c r="U53" s="2"/>
      <c r="V53" s="2"/>
      <c r="W53" s="2"/>
      <c r="X53" s="2"/>
    </row>
    <row r="54" spans="1:24" x14ac:dyDescent="0.2">
      <c r="A54" s="5"/>
      <c r="B54" s="5"/>
      <c r="C54" s="5"/>
      <c r="D54" s="62" t="s">
        <v>93</v>
      </c>
      <c r="E54" s="69" t="s">
        <v>39</v>
      </c>
      <c r="F54" s="70">
        <f t="shared" si="2"/>
        <v>42136</v>
      </c>
      <c r="G54" s="70">
        <f>_xll.qlInstrumentValuationDate(M54)</f>
        <v>42136</v>
      </c>
      <c r="H54" s="70">
        <f>_xll.qlCalendarAdvance(Calendar,G54,IF(D54="SN","1D",IF(D54="SW","1W",D54)),"f",FALSE)</f>
        <v>48346</v>
      </c>
      <c r="I54" s="82">
        <f>_xll.qlOvernightIndexedSwapFairRate(M54,AllTriggers)</f>
        <v>1.047894000099194E-2</v>
      </c>
      <c r="J54" s="40" t="str">
        <f t="shared" si="4"/>
        <v>EURONOIS17Y=</v>
      </c>
      <c r="K54" s="40"/>
      <c r="L54" s="67"/>
      <c r="M54" s="68" t="str">
        <f>_xll.qlMakeOIS(,SettlementDays,IF(D54="SN","1D",IF(D54="SW","1W",D54)),OvernightIndex,,FwdStart,DayCountConv,,,Trigger)</f>
        <v>obj_00803#0000</v>
      </c>
      <c r="N54" s="5"/>
      <c r="O54" s="5"/>
      <c r="P54" s="5"/>
      <c r="Q54" s="5"/>
      <c r="R54" s="5"/>
      <c r="S54" s="2"/>
      <c r="T54" s="2"/>
      <c r="U54" s="2"/>
      <c r="V54" s="2"/>
      <c r="W54" s="2"/>
      <c r="X54" s="2"/>
    </row>
    <row r="55" spans="1:24" x14ac:dyDescent="0.2">
      <c r="A55" s="5"/>
      <c r="B55" s="5"/>
      <c r="C55" s="5"/>
      <c r="D55" s="62" t="s">
        <v>94</v>
      </c>
      <c r="E55" s="69" t="s">
        <v>39</v>
      </c>
      <c r="F55" s="70">
        <f t="shared" si="2"/>
        <v>42136</v>
      </c>
      <c r="G55" s="70">
        <f>_xll.qlInstrumentValuationDate(M55)</f>
        <v>42136</v>
      </c>
      <c r="H55" s="70">
        <f>_xll.qlCalendarAdvance(Calendar,G55,IF(D55="SN","1D",IF(D55="SW","1W",D55)),"f",FALSE)</f>
        <v>48711</v>
      </c>
      <c r="I55" s="82">
        <f>_xll.qlOvernightIndexedSwapFairRate(M55,AllTriggers)</f>
        <v>1.0730018699611056E-2</v>
      </c>
      <c r="J55" s="40" t="str">
        <f t="shared" si="4"/>
        <v>EURONOIS18Y=</v>
      </c>
      <c r="K55" s="40"/>
      <c r="L55" s="67"/>
      <c r="M55" s="68" t="str">
        <f>_xll.qlMakeOIS(,SettlementDays,IF(D55="SN","1D",IF(D55="SW","1W",D55)),OvernightIndex,,FwdStart,DayCountConv,,,Trigger)</f>
        <v>obj_00826#0000</v>
      </c>
      <c r="N55" s="5"/>
      <c r="O55" s="5"/>
      <c r="P55" s="5"/>
      <c r="Q55" s="5"/>
      <c r="R55" s="5"/>
      <c r="S55" s="2"/>
      <c r="T55" s="2"/>
      <c r="U55" s="2"/>
      <c r="V55" s="2"/>
      <c r="W55" s="2"/>
      <c r="X55" s="2"/>
    </row>
    <row r="56" spans="1:24" x14ac:dyDescent="0.2">
      <c r="A56" s="5"/>
      <c r="B56" s="5"/>
      <c r="C56" s="5"/>
      <c r="D56" s="62" t="s">
        <v>95</v>
      </c>
      <c r="E56" s="69" t="s">
        <v>39</v>
      </c>
      <c r="F56" s="70">
        <f t="shared" si="2"/>
        <v>42136</v>
      </c>
      <c r="G56" s="70">
        <f>_xll.qlInstrumentValuationDate(M56)</f>
        <v>42136</v>
      </c>
      <c r="H56" s="70">
        <f>_xll.qlCalendarAdvance(Calendar,G56,IF(D56="SN","1D",IF(D56="SW","1W",D56)),"f",FALSE)</f>
        <v>49076</v>
      </c>
      <c r="I56" s="82">
        <f>_xll.qlOvernightIndexedSwapFairRate(M56,AllTriggers)</f>
        <v>1.0937686079987749E-2</v>
      </c>
      <c r="J56" s="40" t="str">
        <f t="shared" si="4"/>
        <v>EURONOIS19Y=</v>
      </c>
      <c r="K56" s="40"/>
      <c r="L56" s="67"/>
      <c r="M56" s="68" t="str">
        <f>_xll.qlMakeOIS(,SettlementDays,IF(D56="SN","1D",IF(D56="SW","1W",D56)),OvernightIndex,,FwdStart,DayCountConv,,,Trigger)</f>
        <v>obj_0082b#0000</v>
      </c>
      <c r="N56" s="5"/>
      <c r="O56" s="5"/>
      <c r="P56" s="5"/>
      <c r="Q56" s="5"/>
      <c r="R56" s="5"/>
      <c r="S56" s="2"/>
      <c r="T56" s="2"/>
      <c r="U56" s="2"/>
      <c r="V56" s="2"/>
      <c r="W56" s="2"/>
      <c r="X56" s="2"/>
    </row>
    <row r="57" spans="1:24" x14ac:dyDescent="0.2">
      <c r="A57" s="5"/>
      <c r="B57" s="5"/>
      <c r="C57" s="5"/>
      <c r="D57" s="62" t="s">
        <v>96</v>
      </c>
      <c r="E57" s="69" t="s">
        <v>39</v>
      </c>
      <c r="F57" s="70">
        <f t="shared" si="2"/>
        <v>42136</v>
      </c>
      <c r="G57" s="70">
        <f>_xll.qlInstrumentValuationDate(M57)</f>
        <v>42136</v>
      </c>
      <c r="H57" s="70">
        <f>_xll.qlCalendarAdvance(Calendar,G57,IF(D57="SN","1D",IF(D57="SW","1W",D57)),"f",FALSE)</f>
        <v>49443</v>
      </c>
      <c r="I57" s="82">
        <f>_xll.qlOvernightIndexedSwapFairRate(M57,AllTriggers)</f>
        <v>1.1110000000090853E-2</v>
      </c>
      <c r="J57" s="40" t="str">
        <f t="shared" si="4"/>
        <v>EURONOIS20Y=</v>
      </c>
      <c r="K57" s="40" t="str">
        <f>Currency&amp;"EON"&amp;D57&amp;"=ICAP"</f>
        <v>EUREON20Y=ICAP</v>
      </c>
      <c r="L57" s="67"/>
      <c r="M57" s="68" t="str">
        <f>_xll.qlMakeOIS(,SettlementDays,IF(D57="SN","1D",IF(D57="SW","1W",D57)),OvernightIndex,,FwdStart,DayCountConv,,,Trigger)</f>
        <v>obj_0081f#0000</v>
      </c>
      <c r="N57" s="5"/>
      <c r="O57" s="5"/>
      <c r="P57" s="5"/>
      <c r="Q57" s="5"/>
      <c r="R57" s="5"/>
      <c r="S57" s="2"/>
      <c r="T57" s="2"/>
      <c r="U57" s="2"/>
      <c r="V57" s="2"/>
      <c r="W57" s="2"/>
      <c r="X57" s="2"/>
    </row>
    <row r="58" spans="1:24" x14ac:dyDescent="0.2">
      <c r="A58" s="5"/>
      <c r="B58" s="5"/>
      <c r="C58" s="5"/>
      <c r="D58" s="62" t="s">
        <v>97</v>
      </c>
      <c r="E58" s="69" t="s">
        <v>39</v>
      </c>
      <c r="F58" s="70">
        <f t="shared" si="2"/>
        <v>42136</v>
      </c>
      <c r="G58" s="70">
        <f>_xll.qlInstrumentValuationDate(M58)</f>
        <v>42136</v>
      </c>
      <c r="H58" s="70">
        <f>_xll.qlCalendarAdvance(Calendar,G58,IF(D58="SN","1D",IF(D58="SW","1W",D58)),"f",FALSE)</f>
        <v>49807</v>
      </c>
      <c r="I58" s="82">
        <f>_xll.qlOvernightIndexedSwapFairRate(M58,AllTriggers)</f>
        <v>1.1253369619733609E-2</v>
      </c>
      <c r="J58" s="40" t="str">
        <f t="shared" si="4"/>
        <v>EURONOIS21Y=</v>
      </c>
      <c r="K58" s="40"/>
      <c r="L58" s="67"/>
      <c r="M58" s="68" t="str">
        <f>_xll.qlMakeOIS(,SettlementDays,IF(D58="SN","1D",IF(D58="SW","1W",D58)),OvernightIndex,,FwdStart,DayCountConv,,,Trigger)</f>
        <v>obj_0081b#0000</v>
      </c>
      <c r="N58" s="5"/>
      <c r="O58" s="5"/>
      <c r="P58" s="5"/>
      <c r="Q58" s="5"/>
      <c r="R58" s="5"/>
      <c r="S58" s="2"/>
      <c r="T58" s="2"/>
      <c r="U58" s="2"/>
      <c r="V58" s="2"/>
      <c r="W58" s="2"/>
      <c r="X58" s="2"/>
    </row>
    <row r="59" spans="1:24" x14ac:dyDescent="0.2">
      <c r="A59" s="5"/>
      <c r="B59" s="5"/>
      <c r="C59" s="5"/>
      <c r="D59" s="62" t="s">
        <v>98</v>
      </c>
      <c r="E59" s="69" t="s">
        <v>39</v>
      </c>
      <c r="F59" s="70">
        <f t="shared" si="2"/>
        <v>42136</v>
      </c>
      <c r="G59" s="70">
        <f>_xll.qlInstrumentValuationDate(M59)</f>
        <v>42136</v>
      </c>
      <c r="H59" s="70">
        <f>_xll.qlCalendarAdvance(Calendar,G59,IF(D59="SN","1D",IF(D59="SW","1W",D59)),"f",FALSE)</f>
        <v>50172</v>
      </c>
      <c r="I59" s="82">
        <f>_xll.qlOvernightIndexedSwapFairRate(M59,AllTriggers)</f>
        <v>1.1372193725618748E-2</v>
      </c>
      <c r="J59" s="40" t="str">
        <f t="shared" si="4"/>
        <v>EURONOIS22Y=</v>
      </c>
      <c r="K59" s="40"/>
      <c r="L59" s="67"/>
      <c r="M59" s="68" t="str">
        <f>_xll.qlMakeOIS(,SettlementDays,IF(D59="SN","1D",IF(D59="SW","1W",D59)),OvernightIndex,,FwdStart,DayCountConv,,,Trigger)</f>
        <v>obj_0081a#0000</v>
      </c>
      <c r="N59" s="5"/>
      <c r="O59" s="5"/>
      <c r="P59" s="5"/>
      <c r="Q59" s="5"/>
      <c r="R59" s="5"/>
      <c r="S59" s="2"/>
      <c r="T59" s="2"/>
      <c r="U59" s="2"/>
      <c r="V59" s="2"/>
      <c r="W59" s="2"/>
      <c r="X59" s="2"/>
    </row>
    <row r="60" spans="1:24" x14ac:dyDescent="0.2">
      <c r="A60" s="5"/>
      <c r="B60" s="5"/>
      <c r="C60" s="5"/>
      <c r="D60" s="62" t="s">
        <v>99</v>
      </c>
      <c r="E60" s="69" t="s">
        <v>39</v>
      </c>
      <c r="F60" s="70">
        <f t="shared" si="2"/>
        <v>42136</v>
      </c>
      <c r="G60" s="70">
        <f>_xll.qlInstrumentValuationDate(M60)</f>
        <v>42136</v>
      </c>
      <c r="H60" s="70">
        <f>_xll.qlCalendarAdvance(Calendar,G60,IF(D60="SN","1D",IF(D60="SW","1W",D60)),"f",FALSE)</f>
        <v>50537</v>
      </c>
      <c r="I60" s="82">
        <f>_xll.qlOvernightIndexedSwapFairRate(M60,AllTriggers)</f>
        <v>1.1472540294611812E-2</v>
      </c>
      <c r="J60" s="40" t="str">
        <f t="shared" si="4"/>
        <v>EURONOIS23Y=</v>
      </c>
      <c r="K60" s="40"/>
      <c r="L60" s="67"/>
      <c r="M60" s="68" t="str">
        <f>_xll.qlMakeOIS(,SettlementDays,IF(D60="SN","1D",IF(D60="SW","1W",D60)),OvernightIndex,,FwdStart,DayCountConv,,,Trigger)</f>
        <v>obj_00820#0000</v>
      </c>
      <c r="N60" s="5"/>
      <c r="O60" s="5"/>
      <c r="P60" s="5"/>
      <c r="Q60" s="5"/>
      <c r="R60" s="5"/>
      <c r="S60" s="2"/>
      <c r="T60" s="2"/>
      <c r="U60" s="2"/>
      <c r="V60" s="2"/>
      <c r="W60" s="2"/>
      <c r="X60" s="2"/>
    </row>
    <row r="61" spans="1:24" x14ac:dyDescent="0.2">
      <c r="A61" s="5"/>
      <c r="B61" s="5"/>
      <c r="C61" s="5"/>
      <c r="D61" s="62" t="s">
        <v>100</v>
      </c>
      <c r="E61" s="69" t="s">
        <v>39</v>
      </c>
      <c r="F61" s="70">
        <f t="shared" si="2"/>
        <v>42136</v>
      </c>
      <c r="G61" s="70">
        <f>_xll.qlInstrumentValuationDate(M61)</f>
        <v>42136</v>
      </c>
      <c r="H61" s="70">
        <f>_xll.qlCalendarAdvance(Calendar,G61,IF(D61="SN","1D",IF(D61="SW","1W",D61)),"f",FALSE)</f>
        <v>50902</v>
      </c>
      <c r="I61" s="82">
        <f>_xll.qlOvernightIndexedSwapFairRate(M61,AllTriggers)</f>
        <v>1.1560397997201795E-2</v>
      </c>
      <c r="J61" s="40" t="str">
        <f t="shared" si="4"/>
        <v>EURONOIS24Y=</v>
      </c>
      <c r="K61" s="40"/>
      <c r="L61" s="67"/>
      <c r="M61" s="68" t="str">
        <f>_xll.qlMakeOIS(,SettlementDays,IF(D61="SN","1D",IF(D61="SW","1W",D61)),OvernightIndex,,FwdStart,DayCountConv,,,Trigger)</f>
        <v>obj_0082d#0000</v>
      </c>
      <c r="N61" s="5"/>
      <c r="O61" s="5"/>
      <c r="P61" s="5"/>
      <c r="Q61" s="5"/>
      <c r="R61" s="5"/>
      <c r="S61" s="2"/>
      <c r="T61" s="2"/>
      <c r="U61" s="2"/>
      <c r="V61" s="2"/>
      <c r="W61" s="2"/>
      <c r="X61" s="2"/>
    </row>
    <row r="62" spans="1:24" x14ac:dyDescent="0.2">
      <c r="A62" s="5"/>
      <c r="B62" s="5"/>
      <c r="C62" s="5"/>
      <c r="D62" s="62" t="s">
        <v>101</v>
      </c>
      <c r="E62" s="69" t="s">
        <v>39</v>
      </c>
      <c r="F62" s="70">
        <f t="shared" si="2"/>
        <v>42136</v>
      </c>
      <c r="G62" s="70">
        <f>_xll.qlInstrumentValuationDate(M62)</f>
        <v>42136</v>
      </c>
      <c r="H62" s="70">
        <f>_xll.qlCalendarAdvance(Calendar,G62,IF(D62="SN","1D",IF(D62="SW","1W",D62)),"f",FALSE)</f>
        <v>51270</v>
      </c>
      <c r="I62" s="82">
        <f>_xll.qlOvernightIndexedSwapFairRate(M62,AllTriggers)</f>
        <v>1.1639999999923449E-2</v>
      </c>
      <c r="J62" s="40" t="str">
        <f t="shared" si="4"/>
        <v>EURONOIS25Y=</v>
      </c>
      <c r="K62" s="40" t="str">
        <f>Currency&amp;"EON"&amp;D62&amp;"=ICAP"</f>
        <v>EUREON25Y=ICAP</v>
      </c>
      <c r="L62" s="67"/>
      <c r="M62" s="68" t="str">
        <f>_xll.qlMakeOIS(,SettlementDays,IF(D62="SN","1D",IF(D62="SW","1W",D62)),OvernightIndex,,FwdStart,DayCountConv,,,Trigger)</f>
        <v>obj_00811#0000</v>
      </c>
      <c r="N62" s="5"/>
      <c r="O62" s="5"/>
      <c r="P62" s="5"/>
      <c r="Q62" s="5"/>
      <c r="R62" s="5"/>
      <c r="S62" s="2"/>
      <c r="T62" s="2"/>
      <c r="U62" s="2"/>
      <c r="V62" s="2"/>
      <c r="W62" s="2"/>
      <c r="X62" s="2"/>
    </row>
    <row r="63" spans="1:24" x14ac:dyDescent="0.2">
      <c r="A63" s="5"/>
      <c r="B63" s="5"/>
      <c r="C63" s="5"/>
      <c r="D63" s="62" t="s">
        <v>102</v>
      </c>
      <c r="E63" s="69" t="s">
        <v>39</v>
      </c>
      <c r="F63" s="70">
        <f t="shared" si="2"/>
        <v>42136</v>
      </c>
      <c r="G63" s="70">
        <f>_xll.qlInstrumentValuationDate(M63)</f>
        <v>42136</v>
      </c>
      <c r="H63" s="70">
        <f>_xll.qlCalendarAdvance(Calendar,G63,IF(D63="SN","1D",IF(D63="SW","1W",D63)),"f",FALSE)</f>
        <v>51634</v>
      </c>
      <c r="I63" s="82">
        <f>_xll.qlOvernightIndexedSwapFairRate(M63,AllTriggers)</f>
        <v>1.1716657547510787E-2</v>
      </c>
      <c r="J63" s="40" t="str">
        <f t="shared" si="4"/>
        <v>EURONOIS26Y=</v>
      </c>
      <c r="K63" s="40"/>
      <c r="L63" s="67"/>
      <c r="M63" s="68" t="str">
        <f>_xll.qlMakeOIS(,SettlementDays,IF(D63="SN","1D",IF(D63="SW","1W",D63)),OvernightIndex,,FwdStart,DayCountConv,,,Trigger)</f>
        <v>obj_00831#0000</v>
      </c>
      <c r="N63" s="5"/>
      <c r="O63" s="5"/>
      <c r="P63" s="5"/>
      <c r="Q63" s="5"/>
      <c r="R63" s="5"/>
      <c r="S63" s="2"/>
      <c r="T63" s="2"/>
      <c r="U63" s="2"/>
      <c r="V63" s="2"/>
      <c r="W63" s="2"/>
      <c r="X63" s="2"/>
    </row>
    <row r="64" spans="1:24" x14ac:dyDescent="0.2">
      <c r="A64" s="5"/>
      <c r="B64" s="5"/>
      <c r="C64" s="5"/>
      <c r="D64" s="62" t="s">
        <v>103</v>
      </c>
      <c r="E64" s="69" t="s">
        <v>39</v>
      </c>
      <c r="F64" s="70">
        <f t="shared" si="2"/>
        <v>42136</v>
      </c>
      <c r="G64" s="70">
        <f>_xll.qlInstrumentValuationDate(M64)</f>
        <v>42136</v>
      </c>
      <c r="H64" s="70">
        <f>_xll.qlCalendarAdvance(Calendar,G64,IF(D64="SN","1D",IF(D64="SW","1W",D64)),"f",FALSE)</f>
        <v>51998</v>
      </c>
      <c r="I64" s="82">
        <f>_xll.qlOvernightIndexedSwapFairRate(M64,AllTriggers)</f>
        <v>1.1790529338238844E-2</v>
      </c>
      <c r="J64" s="40" t="str">
        <f t="shared" si="4"/>
        <v>EURONOIS27Y=</v>
      </c>
      <c r="K64" s="40"/>
      <c r="L64" s="67"/>
      <c r="M64" s="68" t="str">
        <f>_xll.qlMakeOIS(,SettlementDays,IF(D64="SN","1D",IF(D64="SW","1W",D64)),OvernightIndex,,FwdStart,DayCountConv,,,Trigger)</f>
        <v>obj_0081e#0000</v>
      </c>
      <c r="N64" s="5"/>
      <c r="O64" s="5"/>
      <c r="P64" s="5"/>
      <c r="Q64" s="5"/>
      <c r="R64" s="5"/>
      <c r="S64" s="2"/>
      <c r="T64" s="2"/>
      <c r="U64" s="2"/>
      <c r="V64" s="2"/>
      <c r="W64" s="2"/>
      <c r="X64" s="2"/>
    </row>
    <row r="65" spans="1:24" x14ac:dyDescent="0.2">
      <c r="A65" s="5"/>
      <c r="B65" s="5"/>
      <c r="C65" s="5"/>
      <c r="D65" s="62" t="s">
        <v>104</v>
      </c>
      <c r="E65" s="69" t="s">
        <v>39</v>
      </c>
      <c r="F65" s="70">
        <f t="shared" si="2"/>
        <v>42136</v>
      </c>
      <c r="G65" s="70">
        <f>_xll.qlInstrumentValuationDate(M65)</f>
        <v>42136</v>
      </c>
      <c r="H65" s="70">
        <f>_xll.qlCalendarAdvance(Calendar,G65,IF(D65="SN","1D",IF(D65="SW","1W",D65)),"f",FALSE)</f>
        <v>52363</v>
      </c>
      <c r="I65" s="82">
        <f>_xll.qlOvernightIndexedSwapFairRate(M65,AllTriggers)</f>
        <v>1.1861035136499894E-2</v>
      </c>
      <c r="J65" s="40" t="str">
        <f t="shared" si="4"/>
        <v>EURONOIS28Y=</v>
      </c>
      <c r="K65" s="40"/>
      <c r="L65" s="67"/>
      <c r="M65" s="68" t="str">
        <f>_xll.qlMakeOIS(,SettlementDays,IF(D65="SN","1D",IF(D65="SW","1W",D65)),OvernightIndex,,FwdStart,DayCountConv,,,Trigger)</f>
        <v>obj_007ff#0000</v>
      </c>
      <c r="N65" s="5"/>
      <c r="O65" s="5"/>
      <c r="P65" s="5"/>
      <c r="Q65" s="5"/>
      <c r="R65" s="5"/>
      <c r="S65" s="2"/>
      <c r="T65" s="2"/>
      <c r="U65" s="2"/>
      <c r="V65" s="2"/>
      <c r="W65" s="2"/>
      <c r="X65" s="2"/>
    </row>
    <row r="66" spans="1:24" x14ac:dyDescent="0.2">
      <c r="A66" s="5"/>
      <c r="B66" s="5"/>
      <c r="C66" s="5"/>
      <c r="D66" s="62" t="s">
        <v>105</v>
      </c>
      <c r="E66" s="69" t="s">
        <v>39</v>
      </c>
      <c r="F66" s="70">
        <f t="shared" si="2"/>
        <v>42136</v>
      </c>
      <c r="G66" s="70">
        <f>_xll.qlInstrumentValuationDate(M66)</f>
        <v>42136</v>
      </c>
      <c r="H66" s="70">
        <f>_xll.qlCalendarAdvance(Calendar,G66,IF(D66="SN","1D",IF(D66="SW","1W",D66)),"f",FALSE)</f>
        <v>52729</v>
      </c>
      <c r="I66" s="82">
        <f>_xll.qlOvernightIndexedSwapFairRate(M66,AllTriggers)</f>
        <v>1.1928150026439238E-2</v>
      </c>
      <c r="J66" s="40" t="str">
        <f t="shared" si="4"/>
        <v>EURONOIS29Y=</v>
      </c>
      <c r="K66" s="40"/>
      <c r="L66" s="67"/>
      <c r="M66" s="68" t="str">
        <f>_xll.qlMakeOIS(,SettlementDays,IF(D66="SN","1D",IF(D66="SW","1W",D66)),OvernightIndex,,FwdStart,DayCountConv,,,Trigger)</f>
        <v>obj_00822#0000</v>
      </c>
      <c r="N66" s="5"/>
      <c r="O66" s="5"/>
      <c r="P66" s="5"/>
      <c r="Q66" s="5"/>
      <c r="R66" s="5"/>
      <c r="S66" s="2"/>
      <c r="T66" s="2"/>
      <c r="U66" s="2"/>
      <c r="V66" s="2"/>
      <c r="W66" s="2"/>
      <c r="X66" s="2"/>
    </row>
    <row r="67" spans="1:24" x14ac:dyDescent="0.2">
      <c r="A67" s="5"/>
      <c r="B67" s="5"/>
      <c r="C67" s="5"/>
      <c r="D67" s="62" t="s">
        <v>106</v>
      </c>
      <c r="E67" s="69" t="s">
        <v>39</v>
      </c>
      <c r="F67" s="70">
        <f t="shared" si="2"/>
        <v>42136</v>
      </c>
      <c r="G67" s="70">
        <f>_xll.qlInstrumentValuationDate(M67)</f>
        <v>42136</v>
      </c>
      <c r="H67" s="70">
        <f>_xll.qlCalendarAdvance(Calendar,G67,IF(D67="SN","1D",IF(D67="SW","1W",D67)),"f",FALSE)</f>
        <v>53094</v>
      </c>
      <c r="I67" s="82">
        <f>_xll.qlOvernightIndexedSwapFairRate(M67,AllTriggers)</f>
        <v>1.1989999999999921E-2</v>
      </c>
      <c r="J67" s="40" t="str">
        <f t="shared" si="4"/>
        <v>EURONOIS30Y=</v>
      </c>
      <c r="K67" s="40" t="str">
        <f>Currency&amp;"EON"&amp;D67&amp;"=ICAP"</f>
        <v>EUREON30Y=ICAP</v>
      </c>
      <c r="L67" s="67"/>
      <c r="M67" s="68" t="str">
        <f>_xll.qlMakeOIS(,SettlementDays,IF(D67="SN","1D",IF(D67="SW","1W",D67)),OvernightIndex,,FwdStart,DayCountConv,,,Trigger)</f>
        <v>obj_0081d#0000</v>
      </c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</row>
    <row r="68" spans="1:24" x14ac:dyDescent="0.2">
      <c r="A68" s="5"/>
      <c r="B68" s="5"/>
      <c r="C68" s="5"/>
      <c r="D68" s="62"/>
      <c r="E68" s="69"/>
      <c r="F68" s="70"/>
      <c r="G68" s="70"/>
      <c r="H68" s="70"/>
      <c r="I68" s="82"/>
      <c r="J68" s="40"/>
      <c r="K68" s="40"/>
      <c r="L68" s="67"/>
      <c r="M68" s="68"/>
      <c r="N68" s="5"/>
      <c r="O68" s="5"/>
      <c r="P68" s="5"/>
      <c r="Q68" s="5"/>
      <c r="R68" s="5"/>
      <c r="S68" s="2"/>
      <c r="T68" s="2"/>
      <c r="U68" s="2"/>
      <c r="V68" s="2"/>
      <c r="W68" s="2"/>
      <c r="X68" s="2"/>
    </row>
    <row r="69" spans="1:24" x14ac:dyDescent="0.2">
      <c r="A69" s="5"/>
      <c r="B69" s="5"/>
      <c r="C69" s="5"/>
      <c r="D69" s="62"/>
      <c r="E69" s="69"/>
      <c r="F69" s="70"/>
      <c r="G69" s="70"/>
      <c r="H69" s="70"/>
      <c r="I69" s="82"/>
      <c r="J69" s="40"/>
      <c r="K69" s="40"/>
      <c r="L69" s="67"/>
      <c r="M69" s="68"/>
      <c r="N69" s="5"/>
      <c r="O69" s="5"/>
      <c r="P69" s="5"/>
      <c r="Q69" s="5"/>
      <c r="R69" s="5"/>
      <c r="S69" s="2"/>
      <c r="T69" s="2"/>
      <c r="U69" s="2"/>
      <c r="V69" s="2"/>
      <c r="W69" s="2"/>
      <c r="X69" s="2"/>
    </row>
    <row r="70" spans="1:24" x14ac:dyDescent="0.2">
      <c r="A70" s="5"/>
      <c r="B70" s="5"/>
      <c r="C70" s="5"/>
      <c r="D70" s="62"/>
      <c r="E70" s="69"/>
      <c r="F70" s="70"/>
      <c r="G70" s="70"/>
      <c r="H70" s="70"/>
      <c r="I70" s="82"/>
      <c r="J70" s="40"/>
      <c r="K70" s="40"/>
      <c r="L70" s="67"/>
      <c r="M70" s="68"/>
      <c r="N70" s="5"/>
      <c r="O70" s="5"/>
      <c r="P70" s="5"/>
      <c r="Q70" s="5"/>
      <c r="R70" s="5"/>
      <c r="S70" s="2"/>
      <c r="T70" s="2"/>
      <c r="U70" s="2"/>
      <c r="V70" s="2"/>
      <c r="W70" s="2"/>
      <c r="X70" s="2"/>
    </row>
    <row r="71" spans="1:24" x14ac:dyDescent="0.2">
      <c r="A71" s="5"/>
      <c r="B71" s="5"/>
      <c r="C71" s="5"/>
      <c r="D71" s="62"/>
      <c r="E71" s="69"/>
      <c r="F71" s="70"/>
      <c r="G71" s="70"/>
      <c r="H71" s="70"/>
      <c r="I71" s="82"/>
      <c r="J71" s="40"/>
      <c r="K71" s="40"/>
      <c r="L71" s="67"/>
      <c r="M71" s="68"/>
      <c r="N71" s="5"/>
      <c r="O71" s="5"/>
      <c r="P71" s="5"/>
      <c r="Q71" s="5"/>
      <c r="R71" s="5"/>
      <c r="S71" s="2"/>
      <c r="T71" s="2"/>
      <c r="U71" s="2"/>
      <c r="V71" s="2"/>
      <c r="W71" s="2"/>
      <c r="X71" s="2"/>
    </row>
    <row r="72" spans="1:24" x14ac:dyDescent="0.2">
      <c r="A72" s="5"/>
      <c r="B72" s="5"/>
      <c r="C72" s="5"/>
      <c r="D72" s="62" t="s">
        <v>107</v>
      </c>
      <c r="E72" s="69" t="s">
        <v>39</v>
      </c>
      <c r="F72" s="70">
        <f t="shared" si="2"/>
        <v>42136</v>
      </c>
      <c r="G72" s="70">
        <f>_xll.qlInstrumentValuationDate(M72)</f>
        <v>42136</v>
      </c>
      <c r="H72" s="70">
        <f>_xll.qlCalendarAdvance(Calendar,G72,IF(D72="SN","1D",IF(D72="SW","1W",D72)),"f",FALSE)</f>
        <v>54920</v>
      </c>
      <c r="I72" s="82">
        <f>_xll.qlOvernightIndexedSwapFairRate(M72,AllTriggers)</f>
        <v>1.2216858299305192E-2</v>
      </c>
      <c r="J72" s="40" t="str">
        <f>Currency&amp;CurveTenor&amp;$E72&amp;$D72&amp;"="</f>
        <v>EURONOIS35Y=</v>
      </c>
      <c r="K72" s="40"/>
      <c r="L72" s="67"/>
      <c r="M72" s="68" t="str">
        <f>_xll.qlMakeOIS(,SettlementDays,IF(D72="SN","1D",IF(D72="SW","1W",D72)),OvernightIndex,,FwdStart,DayCountConv,,,Trigger)</f>
        <v>obj_00828#0000</v>
      </c>
      <c r="N72" s="5"/>
      <c r="O72" s="5"/>
      <c r="P72" s="5"/>
      <c r="Q72" s="5"/>
      <c r="R72" s="5"/>
      <c r="S72" s="2"/>
      <c r="T72" s="2"/>
      <c r="U72" s="2"/>
      <c r="V72" s="2"/>
      <c r="W72" s="2"/>
      <c r="X72" s="2"/>
    </row>
    <row r="73" spans="1:24" x14ac:dyDescent="0.2">
      <c r="A73" s="5"/>
      <c r="B73" s="5"/>
      <c r="C73" s="5"/>
      <c r="D73" s="62"/>
      <c r="E73" s="69"/>
      <c r="F73" s="70"/>
      <c r="G73" s="70"/>
      <c r="H73" s="70"/>
      <c r="I73" s="82"/>
      <c r="J73" s="40"/>
      <c r="K73" s="40"/>
      <c r="L73" s="67"/>
      <c r="M73" s="68"/>
      <c r="N73" s="5"/>
      <c r="O73" s="5"/>
      <c r="P73" s="5"/>
      <c r="Q73" s="5"/>
      <c r="R73" s="5"/>
      <c r="S73" s="2"/>
      <c r="T73" s="2"/>
      <c r="U73" s="2"/>
      <c r="V73" s="2"/>
      <c r="W73" s="2"/>
      <c r="X73" s="2"/>
    </row>
    <row r="74" spans="1:24" x14ac:dyDescent="0.2">
      <c r="A74" s="5"/>
      <c r="B74" s="5"/>
      <c r="C74" s="5"/>
      <c r="D74" s="62"/>
      <c r="E74" s="69"/>
      <c r="F74" s="70"/>
      <c r="G74" s="70"/>
      <c r="H74" s="70"/>
      <c r="I74" s="82"/>
      <c r="J74" s="40"/>
      <c r="K74" s="40"/>
      <c r="L74" s="67"/>
      <c r="M74" s="68"/>
      <c r="N74" s="5"/>
      <c r="O74" s="5"/>
      <c r="P74" s="5"/>
      <c r="Q74" s="5"/>
      <c r="R74" s="5"/>
      <c r="S74" s="2"/>
      <c r="T74" s="2"/>
      <c r="U74" s="2"/>
      <c r="V74" s="2"/>
      <c r="W74" s="2"/>
      <c r="X74" s="2"/>
    </row>
    <row r="75" spans="1:24" x14ac:dyDescent="0.2">
      <c r="A75" s="5"/>
      <c r="B75" s="5"/>
      <c r="C75" s="5"/>
      <c r="D75" s="62"/>
      <c r="E75" s="69"/>
      <c r="F75" s="70"/>
      <c r="G75" s="70"/>
      <c r="H75" s="70"/>
      <c r="I75" s="82"/>
      <c r="J75" s="40"/>
      <c r="K75" s="40"/>
      <c r="L75" s="67"/>
      <c r="M75" s="68"/>
      <c r="N75" s="5"/>
      <c r="O75" s="5"/>
      <c r="P75" s="5"/>
      <c r="Q75" s="5"/>
      <c r="R75" s="5"/>
      <c r="S75" s="2"/>
      <c r="T75" s="2"/>
      <c r="U75" s="2"/>
      <c r="V75" s="2"/>
      <c r="W75" s="2"/>
      <c r="X75" s="2"/>
    </row>
    <row r="76" spans="1:24" x14ac:dyDescent="0.2">
      <c r="A76" s="5"/>
      <c r="B76" s="5"/>
      <c r="C76" s="5"/>
      <c r="D76" s="62"/>
      <c r="E76" s="69"/>
      <c r="F76" s="70"/>
      <c r="G76" s="70"/>
      <c r="H76" s="70"/>
      <c r="I76" s="82"/>
      <c r="J76" s="40"/>
      <c r="K76" s="40"/>
      <c r="L76" s="67"/>
      <c r="M76" s="68"/>
      <c r="N76" s="5"/>
      <c r="O76" s="5"/>
      <c r="P76" s="5"/>
      <c r="Q76" s="5"/>
      <c r="R76" s="5"/>
      <c r="S76" s="2"/>
      <c r="T76" s="2"/>
      <c r="U76" s="2"/>
      <c r="V76" s="2"/>
      <c r="W76" s="2"/>
      <c r="X76" s="2"/>
    </row>
    <row r="77" spans="1:24" x14ac:dyDescent="0.2">
      <c r="A77" s="5"/>
      <c r="B77" s="5"/>
      <c r="C77" s="5"/>
      <c r="D77" s="62" t="s">
        <v>108</v>
      </c>
      <c r="E77" s="69" t="s">
        <v>39</v>
      </c>
      <c r="F77" s="70">
        <f t="shared" si="2"/>
        <v>42136</v>
      </c>
      <c r="G77" s="70">
        <f>_xll.qlInstrumentValuationDate(M77)</f>
        <v>42136</v>
      </c>
      <c r="H77" s="70">
        <f>_xll.qlCalendarAdvance(Calendar,G77,IF(D77="SN","1D",IF(D77="SW","1W",D77)),"f",FALSE)</f>
        <v>56746</v>
      </c>
      <c r="I77" s="82">
        <f>_xll.qlOvernightIndexedSwapFairRate(M77,AllTriggers)</f>
        <v>1.2270000000315502E-2</v>
      </c>
      <c r="J77" s="40" t="str">
        <f>Currency&amp;CurveTenor&amp;$E77&amp;$D77&amp;"="</f>
        <v>EURONOIS40Y=</v>
      </c>
      <c r="K77" s="40" t="str">
        <f>Currency&amp;"EON"&amp;D77&amp;"=ICAP"</f>
        <v>EUREON40Y=ICAP</v>
      </c>
      <c r="L77" s="67"/>
      <c r="M77" s="68" t="str">
        <f>_xll.qlMakeOIS(,SettlementDays,IF(D77="SN","1D",IF(D77="SW","1W",D77)),OvernightIndex,,FwdStart,DayCountConv,,,Trigger)</f>
        <v>obj_0081c#0000</v>
      </c>
      <c r="N77" s="5"/>
      <c r="O77" s="5"/>
      <c r="P77" s="5"/>
      <c r="Q77" s="5"/>
      <c r="R77" s="5"/>
      <c r="S77" s="2"/>
      <c r="T77" s="2"/>
      <c r="U77" s="2"/>
      <c r="V77" s="2"/>
      <c r="W77" s="2"/>
      <c r="X77" s="2"/>
    </row>
    <row r="78" spans="1:24" x14ac:dyDescent="0.2">
      <c r="A78" s="5"/>
      <c r="B78" s="5"/>
      <c r="C78" s="5"/>
      <c r="D78" s="62" t="s">
        <v>109</v>
      </c>
      <c r="E78" s="69" t="s">
        <v>39</v>
      </c>
      <c r="F78" s="70">
        <f t="shared" si="2"/>
        <v>42136</v>
      </c>
      <c r="G78" s="70">
        <f>_xll.qlInstrumentValuationDate(M78)</f>
        <v>42136</v>
      </c>
      <c r="H78" s="70">
        <f>_xll.qlCalendarAdvance(Calendar,G78,IF(D78="SN","1D",IF(D78="SW","1W",D78)),"f",FALSE)</f>
        <v>60399</v>
      </c>
      <c r="I78" s="82">
        <f>_xll.qlOvernightIndexedSwapFairRate(M78,AllTriggers)</f>
        <v>1.1979999999904409E-2</v>
      </c>
      <c r="J78" s="40" t="str">
        <f>Currency&amp;CurveTenor&amp;$E78&amp;$D78&amp;"="</f>
        <v>EURONOIS50Y=</v>
      </c>
      <c r="K78" s="40" t="str">
        <f>Currency&amp;"EON"&amp;D78&amp;"=ICAP"</f>
        <v>EUREON50Y=ICAP</v>
      </c>
      <c r="L78" s="67"/>
      <c r="M78" s="68" t="str">
        <f>_xll.qlMakeOIS(,SettlementDays,IF(D78="SN","1D",IF(D78="SW","1W",D78)),OvernightIndex,,FwdStart,DayCountConv,,,Trigger)</f>
        <v>obj_00827#0000</v>
      </c>
      <c r="N78" s="5"/>
      <c r="O78" s="5"/>
      <c r="P78" s="5"/>
      <c r="Q78" s="5"/>
      <c r="R78" s="5"/>
      <c r="S78" s="2"/>
      <c r="T78" s="2"/>
      <c r="U78" s="2"/>
      <c r="V78" s="2"/>
      <c r="W78" s="2"/>
      <c r="X78" s="2"/>
    </row>
    <row r="79" spans="1:24" x14ac:dyDescent="0.2">
      <c r="A79" s="5"/>
      <c r="B79" s="5"/>
      <c r="C79" s="5"/>
      <c r="D79" s="63" t="s">
        <v>110</v>
      </c>
      <c r="E79" s="71" t="s">
        <v>39</v>
      </c>
      <c r="F79" s="72">
        <f t="shared" si="2"/>
        <v>42136</v>
      </c>
      <c r="G79" s="72">
        <f>_xll.qlInstrumentValuationDate(M79)</f>
        <v>42136</v>
      </c>
      <c r="H79" s="72">
        <f>_xll.qlCalendarAdvance(Calendar,G79,IF(D79="SN","1D",IF(D79="SW","1W",D79)),"f",FALSE)</f>
        <v>64052</v>
      </c>
      <c r="I79" s="73">
        <f>_xll.qlOvernightIndexedSwapFairRate(M79,AllTriggers)</f>
        <v>1.193000000000001E-2</v>
      </c>
      <c r="J79" s="73" t="str">
        <f>Currency&amp;CurveTenor&amp;$E79&amp;$D79&amp;"="</f>
        <v>EURONOIS60Y=</v>
      </c>
      <c r="K79" s="73" t="str">
        <f>Currency&amp;"EON"&amp;D79&amp;"=ICAP"</f>
        <v>EUREON60Y=ICAP</v>
      </c>
      <c r="L79" s="67"/>
      <c r="M79" s="74" t="str">
        <f>_xll.qlMakeOIS(,SettlementDays,IF(D79="SN","1D",IF(D79="SW","1W",D79)),OvernightIndex,,FwdStart,DayCountConv,,,Trigger)</f>
        <v>obj_00835#0000</v>
      </c>
      <c r="N79" s="5"/>
      <c r="O79" s="5"/>
      <c r="P79" s="5"/>
      <c r="Q79" s="5"/>
      <c r="R79" s="5"/>
      <c r="S79" s="2"/>
      <c r="T79" s="2"/>
      <c r="U79" s="2"/>
      <c r="V79" s="2"/>
      <c r="W79" s="2"/>
      <c r="X79" s="2"/>
    </row>
    <row r="80" spans="1:24" x14ac:dyDescent="0.2">
      <c r="A80" s="5"/>
      <c r="B80" s="5"/>
      <c r="C80" s="5"/>
      <c r="D80" s="3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5"/>
      <c r="B81" s="5"/>
      <c r="C81" s="5"/>
      <c r="D81" s="3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5"/>
      <c r="B82" s="5"/>
      <c r="C82" s="5"/>
      <c r="D82" s="3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5"/>
      <c r="B83" s="5"/>
      <c r="C83" s="5"/>
      <c r="D83" s="3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5"/>
      <c r="B84" s="5"/>
      <c r="C84" s="5"/>
      <c r="D84" s="3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5"/>
      <c r="B85" s="5"/>
      <c r="C85" s="5"/>
      <c r="D85" s="3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5"/>
      <c r="B86" s="5"/>
      <c r="C86" s="5"/>
      <c r="D86" s="3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5"/>
      <c r="B87" s="5"/>
      <c r="C87" s="5"/>
      <c r="D87" s="3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5"/>
      <c r="B88" s="5"/>
      <c r="C88" s="5"/>
      <c r="D88" s="3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5"/>
      <c r="B89" s="5"/>
      <c r="C89" s="5"/>
      <c r="D89" s="3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5"/>
      <c r="B90" s="5"/>
      <c r="C90" s="5"/>
      <c r="D90" s="3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5"/>
      <c r="B91" s="5"/>
      <c r="C91" s="5"/>
      <c r="D91" s="3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5"/>
      <c r="B92" s="5"/>
      <c r="C92" s="5"/>
      <c r="D92" s="3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5"/>
      <c r="B93" s="5"/>
      <c r="C93" s="5"/>
      <c r="D93" s="3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5"/>
      <c r="B94" s="5"/>
      <c r="C94" s="5"/>
      <c r="D94" s="3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5"/>
      <c r="B95" s="5"/>
      <c r="C95" s="5"/>
      <c r="D95" s="3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5"/>
      <c r="B96" s="5"/>
      <c r="C96" s="5"/>
      <c r="D96" s="3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5"/>
      <c r="B97" s="5"/>
      <c r="C97" s="5"/>
      <c r="D97" s="3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5"/>
      <c r="B98" s="5"/>
      <c r="C98" s="5"/>
      <c r="D98" s="3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5"/>
      <c r="B99" s="5"/>
      <c r="C99" s="5"/>
      <c r="D99" s="3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5"/>
      <c r="B100" s="5"/>
      <c r="C100" s="5"/>
      <c r="D100" s="3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5"/>
      <c r="B101" s="5"/>
      <c r="C101" s="5"/>
      <c r="D101" s="3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5"/>
      <c r="B102" s="5"/>
      <c r="C102" s="5"/>
      <c r="D102" s="3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5"/>
      <c r="B103" s="5"/>
      <c r="C103" s="5"/>
      <c r="D103" s="3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5"/>
      <c r="B104" s="5"/>
      <c r="C104" s="5"/>
      <c r="D104" s="3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5"/>
      <c r="B105" s="5"/>
      <c r="C105" s="5"/>
      <c r="D105" s="3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5"/>
      <c r="B106" s="5"/>
      <c r="C106" s="5"/>
      <c r="D106" s="3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5"/>
      <c r="B107" s="5"/>
      <c r="C107" s="5"/>
      <c r="D107" s="3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5"/>
      <c r="B108" s="5"/>
      <c r="C108" s="5"/>
      <c r="D108" s="3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5"/>
      <c r="B109" s="5"/>
      <c r="C109" s="5"/>
      <c r="D109" s="3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5"/>
      <c r="B110" s="5"/>
      <c r="C110" s="5"/>
      <c r="D110" s="3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5"/>
      <c r="B111" s="5"/>
      <c r="C111" s="5"/>
      <c r="D111" s="3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5"/>
      <c r="B112" s="5"/>
      <c r="C112" s="5"/>
      <c r="D112" s="3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</row>
    <row r="113" spans="1:26" x14ac:dyDescent="0.2">
      <c r="A113" s="5"/>
      <c r="B113" s="5"/>
      <c r="C113" s="5"/>
      <c r="D113" s="3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</row>
    <row r="114" spans="1:26" x14ac:dyDescent="0.2">
      <c r="A114" s="5"/>
      <c r="B114" s="5"/>
      <c r="C114" s="5"/>
      <c r="D114" s="3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</row>
    <row r="115" spans="1:26" x14ac:dyDescent="0.2">
      <c r="A115" s="5"/>
      <c r="B115" s="5"/>
      <c r="C115" s="5"/>
      <c r="D115" s="3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9"/>
      <c r="Z115" s="9"/>
    </row>
    <row r="116" spans="1:26" x14ac:dyDescent="0.2">
      <c r="A116" s="5"/>
      <c r="B116" s="5"/>
      <c r="C116" s="5"/>
      <c r="D116" s="3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9"/>
      <c r="Z116" s="9"/>
    </row>
    <row r="117" spans="1:26" x14ac:dyDescent="0.2">
      <c r="A117" s="5"/>
      <c r="B117" s="5"/>
      <c r="C117" s="5"/>
      <c r="D117" s="3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9"/>
      <c r="Z117" s="9"/>
    </row>
    <row r="118" spans="1:26" x14ac:dyDescent="0.2">
      <c r="A118" s="5"/>
      <c r="B118" s="5"/>
      <c r="C118" s="5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9"/>
      <c r="Z118" s="9"/>
    </row>
    <row r="119" spans="1:2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9"/>
    </row>
    <row r="120" spans="1:2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9"/>
    </row>
    <row r="121" spans="1:2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9"/>
    </row>
    <row r="122" spans="1:2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9"/>
    </row>
    <row r="123" spans="1:2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9"/>
    </row>
    <row r="124" spans="1:2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9"/>
    </row>
    <row r="125" spans="1:2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9"/>
    </row>
    <row r="126" spans="1:2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9"/>
    </row>
    <row r="127" spans="1:2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9"/>
    </row>
    <row r="128" spans="1:2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9"/>
    </row>
    <row r="129" spans="1:2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9"/>
    </row>
    <row r="130" spans="1:2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9"/>
    </row>
    <row r="131" spans="1:2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9"/>
    </row>
    <row r="132" spans="1:2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9"/>
    </row>
    <row r="133" spans="1:2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9"/>
    </row>
    <row r="134" spans="1:2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9"/>
    </row>
    <row r="135" spans="1:2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9"/>
    </row>
    <row r="136" spans="1:2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9"/>
    </row>
    <row r="137" spans="1:2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9"/>
    </row>
    <row r="138" spans="1:2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9"/>
    </row>
    <row r="139" spans="1:2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9"/>
    </row>
    <row r="140" spans="1:2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9"/>
    </row>
    <row r="141" spans="1:2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9"/>
    </row>
    <row r="142" spans="1:2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9"/>
    </row>
    <row r="143" spans="1:2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9"/>
    </row>
    <row r="144" spans="1:2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9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9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9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9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9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9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9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9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9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9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9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9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9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9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9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9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9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9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9"/>
    </row>
  </sheetData>
  <dataValidations count="3">
    <dataValidation type="list" allowBlank="1" showInputMessage="1" showErrorMessage="1" sqref="P10">
      <formula1>"Annual,Semiannual,EveryFourthMonth,Quarterly,Bimonthly,Monthly,Biweekly,Weekly,Daily,Once,NoFrequency"</formula1>
    </dataValidation>
    <dataValidation type="list" allowBlank="1" showInputMessage="1" showErrorMessage="1" sqref="Q10">
      <formula1>"Following,Modified Following,Preceding,Modified Preceding,Unadjusted,Half-Month Modified Following"</formula1>
    </dataValidation>
    <dataValidation type="list" allowBlank="1" showInputMessage="1" showErrorMessage="1" sqref="R1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B3" sqref="B3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92" bestFit="1" customWidth="1"/>
    <col min="4" max="4" width="13.140625" style="192" bestFit="1" customWidth="1"/>
    <col min="5" max="5" width="17.28515625" style="192" hidden="1" customWidth="1" outlineLevel="1"/>
    <col min="6" max="6" width="9" style="192" bestFit="1" customWidth="1" collapsed="1"/>
    <col min="7" max="7" width="11.28515625" style="215" hidden="1" customWidth="1" outlineLevel="1"/>
    <col min="8" max="8" width="2.7109375" style="192" customWidth="1" collapsed="1"/>
    <col min="9" max="9" width="4.28515625" style="192" customWidth="1"/>
    <col min="10" max="10" width="6.7109375" style="192" bestFit="1" customWidth="1"/>
    <col min="11" max="11" width="12" style="192" bestFit="1" customWidth="1"/>
    <col min="12" max="12" width="16.140625" style="192" hidden="1" customWidth="1" outlineLevel="1"/>
    <col min="13" max="13" width="9" style="192" bestFit="1" customWidth="1" collapsed="1"/>
    <col min="14" max="14" width="11.28515625" style="215" hidden="1" customWidth="1" outlineLevel="1"/>
    <col min="15" max="15" width="2.7109375" style="192" customWidth="1" collapsed="1"/>
    <col min="16" max="16" width="4.28515625" style="192" customWidth="1"/>
    <col min="17" max="17" width="6.7109375" style="192" bestFit="1" customWidth="1"/>
    <col min="18" max="18" width="12" style="192" bestFit="1" customWidth="1"/>
    <col min="19" max="19" width="16.140625" style="192" hidden="1" customWidth="1" outlineLevel="1"/>
    <col min="20" max="20" width="9" style="192" bestFit="1" customWidth="1" collapsed="1"/>
    <col min="21" max="21" width="11.28515625" style="215" hidden="1" customWidth="1" outlineLevel="1"/>
    <col min="22" max="22" width="2.7109375" style="192" customWidth="1" collapsed="1"/>
    <col min="23" max="23" width="4.28515625" style="192" customWidth="1"/>
    <col min="24" max="24" width="6.7109375" style="192" bestFit="1" customWidth="1"/>
    <col min="25" max="25" width="15.140625" style="192" bestFit="1" customWidth="1"/>
    <col min="26" max="26" width="19.28515625" style="192" hidden="1" customWidth="1" outlineLevel="1"/>
    <col min="27" max="27" width="9" style="192" bestFit="1" customWidth="1" collapsed="1"/>
    <col min="28" max="28" width="10.7109375" style="215" hidden="1" customWidth="1" outlineLevel="1"/>
    <col min="29" max="29" width="2.7109375" style="192" customWidth="1" collapsed="1"/>
    <col min="30" max="30" width="4.28515625" style="192" customWidth="1"/>
    <col min="31" max="31" width="6.7109375" style="192" bestFit="1" customWidth="1"/>
    <col min="32" max="32" width="15.140625" style="192" bestFit="1" customWidth="1"/>
    <col min="33" max="33" width="19.28515625" style="192" hidden="1" customWidth="1" outlineLevel="1"/>
    <col min="34" max="34" width="9" style="192" bestFit="1" customWidth="1" collapsed="1"/>
    <col min="35" max="35" width="10.7109375" style="215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94" customFormat="1" ht="13.5" x14ac:dyDescent="0.25">
      <c r="B2" s="174" t="s">
        <v>15</v>
      </c>
      <c r="C2" s="175"/>
      <c r="D2" s="176"/>
      <c r="E2" s="193"/>
      <c r="F2" s="177">
        <f>_xll.ohTrigger(F4:F102)</f>
        <v>1</v>
      </c>
      <c r="G2" s="216"/>
      <c r="H2" s="193"/>
      <c r="I2" s="174" t="s">
        <v>17</v>
      </c>
      <c r="J2" s="175"/>
      <c r="K2" s="176"/>
      <c r="L2" s="193"/>
      <c r="M2" s="177">
        <f>_xll.ohTrigger(M4:M102)</f>
        <v>1</v>
      </c>
      <c r="N2" s="216"/>
      <c r="O2" s="193"/>
      <c r="P2" s="174" t="s">
        <v>19</v>
      </c>
      <c r="Q2" s="175"/>
      <c r="R2" s="176"/>
      <c r="S2" s="193"/>
      <c r="T2" s="177">
        <f>_xll.ohTrigger(T4:T102)</f>
        <v>1</v>
      </c>
      <c r="U2" s="216"/>
      <c r="W2" s="174" t="s">
        <v>14</v>
      </c>
      <c r="X2" s="175"/>
      <c r="Y2" s="176"/>
      <c r="Z2" s="193"/>
      <c r="AA2" s="177">
        <f>_xll.ohTrigger(AA4:AA102)</f>
        <v>1</v>
      </c>
      <c r="AB2" s="216"/>
      <c r="AC2" s="193"/>
      <c r="AD2" s="174" t="s">
        <v>73</v>
      </c>
      <c r="AE2" s="175"/>
      <c r="AF2" s="176"/>
      <c r="AG2" s="193"/>
      <c r="AH2" s="177">
        <f>_xll.ohTrigger(AH4:AH102)</f>
        <v>1</v>
      </c>
      <c r="AI2" s="216"/>
      <c r="AK2" s="177" t="s">
        <v>160</v>
      </c>
      <c r="AL2" s="204" t="s">
        <v>161</v>
      </c>
    </row>
    <row r="3" spans="2:38" s="194" customFormat="1" ht="13.5" x14ac:dyDescent="0.25">
      <c r="B3" s="178"/>
      <c r="C3" s="178" t="s">
        <v>162</v>
      </c>
      <c r="D3" s="179" t="s">
        <v>44</v>
      </c>
      <c r="E3" s="179" t="s">
        <v>163</v>
      </c>
      <c r="F3" s="179" t="s">
        <v>164</v>
      </c>
      <c r="G3" s="180" t="s">
        <v>165</v>
      </c>
      <c r="H3" s="193"/>
      <c r="I3" s="196"/>
      <c r="J3" s="196" t="s">
        <v>162</v>
      </c>
      <c r="K3" s="197" t="s">
        <v>44</v>
      </c>
      <c r="L3" s="197" t="s">
        <v>163</v>
      </c>
      <c r="M3" s="197" t="s">
        <v>164</v>
      </c>
      <c r="N3" s="198" t="s">
        <v>165</v>
      </c>
      <c r="O3" s="193"/>
      <c r="P3" s="196"/>
      <c r="Q3" s="196" t="s">
        <v>162</v>
      </c>
      <c r="R3" s="197" t="s">
        <v>44</v>
      </c>
      <c r="S3" s="197" t="s">
        <v>163</v>
      </c>
      <c r="T3" s="197" t="s">
        <v>164</v>
      </c>
      <c r="U3" s="198" t="s">
        <v>165</v>
      </c>
      <c r="W3" s="196"/>
      <c r="X3" s="196" t="s">
        <v>162</v>
      </c>
      <c r="Y3" s="197" t="s">
        <v>44</v>
      </c>
      <c r="Z3" s="197" t="s">
        <v>163</v>
      </c>
      <c r="AA3" s="197" t="s">
        <v>164</v>
      </c>
      <c r="AB3" s="198" t="s">
        <v>165</v>
      </c>
      <c r="AC3" s="195"/>
      <c r="AD3" s="196"/>
      <c r="AE3" s="196" t="s">
        <v>162</v>
      </c>
      <c r="AF3" s="197" t="s">
        <v>44</v>
      </c>
      <c r="AG3" s="197" t="s">
        <v>163</v>
      </c>
      <c r="AH3" s="197" t="s">
        <v>164</v>
      </c>
      <c r="AI3" s="198" t="s">
        <v>165</v>
      </c>
      <c r="AK3" s="181" t="s">
        <v>166</v>
      </c>
      <c r="AL3" s="182">
        <f>SettlementDate</f>
        <v>42138</v>
      </c>
    </row>
    <row r="4" spans="2:38" x14ac:dyDescent="0.2">
      <c r="B4" s="160" t="str">
        <f>IF(F4="","","Dp")</f>
        <v/>
      </c>
      <c r="C4" s="160"/>
      <c r="D4" s="160" t="str">
        <f t="array" ref="D4:D76">RicON</f>
        <v/>
      </c>
      <c r="E4" s="160" t="str">
        <f>IF(D4="","",_xll.qlSimpleQuote(SUBSTITUTE(D4,"=",""),,,Permanent,Trigger,ObjectOverwrite))</f>
        <v/>
      </c>
      <c r="F4" s="199" t="str">
        <f>IF(D4="","",'ON Pricing'!$I7)</f>
        <v/>
      </c>
      <c r="G4" s="217" t="str">
        <f>IF(E4="","",_xll.qlSimpleQuoteSetValue(E4,F4,Trigger))</f>
        <v/>
      </c>
      <c r="H4" s="140"/>
      <c r="I4" s="160"/>
      <c r="J4" s="160"/>
      <c r="K4" s="160" t="str">
        <f t="array" ref="K4:K112">Ric1M</f>
        <v/>
      </c>
      <c r="L4" s="160" t="str">
        <f>IF(K4="","",_xll.qlSimpleQuote(SUBSTITUTE(K4,"=",""),,,Permanent,Trigger,ObjectOverwrite))</f>
        <v/>
      </c>
      <c r="M4" s="199" t="str">
        <f>IF(K4="","",'1M Pricing'!$I7)</f>
        <v/>
      </c>
      <c r="N4" s="217" t="str">
        <f>IF(L4="","",_xll.qlSimpleQuoteSetValue(L4,M4,Trigger))</f>
        <v/>
      </c>
      <c r="O4" s="140"/>
      <c r="P4" s="160"/>
      <c r="Q4" s="160"/>
      <c r="R4" s="160" t="str">
        <f t="array" ref="R4:R112">Ric3M</f>
        <v/>
      </c>
      <c r="S4" s="160" t="str">
        <f>IF(R4="","",_xll.qlSimpleQuote(SUBSTITUTE(R4,"=",""),,,Permanent,Trigger,ObjectOverwrite))</f>
        <v/>
      </c>
      <c r="T4" s="199" t="str">
        <f>IF(R4="","",'3M Pricing'!$I7)</f>
        <v/>
      </c>
      <c r="U4" s="217" t="str">
        <f>IF(S4="","",_xll.qlSimpleQuoteSetValue(S4,T4,Trigger))</f>
        <v/>
      </c>
      <c r="V4" s="138"/>
      <c r="W4" s="160"/>
      <c r="X4" s="160"/>
      <c r="Y4" s="160" t="str">
        <f t="array" ref="Y4:Y112">Ric6M</f>
        <v/>
      </c>
      <c r="Z4" s="160" t="str">
        <f>IF(Y4="","",_xll.qlSimpleQuote(SUBSTITUTE(Y4,"=",""),,,Permanent,Trigger,ObjectOverwrite))</f>
        <v/>
      </c>
      <c r="AA4" s="199" t="str">
        <f>IF(Y4="","",'6M Pricing'!$I7)</f>
        <v/>
      </c>
      <c r="AB4" s="217" t="str">
        <f>IF(Z4="","",_xll.qlSimpleQuoteSetValue(Z4,AA4,Trigger))</f>
        <v/>
      </c>
      <c r="AC4" s="208"/>
      <c r="AD4" s="160"/>
      <c r="AE4" s="160"/>
      <c r="AF4" s="160" t="str">
        <f t="array" ref="AF4:AF112">Ric1Y</f>
        <v/>
      </c>
      <c r="AG4" s="199" t="str">
        <f>IF(AF4="","",_xll.qlSimpleQuote(SUBSTITUTE(AF4,"=",""),,,Permanent,Trigger,ObjectOverwrite))</f>
        <v/>
      </c>
      <c r="AH4" s="199" t="str">
        <f>IF(AF4="","",'1Y Pricing'!$I7)</f>
        <v/>
      </c>
      <c r="AI4" s="217" t="str">
        <f>IF(AG4="","",_xll.qlSimpleQuoteSetValue(AG4,AH4,Trigger))</f>
        <v/>
      </c>
      <c r="AK4" s="183" t="s">
        <v>167</v>
      </c>
      <c r="AL4" s="184" t="e">
        <f>DATE(RIGHT(LEFT(J22,5),4),LEFT(RIGHT(J22,4),2),RIGHT(J22,2))</f>
        <v>#VALUE!</v>
      </c>
    </row>
    <row r="5" spans="2:38" x14ac:dyDescent="0.2">
      <c r="B5" s="163" t="s">
        <v>149</v>
      </c>
      <c r="C5" s="163" t="s">
        <v>111</v>
      </c>
      <c r="D5" s="163" t="str">
        <v>EURONDPTN=</v>
      </c>
      <c r="E5" s="163" t="str">
        <f>IF(D5="","",_xll.qlSimpleQuote(SUBSTITUTE(D5,"=",""),,,Permanent,Trigger,ObjectOverwrite))</f>
        <v>EURONDPTN#0000</v>
      </c>
      <c r="F5" s="200">
        <f>IF(D5="","",'ON Pricing'!$I8)</f>
        <v>-9.9999999996658318E-4</v>
      </c>
      <c r="G5" s="218" t="e">
        <f>IF(E5="","",_xll.qlSimpleQuoteSetValue(E5,F5,Trigger))</f>
        <v>#N/A</v>
      </c>
      <c r="H5" s="140"/>
      <c r="I5" s="163"/>
      <c r="J5" s="163"/>
      <c r="K5" s="163" t="str">
        <v/>
      </c>
      <c r="L5" s="200" t="str">
        <f>IF(K5="","",_xll.qlSimpleQuote(SUBSTITUTE(K5,"=",""),,,Permanent,Trigger,ObjectOverwrite))</f>
        <v/>
      </c>
      <c r="M5" s="200" t="str">
        <f>IF(K5="","",'1M Pricing'!$I8)</f>
        <v/>
      </c>
      <c r="N5" s="218" t="str">
        <f>IF(L5="","",_xll.qlSimpleQuoteSetValue(L5,M5,Trigger))</f>
        <v/>
      </c>
      <c r="O5" s="209"/>
      <c r="P5" s="163"/>
      <c r="Q5" s="163"/>
      <c r="R5" s="163" t="str">
        <v/>
      </c>
      <c r="S5" s="200" t="str">
        <f>IF(R5="","",_xll.qlSimpleQuote(SUBSTITUTE(R5,"=",""),,,Permanent,Trigger,ObjectOverwrite))</f>
        <v/>
      </c>
      <c r="T5" s="200" t="str">
        <f>IF(R5="","",'3M Pricing'!$I8)</f>
        <v/>
      </c>
      <c r="U5" s="218" t="str">
        <f>IF(S5="","",_xll.qlSimpleQuoteSetValue(S5,T5,Trigger))</f>
        <v/>
      </c>
      <c r="V5" s="138"/>
      <c r="W5" s="163"/>
      <c r="X5" s="163"/>
      <c r="Y5" s="163" t="str">
        <v/>
      </c>
      <c r="Z5" s="200" t="str">
        <f>IF(Y5="","",_xll.qlSimpleQuote(SUBSTITUTE(Y5,"=",""),,,Permanent,Trigger,ObjectOverwrite))</f>
        <v/>
      </c>
      <c r="AA5" s="200" t="str">
        <f>IF(Y5="","",'6M Pricing'!$I8)</f>
        <v/>
      </c>
      <c r="AB5" s="218" t="str">
        <f>IF(Z5="","",_xll.qlSimpleQuoteSetValue(Z5,AA5,Trigger))</f>
        <v/>
      </c>
      <c r="AC5" s="208"/>
      <c r="AD5" s="163"/>
      <c r="AE5" s="163"/>
      <c r="AF5" s="163" t="str">
        <v/>
      </c>
      <c r="AG5" s="200" t="str">
        <f>IF(AF5="","",_xll.qlSimpleQuote(SUBSTITUTE(AF5,"=",""),,,Permanent,Trigger,ObjectOverwrite))</f>
        <v/>
      </c>
      <c r="AH5" s="200" t="str">
        <f>IF(AF5="","",'1Y Pricing'!$I8)</f>
        <v/>
      </c>
      <c r="AI5" s="218" t="str">
        <f>IF(AG5="","",_xll.qlSimpleQuoteSetValue(AG5,AH5,Trigger))</f>
        <v/>
      </c>
      <c r="AK5" s="183" t="s">
        <v>168</v>
      </c>
      <c r="AL5" s="185" t="e">
        <f>_xll.qlDayCounterYearFraction("actual/360",AL3,AL4,,,Trigger)</f>
        <v>#NUM!</v>
      </c>
    </row>
    <row r="6" spans="2:38" x14ac:dyDescent="0.2">
      <c r="B6" s="163" t="s">
        <v>149</v>
      </c>
      <c r="C6" s="163" t="s">
        <v>112</v>
      </c>
      <c r="D6" s="163" t="str">
        <v>EURONDPSN=</v>
      </c>
      <c r="E6" s="163" t="str">
        <f>IF(D6="","",_xll.qlSimpleQuote(SUBSTITUTE(D6,"=",""),,,Permanent,Trigger,ObjectOverwrite))</f>
        <v>EURONDPSN#0000</v>
      </c>
      <c r="F6" s="200">
        <f>IF(D6="","",'ON Pricing'!$I9)</f>
        <v>-9.9870853866868003E-4</v>
      </c>
      <c r="G6" s="218" t="e">
        <f>IF(E6="","",_xll.qlSimpleQuoteSetValue(E6,F6,Trigger))</f>
        <v>#N/A</v>
      </c>
      <c r="H6" s="140"/>
      <c r="I6" s="163" t="s">
        <v>149</v>
      </c>
      <c r="J6" s="163" t="s">
        <v>112</v>
      </c>
      <c r="K6" s="163" t="str">
        <v>EUR1MDPSN=</v>
      </c>
      <c r="L6" s="200" t="str">
        <f>IF(K6="","",_xll.qlSimpleQuote(SUBSTITUTE(K6,"=",""),,,Permanent,Trigger,ObjectOverwrite))</f>
        <v>EUR1MDPSN#0000</v>
      </c>
      <c r="M6" s="200">
        <f>IF(K6="","",'1M Pricing'!$I9)</f>
        <v>-5.2100226201279298E-4</v>
      </c>
      <c r="N6" s="218" t="e">
        <f>IF(L6="","",_xll.qlSimpleQuoteSetValue(L6,M6,Trigger))</f>
        <v>#N/A</v>
      </c>
      <c r="O6" s="209"/>
      <c r="P6" s="163" t="s">
        <v>149</v>
      </c>
      <c r="Q6" s="163" t="s">
        <v>112</v>
      </c>
      <c r="R6" s="163" t="str">
        <v>EUR3MDPSN=</v>
      </c>
      <c r="S6" s="200" t="str">
        <f>IF(R6="","",_xll.qlSimpleQuote(SUBSTITUTE(R6,"=",""),,,Permanent,Trigger,ObjectOverwrite))</f>
        <v>EUR3MDPSN#0000</v>
      </c>
      <c r="T6" s="200">
        <f>IF(R6="","",'3M Pricing'!$I9)</f>
        <v>-4.5350653904208116E-4</v>
      </c>
      <c r="U6" s="218" t="e">
        <f>IF(S6="","",_xll.qlSimpleQuoteSetValue(S6,T6,Trigger))</f>
        <v>#N/A</v>
      </c>
      <c r="V6" s="138"/>
      <c r="W6" s="163" t="s">
        <v>149</v>
      </c>
      <c r="X6" s="163" t="s">
        <v>112</v>
      </c>
      <c r="Y6" s="163" t="str">
        <v>EUR6MDPSN=</v>
      </c>
      <c r="Z6" s="200" t="str">
        <f>IF(Y6="","",_xll.qlSimpleQuote(SUBSTITUTE(Y6,"=",""),,,Permanent,Trigger,ObjectOverwrite))</f>
        <v>EUR6MDPSN#0000</v>
      </c>
      <c r="AA6" s="200">
        <f>IF(Y6="","",'6M Pricing'!$I9)</f>
        <v>7.6946948500911105E-4</v>
      </c>
      <c r="AB6" s="218" t="e">
        <f>IF(Z6="","",_xll.qlSimpleQuoteSetValue(Z6,AA6,Trigger))</f>
        <v>#N/A</v>
      </c>
      <c r="AC6" s="208"/>
      <c r="AD6" s="163" t="s">
        <v>149</v>
      </c>
      <c r="AE6" s="163" t="s">
        <v>112</v>
      </c>
      <c r="AF6" s="163" t="str">
        <v>EUR1YDPSN=</v>
      </c>
      <c r="AG6" s="200" t="str">
        <f>IF(AF6="","",_xll.qlSimpleQuote(SUBSTITUTE(AF6,"=",""),,,Permanent,Trigger,ObjectOverwrite))</f>
        <v>EUR1YDPSN#0000</v>
      </c>
      <c r="AH6" s="200">
        <f>IF(AF6="","",'1Y Pricing'!$I9)</f>
        <v>1.5566936826783007E-3</v>
      </c>
      <c r="AI6" s="218" t="e">
        <f>IF(AG6="","",_xll.qlSimpleQuoteSetValue(AG6,AH6,Trigger))</f>
        <v>#N/A</v>
      </c>
      <c r="AK6" s="183" t="s">
        <v>169</v>
      </c>
      <c r="AL6" s="186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63" t="s">
        <v>39</v>
      </c>
      <c r="C7" s="163" t="s">
        <v>116</v>
      </c>
      <c r="D7" s="163" t="str">
        <v>EURONOISSW=</v>
      </c>
      <c r="E7" s="163" t="str">
        <f>IF(D7="","",_xll.qlSimpleQuote(SUBSTITUTE(D7,"=",""),,,Permanent,Trigger,ObjectOverwrite))</f>
        <v>EURONOISSW#0000</v>
      </c>
      <c r="F7" s="200">
        <f>IF(D7="","",'ON Pricing'!$I10)</f>
        <v>-9.8999999999563738E-4</v>
      </c>
      <c r="G7" s="218" t="e">
        <f>IF(E7="","",_xll.qlSimpleQuoteSetValue(E7,F7,Trigger))</f>
        <v>#N/A</v>
      </c>
      <c r="H7" s="140"/>
      <c r="I7" s="163" t="s">
        <v>149</v>
      </c>
      <c r="J7" s="163" t="s">
        <v>116</v>
      </c>
      <c r="K7" s="168" t="str">
        <v>EUR1MDPSW=</v>
      </c>
      <c r="L7" s="200" t="str">
        <f>IF(K7="","",_xll.qlSimpleQuote(SUBSTITUTE(K7,"=",""),,,Permanent,Trigger,ObjectOverwrite))</f>
        <v>EUR1MDPSW#0000</v>
      </c>
      <c r="M7" s="200">
        <f>IF(K7="","",'1M Pricing'!$I10)</f>
        <v>-5.2099999998793986E-4</v>
      </c>
      <c r="N7" s="218" t="e">
        <f>IF(L7="","",_xll.qlSimpleQuoteSetValue(L7,M7,Trigger))</f>
        <v>#N/A</v>
      </c>
      <c r="O7" s="209"/>
      <c r="P7" s="163" t="s">
        <v>149</v>
      </c>
      <c r="Q7" s="163" t="s">
        <v>116</v>
      </c>
      <c r="R7" s="163" t="str">
        <v>EUR3MDPSW=</v>
      </c>
      <c r="S7" s="200" t="str">
        <f>IF(R7="","",_xll.qlSimpleQuote(SUBSTITUTE(R7,"=",""),,,Permanent,Trigger,ObjectOverwrite))</f>
        <v>EUR3MDPSW#0000</v>
      </c>
      <c r="T7" s="200">
        <f>IF(R7="","",'3M Pricing'!$I10)</f>
        <v>-4.5350482514448586E-4</v>
      </c>
      <c r="U7" s="218" t="e">
        <f>IF(S7="","",_xll.qlSimpleQuoteSetValue(S7,T7,Trigger))</f>
        <v>#N/A</v>
      </c>
      <c r="V7" s="138"/>
      <c r="W7" s="163" t="s">
        <v>149</v>
      </c>
      <c r="X7" s="163" t="s">
        <v>116</v>
      </c>
      <c r="Y7" s="163" t="str">
        <v>EUR6MDPSW=</v>
      </c>
      <c r="Z7" s="200" t="str">
        <f>IF(Y7="","",_xll.qlSimpleQuote(SUBSTITUTE(Y7,"=",""),,,Permanent,Trigger,ObjectOverwrite))</f>
        <v>EUR6MDPSW#0000</v>
      </c>
      <c r="AA7" s="200">
        <f>IF(Y7="","",'6M Pricing'!$I10)</f>
        <v>7.694744190280188E-4</v>
      </c>
      <c r="AB7" s="218" t="e">
        <f>IF(Z7="","",_xll.qlSimpleQuoteSetValue(Z7,AA7,Trigger))</f>
        <v>#N/A</v>
      </c>
      <c r="AC7" s="208"/>
      <c r="AD7" s="163" t="s">
        <v>149</v>
      </c>
      <c r="AE7" s="163" t="s">
        <v>116</v>
      </c>
      <c r="AF7" s="163" t="str">
        <v>EUR1YDPSW=</v>
      </c>
      <c r="AG7" s="200" t="str">
        <f>IF(AF7="","",_xll.qlSimpleQuote(SUBSTITUTE(AF7,"=",""),,,Permanent,Trigger,ObjectOverwrite))</f>
        <v>EUR1YDPSW#0000</v>
      </c>
      <c r="AH7" s="200">
        <f>IF(AF7="","",'1Y Pricing'!$I10)</f>
        <v>1.5567138769474148E-3</v>
      </c>
      <c r="AI7" s="218" t="e">
        <f>IF(AG7="","",_xll.qlSimpleQuoteSetValue(AG7,AH7,Trigger))</f>
        <v>#N/A</v>
      </c>
    </row>
    <row r="8" spans="2:38" x14ac:dyDescent="0.2">
      <c r="B8" s="163" t="s">
        <v>39</v>
      </c>
      <c r="C8" s="163" t="s">
        <v>16</v>
      </c>
      <c r="D8" s="163" t="str">
        <v>EURONOIS2W=</v>
      </c>
      <c r="E8" s="163" t="str">
        <f>IF(D8="","",_xll.qlSimpleQuote(SUBSTITUTE(D8,"=",""),,,Permanent,Trigger,ObjectOverwrite))</f>
        <v>EURONOIS2W#0000</v>
      </c>
      <c r="F8" s="200">
        <f>IF(D8="","",'ON Pricing'!$I11)</f>
        <v>-1.0000000001093262E-3</v>
      </c>
      <c r="G8" s="218" t="e">
        <f>IF(E8="","",_xll.qlSimpleQuoteSetValue(E8,F8,Trigger))</f>
        <v>#N/A</v>
      </c>
      <c r="H8" s="140"/>
      <c r="I8" s="163" t="s">
        <v>149</v>
      </c>
      <c r="J8" s="163" t="s">
        <v>16</v>
      </c>
      <c r="K8" s="163" t="str">
        <v>EUR1MDP2W=</v>
      </c>
      <c r="L8" s="200" t="str">
        <f>IF(K8="","",_xll.qlSimpleQuote(SUBSTITUTE(K8,"=",""),,,Permanent,Trigger,ObjectOverwrite))</f>
        <v>EUR1MDP2W#0000</v>
      </c>
      <c r="M8" s="200">
        <f>IF(K8="","",'1M Pricing'!$I11)</f>
        <v>-5.1900000000231524E-4</v>
      </c>
      <c r="N8" s="218" t="e">
        <f>IF(L8="","",_xll.qlSimpleQuoteSetValue(L8,M8,Trigger))</f>
        <v>#N/A</v>
      </c>
      <c r="O8" s="209"/>
      <c r="P8" s="163" t="s">
        <v>149</v>
      </c>
      <c r="Q8" s="163" t="s">
        <v>16</v>
      </c>
      <c r="R8" s="163" t="str">
        <v>EUR3MDP2W=</v>
      </c>
      <c r="S8" s="200" t="str">
        <f>IF(R8="","",_xll.qlSimpleQuote(SUBSTITUTE(R8,"=",""),,,Permanent,Trigger,ObjectOverwrite))</f>
        <v>EUR3MDP2W#0000</v>
      </c>
      <c r="T8" s="200">
        <f>IF(R8="","",'3M Pricing'!$I11)</f>
        <v>-4.5350282560966245E-4</v>
      </c>
      <c r="U8" s="218" t="e">
        <f>IF(S8="","",_xll.qlSimpleQuoteSetValue(S8,T8,Trigger))</f>
        <v>#N/A</v>
      </c>
      <c r="V8" s="138"/>
      <c r="W8" s="163" t="s">
        <v>149</v>
      </c>
      <c r="X8" s="163" t="s">
        <v>16</v>
      </c>
      <c r="Y8" s="163" t="str">
        <v>EUR6MDP2W=</v>
      </c>
      <c r="Z8" s="200" t="str">
        <f>IF(Y8="","",_xll.qlSimpleQuote(SUBSTITUTE(Y8,"=",""),,,Permanent,Trigger,ObjectOverwrite))</f>
        <v>EUR6MDP2W#0000</v>
      </c>
      <c r="AA8" s="200">
        <f>IF(Y8="","",'6M Pricing'!$I11)</f>
        <v>7.6948017546334721E-4</v>
      </c>
      <c r="AB8" s="218" t="e">
        <f>IF(Z8="","",_xll.qlSimpleQuoteSetValue(Z8,AA8,Trigger))</f>
        <v>#N/A</v>
      </c>
      <c r="AC8" s="208"/>
      <c r="AD8" s="163" t="s">
        <v>149</v>
      </c>
      <c r="AE8" s="163" t="s">
        <v>16</v>
      </c>
      <c r="AF8" s="163" t="str">
        <v>EUR1YDP2W=</v>
      </c>
      <c r="AG8" s="200" t="str">
        <f>IF(AF8="","",_xll.qlSimpleQuote(SUBSTITUTE(AF8,"=",""),,,Permanent,Trigger,ObjectOverwrite))</f>
        <v>EUR1YDP2W#0000</v>
      </c>
      <c r="AH8" s="200">
        <f>IF(AF8="","",'1Y Pricing'!$I11)</f>
        <v>1.556737437375309E-3</v>
      </c>
      <c r="AI8" s="218" t="e">
        <f>IF(AG8="","",_xll.qlSimpleQuoteSetValue(AG8,AH8,Trigger))</f>
        <v>#N/A</v>
      </c>
    </row>
    <row r="9" spans="2:38" x14ac:dyDescent="0.2">
      <c r="B9" s="163" t="s">
        <v>39</v>
      </c>
      <c r="C9" s="163" t="s">
        <v>75</v>
      </c>
      <c r="D9" s="163" t="str">
        <v>EURONOIS3W=</v>
      </c>
      <c r="E9" s="163" t="str">
        <f>IF(D9="","",_xll.qlSimpleQuote(SUBSTITUTE(D9,"=",""),,,Permanent,Trigger,ObjectOverwrite))</f>
        <v>EURONOIS3W#0000</v>
      </c>
      <c r="F9" s="200">
        <f>IF(D9="","",'ON Pricing'!$I12)</f>
        <v>-9.1999999999917549E-4</v>
      </c>
      <c r="G9" s="218" t="e">
        <f>IF(E9="","",_xll.qlSimpleQuoteSetValue(E9,F9,Trigger))</f>
        <v>#N/A</v>
      </c>
      <c r="H9" s="140"/>
      <c r="I9" s="163" t="s">
        <v>149</v>
      </c>
      <c r="J9" s="163" t="s">
        <v>75</v>
      </c>
      <c r="K9" s="163" t="str">
        <v>EUR1MDP3W=</v>
      </c>
      <c r="L9" s="200" t="str">
        <f>IF(K9="","",_xll.qlSimpleQuote(SUBSTITUTE(K9,"=",""),,,Permanent,Trigger,ObjectOverwrite))</f>
        <v>EUR1MDP3W#0000</v>
      </c>
      <c r="M9" s="200">
        <f>IF(K9="","",'1M Pricing'!$I12)</f>
        <v>-4.2700000022488638E-4</v>
      </c>
      <c r="N9" s="218" t="e">
        <f>IF(L9="","",_xll.qlSimpleQuoteSetValue(L9,M9,Trigger))</f>
        <v>#N/A</v>
      </c>
      <c r="O9" s="209"/>
      <c r="P9" s="163" t="s">
        <v>149</v>
      </c>
      <c r="Q9" s="163" t="s">
        <v>75</v>
      </c>
      <c r="R9" s="163" t="str">
        <v>EUR3MDP3W=</v>
      </c>
      <c r="S9" s="200" t="str">
        <f>IF(R9="","",_xll.qlSimpleQuote(SUBSTITUTE(R9,"=",""),,,Permanent,Trigger,ObjectOverwrite))</f>
        <v>EUR3MDP3W#0000</v>
      </c>
      <c r="T9" s="200">
        <f>IF(R9="","",'3M Pricing'!$I12)</f>
        <v>-3.506457871070369E-4</v>
      </c>
      <c r="U9" s="218" t="e">
        <f>IF(S9="","",_xll.qlSimpleQuoteSetValue(S9,T9,Trigger))</f>
        <v>#N/A</v>
      </c>
      <c r="V9" s="138"/>
      <c r="W9" s="163" t="s">
        <v>149</v>
      </c>
      <c r="X9" s="163" t="s">
        <v>75</v>
      </c>
      <c r="Y9" s="163" t="str">
        <v>EUR6MDP3W=</v>
      </c>
      <c r="Z9" s="200" t="str">
        <f>IF(Y9="","",_xll.qlSimpleQuote(SUBSTITUTE(Y9,"=",""),,,Permanent,Trigger,ObjectOverwrite))</f>
        <v>EUR6MDP3W#0000</v>
      </c>
      <c r="AA9" s="200">
        <f>IF(Y9="","",'6M Pricing'!$I12)</f>
        <v>8.7234830890712905E-4</v>
      </c>
      <c r="AB9" s="218" t="e">
        <f>IF(Z9="","",_xll.qlSimpleQuoteSetValue(Z9,AA9,Trigger))</f>
        <v>#N/A</v>
      </c>
      <c r="AC9" s="208"/>
      <c r="AD9" s="163" t="s">
        <v>149</v>
      </c>
      <c r="AE9" s="163" t="s">
        <v>75</v>
      </c>
      <c r="AF9" s="163" t="str">
        <v>EUR1YDP3W=</v>
      </c>
      <c r="AG9" s="200" t="str">
        <f>IF(AF9="","",_xll.qlSimpleQuote(SUBSTITUTE(AF9,"=",""),,,Permanent,Trigger,ObjectOverwrite))</f>
        <v>EUR1YDP3W#0000</v>
      </c>
      <c r="AH9" s="200">
        <f>IF(AF9="","",'1Y Pricing'!$I12)</f>
        <v>1.5567609982714004E-3</v>
      </c>
      <c r="AI9" s="218" t="e">
        <f>IF(AG9="","",_xll.qlSimpleQuoteSetValue(AG9,AH9,Trigger))</f>
        <v>#N/A</v>
      </c>
    </row>
    <row r="10" spans="2:38" x14ac:dyDescent="0.2">
      <c r="B10" s="163" t="s">
        <v>39</v>
      </c>
      <c r="C10" s="163" t="s">
        <v>17</v>
      </c>
      <c r="D10" s="163" t="str">
        <v>EURONOIS1M=</v>
      </c>
      <c r="E10" s="163" t="str">
        <f>IF(D10="","",_xll.qlSimpleQuote(SUBSTITUTE(D10,"=",""),,,Permanent,Trigger,ObjectOverwrite))</f>
        <v>EURONOIS1M#0000</v>
      </c>
      <c r="F10" s="200">
        <f>IF(D10="","",'ON Pricing'!$I13)</f>
        <v>-9.6000000000054364E-4</v>
      </c>
      <c r="G10" s="218" t="e">
        <f>IF(E10="","",_xll.qlSimpleQuoteSetValue(E10,F10,Trigger))</f>
        <v>#N/A</v>
      </c>
      <c r="H10" s="140"/>
      <c r="I10" s="163" t="s">
        <v>149</v>
      </c>
      <c r="J10" s="163" t="s">
        <v>17</v>
      </c>
      <c r="K10" s="163" t="str">
        <v>EUR1MDP1M=</v>
      </c>
      <c r="L10" s="200" t="str">
        <f>IF(K10="","",_xll.qlSimpleQuote(SUBSTITUTE(K10,"=",""),,,Permanent,Trigger,ObjectOverwrite))</f>
        <v>EUR1MDP1M#0000</v>
      </c>
      <c r="M10" s="200">
        <f>IF(K10="","",'1M Pricing'!$I13)</f>
        <v>-4.5000000000169904E-4</v>
      </c>
      <c r="N10" s="218" t="e">
        <f>IF(L10="","",_xll.qlSimpleQuoteSetValue(L10,M10,Trigger))</f>
        <v>#N/A</v>
      </c>
      <c r="O10" s="209"/>
      <c r="P10" s="163" t="s">
        <v>149</v>
      </c>
      <c r="Q10" s="163" t="s">
        <v>17</v>
      </c>
      <c r="R10" s="163" t="str">
        <v>EUR3MDP1M=</v>
      </c>
      <c r="S10" s="200" t="str">
        <f>IF(R10="","",_xll.qlSimpleQuote(SUBSTITUTE(R10,"=",""),,,Permanent,Trigger,ObjectOverwrite))</f>
        <v>EUR3MDP1M#0000</v>
      </c>
      <c r="T10" s="200">
        <f>IF(R10="","",'3M Pricing'!$I13)</f>
        <v>-3.8600000000083012E-4</v>
      </c>
      <c r="U10" s="218" t="e">
        <f>IF(S10="","",_xll.qlSimpleQuoteSetValue(S10,T10,Trigger))</f>
        <v>#N/A</v>
      </c>
      <c r="V10" s="138"/>
      <c r="W10" s="163" t="s">
        <v>149</v>
      </c>
      <c r="X10" s="163" t="s">
        <v>17</v>
      </c>
      <c r="Y10" s="163" t="str">
        <v>EUR6MDP1M=</v>
      </c>
      <c r="Z10" s="200" t="str">
        <f>IF(Y10="","",_xll.qlSimpleQuote(SUBSTITUTE(Y10,"=",""),,,Permanent,Trigger,ObjectOverwrite))</f>
        <v>EUR6MDP1M#0000</v>
      </c>
      <c r="AA10" s="200">
        <f>IF(Y10="","",'6M Pricing'!$I13)</f>
        <v>8.3700000000158647E-4</v>
      </c>
      <c r="AB10" s="218" t="e">
        <f>IF(Z10="","",_xll.qlSimpleQuoteSetValue(Z10,AA10,Trigger))</f>
        <v>#N/A</v>
      </c>
      <c r="AC10" s="208"/>
      <c r="AD10" s="163" t="s">
        <v>149</v>
      </c>
      <c r="AE10" s="163" t="s">
        <v>17</v>
      </c>
      <c r="AF10" s="163" t="str">
        <v>EUR1YDP1M=</v>
      </c>
      <c r="AG10" s="200" t="str">
        <f>IF(AF10="","",_xll.qlSimpleQuote(SUBSTITUTE(AF10,"=",""),,,Permanent,Trigger,ObjectOverwrite))</f>
        <v>EUR1YDP1M#0000</v>
      </c>
      <c r="AH10" s="200">
        <f>IF(AF10="","",'1Y Pricing'!$I13)</f>
        <v>1.556798023506778E-3</v>
      </c>
      <c r="AI10" s="218" t="e">
        <f>IF(AG10="","",_xll.qlSimpleQuoteSetValue(AG10,AH10,Trigger))</f>
        <v>#N/A</v>
      </c>
    </row>
    <row r="11" spans="2:38" x14ac:dyDescent="0.2">
      <c r="B11" s="163" t="s">
        <v>39</v>
      </c>
      <c r="C11" s="163" t="s">
        <v>18</v>
      </c>
      <c r="D11" s="163" t="str">
        <v>EURONOIS2M=</v>
      </c>
      <c r="E11" s="163" t="str">
        <f>IF(D11="","",_xll.qlSimpleQuote(SUBSTITUTE(D11,"=",""),,,Permanent,Trigger,ObjectOverwrite))</f>
        <v>EURONOIS2M#0000</v>
      </c>
      <c r="F11" s="200">
        <f>IF(D11="","",'ON Pricing'!$I14)</f>
        <v>-1.039999999906435E-3</v>
      </c>
      <c r="G11" s="218" t="e">
        <f>IF(E11="","",_xll.qlSimpleQuoteSetValue(E11,F11,Trigger))</f>
        <v>#N/A</v>
      </c>
      <c r="H11" s="140"/>
      <c r="I11" s="163"/>
      <c r="J11" s="163"/>
      <c r="K11" s="163" t="str">
        <v/>
      </c>
      <c r="L11" s="200" t="str">
        <f>IF(K11="","",_xll.qlSimpleQuote(SUBSTITUTE(K11,"=",""),,,Permanent,Trigger,ObjectOverwrite))</f>
        <v/>
      </c>
      <c r="M11" s="200" t="str">
        <f>IF(K11="","",'1M Pricing'!$I14)</f>
        <v/>
      </c>
      <c r="N11" s="218" t="str">
        <f>IF(L11="","",_xll.qlSimpleQuoteSetValue(L11,M11,Trigger))</f>
        <v/>
      </c>
      <c r="O11" s="209"/>
      <c r="P11" s="163" t="s">
        <v>149</v>
      </c>
      <c r="Q11" s="163" t="s">
        <v>18</v>
      </c>
      <c r="R11" s="163" t="str">
        <v>EUR3MDP2M=</v>
      </c>
      <c r="S11" s="200" t="str">
        <f>IF(R11="","",_xll.qlSimpleQuote(SUBSTITUTE(R11,"=",""),,,Permanent,Trigger,ObjectOverwrite))</f>
        <v>EUR3MDP2M#0000</v>
      </c>
      <c r="T11" s="200">
        <f>IF(R11="","",'3M Pricing'!$I14)</f>
        <v>-2.6399999999929209E-4</v>
      </c>
      <c r="U11" s="218" t="e">
        <f>IF(S11="","",_xll.qlSimpleQuoteSetValue(S11,T11,Trigger))</f>
        <v>#N/A</v>
      </c>
      <c r="V11" s="138"/>
      <c r="W11" s="163" t="s">
        <v>149</v>
      </c>
      <c r="X11" s="163" t="s">
        <v>18</v>
      </c>
      <c r="Y11" s="163" t="str">
        <v>EUR6MDP2M=</v>
      </c>
      <c r="Z11" s="200" t="str">
        <f>IF(Y11="","",_xll.qlSimpleQuote(SUBSTITUTE(Y11,"=",""),,,Permanent,Trigger,ObjectOverwrite))</f>
        <v>EUR6MDP2M#0000</v>
      </c>
      <c r="AA11" s="200">
        <f>IF(Y11="","",'6M Pricing'!$I14)</f>
        <v>7.6600000000031374E-4</v>
      </c>
      <c r="AB11" s="218" t="e">
        <f>IF(Z11="","",_xll.qlSimpleQuoteSetValue(Z11,AA11,Trigger))</f>
        <v>#N/A</v>
      </c>
      <c r="AC11" s="208"/>
      <c r="AD11" s="163" t="s">
        <v>149</v>
      </c>
      <c r="AE11" s="163" t="s">
        <v>18</v>
      </c>
      <c r="AF11" s="163" t="str">
        <v>EUR1YDP2M=</v>
      </c>
      <c r="AG11" s="200" t="str">
        <f>IF(AF11="","",_xll.qlSimpleQuote(SUBSTITUTE(AF11,"=",""),,,Permanent,Trigger,ObjectOverwrite))</f>
        <v>EUR1YDP2M#0000</v>
      </c>
      <c r="AH11" s="200">
        <f>IF(AF11="","",'1Y Pricing'!$I14)</f>
        <v>1.5568956411151599E-3</v>
      </c>
      <c r="AI11" s="218" t="e">
        <f>IF(AG11="","",_xll.qlSimpleQuoteSetValue(AG11,AH11,Trigger))</f>
        <v>#N/A</v>
      </c>
    </row>
    <row r="12" spans="2:38" x14ac:dyDescent="0.2">
      <c r="B12" s="163" t="s">
        <v>39</v>
      </c>
      <c r="C12" s="163" t="s">
        <v>19</v>
      </c>
      <c r="D12" s="163" t="str">
        <v>EURONOIS3M=</v>
      </c>
      <c r="E12" s="163" t="str">
        <f>IF(D12="","",_xll.qlSimpleQuote(SUBSTITUTE(D12,"=",""),,,Permanent,Trigger,ObjectOverwrite))</f>
        <v>EURONOIS3M#0000</v>
      </c>
      <c r="F12" s="200">
        <f>IF(D12="","",'ON Pricing'!$I15)</f>
        <v>-1.0957499746229752E-3</v>
      </c>
      <c r="G12" s="218" t="e">
        <f>IF(E12="","",_xll.qlSimpleQuoteSetValue(E12,F12,Trigger))</f>
        <v>#N/A</v>
      </c>
      <c r="H12" s="140"/>
      <c r="I12" s="163"/>
      <c r="J12" s="163"/>
      <c r="K12" s="163" t="str">
        <v/>
      </c>
      <c r="L12" s="200" t="str">
        <f>IF(K12="","",_xll.qlSimpleQuote(SUBSTITUTE(K12,"=",""),,,Permanent,Trigger,ObjectOverwrite))</f>
        <v/>
      </c>
      <c r="M12" s="200" t="str">
        <f>IF(K12="","",'1M Pricing'!$I15)</f>
        <v/>
      </c>
      <c r="N12" s="218" t="str">
        <f>IF(L12="","",_xll.qlSimpleQuoteSetValue(L12,M12,Trigger))</f>
        <v/>
      </c>
      <c r="O12" s="209"/>
      <c r="P12" s="163" t="s">
        <v>149</v>
      </c>
      <c r="Q12" s="163" t="s">
        <v>19</v>
      </c>
      <c r="R12" s="163" t="str">
        <v>EUR3MDP3M=</v>
      </c>
      <c r="S12" s="200" t="str">
        <f>IF(R12="","",_xll.qlSimpleQuote(SUBSTITUTE(R12,"=",""),,,Permanent,Trigger,ObjectOverwrite))</f>
        <v>EUR3MDP3M#0000</v>
      </c>
      <c r="T12" s="200">
        <f>IF(R12="","",'3M Pricing'!$I15)</f>
        <v>-1.7000000000059239E-4</v>
      </c>
      <c r="U12" s="218" t="e">
        <f>IF(S12="","",_xll.qlSimpleQuoteSetValue(S12,T12,Trigger))</f>
        <v>#N/A</v>
      </c>
      <c r="V12" s="138"/>
      <c r="W12" s="163" t="s">
        <v>149</v>
      </c>
      <c r="X12" s="163" t="s">
        <v>19</v>
      </c>
      <c r="Y12" s="163" t="str">
        <v>EUR6MDP3M=</v>
      </c>
      <c r="Z12" s="200" t="str">
        <f>IF(Y12="","",_xll.qlSimpleQuote(SUBSTITUTE(Y12,"=",""),,,Permanent,Trigger,ObjectOverwrite))</f>
        <v>EUR6MDP3M#0000</v>
      </c>
      <c r="AA12" s="200">
        <f>IF(Y12="","",'6M Pricing'!$I15)</f>
        <v>7.1899999999965351E-4</v>
      </c>
      <c r="AB12" s="218" t="e">
        <f>IF(Z12="","",_xll.qlSimpleQuoteSetValue(Z12,AA12,Trigger))</f>
        <v>#N/A</v>
      </c>
      <c r="AC12" s="208"/>
      <c r="AD12" s="163" t="s">
        <v>149</v>
      </c>
      <c r="AE12" s="163" t="s">
        <v>19</v>
      </c>
      <c r="AF12" s="163" t="str">
        <v>EUR1YDP3M=</v>
      </c>
      <c r="AG12" s="200" t="str">
        <f>IF(AF12="","",_xll.qlSimpleQuote(SUBSTITUTE(AF12,"=",""),,,Permanent,Trigger,ObjectOverwrite))</f>
        <v>EUR1YDP3M#0000</v>
      </c>
      <c r="AH12" s="200">
        <f>IF(AF12="","",'1Y Pricing'!$I15)</f>
        <v>1.5569999999993742E-3</v>
      </c>
      <c r="AI12" s="218" t="e">
        <f>IF(AG12="","",_xll.qlSimpleQuoteSetValue(AG12,AH12,Trigger))</f>
        <v>#N/A</v>
      </c>
    </row>
    <row r="13" spans="2:38" x14ac:dyDescent="0.2">
      <c r="B13" s="163" t="s">
        <v>39</v>
      </c>
      <c r="C13" s="163" t="s">
        <v>20</v>
      </c>
      <c r="D13" s="163" t="str">
        <v>EURONOIS4M=</v>
      </c>
      <c r="E13" s="163" t="str">
        <f>IF(D13="","",_xll.qlSimpleQuote(SUBSTITUTE(D13,"=",""),,,Permanent,Trigger,ObjectOverwrite))</f>
        <v>EURONOIS4M#0000</v>
      </c>
      <c r="F13" s="200">
        <f>IF(D13="","",'ON Pricing'!$I16)</f>
        <v>-1.1409356189219747E-3</v>
      </c>
      <c r="G13" s="218" t="e">
        <f>IF(E13="","",_xll.qlSimpleQuoteSetValue(E13,F13,Trigger))</f>
        <v>#N/A</v>
      </c>
      <c r="H13" s="140"/>
      <c r="I13" s="163"/>
      <c r="J13" s="163"/>
      <c r="K13" s="163" t="str">
        <v/>
      </c>
      <c r="L13" s="200" t="str">
        <f>IF(K13="","",_xll.qlSimpleQuote(SUBSTITUTE(K13,"=",""),,,Permanent,Trigger,ObjectOverwrite))</f>
        <v/>
      </c>
      <c r="M13" s="200" t="str">
        <f>IF(K13="","",'1M Pricing'!$I16)</f>
        <v/>
      </c>
      <c r="N13" s="218" t="str">
        <f>IF(L13="","",_xll.qlSimpleQuoteSetValue(L13,M13,Trigger))</f>
        <v/>
      </c>
      <c r="O13" s="209"/>
      <c r="P13" s="163"/>
      <c r="Q13" s="163" t="s">
        <v>158</v>
      </c>
      <c r="R13" s="163" t="str">
        <v>EUR3MSTUB=</v>
      </c>
      <c r="S13" s="200" t="str">
        <f>IF(R13="","",_xll.qlSimpleQuote(SUBSTITUTE(R13,"=",""),,,Permanent,Trigger,ObjectOverwrite))</f>
        <v>EUR3MSTUB#0000</v>
      </c>
      <c r="T13" s="200">
        <f>IF(R13="","",'3M Pricing'!$I16)</f>
        <v>0</v>
      </c>
      <c r="U13" s="218" t="e">
        <f>IF(S13="","",_xll.qlSimpleQuoteSetValue(S13,T13,Trigger))</f>
        <v>#N/A</v>
      </c>
      <c r="V13" s="138"/>
      <c r="W13" s="163" t="s">
        <v>149</v>
      </c>
      <c r="X13" s="163" t="s">
        <v>20</v>
      </c>
      <c r="Y13" s="163" t="str">
        <v>EUR6MDP4M=</v>
      </c>
      <c r="Z13" s="200" t="str">
        <f>IF(Y13="","",_xll.qlSimpleQuote(SUBSTITUTE(Y13,"=",""),,,Permanent,Trigger,ObjectOverwrite))</f>
        <v>EUR6MDP4M#0000</v>
      </c>
      <c r="AA13" s="200">
        <f>IF(Y13="","",'6M Pricing'!$I16)</f>
        <v>6.9300000000022794E-4</v>
      </c>
      <c r="AB13" s="218" t="e">
        <f>IF(Z13="","",_xll.qlSimpleQuoteSetValue(Z13,AA13,Trigger))</f>
        <v>#N/A</v>
      </c>
      <c r="AC13" s="208"/>
      <c r="AD13" s="163" t="s">
        <v>149</v>
      </c>
      <c r="AE13" s="163" t="s">
        <v>20</v>
      </c>
      <c r="AF13" s="163" t="str">
        <v>EUR1YDP4M=</v>
      </c>
      <c r="AG13" s="200" t="str">
        <f>IF(AF13="","",_xll.qlSimpleQuote(SUBSTITUTE(AF13,"=",""),,,Permanent,Trigger,ObjectOverwrite))</f>
        <v>EUR1YDP4M#0000</v>
      </c>
      <c r="AH13" s="200">
        <f>IF(AF13="","",'1Y Pricing'!$I16)</f>
        <v>1.5573440231706535E-3</v>
      </c>
      <c r="AI13" s="218" t="e">
        <f>IF(AG13="","",_xll.qlSimpleQuoteSetValue(AG13,AH13,Trigger))</f>
        <v>#N/A</v>
      </c>
    </row>
    <row r="14" spans="2:38" x14ac:dyDescent="0.2">
      <c r="B14" s="163" t="s">
        <v>39</v>
      </c>
      <c r="C14" s="163" t="s">
        <v>21</v>
      </c>
      <c r="D14" s="163" t="str">
        <v>EURONOIS5M=</v>
      </c>
      <c r="E14" s="163" t="str">
        <f>IF(D14="","",_xll.qlSimpleQuote(SUBSTITUTE(D14,"=",""),,,Permanent,Trigger,ObjectOverwrite))</f>
        <v>EURONOIS5M#0000</v>
      </c>
      <c r="F14" s="200">
        <f>IF(D14="","",'ON Pricing'!$I17)</f>
        <v>-1.1302346216869512E-3</v>
      </c>
      <c r="G14" s="218" t="e">
        <f>IF(E14="","",_xll.qlSimpleQuoteSetValue(E14,F14,Trigger))</f>
        <v>#N/A</v>
      </c>
      <c r="H14" s="140"/>
      <c r="I14" s="163"/>
      <c r="J14" s="163"/>
      <c r="K14" s="163" t="str">
        <v/>
      </c>
      <c r="L14" s="200" t="str">
        <f>IF(K14="","",_xll.qlSimpleQuote(SUBSTITUTE(K14,"=",""),,,Permanent,Trigger,ObjectOverwrite))</f>
        <v/>
      </c>
      <c r="M14" s="200" t="str">
        <f>IF(K14="","",'1M Pricing'!$I17)</f>
        <v/>
      </c>
      <c r="N14" s="218" t="str">
        <f>IF(L14="","",_xll.qlSimpleQuoteSetValue(L14,M14,Trigger))</f>
        <v/>
      </c>
      <c r="O14" s="209"/>
      <c r="P14" s="163"/>
      <c r="Q14" s="163"/>
      <c r="R14" s="163" t="str">
        <v/>
      </c>
      <c r="S14" s="200" t="str">
        <f>IF(R14="","",_xll.qlSimpleQuote(SUBSTITUTE(R14,"=",""),,,Permanent,Trigger,ObjectOverwrite))</f>
        <v/>
      </c>
      <c r="T14" s="200" t="str">
        <f>IF(R14="","",'3M Pricing'!$I17)</f>
        <v/>
      </c>
      <c r="U14" s="218" t="str">
        <f>IF(S14="","",_xll.qlSimpleQuoteSetValue(S14,T14,Trigger))</f>
        <v/>
      </c>
      <c r="V14" s="138"/>
      <c r="W14" s="163" t="s">
        <v>149</v>
      </c>
      <c r="X14" s="163" t="s">
        <v>21</v>
      </c>
      <c r="Y14" s="163" t="str">
        <v>EUR6MDP5M=</v>
      </c>
      <c r="Z14" s="200" t="str">
        <f>IF(Y14="","",_xll.qlSimpleQuote(SUBSTITUTE(Y14,"=",""),,,Permanent,Trigger,ObjectOverwrite))</f>
        <v>EUR6MDP5M#0000</v>
      </c>
      <c r="AA14" s="200">
        <f>IF(Y14="","",'6M Pricing'!$I17)</f>
        <v>6.8099999999963123E-4</v>
      </c>
      <c r="AB14" s="218" t="e">
        <f>IF(Z14="","",_xll.qlSimpleQuoteSetValue(Z14,AA14,Trigger))</f>
        <v>#N/A</v>
      </c>
      <c r="AC14" s="208"/>
      <c r="AD14" s="163" t="s">
        <v>149</v>
      </c>
      <c r="AE14" s="163" t="s">
        <v>21</v>
      </c>
      <c r="AF14" s="163" t="str">
        <v>EUR1YDP5M=</v>
      </c>
      <c r="AG14" s="200" t="str">
        <f>IF(AF14="","",_xll.qlSimpleQuote(SUBSTITUTE(AF14,"=",""),,,Permanent,Trigger,ObjectOverwrite))</f>
        <v>EUR1YDP5M#0000</v>
      </c>
      <c r="AH14" s="200">
        <f>IF(AF14="","",'1Y Pricing'!$I17)</f>
        <v>1.5590315743760515E-3</v>
      </c>
      <c r="AI14" s="218" t="e">
        <f>IF(AG14="","",_xll.qlSimpleQuoteSetValue(AG14,AH14,Trigger))</f>
        <v>#N/A</v>
      </c>
    </row>
    <row r="15" spans="2:38" x14ac:dyDescent="0.2">
      <c r="B15" s="163" t="s">
        <v>39</v>
      </c>
      <c r="C15" s="163" t="s">
        <v>14</v>
      </c>
      <c r="D15" s="163" t="str">
        <v>EURONOIS6M=</v>
      </c>
      <c r="E15" s="163" t="str">
        <f>IF(D15="","",_xll.qlSimpleQuote(SUBSTITUTE(D15,"=",""),,,Permanent,Trigger,ObjectOverwrite))</f>
        <v>EURONOIS6M#0000</v>
      </c>
      <c r="F15" s="200">
        <f>IF(D15="","",'ON Pricing'!$I18)</f>
        <v>-1.1641273057226877E-3</v>
      </c>
      <c r="G15" s="218" t="e">
        <f>IF(E15="","",_xll.qlSimpleQuoteSetValue(E15,F15,Trigger))</f>
        <v>#N/A</v>
      </c>
      <c r="H15" s="140"/>
      <c r="I15" s="163"/>
      <c r="J15" s="163"/>
      <c r="K15" s="163" t="str">
        <v/>
      </c>
      <c r="L15" s="200" t="str">
        <f>IF(K15="","",_xll.qlSimpleQuote(SUBSTITUTE(K15,"=",""),,,Permanent,Trigger,ObjectOverwrite))</f>
        <v/>
      </c>
      <c r="M15" s="200" t="str">
        <f>IF(K15="","",'1M Pricing'!$I18)</f>
        <v/>
      </c>
      <c r="N15" s="218" t="str">
        <f>IF(L15="","",_xll.qlSimpleQuoteSetValue(L15,M15,Trigger))</f>
        <v/>
      </c>
      <c r="O15" s="209"/>
      <c r="P15" s="163"/>
      <c r="Q15" s="163"/>
      <c r="R15" s="163" t="str">
        <v/>
      </c>
      <c r="S15" s="200" t="str">
        <f>IF(R15="","",_xll.qlSimpleQuote(SUBSTITUTE(R15,"=",""),,,Permanent,Trigger,ObjectOverwrite))</f>
        <v/>
      </c>
      <c r="T15" s="200" t="str">
        <f>IF(R15="","",'3M Pricing'!$I18)</f>
        <v/>
      </c>
      <c r="U15" s="218" t="str">
        <f>IF(S15="","",_xll.qlSimpleQuoteSetValue(S15,T15,Trigger))</f>
        <v/>
      </c>
      <c r="V15" s="138"/>
      <c r="W15" s="163" t="s">
        <v>149</v>
      </c>
      <c r="X15" s="163" t="s">
        <v>14</v>
      </c>
      <c r="Y15" s="163" t="str">
        <v>EUR6MDP6M=</v>
      </c>
      <c r="Z15" s="200" t="str">
        <f>IF(Y15="","",_xll.qlSimpleQuote(SUBSTITUTE(Y15,"=",""),,,Permanent,Trigger,ObjectOverwrite))</f>
        <v>EUR6MDP6M#0000</v>
      </c>
      <c r="AA15" s="200">
        <f>IF(Y15="","",'6M Pricing'!$I18)</f>
        <v>6.6799999999994099E-4</v>
      </c>
      <c r="AB15" s="218" t="e">
        <f>IF(Z15="","",_xll.qlSimpleQuoteSetValue(Z15,AA15,Trigger))</f>
        <v>#N/A</v>
      </c>
      <c r="AC15" s="208"/>
      <c r="AD15" s="163" t="s">
        <v>149</v>
      </c>
      <c r="AE15" s="163" t="s">
        <v>14</v>
      </c>
      <c r="AF15" s="163" t="str">
        <v>EUR1YDP6M=</v>
      </c>
      <c r="AG15" s="200" t="str">
        <f>IF(AF15="","",_xll.qlSimpleQuote(SUBSTITUTE(AF15,"=",""),,,Permanent,Trigger,ObjectOverwrite))</f>
        <v>EUR1YDP6M#0000</v>
      </c>
      <c r="AH15" s="200">
        <f>IF(AF15="","",'1Y Pricing'!$I18)</f>
        <v>1.5640000000002067E-3</v>
      </c>
      <c r="AI15" s="218" t="e">
        <f>IF(AG15="","",_xll.qlSimpleQuoteSetValue(AG15,AH15,Trigger))</f>
        <v>#N/A</v>
      </c>
    </row>
    <row r="16" spans="2:38" x14ac:dyDescent="0.2">
      <c r="B16" s="163" t="s">
        <v>39</v>
      </c>
      <c r="C16" s="163" t="s">
        <v>68</v>
      </c>
      <c r="D16" s="163" t="str">
        <v>EURONOIS7M=</v>
      </c>
      <c r="E16" s="163" t="str">
        <f>IF(D16="","",_xll.qlSimpleQuote(SUBSTITUTE(D16,"=",""),,,Permanent,Trigger,ObjectOverwrite))</f>
        <v>EURONOIS7M#0000</v>
      </c>
      <c r="F16" s="200">
        <f>IF(D16="","",'ON Pricing'!$I19)</f>
        <v>-1.1926031920727336E-3</v>
      </c>
      <c r="G16" s="218" t="e">
        <f>IF(E16="","",_xll.qlSimpleQuoteSetValue(E16,F16,Trigger))</f>
        <v>#N/A</v>
      </c>
      <c r="H16" s="140"/>
      <c r="I16" s="163"/>
      <c r="J16" s="163"/>
      <c r="K16" s="163" t="str">
        <v/>
      </c>
      <c r="L16" s="200" t="str">
        <f>IF(K16="","",_xll.qlSimpleQuote(SUBSTITUTE(K16,"=",""),,,Permanent,Trigger,ObjectOverwrite))</f>
        <v/>
      </c>
      <c r="M16" s="200" t="str">
        <f>IF(K16="","",'1M Pricing'!$I19)</f>
        <v/>
      </c>
      <c r="N16" s="218" t="str">
        <f>IF(L16="","",_xll.qlSimpleQuoteSetValue(L16,M16,Trigger))</f>
        <v/>
      </c>
      <c r="O16" s="209"/>
      <c r="P16" s="163"/>
      <c r="Q16" s="163"/>
      <c r="R16" s="163" t="str">
        <v/>
      </c>
      <c r="S16" s="200" t="str">
        <f>IF(R16="","",_xll.qlSimpleQuote(SUBSTITUTE(R16,"=",""),,,Permanent,Trigger,ObjectOverwrite))</f>
        <v/>
      </c>
      <c r="T16" s="200" t="str">
        <f>IF(R16="","",'3M Pricing'!$I19)</f>
        <v/>
      </c>
      <c r="U16" s="218" t="str">
        <f>IF(S16="","",_xll.qlSimpleQuoteSetValue(S16,T16,Trigger))</f>
        <v/>
      </c>
      <c r="V16" s="138"/>
      <c r="W16" s="163"/>
      <c r="X16" s="163"/>
      <c r="Y16" s="163" t="str">
        <v/>
      </c>
      <c r="Z16" s="200" t="str">
        <f>IF(Y16="","",_xll.qlSimpleQuote(SUBSTITUTE(Y16,"=",""),,,Permanent,Trigger,ObjectOverwrite))</f>
        <v/>
      </c>
      <c r="AA16" s="200" t="str">
        <f>IF(Y16="","",'6M Pricing'!$I19)</f>
        <v/>
      </c>
      <c r="AB16" s="218" t="str">
        <f>IF(Z16="","",_xll.qlSimpleQuoteSetValue(Z16,AA16,Trigger))</f>
        <v/>
      </c>
      <c r="AC16" s="208"/>
      <c r="AD16" s="163" t="s">
        <v>149</v>
      </c>
      <c r="AE16" s="163" t="s">
        <v>68</v>
      </c>
      <c r="AF16" s="163" t="str">
        <v>EUR1YDP7M=</v>
      </c>
      <c r="AG16" s="200" t="str">
        <f>IF(AF16="","",_xll.qlSimpleQuote(SUBSTITUTE(AF16,"=",""),,,Permanent,Trigger,ObjectOverwrite))</f>
        <v>EUR1YDP7M#0000</v>
      </c>
      <c r="AH16" s="200">
        <f>IF(AF16="","",'1Y Pricing'!$I19)</f>
        <v>1.5725811587128733E-3</v>
      </c>
      <c r="AI16" s="218" t="e">
        <f>IF(AG16="","",_xll.qlSimpleQuoteSetValue(AG16,AH16,Trigger))</f>
        <v>#N/A</v>
      </c>
    </row>
    <row r="17" spans="2:39" x14ac:dyDescent="0.2">
      <c r="B17" s="163" t="s">
        <v>39</v>
      </c>
      <c r="C17" s="163" t="s">
        <v>69</v>
      </c>
      <c r="D17" s="163" t="str">
        <v>EURONOIS8M=</v>
      </c>
      <c r="E17" s="163" t="str">
        <f>IF(D17="","",_xll.qlSimpleQuote(SUBSTITUTE(D17,"=",""),,,Permanent,Trigger,ObjectOverwrite))</f>
        <v>EURONOIS8M#0000</v>
      </c>
      <c r="F17" s="200">
        <f>IF(D17="","",'ON Pricing'!$I20)</f>
        <v>-1.2019243802639877E-3</v>
      </c>
      <c r="G17" s="218" t="e">
        <f>IF(E17="","",_xll.qlSimpleQuoteSetValue(E17,F17,Trigger))</f>
        <v>#N/A</v>
      </c>
      <c r="H17" s="140"/>
      <c r="I17" s="163"/>
      <c r="J17" s="163"/>
      <c r="K17" s="163" t="str">
        <v/>
      </c>
      <c r="L17" s="200" t="str">
        <f>IF(K17="","",_xll.qlSimpleQuote(SUBSTITUTE(K17,"=",""),,,Permanent,Trigger,ObjectOverwrite))</f>
        <v/>
      </c>
      <c r="M17" s="200" t="str">
        <f>IF(K17="","",'1M Pricing'!$I20)</f>
        <v/>
      </c>
      <c r="N17" s="218" t="str">
        <f>IF(L17="","",_xll.qlSimpleQuoteSetValue(L17,M17,Trigger))</f>
        <v/>
      </c>
      <c r="O17" s="209"/>
      <c r="P17" s="163"/>
      <c r="Q17" s="163"/>
      <c r="R17" s="163" t="str">
        <v/>
      </c>
      <c r="S17" s="200" t="str">
        <f>IF(R17="","",_xll.qlSimpleQuote(SUBSTITUTE(R17,"=",""),,,Permanent,Trigger,ObjectOverwrite))</f>
        <v/>
      </c>
      <c r="T17" s="200" t="str">
        <f>IF(R17="","",'3M Pricing'!$I20)</f>
        <v/>
      </c>
      <c r="U17" s="218" t="str">
        <f>IF(S17="","",_xll.qlSimpleQuoteSetValue(S17,T17,Trigger))</f>
        <v/>
      </c>
      <c r="V17" s="138"/>
      <c r="W17" s="163"/>
      <c r="X17" s="163"/>
      <c r="Y17" s="163" t="str">
        <v/>
      </c>
      <c r="Z17" s="200" t="str">
        <f>IF(Y17="","",_xll.qlSimpleQuote(SUBSTITUTE(Y17,"=",""),,,Permanent,Trigger,ObjectOverwrite))</f>
        <v/>
      </c>
      <c r="AA17" s="200" t="str">
        <f>IF(Y17="","",'6M Pricing'!$I20)</f>
        <v/>
      </c>
      <c r="AB17" s="218" t="str">
        <f>IF(Z17="","",_xll.qlSimpleQuoteSetValue(Z17,AA17,Trigger))</f>
        <v/>
      </c>
      <c r="AC17" s="208"/>
      <c r="AD17" s="163" t="s">
        <v>149</v>
      </c>
      <c r="AE17" s="163" t="s">
        <v>69</v>
      </c>
      <c r="AF17" s="163" t="str">
        <v>EUR1YDP8M=</v>
      </c>
      <c r="AG17" s="200" t="str">
        <f>IF(AF17="","",_xll.qlSimpleQuote(SUBSTITUTE(AF17,"=",""),,,Permanent,Trigger,ObjectOverwrite))</f>
        <v>EUR1YDP8M#0000</v>
      </c>
      <c r="AH17" s="200">
        <f>IF(AF17="","",'1Y Pricing'!$I20)</f>
        <v>1.5874763161823787E-3</v>
      </c>
      <c r="AI17" s="218" t="e">
        <f>IF(AG17="","",_xll.qlSimpleQuoteSetValue(AG17,AH17,Trigger))</f>
        <v>#N/A</v>
      </c>
    </row>
    <row r="18" spans="2:39" x14ac:dyDescent="0.2">
      <c r="B18" s="163" t="s">
        <v>39</v>
      </c>
      <c r="C18" s="163" t="s">
        <v>22</v>
      </c>
      <c r="D18" s="163" t="str">
        <v>EURONOIS9M=</v>
      </c>
      <c r="E18" s="163" t="str">
        <f>IF(D18="","",_xll.qlSimpleQuote(SUBSTITUTE(D18,"=",""),,,Permanent,Trigger,ObjectOverwrite))</f>
        <v>EURONOIS9M#0000</v>
      </c>
      <c r="F18" s="200">
        <f>IF(D18="","",'ON Pricing'!$I21)</f>
        <v>-1.2141720422299319E-3</v>
      </c>
      <c r="G18" s="218" t="e">
        <f>IF(E18="","",_xll.qlSimpleQuoteSetValue(E18,F18,Trigger))</f>
        <v>#N/A</v>
      </c>
      <c r="H18" s="140"/>
      <c r="I18" s="163"/>
      <c r="J18" s="163"/>
      <c r="K18" s="163" t="str">
        <v/>
      </c>
      <c r="L18" s="200" t="str">
        <f>IF(K18="","",_xll.qlSimpleQuote(SUBSTITUTE(K18,"=",""),,,Permanent,Trigger,ObjectOverwrite))</f>
        <v/>
      </c>
      <c r="M18" s="200" t="str">
        <f>IF(K18="","",'1M Pricing'!$I21)</f>
        <v/>
      </c>
      <c r="N18" s="218" t="str">
        <f>IF(L18="","",_xll.qlSimpleQuoteSetValue(L18,M18,Trigger))</f>
        <v/>
      </c>
      <c r="O18" s="209"/>
      <c r="P18" s="163"/>
      <c r="Q18" s="163"/>
      <c r="R18" s="163" t="str">
        <v/>
      </c>
      <c r="S18" s="200" t="str">
        <f>IF(R18="","",_xll.qlSimpleQuote(SUBSTITUTE(R18,"=",""),,,Permanent,Trigger,ObjectOverwrite))</f>
        <v/>
      </c>
      <c r="T18" s="200" t="str">
        <f>IF(R18="","",'3M Pricing'!$I21)</f>
        <v/>
      </c>
      <c r="U18" s="218" t="str">
        <f>IF(S18="","",_xll.qlSimpleQuoteSetValue(S18,T18,Trigger))</f>
        <v/>
      </c>
      <c r="V18" s="138"/>
      <c r="W18" s="163"/>
      <c r="X18" s="163"/>
      <c r="Y18" s="163" t="str">
        <v/>
      </c>
      <c r="Z18" s="200" t="str">
        <f>IF(Y18="","",_xll.qlSimpleQuote(SUBSTITUTE(Y18,"=",""),,,Permanent,Trigger,ObjectOverwrite))</f>
        <v/>
      </c>
      <c r="AA18" s="200" t="str">
        <f>IF(Y18="","",'6M Pricing'!$I21)</f>
        <v/>
      </c>
      <c r="AB18" s="218" t="str">
        <f>IF(Z18="","",_xll.qlSimpleQuoteSetValue(Z18,AA18,Trigger))</f>
        <v/>
      </c>
      <c r="AC18" s="208"/>
      <c r="AD18" s="163" t="s">
        <v>149</v>
      </c>
      <c r="AE18" s="163" t="s">
        <v>22</v>
      </c>
      <c r="AF18" s="163" t="str">
        <v>EUR1YDP9M=</v>
      </c>
      <c r="AG18" s="200" t="str">
        <f>IF(AF18="","",_xll.qlSimpleQuote(SUBSTITUTE(AF18,"=",""),,,Permanent,Trigger,ObjectOverwrite))</f>
        <v>EUR1YDP9M#0000</v>
      </c>
      <c r="AH18" s="200">
        <f>IF(AF18="","",'1Y Pricing'!$I21)</f>
        <v>1.6079999999994413E-3</v>
      </c>
      <c r="AI18" s="218" t="e">
        <f>IF(AG18="","",_xll.qlSimpleQuoteSetValue(AG18,AH18,Trigger))</f>
        <v>#N/A</v>
      </c>
    </row>
    <row r="19" spans="2:39" x14ac:dyDescent="0.2">
      <c r="B19" s="163" t="s">
        <v>39</v>
      </c>
      <c r="C19" s="163" t="s">
        <v>70</v>
      </c>
      <c r="D19" s="163" t="str">
        <v>EURONOIS10M=</v>
      </c>
      <c r="E19" s="163" t="str">
        <f>IF(D19="","",_xll.qlSimpleQuote(SUBSTITUTE(D19,"=",""),,,Permanent,Trigger,ObjectOverwrite))</f>
        <v>EURONOIS10M#0000</v>
      </c>
      <c r="F19" s="200">
        <f>IF(D19="","",'ON Pricing'!$I22)</f>
        <v>-1.228982640921968E-3</v>
      </c>
      <c r="G19" s="218" t="e">
        <f>IF(E19="","",_xll.qlSimpleQuoteSetValue(E19,F19,Trigger))</f>
        <v>#N/A</v>
      </c>
      <c r="H19" s="140"/>
      <c r="I19" s="163"/>
      <c r="J19" s="163"/>
      <c r="K19" s="163" t="str">
        <v/>
      </c>
      <c r="L19" s="200" t="str">
        <f>IF(K19="","",_xll.qlSimpleQuote(SUBSTITUTE(K19,"=",""),,,Permanent,Trigger,ObjectOverwrite))</f>
        <v/>
      </c>
      <c r="M19" s="200" t="str">
        <f>IF(K19="","",'1M Pricing'!$I22)</f>
        <v/>
      </c>
      <c r="N19" s="218" t="str">
        <f>IF(L19="","",_xll.qlSimpleQuoteSetValue(L19,M19,Trigger))</f>
        <v/>
      </c>
      <c r="O19" s="209"/>
      <c r="P19" s="163"/>
      <c r="Q19" s="163"/>
      <c r="R19" s="163" t="str">
        <v/>
      </c>
      <c r="S19" s="200" t="str">
        <f>IF(R19="","",_xll.qlSimpleQuote(SUBSTITUTE(R19,"=",""),,,Permanent,Trigger,ObjectOverwrite))</f>
        <v/>
      </c>
      <c r="T19" s="200" t="str">
        <f>IF(R19="","",'3M Pricing'!$I22)</f>
        <v/>
      </c>
      <c r="U19" s="218" t="str">
        <f>IF(S19="","",_xll.qlSimpleQuoteSetValue(S19,T19,Trigger))</f>
        <v/>
      </c>
      <c r="V19" s="138"/>
      <c r="W19" s="163"/>
      <c r="X19" s="163"/>
      <c r="Y19" s="163" t="str">
        <v/>
      </c>
      <c r="Z19" s="200" t="str">
        <f>IF(Y19="","",_xll.qlSimpleQuote(SUBSTITUTE(Y19,"=",""),,,Permanent,Trigger,ObjectOverwrite))</f>
        <v/>
      </c>
      <c r="AA19" s="200" t="str">
        <f>IF(Y19="","",'6M Pricing'!$I22)</f>
        <v/>
      </c>
      <c r="AB19" s="218" t="str">
        <f>IF(Z19="","",_xll.qlSimpleQuoteSetValue(Z19,AA19,Trigger))</f>
        <v/>
      </c>
      <c r="AC19" s="208"/>
      <c r="AD19" s="163" t="s">
        <v>149</v>
      </c>
      <c r="AE19" s="163" t="s">
        <v>70</v>
      </c>
      <c r="AF19" s="163" t="str">
        <v>EUR1YDP10M=</v>
      </c>
      <c r="AG19" s="200" t="str">
        <f>IF(AF19="","",_xll.qlSimpleQuote(SUBSTITUTE(AF19,"=",""),,,Permanent,Trigger,ObjectOverwrite))</f>
        <v>EUR1YDP10M#0000</v>
      </c>
      <c r="AH19" s="200">
        <f>IF(AF19="","",'1Y Pricing'!$I22)</f>
        <v>1.6295230077043696E-3</v>
      </c>
      <c r="AI19" s="218" t="e">
        <f>IF(AG19="","",_xll.qlSimpleQuoteSetValue(AG19,AH19,Trigger))</f>
        <v>#N/A</v>
      </c>
    </row>
    <row r="20" spans="2:39" x14ac:dyDescent="0.2">
      <c r="B20" s="163" t="s">
        <v>39</v>
      </c>
      <c r="C20" s="163" t="s">
        <v>71</v>
      </c>
      <c r="D20" s="163" t="str">
        <v>EURONOIS11M=</v>
      </c>
      <c r="E20" s="163" t="str">
        <f>IF(D20="","",_xll.qlSimpleQuote(SUBSTITUTE(D20,"=",""),,,Permanent,Trigger,ObjectOverwrite))</f>
        <v>EURONOIS11M#0000</v>
      </c>
      <c r="F20" s="200">
        <f>IF(D20="","",'ON Pricing'!$I23)</f>
        <v>-1.2328667561381115E-3</v>
      </c>
      <c r="G20" s="218" t="e">
        <f>IF(E20="","",_xll.qlSimpleQuoteSetValue(E20,F20,Trigger))</f>
        <v>#N/A</v>
      </c>
      <c r="H20" s="140"/>
      <c r="I20" s="163"/>
      <c r="J20" s="163"/>
      <c r="K20" s="163" t="str">
        <v/>
      </c>
      <c r="L20" s="200" t="str">
        <f>IF(K20="","",_xll.qlSimpleQuote(SUBSTITUTE(K20,"=",""),,,Permanent,Trigger,ObjectOverwrite))</f>
        <v/>
      </c>
      <c r="M20" s="200" t="str">
        <f>IF(K20="","",'1M Pricing'!$I23)</f>
        <v/>
      </c>
      <c r="N20" s="218" t="str">
        <f>IF(L20="","",_xll.qlSimpleQuoteSetValue(L20,M20,Trigger))</f>
        <v/>
      </c>
      <c r="O20" s="140" t="s">
        <v>48</v>
      </c>
      <c r="P20" s="163"/>
      <c r="Q20" s="163"/>
      <c r="R20" s="163" t="str">
        <v/>
      </c>
      <c r="S20" s="200" t="str">
        <f>IF(R20="","",_xll.qlSimpleQuote(SUBSTITUTE(R20,"=",""),,,Permanent,Trigger,ObjectOverwrite))</f>
        <v/>
      </c>
      <c r="T20" s="200" t="str">
        <f>IF(R20="","",'3M Pricing'!$I23)</f>
        <v/>
      </c>
      <c r="U20" s="218" t="str">
        <f>IF(S20="","",_xll.qlSimpleQuoteSetValue(S20,T20,Trigger))</f>
        <v/>
      </c>
      <c r="V20" s="138"/>
      <c r="W20" s="163"/>
      <c r="X20" s="163"/>
      <c r="Y20" s="163" t="str">
        <v/>
      </c>
      <c r="Z20" s="200" t="str">
        <f>IF(Y20="","",_xll.qlSimpleQuote(SUBSTITUTE(Y20,"=",""),,,Permanent,Trigger,ObjectOverwrite))</f>
        <v/>
      </c>
      <c r="AA20" s="200" t="str">
        <f>IF(Y20="","",'6M Pricing'!$I23)</f>
        <v/>
      </c>
      <c r="AB20" s="218" t="str">
        <f>IF(Z20="","",_xll.qlSimpleQuoteSetValue(Z20,AA20,Trigger))</f>
        <v/>
      </c>
      <c r="AC20" s="208"/>
      <c r="AD20" s="163" t="s">
        <v>149</v>
      </c>
      <c r="AE20" s="163" t="s">
        <v>71</v>
      </c>
      <c r="AF20" s="163" t="str">
        <v>EUR1YDP11M=</v>
      </c>
      <c r="AG20" s="200" t="str">
        <f>IF(AF20="","",_xll.qlSimpleQuote(SUBSTITUTE(AF20,"=",""),,,Permanent,Trigger,ObjectOverwrite))</f>
        <v>EUR1YDP11M#0000</v>
      </c>
      <c r="AH20" s="200">
        <f>IF(AF20="","",'1Y Pricing'!$I23)</f>
        <v>1.6550253695439355E-3</v>
      </c>
      <c r="AI20" s="218" t="e">
        <f>IF(AG20="","",_xll.qlSimpleQuoteSetValue(AG20,AH20,Trigger))</f>
        <v>#N/A</v>
      </c>
    </row>
    <row r="21" spans="2:39" x14ac:dyDescent="0.2">
      <c r="B21" s="163" t="s">
        <v>39</v>
      </c>
      <c r="C21" s="163" t="s">
        <v>23</v>
      </c>
      <c r="D21" s="163" t="str">
        <v>EURONOIS1Y=</v>
      </c>
      <c r="E21" s="163" t="str">
        <f>IF(D21="","",_xll.qlSimpleQuote(SUBSTITUTE(D21,"=",""),,,Permanent,Trigger,ObjectOverwrite))</f>
        <v>EURONOIS1Y#0000</v>
      </c>
      <c r="F21" s="200">
        <f>IF(D21="","",'ON Pricing'!$I24)</f>
        <v>-1.2352345106550358E-3</v>
      </c>
      <c r="G21" s="218" t="e">
        <f>IF(E21="","",_xll.qlSimpleQuoteSetValue(E21,F21,Trigger))</f>
        <v>#N/A</v>
      </c>
      <c r="H21" s="140"/>
      <c r="I21" s="164"/>
      <c r="J21" s="164"/>
      <c r="K21" s="164" t="str">
        <v/>
      </c>
      <c r="L21" s="203" t="str">
        <f>IF(K21="","",_xll.qlSimpleQuote(SUBSTITUTE(K21,"=",""),,,Permanent,Trigger,ObjectOverwrite))</f>
        <v/>
      </c>
      <c r="M21" s="203" t="str">
        <f>IF(K21="","",'1M Pricing'!$I24)</f>
        <v/>
      </c>
      <c r="N21" s="218" t="str">
        <f>IF(L21="","",_xll.qlSimpleQuoteSetValue(L21,M21,Trigger))</f>
        <v/>
      </c>
      <c r="O21" s="140" t="s">
        <v>48</v>
      </c>
      <c r="P21" s="164"/>
      <c r="Q21" s="164"/>
      <c r="R21" s="164" t="str">
        <v/>
      </c>
      <c r="S21" s="203" t="str">
        <f>IF(R21="","",_xll.qlSimpleQuote(SUBSTITUTE(R21,"=",""),,,Permanent,Trigger,ObjectOverwrite))</f>
        <v/>
      </c>
      <c r="T21" s="203" t="str">
        <f>IF(R21="","",'3M Pricing'!$I24)</f>
        <v/>
      </c>
      <c r="U21" s="218" t="str">
        <f>IF(S21="","",_xll.qlSimpleQuoteSetValue(S21,T21,Trigger))</f>
        <v/>
      </c>
      <c r="V21" s="140"/>
      <c r="W21" s="164"/>
      <c r="X21" s="164"/>
      <c r="Y21" s="164" t="str">
        <v/>
      </c>
      <c r="Z21" s="203" t="str">
        <f>IF(Y21="","",_xll.qlSimpleQuote(SUBSTITUTE(Y21,"=",""),,,Permanent,Trigger,ObjectOverwrite))</f>
        <v/>
      </c>
      <c r="AA21" s="203" t="str">
        <f>IF(Y21="","",'6M Pricing'!$I24)</f>
        <v/>
      </c>
      <c r="AB21" s="218" t="str">
        <f>IF(Z21="","",_xll.qlSimpleQuoteSetValue(Z21,AA21,Trigger))</f>
        <v/>
      </c>
      <c r="AC21" s="140"/>
      <c r="AD21" s="164" t="s">
        <v>149</v>
      </c>
      <c r="AE21" s="164" t="s">
        <v>73</v>
      </c>
      <c r="AF21" s="164" t="str">
        <v>EUR1YDP12M=</v>
      </c>
      <c r="AG21" s="203" t="str">
        <f>IF(AF21="","",_xll.qlSimpleQuote(SUBSTITUTE(AF21,"=",""),,,Permanent,Trigger,ObjectOverwrite))</f>
        <v>EUR1YDP12M#0000</v>
      </c>
      <c r="AH21" s="203">
        <f>IF(AF21="","",'1Y Pricing'!$I24)</f>
        <v>1.6799999999984943E-3</v>
      </c>
      <c r="AI21" s="218" t="e">
        <f>IF(AG21="","",_xll.qlSimpleQuoteSetValue(AG21,AH21,Trigger))</f>
        <v>#N/A</v>
      </c>
    </row>
    <row r="22" spans="2:39" x14ac:dyDescent="0.2">
      <c r="B22" s="163" t="s">
        <v>39</v>
      </c>
      <c r="C22" s="163" t="s">
        <v>76</v>
      </c>
      <c r="D22" s="163" t="str">
        <v>EURONOIS13M=</v>
      </c>
      <c r="E22" s="163" t="str">
        <f>IF(D22="","",_xll.qlSimpleQuote(SUBSTITUTE(D22,"=",""),,,Permanent,Trigger,ObjectOverwrite))</f>
        <v>EURONOIS13M#0000</v>
      </c>
      <c r="F22" s="200">
        <f>IF(D22="","",'ON Pricing'!$I25)</f>
        <v>-1.2369034834177018E-3</v>
      </c>
      <c r="G22" s="218" t="e">
        <f>IF(E22="","",_xll.qlSimpleQuoteSetValue(E22,F22,Trigger))</f>
        <v>#N/A</v>
      </c>
      <c r="H22" s="140" t="s">
        <v>48</v>
      </c>
      <c r="I22" s="163"/>
      <c r="J22" s="163"/>
      <c r="K22" s="163" t="str">
        <v/>
      </c>
      <c r="L22" s="200" t="str">
        <f>IF(K22="","",_xll.qlSimpleQuote(SUBSTITUTE(K22,"=",""),,,Permanent,Trigger,ObjectOverwrite))</f>
        <v/>
      </c>
      <c r="M22" s="200" t="str">
        <f>IF(K22="","",'1M Pricing'!$I25)</f>
        <v/>
      </c>
      <c r="N22" s="218" t="str">
        <f>IF(L22="","",_xll.qlSimpleQuoteSetValue(L22,M22,Trigger))</f>
        <v/>
      </c>
      <c r="O22" s="140" t="s">
        <v>48</v>
      </c>
      <c r="P22" s="163" t="s">
        <v>159</v>
      </c>
      <c r="Q22" s="163" t="s">
        <v>175</v>
      </c>
      <c r="R22" s="163" t="str">
        <v>EUR3MFUTM5=</v>
      </c>
      <c r="S22" s="200" t="str">
        <f>IF(R22="","",_xll.qlSimpleQuote(SUBSTITUTE(R22,"=",""),,,Permanent,Trigger,ObjectOverwrite))</f>
        <v>EUR3MFUTM5#0000</v>
      </c>
      <c r="T22" s="201">
        <f>IF(R22="","",'3M Pricing'!$I25)</f>
        <v>100.00249999988789</v>
      </c>
      <c r="U22" s="218" t="e">
        <f>IF(S22="","",_xll.qlSimpleQuoteSetValue(S22,T22,Trigger))</f>
        <v>#N/A</v>
      </c>
      <c r="V22" s="140"/>
      <c r="W22" s="163" t="s">
        <v>67</v>
      </c>
      <c r="X22" s="163" t="s">
        <v>68</v>
      </c>
      <c r="Y22" s="163" t="str">
        <v>EUR6MFRA1x7=</v>
      </c>
      <c r="Z22" s="200" t="str">
        <f>IF(Y22="","",_xll.qlSimpleQuote(SUBSTITUTE(Y22,"=",""),,,Permanent,Trigger,ObjectOverwrite))</f>
        <v>EUR6MFRA1x7#0000</v>
      </c>
      <c r="AA22" s="200">
        <f>IF(Y22="","",'6M Pricing'!$I25)</f>
        <v>6.2999999999982471E-4</v>
      </c>
      <c r="AB22" s="218" t="e">
        <f>IF(Z22="","",_xll.qlSimpleQuoteSetValue(Z22,AA22,Trigger))</f>
        <v>#N/A</v>
      </c>
      <c r="AC22" s="140"/>
      <c r="AD22" s="163" t="s">
        <v>67</v>
      </c>
      <c r="AE22" s="163" t="s">
        <v>76</v>
      </c>
      <c r="AF22" s="163" t="str">
        <v>EUR1YFRA1x13=</v>
      </c>
      <c r="AG22" s="200" t="str">
        <f>IF(AF22="","",_xll.qlSimpleQuote(SUBSTITUTE(AF22,"=",""),,,Permanent,Trigger,ObjectOverwrite))</f>
        <v>EUR1YFRA1x13#0000</v>
      </c>
      <c r="AH22" s="200">
        <f>IF(AF22="","",'1Y Pricing'!$I25)</f>
        <v>1.7100000000000858E-3</v>
      </c>
      <c r="AI22" s="218" t="e">
        <f>IF(AG22="","",_xll.qlSimpleQuoteSetValue(AG22,AH22,Trigger))</f>
        <v>#N/A</v>
      </c>
      <c r="AL22" s="183" t="s">
        <v>170</v>
      </c>
      <c r="AM22" s="183" t="s">
        <v>171</v>
      </c>
    </row>
    <row r="23" spans="2:39" x14ac:dyDescent="0.2">
      <c r="B23" s="163" t="s">
        <v>39</v>
      </c>
      <c r="C23" s="163" t="s">
        <v>77</v>
      </c>
      <c r="D23" s="163" t="str">
        <v>EURONOIS14M=</v>
      </c>
      <c r="E23" s="163" t="str">
        <f>IF(D23="","",_xll.qlSimpleQuote(SUBSTITUTE(D23,"=",""),,,Permanent,Trigger,ObjectOverwrite))</f>
        <v>EURONOIS14M#0000</v>
      </c>
      <c r="F23" s="163">
        <f>IF(D23="","",'ON Pricing'!$I26)</f>
        <v>-1.2309022472094563E-3</v>
      </c>
      <c r="G23" s="218" t="e">
        <f>IF(E23="","",_xll.qlSimpleQuoteSetValue(E23,F23,Trigger))</f>
        <v>#N/A</v>
      </c>
      <c r="H23" s="140" t="s">
        <v>48</v>
      </c>
      <c r="I23" s="163"/>
      <c r="J23" s="163"/>
      <c r="K23" s="163" t="str">
        <v/>
      </c>
      <c r="L23" s="163" t="str">
        <f>IF(K23="","",_xll.qlSimpleQuote(SUBSTITUTE(K23,"=",""),,,Permanent,Trigger,ObjectOverwrite))</f>
        <v/>
      </c>
      <c r="M23" s="201" t="str">
        <f>IF(K23="","",'1M Pricing'!$I26)</f>
        <v/>
      </c>
      <c r="N23" s="218" t="str">
        <f>IF(L23="","",_xll.qlSimpleQuoteSetValue(L23,M23,Trigger))</f>
        <v/>
      </c>
      <c r="O23" s="140" t="s">
        <v>48</v>
      </c>
      <c r="P23" s="163" t="s">
        <v>159</v>
      </c>
      <c r="Q23" s="163" t="s">
        <v>176</v>
      </c>
      <c r="R23" s="163" t="str">
        <v>EUR3MFUTU5=</v>
      </c>
      <c r="S23" s="163" t="str">
        <f>IF(R23="","",_xll.qlSimpleQuote(SUBSTITUTE(R23,"=",""),,,Permanent,Trigger,ObjectOverwrite))</f>
        <v>EUR3MFUTU5#0000</v>
      </c>
      <c r="T23" s="201">
        <f>IF(R23="","",'3M Pricing'!$I26)</f>
        <v>100.00749999996543</v>
      </c>
      <c r="U23" s="218" t="e">
        <f>IF(S23="","",_xll.qlSimpleQuoteSetValue(S23,T23,Trigger))</f>
        <v>#N/A</v>
      </c>
      <c r="V23" s="140"/>
      <c r="W23" s="163" t="s">
        <v>67</v>
      </c>
      <c r="X23" s="163" t="s">
        <v>69</v>
      </c>
      <c r="Y23" s="163" t="str">
        <v>EUR6MFRA2x8=</v>
      </c>
      <c r="Z23" s="163" t="str">
        <f>IF(Y23="","",_xll.qlSimpleQuote(SUBSTITUTE(Y23,"=",""),,,Permanent,Trigger,ObjectOverwrite))</f>
        <v>EUR6MFRA2x8#0000</v>
      </c>
      <c r="AA23" s="201">
        <f>IF(Y23="","",'6M Pricing'!$I26)</f>
        <v>6.4000000000054356E-4</v>
      </c>
      <c r="AB23" s="218" t="e">
        <f>IF(Z23="","",_xll.qlSimpleQuoteSetValue(Z23,AA23,Trigger))</f>
        <v>#N/A</v>
      </c>
      <c r="AC23" s="140"/>
      <c r="AD23" s="163" t="s">
        <v>67</v>
      </c>
      <c r="AE23" s="163" t="s">
        <v>77</v>
      </c>
      <c r="AF23" s="163" t="str">
        <v>EUR1YFRA2x14=</v>
      </c>
      <c r="AG23" s="163" t="str">
        <f>IF(AF23="","",_xll.qlSimpleQuote(SUBSTITUTE(AF23,"=",""),,,Permanent,Trigger,ObjectOverwrite))</f>
        <v>EUR1YFRA2x14#0000</v>
      </c>
      <c r="AH23" s="162">
        <f>IF(AF23="","",'1Y Pricing'!$I26)</f>
        <v>1.7300000000000423E-3</v>
      </c>
      <c r="AI23" s="218" t="e">
        <f>IF(AG23="","",_xll.qlSimpleQuoteSetValue(AG23,AH23,Trigger))</f>
        <v>#N/A</v>
      </c>
      <c r="AL23" s="205">
        <f>AM23</f>
        <v>0</v>
      </c>
      <c r="AM23" s="205">
        <v>0</v>
      </c>
    </row>
    <row r="24" spans="2:39" x14ac:dyDescent="0.2">
      <c r="B24" s="163" t="s">
        <v>39</v>
      </c>
      <c r="C24" s="163" t="s">
        <v>78</v>
      </c>
      <c r="D24" s="163" t="str">
        <v>EURONOIS15M=</v>
      </c>
      <c r="E24" s="163" t="str">
        <f>IF(D24="","",_xll.qlSimpleQuote(SUBSTITUTE(D24,"=",""),,,Permanent,Trigger,ObjectOverwrite))</f>
        <v>EURONOIS15M#0000</v>
      </c>
      <c r="F24" s="163">
        <f>IF(D24="","",'ON Pricing'!$I27)</f>
        <v>-1.2200000001021721E-3</v>
      </c>
      <c r="G24" s="218" t="e">
        <f>IF(E24="","",_xll.qlSimpleQuoteSetValue(E24,F24,Trigger))</f>
        <v>#N/A</v>
      </c>
      <c r="H24" s="140" t="s">
        <v>48</v>
      </c>
      <c r="I24" s="163"/>
      <c r="J24" s="163"/>
      <c r="K24" s="163" t="str">
        <v/>
      </c>
      <c r="L24" s="163" t="str">
        <f>IF(K24="","",_xll.qlSimpleQuote(SUBSTITUTE(K24,"=",""),,,Permanent,Trigger,ObjectOverwrite))</f>
        <v/>
      </c>
      <c r="M24" s="201" t="str">
        <f>IF(K24="","",'1M Pricing'!$I27)</f>
        <v/>
      </c>
      <c r="N24" s="218" t="str">
        <f>IF(L24="","",_xll.qlSimpleQuoteSetValue(L24,M24,Trigger))</f>
        <v/>
      </c>
      <c r="O24" s="140" t="s">
        <v>48</v>
      </c>
      <c r="P24" s="163" t="s">
        <v>159</v>
      </c>
      <c r="Q24" s="163" t="s">
        <v>177</v>
      </c>
      <c r="R24" s="163" t="str">
        <v>EUR3MFUTZ5=</v>
      </c>
      <c r="S24" s="163" t="str">
        <f>IF(R24="","",_xll.qlSimpleQuote(SUBSTITUTE(R24,"=",""),,,Permanent,Trigger,ObjectOverwrite))</f>
        <v>EUR3MFUTZ5#0000</v>
      </c>
      <c r="T24" s="201">
        <f>IF(R24="","",'3M Pricing'!$I27)</f>
        <v>100.00249999999792</v>
      </c>
      <c r="U24" s="218" t="e">
        <f>IF(S24="","",_xll.qlSimpleQuoteSetValue(S24,T24,Trigger))</f>
        <v>#N/A</v>
      </c>
      <c r="V24" s="140"/>
      <c r="W24" s="163" t="s">
        <v>67</v>
      </c>
      <c r="X24" s="163" t="s">
        <v>22</v>
      </c>
      <c r="Y24" s="163" t="str">
        <v>EUR6MFRA3x9=</v>
      </c>
      <c r="Z24" s="163" t="str">
        <f>IF(Y24="","",_xll.qlSimpleQuote(SUBSTITUTE(Y24,"=",""),,,Permanent,Trigger,ObjectOverwrite))</f>
        <v>EUR6MFRA3x9#0000</v>
      </c>
      <c r="AA24" s="201">
        <f>IF(Y24="","",'6M Pricing'!$I27)</f>
        <v>6.3999999999987201E-4</v>
      </c>
      <c r="AB24" s="218" t="e">
        <f>IF(Z24="","",_xll.qlSimpleQuoteSetValue(Z24,AA24,Trigger))</f>
        <v>#N/A</v>
      </c>
      <c r="AC24" s="140"/>
      <c r="AD24" s="163" t="s">
        <v>67</v>
      </c>
      <c r="AE24" s="163" t="s">
        <v>78</v>
      </c>
      <c r="AF24" s="163" t="str">
        <v>EUR1YFRA3x15=</v>
      </c>
      <c r="AG24" s="163" t="str">
        <f>IF(AF24="","",_xll.qlSimpleQuote(SUBSTITUTE(AF24,"=",""),,,Permanent,Trigger,ObjectOverwrite))</f>
        <v>EUR1YFRA3x15#0000</v>
      </c>
      <c r="AH24" s="162">
        <f>IF(AF24="","",'1Y Pricing'!$I27)</f>
        <v>1.7500000000000842E-3</v>
      </c>
      <c r="AI24" s="218" t="e">
        <f>IF(AG24="","",_xll.qlSimpleQuoteSetValue(AG24,AH24,Trigger))</f>
        <v>#N/A</v>
      </c>
      <c r="AL24" s="206">
        <f t="shared" ref="AL24:AL28" si="0">AM24</f>
        <v>-2.5000000000000001E-4</v>
      </c>
      <c r="AM24" s="206">
        <v>-2.5000000000000001E-4</v>
      </c>
    </row>
    <row r="25" spans="2:39" x14ac:dyDescent="0.2">
      <c r="B25" s="163" t="s">
        <v>39</v>
      </c>
      <c r="C25" s="163" t="s">
        <v>79</v>
      </c>
      <c r="D25" s="163" t="str">
        <v>EURONOIS16M=</v>
      </c>
      <c r="E25" s="163" t="str">
        <f>IF(D25="","",_xll.qlSimpleQuote(SUBSTITUTE(D25,"=",""),,,Permanent,Trigger,ObjectOverwrite))</f>
        <v>EURONOIS16M#0000</v>
      </c>
      <c r="F25" s="163">
        <f>IF(D25="","",'ON Pricing'!$I28)</f>
        <v>-1.2099499897245639E-3</v>
      </c>
      <c r="G25" s="218" t="e">
        <f>IF(E25="","",_xll.qlSimpleQuoteSetValue(E25,F25,Trigger))</f>
        <v>#N/A</v>
      </c>
      <c r="H25" s="140" t="s">
        <v>48</v>
      </c>
      <c r="I25" s="163"/>
      <c r="J25" s="163"/>
      <c r="K25" s="163" t="str">
        <v/>
      </c>
      <c r="L25" s="163" t="str">
        <f>IF(K25="","",_xll.qlSimpleQuote(SUBSTITUTE(K25,"=",""),,,Permanent,Trigger,ObjectOverwrite))</f>
        <v/>
      </c>
      <c r="M25" s="201" t="str">
        <f>IF(K25="","",'1M Pricing'!$I28)</f>
        <v/>
      </c>
      <c r="N25" s="218" t="str">
        <f>IF(L25="","",_xll.qlSimpleQuoteSetValue(L25,M25,Trigger))</f>
        <v/>
      </c>
      <c r="O25" s="140" t="s">
        <v>48</v>
      </c>
      <c r="P25" s="163" t="s">
        <v>159</v>
      </c>
      <c r="Q25" s="163" t="s">
        <v>178</v>
      </c>
      <c r="R25" s="163" t="str">
        <v>EUR3MFUTH6=</v>
      </c>
      <c r="S25" s="163" t="str">
        <f>IF(R25="","",_xll.qlSimpleQuote(SUBSTITUTE(R25,"=",""),,,Permanent,Trigger,ObjectOverwrite))</f>
        <v>EUR3MFUTH6#0000</v>
      </c>
      <c r="T25" s="201">
        <f>IF(R25="","",'3M Pricing'!$I28)</f>
        <v>99.992499999996951</v>
      </c>
      <c r="U25" s="218" t="e">
        <f>IF(S25="","",_xll.qlSimpleQuoteSetValue(S25,T25,Trigger))</f>
        <v>#N/A</v>
      </c>
      <c r="V25" s="140"/>
      <c r="W25" s="163" t="s">
        <v>67</v>
      </c>
      <c r="X25" s="163" t="s">
        <v>70</v>
      </c>
      <c r="Y25" s="163" t="str">
        <v>EUR6MFRA4x10=</v>
      </c>
      <c r="Z25" s="163" t="str">
        <f>IF(Y25="","",_xll.qlSimpleQuote(SUBSTITUTE(Y25,"=",""),,,Permanent,Trigger,ObjectOverwrite))</f>
        <v>EUR6MFRA4x10#0000</v>
      </c>
      <c r="AA25" s="201">
        <f>IF(Y25="","",'6M Pricing'!$I28)</f>
        <v>6.5000000000008584E-4</v>
      </c>
      <c r="AB25" s="218" t="e">
        <f>IF(Z25="","",_xll.qlSimpleQuoteSetValue(Z25,AA25,Trigger))</f>
        <v>#N/A</v>
      </c>
      <c r="AC25" s="140"/>
      <c r="AD25" s="163" t="s">
        <v>67</v>
      </c>
      <c r="AE25" s="163" t="s">
        <v>79</v>
      </c>
      <c r="AF25" s="163" t="str">
        <v>EUR1YFRA4x16=</v>
      </c>
      <c r="AG25" s="163" t="str">
        <f>IF(AF25="","",_xll.qlSimpleQuote(SUBSTITUTE(AF25,"=",""),,,Permanent,Trigger,ObjectOverwrite))</f>
        <v>EUR1YFRA4x16#0000</v>
      </c>
      <c r="AH25" s="162">
        <f>IF(AF25="","",'1Y Pricing'!$I28)</f>
        <v>1.7699999998271967E-3</v>
      </c>
      <c r="AI25" s="218" t="e">
        <f>IF(AG25="","",_xll.qlSimpleQuoteSetValue(AG25,AH25,Trigger))</f>
        <v>#N/A</v>
      </c>
      <c r="AL25" s="206">
        <f t="shared" si="0"/>
        <v>-2.5000000000000001E-4</v>
      </c>
      <c r="AM25" s="206">
        <v>-2.5000000000000001E-4</v>
      </c>
    </row>
    <row r="26" spans="2:39" x14ac:dyDescent="0.2">
      <c r="B26" s="163" t="s">
        <v>39</v>
      </c>
      <c r="C26" s="163" t="s">
        <v>80</v>
      </c>
      <c r="D26" s="163" t="str">
        <v>EURONOIS17M=</v>
      </c>
      <c r="E26" s="163" t="str">
        <f>IF(D26="","",_xll.qlSimpleQuote(SUBSTITUTE(D26,"=",""),,,Permanent,Trigger,ObjectOverwrite))</f>
        <v>EURONOIS17M#0000</v>
      </c>
      <c r="F26" s="163">
        <f>IF(D26="","",'ON Pricing'!$I29)</f>
        <v>-1.2003362549421754E-3</v>
      </c>
      <c r="G26" s="218" t="e">
        <f>IF(E26="","",_xll.qlSimpleQuoteSetValue(E26,F26,Trigger))</f>
        <v>#N/A</v>
      </c>
      <c r="H26" s="140" t="s">
        <v>48</v>
      </c>
      <c r="I26" s="163"/>
      <c r="J26" s="163"/>
      <c r="K26" s="163" t="str">
        <v/>
      </c>
      <c r="L26" s="163" t="str">
        <f>IF(K26="","",_xll.qlSimpleQuote(SUBSTITUTE(K26,"=",""),,,Permanent,Trigger,ObjectOverwrite))</f>
        <v/>
      </c>
      <c r="M26" s="201" t="str">
        <f>IF(K26="","",'1M Pricing'!$I29)</f>
        <v/>
      </c>
      <c r="N26" s="218" t="str">
        <f>IF(L26="","",_xll.qlSimpleQuoteSetValue(L26,M26,Trigger))</f>
        <v/>
      </c>
      <c r="O26" s="140" t="s">
        <v>48</v>
      </c>
      <c r="P26" s="163" t="s">
        <v>159</v>
      </c>
      <c r="Q26" s="163" t="s">
        <v>179</v>
      </c>
      <c r="R26" s="163" t="str">
        <v>EUR3MFUTM6=</v>
      </c>
      <c r="S26" s="163" t="str">
        <f>IF(R26="","",_xll.qlSimpleQuote(SUBSTITUTE(R26,"=",""),,,Permanent,Trigger,ObjectOverwrite))</f>
        <v>EUR3MFUTM6#0000</v>
      </c>
      <c r="T26" s="201">
        <f>IF(R26="","",'3M Pricing'!$I29)</f>
        <v>99.977500000044813</v>
      </c>
      <c r="U26" s="218" t="e">
        <f>IF(S26="","",_xll.qlSimpleQuoteSetValue(S26,T26,Trigger))</f>
        <v>#N/A</v>
      </c>
      <c r="V26" s="140"/>
      <c r="W26" s="163" t="s">
        <v>67</v>
      </c>
      <c r="X26" s="163" t="s">
        <v>71</v>
      </c>
      <c r="Y26" s="163" t="str">
        <v>EUR6MFRA5x11=</v>
      </c>
      <c r="Z26" s="163" t="str">
        <f>IF(Y26="","",_xll.qlSimpleQuote(SUBSTITUTE(Y26,"=",""),,,Permanent,Trigger,ObjectOverwrite))</f>
        <v>EUR6MFRA5x11#0000</v>
      </c>
      <c r="AA26" s="201">
        <f>IF(Y26="","",'6M Pricing'!$I29)</f>
        <v>6.8000000000026145E-4</v>
      </c>
      <c r="AB26" s="218" t="e">
        <f>IF(Z26="","",_xll.qlSimpleQuoteSetValue(Z26,AA26,Trigger))</f>
        <v>#N/A</v>
      </c>
      <c r="AC26" s="140"/>
      <c r="AD26" s="163" t="s">
        <v>67</v>
      </c>
      <c r="AE26" s="163" t="s">
        <v>80</v>
      </c>
      <c r="AF26" s="163" t="str">
        <v>EUR1YFRA5x17=</v>
      </c>
      <c r="AG26" s="163" t="str">
        <f>IF(AF26="","",_xll.qlSimpleQuote(SUBSTITUTE(AF26,"=",""),,,Permanent,Trigger,ObjectOverwrite))</f>
        <v>EUR1YFRA5x17#0000</v>
      </c>
      <c r="AH26" s="162">
        <f>IF(AF26="","",'1Y Pricing'!$I29)</f>
        <v>1.8099999999996489E-3</v>
      </c>
      <c r="AI26" s="218" t="e">
        <f>IF(AG26="","",_xll.qlSimpleQuoteSetValue(AG26,AH26,Trigger))</f>
        <v>#N/A</v>
      </c>
      <c r="AL26" s="206">
        <f t="shared" si="0"/>
        <v>0</v>
      </c>
      <c r="AM26" s="206">
        <v>0</v>
      </c>
    </row>
    <row r="27" spans="2:39" x14ac:dyDescent="0.2">
      <c r="B27" s="163" t="s">
        <v>39</v>
      </c>
      <c r="C27" s="163" t="s">
        <v>45</v>
      </c>
      <c r="D27" s="163" t="str">
        <v>EURONOIS18M=</v>
      </c>
      <c r="E27" s="163" t="str">
        <f>IF(D27="","",_xll.qlSimpleQuote(SUBSTITUTE(D27,"=",""),,,Permanent,Trigger,ObjectOverwrite))</f>
        <v>EURONOIS18M#0000</v>
      </c>
      <c r="F27" s="163">
        <f>IF(D27="","",'ON Pricing'!$I30)</f>
        <v>-1.1900000000804765E-3</v>
      </c>
      <c r="G27" s="218" t="e">
        <f>IF(E27="","",_xll.qlSimpleQuoteSetValue(E27,F27,Trigger))</f>
        <v>#N/A</v>
      </c>
      <c r="H27" s="140" t="s">
        <v>48</v>
      </c>
      <c r="I27" s="163"/>
      <c r="J27" s="163"/>
      <c r="K27" s="163" t="str">
        <v/>
      </c>
      <c r="L27" s="163" t="str">
        <f>IF(K27="","",_xll.qlSimpleQuote(SUBSTITUTE(K27,"=",""),,,Permanent,Trigger,ObjectOverwrite))</f>
        <v/>
      </c>
      <c r="M27" s="201" t="str">
        <f>IF(K27="","",'1M Pricing'!$I30)</f>
        <v/>
      </c>
      <c r="N27" s="218" t="str">
        <f>IF(L27="","",_xll.qlSimpleQuoteSetValue(L27,M27,Trigger))</f>
        <v/>
      </c>
      <c r="O27" s="140" t="s">
        <v>48</v>
      </c>
      <c r="P27" s="163" t="s">
        <v>159</v>
      </c>
      <c r="Q27" s="163" t="s">
        <v>180</v>
      </c>
      <c r="R27" s="163" t="str">
        <v>EUR3MFUTU6=</v>
      </c>
      <c r="S27" s="163" t="str">
        <f>IF(R27="","",_xll.qlSimpleQuote(SUBSTITUTE(R27,"=",""),,,Permanent,Trigger,ObjectOverwrite))</f>
        <v>EUR3MFUTU6#0000</v>
      </c>
      <c r="T27" s="201">
        <f>IF(R27="","",'3M Pricing'!$I30)</f>
        <v>99.947499999810432</v>
      </c>
      <c r="U27" s="218" t="e">
        <f>IF(S27="","",_xll.qlSimpleQuoteSetValue(S27,T27,Trigger))</f>
        <v>#N/A</v>
      </c>
      <c r="V27" s="140"/>
      <c r="W27" s="163" t="s">
        <v>67</v>
      </c>
      <c r="X27" s="163" t="s">
        <v>73</v>
      </c>
      <c r="Y27" s="163" t="str">
        <v>EUR6MFRA6x12=</v>
      </c>
      <c r="Z27" s="163" t="str">
        <f>IF(Y27="","",_xll.qlSimpleQuote(SUBSTITUTE(Y27,"=",""),,,Permanent,Trigger,ObjectOverwrite))</f>
        <v>EUR6MFRA6x12#0000</v>
      </c>
      <c r="AA27" s="201">
        <f>IF(Y27="","",'6M Pricing'!$I30)</f>
        <v>6.9999999999975453E-4</v>
      </c>
      <c r="AB27" s="218" t="e">
        <f>IF(Z27="","",_xll.qlSimpleQuoteSetValue(Z27,AA27,Trigger))</f>
        <v>#N/A</v>
      </c>
      <c r="AC27" s="140"/>
      <c r="AD27" s="163" t="s">
        <v>67</v>
      </c>
      <c r="AE27" s="163" t="s">
        <v>45</v>
      </c>
      <c r="AF27" s="163" t="str">
        <v>EUR1YFRA6x18=</v>
      </c>
      <c r="AG27" s="163" t="str">
        <f>IF(AF27="","",_xll.qlSimpleQuote(SUBSTITUTE(AF27,"=",""),,,Permanent,Trigger,ObjectOverwrite))</f>
        <v>EUR1YFRA6x18#0000</v>
      </c>
      <c r="AH27" s="162">
        <f>IF(AF27="","",'1Y Pricing'!$I30)</f>
        <v>1.8499999999999983E-3</v>
      </c>
      <c r="AI27" s="218" t="e">
        <f>IF(AG27="","",_xll.qlSimpleQuoteSetValue(AG27,AH27,Trigger))</f>
        <v>#N/A</v>
      </c>
      <c r="AL27" s="206">
        <f t="shared" si="0"/>
        <v>0</v>
      </c>
      <c r="AM27" s="206">
        <v>0</v>
      </c>
    </row>
    <row r="28" spans="2:39" x14ac:dyDescent="0.2">
      <c r="B28" s="163" t="s">
        <v>39</v>
      </c>
      <c r="C28" s="163" t="s">
        <v>81</v>
      </c>
      <c r="D28" s="163" t="str">
        <v>EURONOIS19M=</v>
      </c>
      <c r="E28" s="163" t="str">
        <f>IF(D28="","",_xll.qlSimpleQuote(SUBSTITUTE(D28,"=",""),,,Permanent,Trigger,ObjectOverwrite))</f>
        <v>EURONOIS19M#0000</v>
      </c>
      <c r="F28" s="163">
        <f>IF(D28="","",'ON Pricing'!$I31)</f>
        <v>-1.1784457782721342E-3</v>
      </c>
      <c r="G28" s="218" t="e">
        <f>IF(E28="","",_xll.qlSimpleQuoteSetValue(E28,F28,Trigger))</f>
        <v>#N/A</v>
      </c>
      <c r="H28" s="140" t="s">
        <v>48</v>
      </c>
      <c r="I28" s="163"/>
      <c r="J28" s="163"/>
      <c r="K28" s="163" t="str">
        <v/>
      </c>
      <c r="L28" s="163" t="str">
        <f>IF(K28="","",_xll.qlSimpleQuote(SUBSTITUTE(K28,"=",""),,,Permanent,Trigger,ObjectOverwrite))</f>
        <v/>
      </c>
      <c r="M28" s="201" t="str">
        <f>IF(K28="","",'1M Pricing'!$I31)</f>
        <v/>
      </c>
      <c r="N28" s="218" t="str">
        <f>IF(L28="","",_xll.qlSimpleQuoteSetValue(L28,M28,Trigger))</f>
        <v/>
      </c>
      <c r="O28" s="208" t="s">
        <v>48</v>
      </c>
      <c r="P28" s="163" t="s">
        <v>159</v>
      </c>
      <c r="Q28" s="163" t="s">
        <v>181</v>
      </c>
      <c r="R28" s="163" t="str">
        <v>EUR3MFUTZ6=</v>
      </c>
      <c r="S28" s="163" t="str">
        <f>IF(R28="","",_xll.qlSimpleQuote(SUBSTITUTE(R28,"=",""),,,Permanent,Trigger,ObjectOverwrite))</f>
        <v>EUR3MFUTZ6#0000</v>
      </c>
      <c r="T28" s="201">
        <f>IF(R28="","",'3M Pricing'!$I31)</f>
        <v>99.907500000016029</v>
      </c>
      <c r="U28" s="218" t="e">
        <f>IF(S28="","",_xll.qlSimpleQuoteSetValue(S28,T28,Trigger))</f>
        <v>#N/A</v>
      </c>
      <c r="V28" s="140"/>
      <c r="W28" s="163" t="s">
        <v>67</v>
      </c>
      <c r="X28" s="163" t="s">
        <v>76</v>
      </c>
      <c r="Y28" s="163" t="str">
        <v>EUR6MFRA7x13=</v>
      </c>
      <c r="Z28" s="163" t="str">
        <f>IF(Y28="","",_xll.qlSimpleQuote(SUBSTITUTE(Y28,"=",""),,,Permanent,Trigger,ObjectOverwrite))</f>
        <v>EUR6MFRA7x13#0000</v>
      </c>
      <c r="AA28" s="201">
        <f>IF(Y28="","",'6M Pricing'!$I31)</f>
        <v>7.1999999997309188E-4</v>
      </c>
      <c r="AB28" s="218" t="e">
        <f>IF(Z28="","",_xll.qlSimpleQuoteSetValue(Z28,AA28,Trigger))</f>
        <v>#N/A</v>
      </c>
      <c r="AC28" s="140"/>
      <c r="AD28" s="163" t="s">
        <v>67</v>
      </c>
      <c r="AE28" s="163" t="s">
        <v>81</v>
      </c>
      <c r="AF28" s="163" t="str">
        <v>EUR1YFRA7x19=</v>
      </c>
      <c r="AG28" s="163" t="str">
        <f>IF(AF28="","",_xll.qlSimpleQuote(SUBSTITUTE(AF28,"=",""),,,Permanent,Trigger,ObjectOverwrite))</f>
        <v>EUR1YFRA7x19#0000</v>
      </c>
      <c r="AH28" s="162">
        <f>IF(AF28="","",'1Y Pricing'!$I31)</f>
        <v>1.8899999999673687E-3</v>
      </c>
      <c r="AI28" s="218" t="e">
        <f>IF(AG28="","",_xll.qlSimpleQuoteSetValue(AG28,AH28,Trigger))</f>
        <v>#N/A</v>
      </c>
      <c r="AL28" s="207">
        <f t="shared" si="0"/>
        <v>1.75E-3</v>
      </c>
      <c r="AM28" s="207">
        <v>1.75E-3</v>
      </c>
    </row>
    <row r="29" spans="2:39" x14ac:dyDescent="0.2">
      <c r="B29" s="163" t="s">
        <v>39</v>
      </c>
      <c r="C29" s="163" t="s">
        <v>82</v>
      </c>
      <c r="D29" s="163" t="str">
        <v>EURONOIS20M=</v>
      </c>
      <c r="E29" s="163" t="str">
        <f>IF(D29="","",_xll.qlSimpleQuote(SUBSTITUTE(D29,"=",""),,,Permanent,Trigger,ObjectOverwrite))</f>
        <v>EURONOIS20M#0000</v>
      </c>
      <c r="F29" s="200">
        <f>IF(D29="","",'ON Pricing'!$I32)</f>
        <v>-1.1411862349452382E-3</v>
      </c>
      <c r="G29" s="218" t="e">
        <f>IF(E29="","",_xll.qlSimpleQuoteSetValue(E29,F29,Trigger))</f>
        <v>#N/A</v>
      </c>
      <c r="H29" s="208" t="s">
        <v>48</v>
      </c>
      <c r="I29" s="163"/>
      <c r="J29" s="163"/>
      <c r="K29" s="163" t="str">
        <v/>
      </c>
      <c r="L29" s="200" t="str">
        <f>IF(K29="","",_xll.qlSimpleQuote(SUBSTITUTE(K29,"=",""),,,Permanent,Trigger,ObjectOverwrite))</f>
        <v/>
      </c>
      <c r="M29" s="200" t="str">
        <f>IF(K29="","",'1M Pricing'!$I32)</f>
        <v/>
      </c>
      <c r="N29" s="218" t="str">
        <f>IF(L29="","",_xll.qlSimpleQuoteSetValue(L29,M29,Trigger))</f>
        <v/>
      </c>
      <c r="O29" s="208" t="s">
        <v>48</v>
      </c>
      <c r="P29" s="163" t="s">
        <v>159</v>
      </c>
      <c r="Q29" s="163" t="s">
        <v>182</v>
      </c>
      <c r="R29" s="163" t="str">
        <v>EUR3MFUTH7=</v>
      </c>
      <c r="S29" s="200" t="str">
        <f>IF(R29="","",_xll.qlSimpleQuote(SUBSTITUTE(R29,"=",""),,,Permanent,Trigger,ObjectOverwrite))</f>
        <v>EUR3MFUTH7#0000</v>
      </c>
      <c r="T29" s="201">
        <f>IF(R29="","",'3M Pricing'!$I32)</f>
        <v>99.862500000217153</v>
      </c>
      <c r="U29" s="218" t="e">
        <f>IF(S29="","",_xll.qlSimpleQuoteSetValue(S29,T29,Trigger))</f>
        <v>#N/A</v>
      </c>
      <c r="V29" s="208"/>
      <c r="W29" s="163" t="s">
        <v>67</v>
      </c>
      <c r="X29" s="163" t="s">
        <v>77</v>
      </c>
      <c r="Y29" s="163" t="str">
        <v>EUR6MFRA8x14=</v>
      </c>
      <c r="Z29" s="200" t="str">
        <f>IF(Y29="","",_xll.qlSimpleQuote(SUBSTITUTE(Y29,"=",""),,,Permanent,Trigger,ObjectOverwrite))</f>
        <v>EUR6MFRA8x14#0000</v>
      </c>
      <c r="AA29" s="200">
        <f>IF(Y29="","",'6M Pricing'!$I32)</f>
        <v>7.6999999999972999E-4</v>
      </c>
      <c r="AB29" s="218" t="e">
        <f>IF(Z29="","",_xll.qlSimpleQuoteSetValue(Z29,AA29,Trigger))</f>
        <v>#N/A</v>
      </c>
      <c r="AC29" s="208"/>
      <c r="AD29" s="163" t="s">
        <v>67</v>
      </c>
      <c r="AE29" s="163" t="s">
        <v>82</v>
      </c>
      <c r="AF29" s="163" t="str">
        <v>EUR1YFRA8x20=</v>
      </c>
      <c r="AG29" s="200" t="str">
        <f>IF(AF29="","",_xll.qlSimpleQuote(SUBSTITUTE(AF29,"=",""),,,Permanent,Trigger,ObjectOverwrite))</f>
        <v>EUR1YFRA8x20#0000</v>
      </c>
      <c r="AH29" s="200">
        <f>IF(AF29="","",'1Y Pricing'!$I32)</f>
        <v>1.9699999999900114E-3</v>
      </c>
      <c r="AI29" s="218" t="e">
        <f>IF(AG29="","",_xll.qlSimpleQuoteSetValue(AG29,AH29,Trigger))</f>
        <v>#N/A</v>
      </c>
    </row>
    <row r="30" spans="2:39" x14ac:dyDescent="0.2">
      <c r="B30" s="163" t="s">
        <v>39</v>
      </c>
      <c r="C30" s="163" t="s">
        <v>83</v>
      </c>
      <c r="D30" s="163" t="str">
        <v>EURONOIS21M=</v>
      </c>
      <c r="E30" s="163" t="str">
        <f>IF(D30="","",_xll.qlSimpleQuote(SUBSTITUTE(D30,"=",""),,,Permanent,Trigger,ObjectOverwrite))</f>
        <v>EURONOIS21M#0000</v>
      </c>
      <c r="F30" s="200">
        <f>IF(D30="","",'ON Pricing'!$I33)</f>
        <v>-1.1200000002783482E-3</v>
      </c>
      <c r="G30" s="218" t="e">
        <f>IF(E30="","",_xll.qlSimpleQuoteSetValue(E30,F30,Trigger))</f>
        <v>#N/A</v>
      </c>
      <c r="H30" s="208" t="s">
        <v>48</v>
      </c>
      <c r="I30" s="163"/>
      <c r="J30" s="163"/>
      <c r="K30" s="163" t="str">
        <v/>
      </c>
      <c r="L30" s="200" t="str">
        <f>IF(K30="","",_xll.qlSimpleQuote(SUBSTITUTE(K30,"=",""),,,Permanent,Trigger,ObjectOverwrite))</f>
        <v/>
      </c>
      <c r="M30" s="200" t="str">
        <f>IF(K30="","",'1M Pricing'!$I33)</f>
        <v/>
      </c>
      <c r="N30" s="218" t="str">
        <f>IF(L30="","",_xll.qlSimpleQuoteSetValue(L30,M30,Trigger))</f>
        <v/>
      </c>
      <c r="O30" s="140" t="s">
        <v>48</v>
      </c>
      <c r="P30" s="163"/>
      <c r="Q30" s="163"/>
      <c r="R30" s="163" t="str">
        <v/>
      </c>
      <c r="S30" s="200" t="str">
        <f>IF(R30="","",_xll.qlSimpleQuote(SUBSTITUTE(R30,"=",""),,,Permanent,Trigger,ObjectOverwrite))</f>
        <v/>
      </c>
      <c r="T30" s="200" t="str">
        <f>IF(R30="","",'3M Pricing'!$I33)</f>
        <v/>
      </c>
      <c r="U30" s="218" t="str">
        <f>IF(S30="","",_xll.qlSimpleQuoteSetValue(S30,T30,Trigger))</f>
        <v/>
      </c>
      <c r="V30" s="208"/>
      <c r="W30" s="163" t="s">
        <v>67</v>
      </c>
      <c r="X30" s="163" t="s">
        <v>78</v>
      </c>
      <c r="Y30" s="163" t="str">
        <v>EUR6MFRA9x15=</v>
      </c>
      <c r="Z30" s="200" t="str">
        <f>IF(Y30="","",_xll.qlSimpleQuote(SUBSTITUTE(Y30,"=",""),,,Permanent,Trigger,ObjectOverwrite))</f>
        <v>EUR6MFRA9x15#0000</v>
      </c>
      <c r="AA30" s="200">
        <f>IF(Y30="","",'6M Pricing'!$I33)</f>
        <v>8.19999999999838E-4</v>
      </c>
      <c r="AB30" s="218" t="e">
        <f>IF(Z30="","",_xll.qlSimpleQuoteSetValue(Z30,AA30,Trigger))</f>
        <v>#N/A</v>
      </c>
      <c r="AC30" s="208"/>
      <c r="AD30" s="163" t="s">
        <v>67</v>
      </c>
      <c r="AE30" s="163" t="s">
        <v>83</v>
      </c>
      <c r="AF30" s="163" t="str">
        <v>EUR1YFRA9x21=</v>
      </c>
      <c r="AG30" s="200" t="str">
        <f>IF(AF30="","",_xll.qlSimpleQuote(SUBSTITUTE(AF30,"=",""),,,Permanent,Trigger,ObjectOverwrite))</f>
        <v>EUR1YFRA9x21#0000</v>
      </c>
      <c r="AH30" s="200">
        <f>IF(AF30="","",'1Y Pricing'!$I33)</f>
        <v>2.0399999999999108E-3</v>
      </c>
      <c r="AI30" s="218" t="e">
        <f>IF(AG30="","",_xll.qlSimpleQuoteSetValue(AG30,AH30,Trigger))</f>
        <v>#N/A</v>
      </c>
    </row>
    <row r="31" spans="2:39" x14ac:dyDescent="0.2">
      <c r="B31" s="163" t="s">
        <v>39</v>
      </c>
      <c r="C31" s="163" t="s">
        <v>84</v>
      </c>
      <c r="D31" s="163" t="str">
        <v>EURONOIS22M=</v>
      </c>
      <c r="E31" s="163" t="str">
        <f>IF(D31="","",_xll.qlSimpleQuote(SUBSTITUTE(D31,"=",""),,,Permanent,Trigger,ObjectOverwrite))</f>
        <v>EURONOIS22M#0000</v>
      </c>
      <c r="F31" s="200">
        <f>IF(D31="","",'ON Pricing'!$I34)</f>
        <v>-1.0917130460826798E-3</v>
      </c>
      <c r="G31" s="218" t="e">
        <f>IF(E31="","",_xll.qlSimpleQuoteSetValue(E31,F31,Trigger))</f>
        <v>#N/A</v>
      </c>
      <c r="H31" s="208"/>
      <c r="I31" s="163"/>
      <c r="J31" s="163"/>
      <c r="K31" s="163" t="str">
        <v/>
      </c>
      <c r="L31" s="200" t="str">
        <f>IF(K31="","",_xll.qlSimpleQuote(SUBSTITUTE(K31,"=",""),,,Permanent,Trigger,ObjectOverwrite))</f>
        <v/>
      </c>
      <c r="M31" s="200" t="str">
        <f>IF(K31="","",'1M Pricing'!$I34)</f>
        <v/>
      </c>
      <c r="N31" s="218" t="str">
        <f>IF(L31="","",_xll.qlSimpleQuoteSetValue(L31,M31,Trigger))</f>
        <v/>
      </c>
      <c r="O31" s="208"/>
      <c r="P31" s="163"/>
      <c r="Q31" s="163"/>
      <c r="R31" s="163" t="str">
        <v/>
      </c>
      <c r="S31" s="200" t="str">
        <f>IF(R31="","",_xll.qlSimpleQuote(SUBSTITUTE(R31,"=",""),,,Permanent,Trigger,ObjectOverwrite))</f>
        <v/>
      </c>
      <c r="T31" s="200" t="str">
        <f>IF(R31="","",'3M Pricing'!$I34)</f>
        <v/>
      </c>
      <c r="U31" s="218" t="str">
        <f>IF(S31="","",_xll.qlSimpleQuoteSetValue(S31,T31,Trigger))</f>
        <v/>
      </c>
      <c r="V31" s="107"/>
      <c r="W31" s="163" t="s">
        <v>67</v>
      </c>
      <c r="X31" s="163" t="s">
        <v>79</v>
      </c>
      <c r="Y31" s="163" t="str">
        <v>EUR6MFRA10x16=</v>
      </c>
      <c r="Z31" s="200" t="str">
        <f>IF(Y31="","",_xll.qlSimpleQuote(SUBSTITUTE(Y31,"=",""),,,Permanent,Trigger,ObjectOverwrite))</f>
        <v>EUR6MFRA10x16#0000</v>
      </c>
      <c r="AA31" s="200">
        <f>IF(Y31="","",'6M Pricing'!$I34)</f>
        <v>8.6999999999996509E-4</v>
      </c>
      <c r="AB31" s="218" t="e">
        <f>IF(Z31="","",_xll.qlSimpleQuoteSetValue(Z31,AA31,Trigger))</f>
        <v>#N/A</v>
      </c>
      <c r="AC31" s="208"/>
      <c r="AD31" s="163" t="s">
        <v>67</v>
      </c>
      <c r="AE31" s="163" t="s">
        <v>84</v>
      </c>
      <c r="AF31" s="163" t="str">
        <v>EUR1YFRA10x22=</v>
      </c>
      <c r="AG31" s="200" t="str">
        <f>IF(AF31="","",_xll.qlSimpleQuote(SUBSTITUTE(AF31,"=",""),,,Permanent,Trigger,ObjectOverwrite))</f>
        <v>EUR1YFRA10x22#0000</v>
      </c>
      <c r="AH31" s="200">
        <f>IF(AF31="","",'1Y Pricing'!$I34)</f>
        <v>2.0999999999943759E-3</v>
      </c>
      <c r="AI31" s="218" t="e">
        <f>IF(AG31="","",_xll.qlSimpleQuoteSetValue(AG31,AH31,Trigger))</f>
        <v>#N/A</v>
      </c>
    </row>
    <row r="32" spans="2:39" x14ac:dyDescent="0.2">
      <c r="B32" s="163" t="s">
        <v>39</v>
      </c>
      <c r="C32" s="163" t="s">
        <v>85</v>
      </c>
      <c r="D32" s="163" t="str">
        <v>EURONOIS23M=</v>
      </c>
      <c r="E32" s="163" t="str">
        <f>IF(D32="","",_xll.qlSimpleQuote(SUBSTITUTE(D32,"=",""),,,Permanent,Trigger,ObjectOverwrite))</f>
        <v>EURONOIS23M#0000</v>
      </c>
      <c r="F32" s="200">
        <f>IF(D32="","",'ON Pricing'!$I35)</f>
        <v>-1.0478311584917301E-3</v>
      </c>
      <c r="G32" s="218" t="e">
        <f>IF(E32="","",_xll.qlSimpleQuoteSetValue(E32,F32,Trigger))</f>
        <v>#N/A</v>
      </c>
      <c r="H32" s="208"/>
      <c r="I32" s="163"/>
      <c r="J32" s="163"/>
      <c r="K32" s="163" t="str">
        <v/>
      </c>
      <c r="L32" s="200" t="str">
        <f>IF(K32="","",_xll.qlSimpleQuote(SUBSTITUTE(K32,"=",""),,,Permanent,Trigger,ObjectOverwrite))</f>
        <v/>
      </c>
      <c r="M32" s="200" t="str">
        <f>IF(K32="","",'1M Pricing'!$I35)</f>
        <v/>
      </c>
      <c r="N32" s="218" t="str">
        <f>IF(L32="","",_xll.qlSimpleQuoteSetValue(L32,M32,Trigger))</f>
        <v/>
      </c>
      <c r="O32" s="208"/>
      <c r="P32" s="163"/>
      <c r="Q32" s="163"/>
      <c r="R32" s="163" t="str">
        <v/>
      </c>
      <c r="S32" s="200" t="str">
        <f>IF(R32="","",_xll.qlSimpleQuote(SUBSTITUTE(R32,"=",""),,,Permanent,Trigger,ObjectOverwrite))</f>
        <v/>
      </c>
      <c r="T32" s="200" t="str">
        <f>IF(R32="","",'3M Pricing'!$I35)</f>
        <v/>
      </c>
      <c r="U32" s="218" t="str">
        <f>IF(S32="","",_xll.qlSimpleQuoteSetValue(S32,T32,Trigger))</f>
        <v/>
      </c>
      <c r="V32" s="107"/>
      <c r="W32" s="163" t="s">
        <v>67</v>
      </c>
      <c r="X32" s="163" t="s">
        <v>80</v>
      </c>
      <c r="Y32" s="163" t="str">
        <v>EUR6MFRA11x17=</v>
      </c>
      <c r="Z32" s="200" t="str">
        <f>IF(Y32="","",_xll.qlSimpleQuote(SUBSTITUTE(Y32,"=",""),,,Permanent,Trigger,ObjectOverwrite))</f>
        <v>EUR6MFRA11x17#0000</v>
      </c>
      <c r="AA32" s="200">
        <f>IF(Y32="","",'6M Pricing'!$I35)</f>
        <v>9.4999999999999913E-4</v>
      </c>
      <c r="AB32" s="218" t="e">
        <f>IF(Z32="","",_xll.qlSimpleQuoteSetValue(Z32,AA32,Trigger))</f>
        <v>#N/A</v>
      </c>
      <c r="AC32" s="208"/>
      <c r="AD32" s="163" t="s">
        <v>67</v>
      </c>
      <c r="AE32" s="163" t="s">
        <v>85</v>
      </c>
      <c r="AF32" s="163" t="str">
        <v>EUR1YFRA11x23=</v>
      </c>
      <c r="AG32" s="200" t="str">
        <f>IF(AF32="","",_xll.qlSimpleQuote(SUBSTITUTE(AF32,"=",""),,,Permanent,Trigger,ObjectOverwrite))</f>
        <v>EUR1YFRA11x23#0000</v>
      </c>
      <c r="AH32" s="200">
        <f>IF(AF32="","",'1Y Pricing'!$I35)</f>
        <v>2.2100000007594977E-3</v>
      </c>
      <c r="AI32" s="218" t="e">
        <f>IF(AG32="","",_xll.qlSimpleQuoteSetValue(AG32,AH32,Trigger))</f>
        <v>#N/A</v>
      </c>
    </row>
    <row r="33" spans="2:35" x14ac:dyDescent="0.2">
      <c r="B33" s="163" t="s">
        <v>39</v>
      </c>
      <c r="C33" s="163" t="s">
        <v>24</v>
      </c>
      <c r="D33" s="163" t="str">
        <v>EURONOIS2Y=</v>
      </c>
      <c r="E33" s="163" t="str">
        <f>IF(D33="","",_xll.qlSimpleQuote(SUBSTITUTE(D33,"=",""),,,Permanent,Trigger,ObjectOverwrite))</f>
        <v>EURONOIS2Y#0000</v>
      </c>
      <c r="F33" s="200">
        <f>IF(D33="","",'ON Pricing'!$I36)</f>
        <v>-1.0099999995861041E-3</v>
      </c>
      <c r="G33" s="218" t="e">
        <f>IF(E33="","",_xll.qlSimpleQuoteSetValue(E33,F33,Trigger))</f>
        <v>#N/A</v>
      </c>
      <c r="H33" s="208"/>
      <c r="I33" s="163"/>
      <c r="J33" s="163"/>
      <c r="K33" s="163" t="str">
        <v/>
      </c>
      <c r="L33" s="200" t="str">
        <f>IF(K33="","",_xll.qlSimpleQuote(SUBSTITUTE(K33,"=",""),,,Permanent,Trigger,ObjectOverwrite))</f>
        <v/>
      </c>
      <c r="M33" s="200" t="str">
        <f>IF(K33="","",'1M Pricing'!$I36)</f>
        <v/>
      </c>
      <c r="N33" s="218" t="str">
        <f>IF(L33="","",_xll.qlSimpleQuoteSetValue(L33,M33,Trigger))</f>
        <v/>
      </c>
      <c r="O33" s="208"/>
      <c r="P33" s="163"/>
      <c r="Q33" s="163"/>
      <c r="R33" s="163" t="str">
        <v/>
      </c>
      <c r="S33" s="200" t="str">
        <f>IF(R33="","",_xll.qlSimpleQuote(SUBSTITUTE(R33,"=",""),,,Permanent,Trigger,ObjectOverwrite))</f>
        <v/>
      </c>
      <c r="T33" s="200" t="str">
        <f>IF(R33="","",'3M Pricing'!$I36)</f>
        <v/>
      </c>
      <c r="U33" s="218" t="str">
        <f>IF(S33="","",_xll.qlSimpleQuoteSetValue(S33,T33,Trigger))</f>
        <v/>
      </c>
      <c r="V33" s="107"/>
      <c r="W33" s="163" t="s">
        <v>67</v>
      </c>
      <c r="X33" s="163" t="s">
        <v>45</v>
      </c>
      <c r="Y33" s="163" t="str">
        <v>EUR6MFRA12x18=</v>
      </c>
      <c r="Z33" s="200" t="str">
        <f>IF(Y33="","",_xll.qlSimpleQuote(SUBSTITUTE(Y33,"=",""),,,Permanent,Trigger,ObjectOverwrite))</f>
        <v>EUR6MFRA12x18#0000</v>
      </c>
      <c r="AA33" s="200">
        <f>IF(Y33="","",'6M Pricing'!$I36)</f>
        <v>1.0300000000003182E-3</v>
      </c>
      <c r="AB33" s="218" t="e">
        <f>IF(Z33="","",_xll.qlSimpleQuoteSetValue(Z33,AA33,Trigger))</f>
        <v>#N/A</v>
      </c>
      <c r="AC33" s="208"/>
      <c r="AD33" s="163" t="s">
        <v>67</v>
      </c>
      <c r="AE33" s="163" t="s">
        <v>156</v>
      </c>
      <c r="AF33" s="163" t="str">
        <v>EUR1YFRA12x24=</v>
      </c>
      <c r="AG33" s="200" t="str">
        <f>IF(AF33="","",_xll.qlSimpleQuote(SUBSTITUTE(AF33,"=",""),,,Permanent,Trigger,ObjectOverwrite))</f>
        <v>EUR1YFRA12x24#0000</v>
      </c>
      <c r="AH33" s="200">
        <f>IF(AF33="","",'1Y Pricing'!$I36)</f>
        <v>2.3100000000000767E-3</v>
      </c>
      <c r="AI33" s="218" t="e">
        <f>IF(AG33="","",_xll.qlSimpleQuoteSetValue(AG33,AH33,Trigger))</f>
        <v>#N/A</v>
      </c>
    </row>
    <row r="34" spans="2:35" x14ac:dyDescent="0.2">
      <c r="B34" s="163"/>
      <c r="C34" s="163"/>
      <c r="D34" s="163" t="str">
        <v/>
      </c>
      <c r="E34" s="163" t="str">
        <f>IF(D34="","",_xll.qlSimpleQuote(SUBSTITUTE(D34,"=",""),,,Permanent,Trigger,ObjectOverwrite))</f>
        <v/>
      </c>
      <c r="F34" s="200" t="str">
        <f>IF(D34="","",'ON Pricing'!$I37)</f>
        <v/>
      </c>
      <c r="G34" s="218" t="str">
        <f>IF(E34="","",_xll.qlSimpleQuoteSetValue(E34,F34,Trigger))</f>
        <v/>
      </c>
      <c r="H34" s="208"/>
      <c r="I34" s="163"/>
      <c r="J34" s="163"/>
      <c r="K34" s="163" t="str">
        <v/>
      </c>
      <c r="L34" s="200" t="str">
        <f>IF(K34="","",_xll.qlSimpleQuote(SUBSTITUTE(K34,"=",""),,,Permanent,Trigger,ObjectOverwrite))</f>
        <v/>
      </c>
      <c r="M34" s="200" t="str">
        <f>IF(K34="","",'1M Pricing'!$I37)</f>
        <v/>
      </c>
      <c r="N34" s="218" t="str">
        <f>IF(L34="","",_xll.qlSimpleQuoteSetValue(L34,M34,Trigger))</f>
        <v/>
      </c>
      <c r="O34" s="208"/>
      <c r="P34" s="163"/>
      <c r="Q34" s="163"/>
      <c r="R34" s="163" t="str">
        <v/>
      </c>
      <c r="S34" s="200" t="str">
        <f>IF(R34="","",_xll.qlSimpleQuote(SUBSTITUTE(R34,"=",""),,,Permanent,Trigger,ObjectOverwrite))</f>
        <v/>
      </c>
      <c r="T34" s="200" t="str">
        <f>IF(R34="","",'3M Pricing'!$I37)</f>
        <v/>
      </c>
      <c r="U34" s="218" t="str">
        <f>IF(S34="","",_xll.qlSimpleQuoteSetValue(S34,T34,Trigger))</f>
        <v/>
      </c>
      <c r="V34" s="107"/>
      <c r="W34" s="163" t="s">
        <v>67</v>
      </c>
      <c r="X34" s="163" t="s">
        <v>81</v>
      </c>
      <c r="Y34" s="163" t="str">
        <v>EUR6MFRA13x19=</v>
      </c>
      <c r="Z34" s="200" t="str">
        <f>IF(Y34="","",_xll.qlSimpleQuote(SUBSTITUTE(Y34,"=",""),,,Permanent,Trigger,ObjectOverwrite))</f>
        <v>EUR6MFRA13x19#0000</v>
      </c>
      <c r="AA34" s="200">
        <f>IF(Y34="","",'6M Pricing'!$I37)</f>
        <v>1.1099999999419907E-3</v>
      </c>
      <c r="AB34" s="218" t="e">
        <f>IF(Z34="","",_xll.qlSimpleQuoteSetValue(Z34,AA34,Trigger))</f>
        <v>#N/A</v>
      </c>
      <c r="AC34" s="208"/>
      <c r="AD34" s="163"/>
      <c r="AE34" s="163"/>
      <c r="AF34" s="163" t="str">
        <v/>
      </c>
      <c r="AG34" s="200" t="str">
        <f>IF(AF34="","",_xll.qlSimpleQuote(SUBSTITUTE(AF34,"=",""),,,Permanent,Trigger,ObjectOverwrite))</f>
        <v/>
      </c>
      <c r="AH34" s="200" t="str">
        <f>IF(AF34="","",'1Y Pricing'!$I37)</f>
        <v/>
      </c>
      <c r="AI34" s="218" t="str">
        <f>IF(AG34="","",_xll.qlSimpleQuoteSetValue(AG34,AH34,Trigger))</f>
        <v/>
      </c>
    </row>
    <row r="35" spans="2:35" x14ac:dyDescent="0.2">
      <c r="B35" s="163"/>
      <c r="C35" s="163"/>
      <c r="D35" s="163" t="str">
        <v/>
      </c>
      <c r="E35" s="163" t="str">
        <f>IF(D35="","",_xll.qlSimpleQuote(SUBSTITUTE(D35,"=",""),,,Permanent,Trigger,ObjectOverwrite))</f>
        <v/>
      </c>
      <c r="F35" s="200" t="str">
        <f>IF(D35="","",'ON Pricing'!$I38)</f>
        <v/>
      </c>
      <c r="G35" s="218" t="str">
        <f>IF(E35="","",_xll.qlSimpleQuoteSetValue(E35,F35,Trigger))</f>
        <v/>
      </c>
      <c r="H35" s="208"/>
      <c r="I35" s="163"/>
      <c r="J35" s="163"/>
      <c r="K35" s="163" t="str">
        <v/>
      </c>
      <c r="L35" s="200" t="str">
        <f>IF(K35="","",_xll.qlSimpleQuote(SUBSTITUTE(K35,"=",""),,,Permanent,Trigger,ObjectOverwrite))</f>
        <v/>
      </c>
      <c r="M35" s="200" t="str">
        <f>IF(K35="","",'1M Pricing'!$I38)</f>
        <v/>
      </c>
      <c r="N35" s="218" t="str">
        <f>IF(L35="","",_xll.qlSimpleQuoteSetValue(L35,M35,Trigger))</f>
        <v/>
      </c>
      <c r="O35" s="208"/>
      <c r="P35" s="163"/>
      <c r="Q35" s="163"/>
      <c r="R35" s="163" t="str">
        <v/>
      </c>
      <c r="S35" s="200" t="str">
        <f>IF(R35="","",_xll.qlSimpleQuote(SUBSTITUTE(R35,"=",""),,,Permanent,Trigger,ObjectOverwrite))</f>
        <v/>
      </c>
      <c r="T35" s="200" t="str">
        <f>IF(R35="","",'3M Pricing'!$I38)</f>
        <v/>
      </c>
      <c r="U35" s="218" t="str">
        <f>IF(S35="","",_xll.qlSimpleQuoteSetValue(S35,T35,Trigger))</f>
        <v/>
      </c>
      <c r="V35" s="107"/>
      <c r="W35" s="163" t="s">
        <v>67</v>
      </c>
      <c r="X35" s="163" t="s">
        <v>82</v>
      </c>
      <c r="Y35" s="163" t="str">
        <v>EUR6MFRA14x20=</v>
      </c>
      <c r="Z35" s="200" t="str">
        <f>IF(Y35="","",_xll.qlSimpleQuote(SUBSTITUTE(Y35,"=",""),,,Permanent,Trigger,ObjectOverwrite))</f>
        <v>EUR6MFRA14x20#0000</v>
      </c>
      <c r="AA35" s="200">
        <f>IF(Y35="","",'6M Pricing'!$I38)</f>
        <v>1.2300000005049936E-3</v>
      </c>
      <c r="AB35" s="218" t="e">
        <f>IF(Z35="","",_xll.qlSimpleQuoteSetValue(Z35,AA35,Trigger))</f>
        <v>#N/A</v>
      </c>
      <c r="AC35" s="208"/>
      <c r="AD35" s="163"/>
      <c r="AE35" s="163"/>
      <c r="AF35" s="163" t="str">
        <v/>
      </c>
      <c r="AG35" s="200" t="str">
        <f>IF(AF35="","",_xll.qlSimpleQuote(SUBSTITUTE(AF35,"=",""),,,Permanent,Trigger,ObjectOverwrite))</f>
        <v/>
      </c>
      <c r="AH35" s="200" t="str">
        <f>IF(AF35="","",'1Y Pricing'!$I38)</f>
        <v/>
      </c>
      <c r="AI35" s="218" t="str">
        <f>IF(AG35="","",_xll.qlSimpleQuoteSetValue(AG35,AH35,Trigger))</f>
        <v/>
      </c>
    </row>
    <row r="36" spans="2:35" x14ac:dyDescent="0.2">
      <c r="B36" s="163"/>
      <c r="C36" s="163"/>
      <c r="D36" s="163" t="str">
        <v/>
      </c>
      <c r="E36" s="163" t="str">
        <f>IF(D36="","",_xll.qlSimpleQuote(SUBSTITUTE(D36,"=",""),,,Permanent,Trigger,ObjectOverwrite))</f>
        <v/>
      </c>
      <c r="F36" s="200" t="str">
        <f>IF(D36="","",'ON Pricing'!$I39)</f>
        <v/>
      </c>
      <c r="G36" s="218" t="str">
        <f>IF(E36="","",_xll.qlSimpleQuoteSetValue(E36,F36,Trigger))</f>
        <v/>
      </c>
      <c r="H36" s="208"/>
      <c r="I36" s="163"/>
      <c r="J36" s="163"/>
      <c r="K36" s="163" t="str">
        <v/>
      </c>
      <c r="L36" s="200" t="str">
        <f>IF(K36="","",_xll.qlSimpleQuote(SUBSTITUTE(K36,"=",""),,,Permanent,Trigger,ObjectOverwrite))</f>
        <v/>
      </c>
      <c r="M36" s="200" t="str">
        <f>IF(K36="","",'1M Pricing'!$I39)</f>
        <v/>
      </c>
      <c r="N36" s="218" t="str">
        <f>IF(L36="","",_xll.qlSimpleQuoteSetValue(L36,M36,Trigger))</f>
        <v/>
      </c>
      <c r="O36" s="208"/>
      <c r="P36" s="163"/>
      <c r="Q36" s="163"/>
      <c r="R36" s="163" t="str">
        <v/>
      </c>
      <c r="S36" s="200" t="str">
        <f>IF(R36="","",_xll.qlSimpleQuote(SUBSTITUTE(R36,"=",""),,,Permanent,Trigger,ObjectOverwrite))</f>
        <v/>
      </c>
      <c r="T36" s="200" t="str">
        <f>IF(R36="","",'3M Pricing'!$I39)</f>
        <v/>
      </c>
      <c r="U36" s="218" t="str">
        <f>IF(S36="","",_xll.qlSimpleQuoteSetValue(S36,T36,Trigger))</f>
        <v/>
      </c>
      <c r="V36" s="107"/>
      <c r="W36" s="163" t="s">
        <v>67</v>
      </c>
      <c r="X36" s="163" t="s">
        <v>83</v>
      </c>
      <c r="Y36" s="163" t="str">
        <v>EUR6MFRA15x21=</v>
      </c>
      <c r="Z36" s="200" t="str">
        <f>IF(Y36="","",_xll.qlSimpleQuote(SUBSTITUTE(Y36,"=",""),,,Permanent,Trigger,ObjectOverwrite))</f>
        <v>EUR6MFRA15x21#0000</v>
      </c>
      <c r="AA36" s="200">
        <f>IF(Y36="","",'6M Pricing'!$I39)</f>
        <v>1.3400000007050045E-3</v>
      </c>
      <c r="AB36" s="218" t="e">
        <f>IF(Z36="","",_xll.qlSimpleQuoteSetValue(Z36,AA36,Trigger))</f>
        <v>#N/A</v>
      </c>
      <c r="AC36" s="208"/>
      <c r="AD36" s="163"/>
      <c r="AE36" s="163"/>
      <c r="AF36" s="163" t="str">
        <v/>
      </c>
      <c r="AG36" s="200" t="str">
        <f>IF(AF36="","",_xll.qlSimpleQuote(SUBSTITUTE(AF36,"=",""),,,Permanent,Trigger,ObjectOverwrite))</f>
        <v/>
      </c>
      <c r="AH36" s="200" t="str">
        <f>IF(AF36="","",'1Y Pricing'!$I39)</f>
        <v/>
      </c>
      <c r="AI36" s="218" t="str">
        <f>IF(AG36="","",_xll.qlSimpleQuoteSetValue(AG36,AH36,Trigger))</f>
        <v/>
      </c>
    </row>
    <row r="37" spans="2:35" x14ac:dyDescent="0.2">
      <c r="B37" s="163" t="s">
        <v>39</v>
      </c>
      <c r="C37" s="163" t="s">
        <v>25</v>
      </c>
      <c r="D37" s="163" t="str">
        <v>EURONOIS3Y=</v>
      </c>
      <c r="E37" s="163" t="str">
        <f>IF(D37="","",_xll.qlSimpleQuote(SUBSTITUTE(D37,"=",""),,,Permanent,Trigger,ObjectOverwrite))</f>
        <v>EURONOIS3Y#0000</v>
      </c>
      <c r="F37" s="200">
        <f>IF(D37="","",'ON Pricing'!$I40)</f>
        <v>-3.5000000009272579E-4</v>
      </c>
      <c r="G37" s="218" t="e">
        <f>IF(E37="","",_xll.qlSimpleQuoteSetValue(E37,F37,Trigger))</f>
        <v>#N/A</v>
      </c>
      <c r="H37" s="208"/>
      <c r="I37" s="163"/>
      <c r="J37" s="163"/>
      <c r="K37" s="163" t="str">
        <v/>
      </c>
      <c r="L37" s="200" t="str">
        <f>IF(K37="","",_xll.qlSimpleQuote(SUBSTITUTE(K37,"=",""),,,Permanent,Trigger,ObjectOverwrite))</f>
        <v/>
      </c>
      <c r="M37" s="200" t="str">
        <f>IF(K37="","",'1M Pricing'!$I40)</f>
        <v/>
      </c>
      <c r="N37" s="218" t="str">
        <f>IF(L37="","",_xll.qlSimpleQuoteSetValue(L37,M37,Trigger))</f>
        <v/>
      </c>
      <c r="O37" s="208"/>
      <c r="P37" s="163"/>
      <c r="Q37" s="163"/>
      <c r="R37" s="163" t="str">
        <v/>
      </c>
      <c r="S37" s="200" t="str">
        <f>IF(R37="","",_xll.qlSimpleQuote(SUBSTITUTE(R37,"=",""),,,Permanent,Trigger,ObjectOverwrite))</f>
        <v/>
      </c>
      <c r="T37" s="200" t="str">
        <f>IF(R37="","",'3M Pricing'!$I40)</f>
        <v/>
      </c>
      <c r="U37" s="218" t="str">
        <f>IF(S37="","",_xll.qlSimpleQuoteSetValue(S37,T37,Trigger))</f>
        <v/>
      </c>
      <c r="V37" s="107"/>
      <c r="W37" s="163" t="s">
        <v>67</v>
      </c>
      <c r="X37" s="163" t="s">
        <v>84</v>
      </c>
      <c r="Y37" s="163" t="str">
        <v>EUR6MFRA16x22=</v>
      </c>
      <c r="Z37" s="200" t="str">
        <f>IF(Y37="","",_xll.qlSimpleQuote(SUBSTITUTE(Y37,"=",""),,,Permanent,Trigger,ObjectOverwrite))</f>
        <v>EUR6MFRA16x22#0000</v>
      </c>
      <c r="AA37" s="200">
        <f>IF(Y37="","",'6M Pricing'!$I40)</f>
        <v>1.4500000005084372E-3</v>
      </c>
      <c r="AB37" s="218" t="e">
        <f>IF(Z37="","",_xll.qlSimpleQuoteSetValue(Z37,AA37,Trigger))</f>
        <v>#N/A</v>
      </c>
      <c r="AC37" s="208"/>
      <c r="AD37" s="163"/>
      <c r="AE37" s="163"/>
      <c r="AF37" s="163" t="str">
        <v/>
      </c>
      <c r="AG37" s="200" t="str">
        <f>IF(AF37="","",_xll.qlSimpleQuote(SUBSTITUTE(AF37,"=",""),,,Permanent,Trigger,ObjectOverwrite))</f>
        <v/>
      </c>
      <c r="AH37" s="200" t="str">
        <f>IF(AF37="","",'1Y Pricing'!$I40)</f>
        <v/>
      </c>
      <c r="AI37" s="218" t="str">
        <f>IF(AG37="","",_xll.qlSimpleQuoteSetValue(AG37,AH37,Trigger))</f>
        <v/>
      </c>
    </row>
    <row r="38" spans="2:35" x14ac:dyDescent="0.2">
      <c r="B38" s="163" t="s">
        <v>39</v>
      </c>
      <c r="C38" s="163" t="s">
        <v>26</v>
      </c>
      <c r="D38" s="163" t="str">
        <v>EURONOIS4Y=</v>
      </c>
      <c r="E38" s="163" t="str">
        <f>IF(D38="","",_xll.qlSimpleQuote(SUBSTITUTE(D38,"=",""),,,Permanent,Trigger,ObjectOverwrite))</f>
        <v>EURONOIS4Y#0000</v>
      </c>
      <c r="F38" s="200">
        <f>IF(D38="","",'ON Pricing'!$I41)</f>
        <v>6.0000000002208439E-4</v>
      </c>
      <c r="G38" s="218" t="e">
        <f>IF(E38="","",_xll.qlSimpleQuoteSetValue(E38,F38,Trigger))</f>
        <v>#N/A</v>
      </c>
      <c r="H38" s="208"/>
      <c r="I38" s="163"/>
      <c r="J38" s="163"/>
      <c r="K38" s="163" t="str">
        <v/>
      </c>
      <c r="L38" s="200" t="str">
        <f>IF(K38="","",_xll.qlSimpleQuote(SUBSTITUTE(K38,"=",""),,,Permanent,Trigger,ObjectOverwrite))</f>
        <v/>
      </c>
      <c r="M38" s="200" t="str">
        <f>IF(K38="","",'1M Pricing'!$I41)</f>
        <v/>
      </c>
      <c r="N38" s="218" t="str">
        <f>IF(L38="","",_xll.qlSimpleQuoteSetValue(L38,M38,Trigger))</f>
        <v/>
      </c>
      <c r="O38" s="208"/>
      <c r="P38" s="163"/>
      <c r="Q38" s="163"/>
      <c r="R38" s="163" t="str">
        <v/>
      </c>
      <c r="S38" s="200" t="str">
        <f>IF(R38="","",_xll.qlSimpleQuote(SUBSTITUTE(R38,"=",""),,,Permanent,Trigger,ObjectOverwrite))</f>
        <v/>
      </c>
      <c r="T38" s="200" t="str">
        <f>IF(R38="","",'3M Pricing'!$I41)</f>
        <v/>
      </c>
      <c r="U38" s="218" t="str">
        <f>IF(S38="","",_xll.qlSimpleQuoteSetValue(S38,T38,Trigger))</f>
        <v/>
      </c>
      <c r="V38" s="107"/>
      <c r="W38" s="163" t="s">
        <v>67</v>
      </c>
      <c r="X38" s="163" t="s">
        <v>85</v>
      </c>
      <c r="Y38" s="163" t="str">
        <v>EUR6MFRA17x23=</v>
      </c>
      <c r="Z38" s="200" t="str">
        <f>IF(Y38="","",_xll.qlSimpleQuote(SUBSTITUTE(Y38,"=",""),,,Permanent,Trigger,ObjectOverwrite))</f>
        <v>EUR6MFRA17x23#0000</v>
      </c>
      <c r="AA38" s="200">
        <f>IF(Y38="","",'6M Pricing'!$I41)</f>
        <v>1.6099999994596331E-3</v>
      </c>
      <c r="AB38" s="218" t="e">
        <f>IF(Z38="","",_xll.qlSimpleQuoteSetValue(Z38,AA38,Trigger))</f>
        <v>#N/A</v>
      </c>
      <c r="AC38" s="208"/>
      <c r="AD38" s="163"/>
      <c r="AE38" s="163"/>
      <c r="AF38" s="163" t="str">
        <v/>
      </c>
      <c r="AG38" s="200" t="str">
        <f>IF(AF38="","",_xll.qlSimpleQuote(SUBSTITUTE(AF38,"=",""),,,Permanent,Trigger,ObjectOverwrite))</f>
        <v/>
      </c>
      <c r="AH38" s="200" t="str">
        <f>IF(AF38="","",'1Y Pricing'!$I41)</f>
        <v/>
      </c>
      <c r="AI38" s="218" t="str">
        <f>IF(AG38="","",_xll.qlSimpleQuoteSetValue(AG38,AH38,Trigger))</f>
        <v/>
      </c>
    </row>
    <row r="39" spans="2:35" x14ac:dyDescent="0.2">
      <c r="B39" s="163" t="s">
        <v>39</v>
      </c>
      <c r="C39" s="163" t="s">
        <v>27</v>
      </c>
      <c r="D39" s="163" t="str">
        <v>EURONOIS5Y=</v>
      </c>
      <c r="E39" s="163" t="str">
        <f>IF(D39="","",_xll.qlSimpleQuote(SUBSTITUTE(D39,"=",""),,,Permanent,Trigger,ObjectOverwrite))</f>
        <v>EURONOIS5Y#0000</v>
      </c>
      <c r="F39" s="200">
        <f>IF(D39="","",'ON Pricing'!$I42)</f>
        <v>1.6900000000697481E-3</v>
      </c>
      <c r="G39" s="218" t="e">
        <f>IF(E39="","",_xll.qlSimpleQuoteSetValue(E39,F39,Trigger))</f>
        <v>#N/A</v>
      </c>
      <c r="H39" s="208"/>
      <c r="I39" s="163"/>
      <c r="J39" s="163"/>
      <c r="K39" s="163" t="str">
        <v/>
      </c>
      <c r="L39" s="200" t="str">
        <f>IF(K39="","",_xll.qlSimpleQuote(SUBSTITUTE(K39,"=",""),,,Permanent,Trigger,ObjectOverwrite))</f>
        <v/>
      </c>
      <c r="M39" s="200" t="str">
        <f>IF(K39="","",'1M Pricing'!$I42)</f>
        <v/>
      </c>
      <c r="N39" s="218" t="str">
        <f>IF(L39="","",_xll.qlSimpleQuoteSetValue(L39,M39,Trigger))</f>
        <v/>
      </c>
      <c r="O39" s="208"/>
      <c r="P39" s="163"/>
      <c r="Q39" s="163"/>
      <c r="R39" s="163" t="str">
        <v/>
      </c>
      <c r="S39" s="200" t="str">
        <f>IF(R39="","",_xll.qlSimpleQuote(SUBSTITUTE(R39,"=",""),,,Permanent,Trigger,ObjectOverwrite))</f>
        <v/>
      </c>
      <c r="T39" s="200" t="str">
        <f>IF(R39="","",'3M Pricing'!$I42)</f>
        <v/>
      </c>
      <c r="U39" s="218" t="str">
        <f>IF(S39="","",_xll.qlSimpleQuoteSetValue(S39,T39,Trigger))</f>
        <v/>
      </c>
      <c r="V39" s="107"/>
      <c r="W39" s="163" t="s">
        <v>67</v>
      </c>
      <c r="X39" s="163" t="s">
        <v>156</v>
      </c>
      <c r="Y39" s="163" t="str">
        <v>EUR6MFRA18x24=</v>
      </c>
      <c r="Z39" s="200" t="str">
        <f>IF(Y39="","",_xll.qlSimpleQuote(SUBSTITUTE(Y39,"=",""),,,Permanent,Trigger,ObjectOverwrite))</f>
        <v>EUR6MFRA18x24#0000</v>
      </c>
      <c r="AA39" s="200">
        <f>IF(Y39="","",'6M Pricing'!$I42)</f>
        <v>1.7499999999958727E-3</v>
      </c>
      <c r="AB39" s="218" t="e">
        <f>IF(Z39="","",_xll.qlSimpleQuoteSetValue(Z39,AA39,Trigger))</f>
        <v>#N/A</v>
      </c>
      <c r="AC39" s="208"/>
      <c r="AD39" s="163"/>
      <c r="AE39" s="163"/>
      <c r="AF39" s="163" t="str">
        <v/>
      </c>
      <c r="AG39" s="200" t="str">
        <f>IF(AF39="","",_xll.qlSimpleQuote(SUBSTITUTE(AF39,"=",""),,,Permanent,Trigger,ObjectOverwrite))</f>
        <v/>
      </c>
      <c r="AH39" s="200" t="str">
        <f>IF(AF39="","",'1Y Pricing'!$I42)</f>
        <v/>
      </c>
      <c r="AI39" s="218" t="str">
        <f>IF(AG39="","",_xll.qlSimpleQuoteSetValue(AG39,AH39,Trigger))</f>
        <v/>
      </c>
    </row>
    <row r="40" spans="2:35" x14ac:dyDescent="0.2">
      <c r="B40" s="163" t="s">
        <v>39</v>
      </c>
      <c r="C40" s="163" t="s">
        <v>86</v>
      </c>
      <c r="D40" s="163" t="str">
        <v>EURONOIS6Y=</v>
      </c>
      <c r="E40" s="163" t="str">
        <f>IF(D40="","",_xll.qlSimpleQuote(SUBSTITUTE(D40,"=",""),,,Permanent,Trigger,ObjectOverwrite))</f>
        <v>EURONOIS6Y#0000</v>
      </c>
      <c r="F40" s="200">
        <f>IF(D40="","",'ON Pricing'!$I43)</f>
        <v>2.8900000000898975E-3</v>
      </c>
      <c r="G40" s="218" t="e">
        <f>IF(E40="","",_xll.qlSimpleQuoteSetValue(E40,F40,Trigger))</f>
        <v>#N/A</v>
      </c>
      <c r="H40" s="208"/>
      <c r="I40" s="163"/>
      <c r="J40" s="163"/>
      <c r="K40" s="163" t="str">
        <v/>
      </c>
      <c r="L40" s="200" t="str">
        <f>IF(K40="","",_xll.qlSimpleQuote(SUBSTITUTE(K40,"=",""),,,Permanent,Trigger,ObjectOverwrite))</f>
        <v/>
      </c>
      <c r="M40" s="200" t="str">
        <f>IF(K40="","",'1M Pricing'!$I43)</f>
        <v/>
      </c>
      <c r="N40" s="218" t="str">
        <f>IF(L40="","",_xll.qlSimpleQuoteSetValue(L40,M40,Trigger))</f>
        <v/>
      </c>
      <c r="O40" s="208"/>
      <c r="P40" s="163"/>
      <c r="Q40" s="163"/>
      <c r="R40" s="163" t="str">
        <v/>
      </c>
      <c r="S40" s="200" t="str">
        <f>IF(R40="","",_xll.qlSimpleQuote(SUBSTITUTE(R40,"=",""),,,Permanent,Trigger,ObjectOverwrite))</f>
        <v/>
      </c>
      <c r="T40" s="200" t="str">
        <f>IF(R40="","",'3M Pricing'!$I43)</f>
        <v/>
      </c>
      <c r="U40" s="218" t="str">
        <f>IF(S40="","",_xll.qlSimpleQuoteSetValue(S40,T40,Trigger))</f>
        <v/>
      </c>
      <c r="V40" s="107"/>
      <c r="W40" s="163"/>
      <c r="X40" s="163"/>
      <c r="Y40" s="163" t="str">
        <v/>
      </c>
      <c r="Z40" s="200" t="str">
        <f>IF(Y40="","",_xll.qlSimpleQuote(SUBSTITUTE(Y40,"=",""),,,Permanent,Trigger,ObjectOverwrite))</f>
        <v/>
      </c>
      <c r="AA40" s="200" t="str">
        <f>IF(Y40="","",'6M Pricing'!$I43)</f>
        <v/>
      </c>
      <c r="AB40" s="218" t="str">
        <f>IF(Z40="","",_xll.qlSimpleQuoteSetValue(Z40,AA40,Trigger))</f>
        <v/>
      </c>
      <c r="AC40" s="208"/>
      <c r="AD40" s="163"/>
      <c r="AE40" s="163"/>
      <c r="AF40" s="163" t="str">
        <v/>
      </c>
      <c r="AG40" s="200" t="str">
        <f>IF(AF40="","",_xll.qlSimpleQuote(SUBSTITUTE(AF40,"=",""),,,Permanent,Trigger,ObjectOverwrite))</f>
        <v/>
      </c>
      <c r="AH40" s="200" t="str">
        <f>IF(AF40="","",'1Y Pricing'!$I43)</f>
        <v/>
      </c>
      <c r="AI40" s="218" t="str">
        <f>IF(AG40="","",_xll.qlSimpleQuoteSetValue(AG40,AH40,Trigger))</f>
        <v/>
      </c>
    </row>
    <row r="41" spans="2:35" x14ac:dyDescent="0.2">
      <c r="B41" s="163" t="s">
        <v>39</v>
      </c>
      <c r="C41" s="163" t="s">
        <v>28</v>
      </c>
      <c r="D41" s="163" t="str">
        <v>EURONOIS7Y=</v>
      </c>
      <c r="E41" s="163" t="str">
        <f>IF(D41="","",_xll.qlSimpleQuote(SUBSTITUTE(D41,"=",""),,,Permanent,Trigger,ObjectOverwrite))</f>
        <v>EURONOIS7Y#0000</v>
      </c>
      <c r="F41" s="200">
        <f>IF(D41="","",'ON Pricing'!$I44)</f>
        <v>4.0900000001083542E-3</v>
      </c>
      <c r="G41" s="218" t="e">
        <f>IF(E41="","",_xll.qlSimpleQuoteSetValue(E41,F41,Trigger))</f>
        <v>#N/A</v>
      </c>
      <c r="H41" s="208"/>
      <c r="I41" s="163"/>
      <c r="J41" s="163"/>
      <c r="K41" s="163" t="str">
        <v/>
      </c>
      <c r="L41" s="200" t="str">
        <f>IF(K41="","",_xll.qlSimpleQuote(SUBSTITUTE(K41,"=",""),,,Permanent,Trigger,ObjectOverwrite))</f>
        <v/>
      </c>
      <c r="M41" s="200" t="str">
        <f>IF(K41="","",'1M Pricing'!$I44)</f>
        <v/>
      </c>
      <c r="N41" s="218" t="str">
        <f>IF(L41="","",_xll.qlSimpleQuoteSetValue(L41,M41,Trigger))</f>
        <v/>
      </c>
      <c r="O41" s="208"/>
      <c r="P41" s="163"/>
      <c r="Q41" s="163"/>
      <c r="R41" s="163" t="str">
        <v/>
      </c>
      <c r="S41" s="200" t="str">
        <f>IF(R41="","",_xll.qlSimpleQuote(SUBSTITUTE(R41,"=",""),,,Permanent,Trigger,ObjectOverwrite))</f>
        <v/>
      </c>
      <c r="T41" s="200" t="str">
        <f>IF(R41="","",'3M Pricing'!$I44)</f>
        <v/>
      </c>
      <c r="U41" s="218" t="str">
        <f>IF(S41="","",_xll.qlSimpleQuoteSetValue(S41,T41,Trigger))</f>
        <v/>
      </c>
      <c r="V41" s="107"/>
      <c r="W41" s="163"/>
      <c r="X41" s="163"/>
      <c r="Y41" s="163" t="str">
        <v/>
      </c>
      <c r="Z41" s="200" t="str">
        <f>IF(Y41="","",_xll.qlSimpleQuote(SUBSTITUTE(Y41,"=",""),,,Permanent,Trigger,ObjectOverwrite))</f>
        <v/>
      </c>
      <c r="AA41" s="200" t="str">
        <f>IF(Y41="","",'6M Pricing'!$I44)</f>
        <v/>
      </c>
      <c r="AB41" s="218" t="str">
        <f>IF(Z41="","",_xll.qlSimpleQuoteSetValue(Z41,AA41,Trigger))</f>
        <v/>
      </c>
      <c r="AC41" s="208"/>
      <c r="AD41" s="163"/>
      <c r="AE41" s="163"/>
      <c r="AF41" s="163" t="str">
        <v/>
      </c>
      <c r="AG41" s="200" t="str">
        <f>IF(AF41="","",_xll.qlSimpleQuote(SUBSTITUTE(AF41,"=",""),,,Permanent,Trigger,ObjectOverwrite))</f>
        <v/>
      </c>
      <c r="AH41" s="200" t="str">
        <f>IF(AF41="","",'1Y Pricing'!$I44)</f>
        <v/>
      </c>
      <c r="AI41" s="218" t="str">
        <f>IF(AG41="","",_xll.qlSimpleQuoteSetValue(AG41,AH41,Trigger))</f>
        <v/>
      </c>
    </row>
    <row r="42" spans="2:35" hidden="1" outlineLevel="1" x14ac:dyDescent="0.2">
      <c r="B42" s="163" t="s">
        <v>39</v>
      </c>
      <c r="C42" s="163" t="s">
        <v>87</v>
      </c>
      <c r="D42" s="163" t="str">
        <v>EURONOIS8Y=</v>
      </c>
      <c r="E42" s="163" t="str">
        <f>IF(D42="","",_xll.qlSimpleQuote(SUBSTITUTE(D42,"=",""),,,Permanent,Trigger,ObjectOverwrite))</f>
        <v>EURONOIS8Y#0000</v>
      </c>
      <c r="F42" s="200">
        <f>IF(D42="","",'ON Pricing'!$I45)</f>
        <v>5.1900000001277452E-3</v>
      </c>
      <c r="G42" s="218" t="e">
        <f>IF(E42="","",_xll.qlSimpleQuoteSetValue(E42,F42,Trigger))</f>
        <v>#N/A</v>
      </c>
      <c r="H42" s="208"/>
      <c r="I42" s="163"/>
      <c r="J42" s="163"/>
      <c r="K42" s="163" t="str">
        <v/>
      </c>
      <c r="L42" s="200" t="str">
        <f>IF(K42="","",_xll.qlSimpleQuote(SUBSTITUTE(K42,"=",""),,,Permanent,Trigger,ObjectOverwrite))</f>
        <v/>
      </c>
      <c r="M42" s="200" t="str">
        <f>IF(K42="","",'1M Pricing'!$I45)</f>
        <v/>
      </c>
      <c r="N42" s="218" t="str">
        <f>IF(L42="","",_xll.qlSimpleQuoteSetValue(L42,M42,Trigger))</f>
        <v/>
      </c>
      <c r="O42" s="208"/>
      <c r="P42" s="163"/>
      <c r="Q42" s="163"/>
      <c r="R42" s="163" t="str">
        <v/>
      </c>
      <c r="S42" s="200" t="str">
        <f>IF(R42="","",_xll.qlSimpleQuote(SUBSTITUTE(R42,"=",""),,,Permanent,Trigger,ObjectOverwrite))</f>
        <v/>
      </c>
      <c r="T42" s="200" t="str">
        <f>IF(R42="","",'3M Pricing'!$I45)</f>
        <v/>
      </c>
      <c r="U42" s="218" t="str">
        <f>IF(S42="","",_xll.qlSimpleQuoteSetValue(S42,T42,Trigger))</f>
        <v/>
      </c>
      <c r="V42" s="107"/>
      <c r="W42" s="163"/>
      <c r="X42" s="163"/>
      <c r="Y42" s="163" t="str">
        <v/>
      </c>
      <c r="Z42" s="200" t="str">
        <f>IF(Y42="","",_xll.qlSimpleQuote(SUBSTITUTE(Y42,"=",""),,,Permanent,Trigger,ObjectOverwrite))</f>
        <v/>
      </c>
      <c r="AA42" s="200" t="str">
        <f>IF(Y42="","",'6M Pricing'!$I45)</f>
        <v/>
      </c>
      <c r="AB42" s="218" t="str">
        <f>IF(Z42="","",_xll.qlSimpleQuoteSetValue(Z42,AA42,Trigger))</f>
        <v/>
      </c>
      <c r="AC42" s="208"/>
      <c r="AD42" s="163"/>
      <c r="AE42" s="163"/>
      <c r="AF42" s="163" t="str">
        <v/>
      </c>
      <c r="AG42" s="200" t="str">
        <f>IF(AF42="","",_xll.qlSimpleQuote(SUBSTITUTE(AF42,"=",""),,,Permanent,Trigger,ObjectOverwrite))</f>
        <v/>
      </c>
      <c r="AH42" s="200" t="str">
        <f>IF(AF42="","",'1Y Pricing'!$I45)</f>
        <v/>
      </c>
      <c r="AI42" s="218" t="str">
        <f>IF(AG42="","",_xll.qlSimpleQuoteSetValue(AG42,AH42,Trigger))</f>
        <v/>
      </c>
    </row>
    <row r="43" spans="2:35" hidden="1" outlineLevel="1" x14ac:dyDescent="0.2">
      <c r="B43" s="163" t="s">
        <v>39</v>
      </c>
      <c r="C43" s="163" t="s">
        <v>88</v>
      </c>
      <c r="D43" s="163" t="str">
        <v>EURONOIS9Y=</v>
      </c>
      <c r="E43" s="163" t="str">
        <f>IF(D43="","",_xll.qlSimpleQuote(SUBSTITUTE(D43,"=",""),,,Permanent,Trigger,ObjectOverwrite))</f>
        <v>EURONOIS9Y#0000</v>
      </c>
      <c r="F43" s="200">
        <f>IF(D43="","",'ON Pricing'!$I46)</f>
        <v>6.1600000001679313E-3</v>
      </c>
      <c r="G43" s="218" t="e">
        <f>IF(E43="","",_xll.qlSimpleQuoteSetValue(E43,F43,Trigger))</f>
        <v>#N/A</v>
      </c>
      <c r="H43" s="208"/>
      <c r="I43" s="163"/>
      <c r="J43" s="163"/>
      <c r="K43" s="163" t="str">
        <v/>
      </c>
      <c r="L43" s="200" t="str">
        <f>IF(K43="","",_xll.qlSimpleQuote(SUBSTITUTE(K43,"=",""),,,Permanent,Trigger,ObjectOverwrite))</f>
        <v/>
      </c>
      <c r="M43" s="200" t="str">
        <f>IF(K43="","",'1M Pricing'!$I46)</f>
        <v/>
      </c>
      <c r="N43" s="218" t="str">
        <f>IF(L43="","",_xll.qlSimpleQuoteSetValue(L43,M43,Trigger))</f>
        <v/>
      </c>
      <c r="O43" s="208"/>
      <c r="P43" s="163"/>
      <c r="Q43" s="163"/>
      <c r="R43" s="163" t="str">
        <v/>
      </c>
      <c r="S43" s="200" t="str">
        <f>IF(R43="","",_xll.qlSimpleQuote(SUBSTITUTE(R43,"=",""),,,Permanent,Trigger,ObjectOverwrite))</f>
        <v/>
      </c>
      <c r="T43" s="200" t="str">
        <f>IF(R43="","",'3M Pricing'!$I46)</f>
        <v/>
      </c>
      <c r="U43" s="218" t="str">
        <f>IF(S43="","",_xll.qlSimpleQuoteSetValue(S43,T43,Trigger))</f>
        <v/>
      </c>
      <c r="V43" s="107"/>
      <c r="W43" s="163"/>
      <c r="X43" s="163"/>
      <c r="Y43" s="163" t="str">
        <v/>
      </c>
      <c r="Z43" s="200" t="str">
        <f>IF(Y43="","",_xll.qlSimpleQuote(SUBSTITUTE(Y43,"=",""),,,Permanent,Trigger,ObjectOverwrite))</f>
        <v/>
      </c>
      <c r="AA43" s="200" t="str">
        <f>IF(Y43="","",'6M Pricing'!$I46)</f>
        <v/>
      </c>
      <c r="AB43" s="218" t="str">
        <f>IF(Z43="","",_xll.qlSimpleQuoteSetValue(Z43,AA43,Trigger))</f>
        <v/>
      </c>
      <c r="AC43" s="208"/>
      <c r="AD43" s="163"/>
      <c r="AE43" s="163"/>
      <c r="AF43" s="163" t="str">
        <v/>
      </c>
      <c r="AG43" s="200" t="str">
        <f>IF(AF43="","",_xll.qlSimpleQuote(SUBSTITUTE(AF43,"=",""),,,Permanent,Trigger,ObjectOverwrite))</f>
        <v/>
      </c>
      <c r="AH43" s="200" t="str">
        <f>IF(AF43="","",'1Y Pricing'!$I46)</f>
        <v/>
      </c>
      <c r="AI43" s="218" t="str">
        <f>IF(AG43="","",_xll.qlSimpleQuoteSetValue(AG43,AH43,Trigger))</f>
        <v/>
      </c>
    </row>
    <row r="44" spans="2:35" hidden="1" outlineLevel="1" x14ac:dyDescent="0.2">
      <c r="B44" s="163" t="s">
        <v>39</v>
      </c>
      <c r="C44" s="163" t="s">
        <v>29</v>
      </c>
      <c r="D44" s="163" t="str">
        <v>EURONOIS10Y=</v>
      </c>
      <c r="E44" s="163" t="str">
        <f>IF(D44="","",_xll.qlSimpleQuote(SUBSTITUTE(D44,"=",""),,,Permanent,Trigger,ObjectOverwrite))</f>
        <v>EURONOIS10Y#0000</v>
      </c>
      <c r="F44" s="200">
        <f>IF(D44="","",'ON Pricing'!$I47)</f>
        <v>6.9600000003008809E-3</v>
      </c>
      <c r="G44" s="218" t="e">
        <f>IF(E44="","",_xll.qlSimpleQuoteSetValue(E44,F44,Trigger))</f>
        <v>#N/A</v>
      </c>
      <c r="H44" s="208"/>
      <c r="I44" s="163"/>
      <c r="J44" s="163"/>
      <c r="K44" s="163" t="str">
        <v/>
      </c>
      <c r="L44" s="200" t="str">
        <f>IF(K44="","",_xll.qlSimpleQuote(SUBSTITUTE(K44,"=",""),,,Permanent,Trigger,ObjectOverwrite))</f>
        <v/>
      </c>
      <c r="M44" s="200" t="str">
        <f>IF(K44="","",'1M Pricing'!$I47)</f>
        <v/>
      </c>
      <c r="N44" s="218" t="str">
        <f>IF(L44="","",_xll.qlSimpleQuoteSetValue(L44,M44,Trigger))</f>
        <v/>
      </c>
      <c r="O44" s="208"/>
      <c r="P44" s="163"/>
      <c r="Q44" s="163"/>
      <c r="R44" s="163" t="str">
        <v/>
      </c>
      <c r="S44" s="200" t="str">
        <f>IF(R44="","",_xll.qlSimpleQuote(SUBSTITUTE(R44,"=",""),,,Permanent,Trigger,ObjectOverwrite))</f>
        <v/>
      </c>
      <c r="T44" s="200" t="str">
        <f>IF(R44="","",'3M Pricing'!$I47)</f>
        <v/>
      </c>
      <c r="U44" s="218" t="str">
        <f>IF(S44="","",_xll.qlSimpleQuoteSetValue(S44,T44,Trigger))</f>
        <v/>
      </c>
      <c r="V44" s="107"/>
      <c r="W44" s="163"/>
      <c r="X44" s="163"/>
      <c r="Y44" s="163" t="str">
        <v/>
      </c>
      <c r="Z44" s="200" t="str">
        <f>IF(Y44="","",_xll.qlSimpleQuote(SUBSTITUTE(Y44,"=",""),,,Permanent,Trigger,ObjectOverwrite))</f>
        <v/>
      </c>
      <c r="AA44" s="200" t="str">
        <f>IF(Y44="","",'6M Pricing'!$I47)</f>
        <v/>
      </c>
      <c r="AB44" s="218" t="str">
        <f>IF(Z44="","",_xll.qlSimpleQuoteSetValue(Z44,AA44,Trigger))</f>
        <v/>
      </c>
      <c r="AC44" s="208"/>
      <c r="AD44" s="163"/>
      <c r="AE44" s="163"/>
      <c r="AF44" s="163" t="str">
        <v/>
      </c>
      <c r="AG44" s="200" t="str">
        <f>IF(AF44="","",_xll.qlSimpleQuote(SUBSTITUTE(AF44,"=",""),,,Permanent,Trigger,ObjectOverwrite))</f>
        <v/>
      </c>
      <c r="AH44" s="200" t="str">
        <f>IF(AF44="","",'1Y Pricing'!$I47)</f>
        <v/>
      </c>
      <c r="AI44" s="218" t="str">
        <f>IF(AG44="","",_xll.qlSimpleQuoteSetValue(AG44,AH44,Trigger))</f>
        <v/>
      </c>
    </row>
    <row r="45" spans="2:35" collapsed="1" x14ac:dyDescent="0.2">
      <c r="B45" s="163" t="s">
        <v>39</v>
      </c>
      <c r="C45" s="163" t="s">
        <v>89</v>
      </c>
      <c r="D45" s="163" t="str">
        <v>EURONOIS11Y=</v>
      </c>
      <c r="E45" s="163" t="str">
        <f>IF(D45="","",_xll.qlSimpleQuote(SUBSTITUTE(D45,"=",""),,,Permanent,Trigger,ObjectOverwrite))</f>
        <v>EURONOIS11Y#0000</v>
      </c>
      <c r="F45" s="200">
        <f>IF(D45="","",'ON Pricing'!$I48)</f>
        <v>7.7100000001437191E-3</v>
      </c>
      <c r="G45" s="218" t="e">
        <f>IF(E45="","",_xll.qlSimpleQuoteSetValue(E45,F45,Trigger))</f>
        <v>#N/A</v>
      </c>
      <c r="H45" s="208"/>
      <c r="I45" s="164"/>
      <c r="J45" s="164"/>
      <c r="K45" s="164" t="str">
        <v/>
      </c>
      <c r="L45" s="203" t="str">
        <f>IF(K45="","",_xll.qlSimpleQuote(SUBSTITUTE(K45,"=",""),,,Permanent,Trigger,ObjectOverwrite))</f>
        <v/>
      </c>
      <c r="M45" s="203" t="str">
        <f>IF(K45="","",'1M Pricing'!$I48)</f>
        <v/>
      </c>
      <c r="N45" s="218" t="str">
        <f>IF(L45="","",_xll.qlSimpleQuoteSetValue(L45,M45,Trigger))</f>
        <v/>
      </c>
      <c r="O45" s="208"/>
      <c r="P45" s="164"/>
      <c r="Q45" s="164"/>
      <c r="R45" s="164" t="str">
        <v/>
      </c>
      <c r="S45" s="203" t="str">
        <f>IF(R45="","",_xll.qlSimpleQuote(SUBSTITUTE(R45,"=",""),,,Permanent,Trigger,ObjectOverwrite))</f>
        <v/>
      </c>
      <c r="T45" s="203" t="str">
        <f>IF(R45="","",'3M Pricing'!$I48)</f>
        <v/>
      </c>
      <c r="U45" s="218" t="str">
        <f>IF(S45="","",_xll.qlSimpleQuoteSetValue(S45,T45,Trigger))</f>
        <v/>
      </c>
      <c r="V45" s="107"/>
      <c r="W45" s="164"/>
      <c r="X45" s="164"/>
      <c r="Y45" s="164" t="str">
        <v/>
      </c>
      <c r="Z45" s="203" t="str">
        <f>IF(Y45="","",_xll.qlSimpleQuote(SUBSTITUTE(Y45,"=",""),,,Permanent,Trigger,ObjectOverwrite))</f>
        <v/>
      </c>
      <c r="AA45" s="203" t="str">
        <f>IF(Y45="","",'6M Pricing'!$I48)</f>
        <v/>
      </c>
      <c r="AB45" s="218" t="str">
        <f>IF(Z45="","",_xll.qlSimpleQuoteSetValue(Z45,AA45,Trigger))</f>
        <v/>
      </c>
      <c r="AC45" s="208"/>
      <c r="AD45" s="164"/>
      <c r="AE45" s="164"/>
      <c r="AF45" s="164" t="str">
        <v/>
      </c>
      <c r="AG45" s="203" t="str">
        <f>IF(AF45="","",_xll.qlSimpleQuote(SUBSTITUTE(AF45,"=",""),,,Permanent,Trigger,ObjectOverwrite))</f>
        <v/>
      </c>
      <c r="AH45" s="203" t="str">
        <f>IF(AF45="","",'1Y Pricing'!$I48)</f>
        <v/>
      </c>
      <c r="AI45" s="218" t="str">
        <f>IF(AG45="","",_xll.qlSimpleQuoteSetValue(AG45,AH45,Trigger))</f>
        <v/>
      </c>
    </row>
    <row r="46" spans="2:35" x14ac:dyDescent="0.2">
      <c r="B46" s="163" t="s">
        <v>39</v>
      </c>
      <c r="C46" s="163" t="s">
        <v>30</v>
      </c>
      <c r="D46" s="163" t="str">
        <v>EURONOIS12Y=</v>
      </c>
      <c r="E46" s="163" t="str">
        <f>IF(D46="","",_xll.qlSimpleQuote(SUBSTITUTE(D46,"=",""),,,Permanent,Trigger,ObjectOverwrite))</f>
        <v>EURONOIS12Y#0000</v>
      </c>
      <c r="F46" s="200">
        <f>IF(D46="","",'ON Pricing'!$I49)</f>
        <v>8.3700000002220956E-3</v>
      </c>
      <c r="G46" s="218" t="e">
        <f>IF(E46="","",_xll.qlSimpleQuoteSetValue(E46,F46,Trigger))</f>
        <v>#N/A</v>
      </c>
      <c r="H46" s="208"/>
      <c r="I46" s="163" t="s">
        <v>116</v>
      </c>
      <c r="J46" s="163" t="s">
        <v>17</v>
      </c>
      <c r="K46" s="163" t="str">
        <v>EUR1MSW1M=</v>
      </c>
      <c r="L46" s="200" t="str">
        <f>IF(K46="","",_xll.qlSimpleQuote(SUBSTITUTE(K46,"=",""),,,Permanent,Trigger,ObjectOverwrite))</f>
        <v>EUR1MSW1M#0000</v>
      </c>
      <c r="M46" s="200">
        <f>IF(K46="","",'1M Pricing'!$I49)</f>
        <v>-4.5000000000169899E-4</v>
      </c>
      <c r="N46" s="218" t="e">
        <f>IF(L46="","",_xll.qlSimpleQuoteSetValue(L46,M46,Trigger))</f>
        <v>#N/A</v>
      </c>
      <c r="O46" s="208"/>
      <c r="P46" s="163"/>
      <c r="Q46" s="163"/>
      <c r="R46" s="163" t="str">
        <v/>
      </c>
      <c r="S46" s="200" t="str">
        <f>IF(R46="","",_xll.qlSimpleQuote(SUBSTITUTE(R46,"=",""),,,Permanent,Trigger,ObjectOverwrite))</f>
        <v/>
      </c>
      <c r="T46" s="200" t="str">
        <f>IF(R46="","",'3M Pricing'!$I49)</f>
        <v/>
      </c>
      <c r="U46" s="218" t="str">
        <f>IF(S46="","",_xll.qlSimpleQuoteSetValue(S46,T46,Trigger))</f>
        <v/>
      </c>
      <c r="V46" s="107"/>
      <c r="W46" s="163"/>
      <c r="X46" s="163"/>
      <c r="Y46" s="163" t="str">
        <v/>
      </c>
      <c r="Z46" s="200" t="str">
        <f>IF(Y46="","",_xll.qlSimpleQuote(SUBSTITUTE(Y46,"=",""),,,Permanent,Trigger,ObjectOverwrite))</f>
        <v/>
      </c>
      <c r="AA46" s="200" t="str">
        <f>IF(Y46="","",'6M Pricing'!$I49)</f>
        <v/>
      </c>
      <c r="AB46" s="218" t="str">
        <f>IF(Z46="","",_xll.qlSimpleQuoteSetValue(Z46,AA46,Trigger))</f>
        <v/>
      </c>
      <c r="AC46" s="208"/>
      <c r="AD46" s="163"/>
      <c r="AE46" s="163"/>
      <c r="AF46" s="163" t="str">
        <v/>
      </c>
      <c r="AG46" s="200" t="str">
        <f>IF(AF46="","",_xll.qlSimpleQuote(SUBSTITUTE(AF46,"=",""),,,Permanent,Trigger,ObjectOverwrite))</f>
        <v/>
      </c>
      <c r="AH46" s="200" t="str">
        <f>IF(AF46="","",'1Y Pricing'!$I49)</f>
        <v/>
      </c>
      <c r="AI46" s="218" t="str">
        <f>IF(AG46="","",_xll.qlSimpleQuoteSetValue(AG46,AH46,Trigger))</f>
        <v/>
      </c>
    </row>
    <row r="47" spans="2:35" x14ac:dyDescent="0.2">
      <c r="B47" s="163" t="s">
        <v>39</v>
      </c>
      <c r="C47" s="163" t="s">
        <v>90</v>
      </c>
      <c r="D47" s="163" t="str">
        <v>EURONOIS13Y=</v>
      </c>
      <c r="E47" s="163" t="str">
        <f>IF(D47="","",_xll.qlSimpleQuote(SUBSTITUTE(D47,"=",""),,,Permanent,Trigger,ObjectOverwrite))</f>
        <v>EURONOIS13Y#0000</v>
      </c>
      <c r="F47" s="200">
        <f>IF(D47="","",'ON Pricing'!$I50)</f>
        <v>8.9376761958108435E-3</v>
      </c>
      <c r="G47" s="218" t="e">
        <f>IF(E47="","",_xll.qlSimpleQuoteSetValue(E47,F47,Trigger))</f>
        <v>#N/A</v>
      </c>
      <c r="H47" s="208"/>
      <c r="I47" s="163" t="s">
        <v>116</v>
      </c>
      <c r="J47" s="163" t="s">
        <v>18</v>
      </c>
      <c r="K47" s="163" t="str">
        <v>EUR1MSW2M=</v>
      </c>
      <c r="L47" s="200" t="str">
        <f>IF(K47="","",_xll.qlSimpleQuote(SUBSTITUTE(K47,"=",""),,,Permanent,Trigger,ObjectOverwrite))</f>
        <v>EUR1MSW2M#0000</v>
      </c>
      <c r="M47" s="200">
        <f>IF(K47="","",'1M Pricing'!$I50)</f>
        <v>-4.9000000000021997E-4</v>
      </c>
      <c r="N47" s="218" t="e">
        <f>IF(L47="","",_xll.qlSimpleQuoteSetValue(L47,M47,Trigger))</f>
        <v>#N/A</v>
      </c>
      <c r="O47" s="208"/>
      <c r="P47" s="163"/>
      <c r="Q47" s="163"/>
      <c r="R47" s="163" t="str">
        <v/>
      </c>
      <c r="S47" s="200" t="str">
        <f>IF(R47="","",_xll.qlSimpleQuote(SUBSTITUTE(R47,"=",""),,,Permanent,Trigger,ObjectOverwrite))</f>
        <v/>
      </c>
      <c r="T47" s="200" t="str">
        <f>IF(R47="","",'3M Pricing'!$I50)</f>
        <v/>
      </c>
      <c r="U47" s="218" t="str">
        <f>IF(S47="","",_xll.qlSimpleQuoteSetValue(S47,T47,Trigger))</f>
        <v/>
      </c>
      <c r="V47" s="107"/>
      <c r="W47" s="163"/>
      <c r="X47" s="163"/>
      <c r="Y47" s="163" t="str">
        <v/>
      </c>
      <c r="Z47" s="200" t="str">
        <f>IF(Y47="","",_xll.qlSimpleQuote(SUBSTITUTE(Y47,"=",""),,,Permanent,Trigger,ObjectOverwrite))</f>
        <v/>
      </c>
      <c r="AA47" s="200" t="str">
        <f>IF(Y47="","",'6M Pricing'!$I50)</f>
        <v/>
      </c>
      <c r="AB47" s="218" t="str">
        <f>IF(Z47="","",_xll.qlSimpleQuoteSetValue(Z47,AA47,Trigger))</f>
        <v/>
      </c>
      <c r="AC47" s="208"/>
      <c r="AD47" s="163"/>
      <c r="AE47" s="163"/>
      <c r="AF47" s="163" t="str">
        <v/>
      </c>
      <c r="AG47" s="200" t="str">
        <f>IF(AF47="","",_xll.qlSimpleQuote(SUBSTITUTE(AF47,"=",""),,,Permanent,Trigger,ObjectOverwrite))</f>
        <v/>
      </c>
      <c r="AH47" s="200" t="str">
        <f>IF(AF47="","",'1Y Pricing'!$I50)</f>
        <v/>
      </c>
      <c r="AI47" s="218" t="str">
        <f>IF(AG47="","",_xll.qlSimpleQuoteSetValue(AG47,AH47,Trigger))</f>
        <v/>
      </c>
    </row>
    <row r="48" spans="2:35" x14ac:dyDescent="0.2">
      <c r="B48" s="163" t="s">
        <v>39</v>
      </c>
      <c r="C48" s="163" t="s">
        <v>91</v>
      </c>
      <c r="D48" s="163" t="str">
        <v>EURONOIS14Y=</v>
      </c>
      <c r="E48" s="163" t="str">
        <f>IF(D48="","",_xll.qlSimpleQuote(SUBSTITUTE(D48,"=",""),,,Permanent,Trigger,ObjectOverwrite))</f>
        <v>EURONOIS14Y#0000</v>
      </c>
      <c r="F48" s="200">
        <f>IF(D48="","",'ON Pricing'!$I51)</f>
        <v>9.4185594227062831E-3</v>
      </c>
      <c r="G48" s="218" t="e">
        <f>IF(E48="","",_xll.qlSimpleQuoteSetValue(E48,F48,Trigger))</f>
        <v>#N/A</v>
      </c>
      <c r="H48" s="140"/>
      <c r="I48" s="163" t="s">
        <v>116</v>
      </c>
      <c r="J48" s="163" t="s">
        <v>19</v>
      </c>
      <c r="K48" s="163" t="str">
        <v>EUR1MSW3M=</v>
      </c>
      <c r="L48" s="200" t="str">
        <f>IF(K48="","",_xll.qlSimpleQuote(SUBSTITUTE(K48,"=",""),,,Permanent,Trigger,ObjectOverwrite))</f>
        <v>EUR1MSW3M#0000</v>
      </c>
      <c r="M48" s="200">
        <f>IF(K48="","",'1M Pricing'!$I51)</f>
        <v>-5.2999999980897342E-4</v>
      </c>
      <c r="N48" s="218" t="e">
        <f>IF(L48="","",_xll.qlSimpleQuoteSetValue(L48,M48,Trigger))</f>
        <v>#N/A</v>
      </c>
      <c r="O48" s="208"/>
      <c r="P48" s="163"/>
      <c r="Q48" s="163"/>
      <c r="R48" s="163" t="str">
        <v/>
      </c>
      <c r="S48" s="200" t="str">
        <f>IF(R48="","",_xll.qlSimpleQuote(SUBSTITUTE(R48,"=",""),,,Permanent,Trigger,ObjectOverwrite))</f>
        <v/>
      </c>
      <c r="T48" s="200" t="str">
        <f>IF(R48="","",'3M Pricing'!$I51)</f>
        <v/>
      </c>
      <c r="U48" s="218" t="str">
        <f>IF(S48="","",_xll.qlSimpleQuoteSetValue(S48,T48,Trigger))</f>
        <v/>
      </c>
      <c r="V48" s="138"/>
      <c r="W48" s="163"/>
      <c r="X48" s="163"/>
      <c r="Y48" s="163" t="str">
        <v/>
      </c>
      <c r="Z48" s="200" t="str">
        <f>IF(Y48="","",_xll.qlSimpleQuote(SUBSTITUTE(Y48,"=",""),,,Permanent,Trigger,ObjectOverwrite))</f>
        <v/>
      </c>
      <c r="AA48" s="200" t="str">
        <f>IF(Y48="","",'6M Pricing'!$I51)</f>
        <v/>
      </c>
      <c r="AB48" s="218" t="str">
        <f>IF(Z48="","",_xll.qlSimpleQuoteSetValue(Z48,AA48,Trigger))</f>
        <v/>
      </c>
      <c r="AC48" s="208"/>
      <c r="AD48" s="163"/>
      <c r="AE48" s="163"/>
      <c r="AF48" s="163" t="str">
        <v/>
      </c>
      <c r="AG48" s="200" t="str">
        <f>IF(AF48="","",_xll.qlSimpleQuote(SUBSTITUTE(AF48,"=",""),,,Permanent,Trigger,ObjectOverwrite))</f>
        <v/>
      </c>
      <c r="AH48" s="200" t="str">
        <f>IF(AF48="","",'1Y Pricing'!$I51)</f>
        <v/>
      </c>
      <c r="AI48" s="218" t="str">
        <f>IF(AG48="","",_xll.qlSimpleQuoteSetValue(AG48,AH48,Trigger))</f>
        <v/>
      </c>
    </row>
    <row r="49" spans="2:35" x14ac:dyDescent="0.2">
      <c r="B49" s="163" t="s">
        <v>39</v>
      </c>
      <c r="C49" s="163" t="s">
        <v>31</v>
      </c>
      <c r="D49" s="163" t="str">
        <v>EURONOIS15Y=</v>
      </c>
      <c r="E49" s="163" t="str">
        <f>IF(D49="","",_xll.qlSimpleQuote(SUBSTITUTE(D49,"=",""),,,Permanent,Trigger,ObjectOverwrite))</f>
        <v>EURONOIS15Y#0000</v>
      </c>
      <c r="F49" s="200">
        <f>IF(D49="","",'ON Pricing'!$I52)</f>
        <v>9.8300000005920769E-3</v>
      </c>
      <c r="G49" s="218" t="e">
        <f>IF(E49="","",_xll.qlSimpleQuoteSetValue(E49,F49,Trigger))</f>
        <v>#N/A</v>
      </c>
      <c r="H49" s="140"/>
      <c r="I49" s="163" t="s">
        <v>116</v>
      </c>
      <c r="J49" s="163" t="s">
        <v>20</v>
      </c>
      <c r="K49" s="163" t="str">
        <v>EUR1MSW4M=</v>
      </c>
      <c r="L49" s="200" t="str">
        <f>IF(K49="","",_xll.qlSimpleQuote(SUBSTITUTE(K49,"=",""),,,Permanent,Trigger,ObjectOverwrite))</f>
        <v>EUR1MSW4M#0000</v>
      </c>
      <c r="M49" s="200">
        <f>IF(K49="","",'1M Pricing'!$I52)</f>
        <v>-5.4999999999957969E-4</v>
      </c>
      <c r="N49" s="218" t="e">
        <f>IF(L49="","",_xll.qlSimpleQuoteSetValue(L49,M49,Trigger))</f>
        <v>#N/A</v>
      </c>
      <c r="O49" s="208"/>
      <c r="P49" s="163"/>
      <c r="Q49" s="163"/>
      <c r="R49" s="163" t="str">
        <v/>
      </c>
      <c r="S49" s="200" t="str">
        <f>IF(R49="","",_xll.qlSimpleQuote(SUBSTITUTE(R49,"=",""),,,Permanent,Trigger,ObjectOverwrite))</f>
        <v/>
      </c>
      <c r="T49" s="200" t="str">
        <f>IF(R49="","",'3M Pricing'!$I52)</f>
        <v/>
      </c>
      <c r="U49" s="218" t="str">
        <f>IF(S49="","",_xll.qlSimpleQuoteSetValue(S49,T49,Trigger))</f>
        <v/>
      </c>
      <c r="V49" s="138"/>
      <c r="W49" s="163"/>
      <c r="X49" s="163"/>
      <c r="Y49" s="163" t="str">
        <v/>
      </c>
      <c r="Z49" s="200" t="str">
        <f>IF(Y49="","",_xll.qlSimpleQuote(SUBSTITUTE(Y49,"=",""),,,Permanent,Trigger,ObjectOverwrite))</f>
        <v/>
      </c>
      <c r="AA49" s="200" t="str">
        <f>IF(Y49="","",'6M Pricing'!$I52)</f>
        <v/>
      </c>
      <c r="AB49" s="218" t="str">
        <f>IF(Z49="","",_xll.qlSimpleQuoteSetValue(Z49,AA49,Trigger))</f>
        <v/>
      </c>
      <c r="AC49" s="208"/>
      <c r="AD49" s="163"/>
      <c r="AE49" s="163"/>
      <c r="AF49" s="163" t="str">
        <v/>
      </c>
      <c r="AG49" s="200" t="str">
        <f>IF(AF49="","",_xll.qlSimpleQuote(SUBSTITUTE(AF49,"=",""),,,Permanent,Trigger,ObjectOverwrite))</f>
        <v/>
      </c>
      <c r="AH49" s="200" t="str">
        <f>IF(AF49="","",'1Y Pricing'!$I52)</f>
        <v/>
      </c>
      <c r="AI49" s="218" t="str">
        <f>IF(AG49="","",_xll.qlSimpleQuoteSetValue(AG49,AH49,Trigger))</f>
        <v/>
      </c>
    </row>
    <row r="50" spans="2:35" x14ac:dyDescent="0.2">
      <c r="B50" s="163" t="s">
        <v>39</v>
      </c>
      <c r="C50" s="163" t="s">
        <v>92</v>
      </c>
      <c r="D50" s="163" t="str">
        <v>EURONOIS16Y=</v>
      </c>
      <c r="E50" s="163" t="str">
        <f>IF(D50="","",_xll.qlSimpleQuote(SUBSTITUTE(D50,"=",""),,,Permanent,Trigger,ObjectOverwrite))</f>
        <v>EURONOIS16Y#0000</v>
      </c>
      <c r="F50" s="200">
        <f>IF(D50="","",'ON Pricing'!$I53)</f>
        <v>1.018085650516345E-2</v>
      </c>
      <c r="G50" s="218" t="e">
        <f>IF(E50="","",_xll.qlSimpleQuoteSetValue(E50,F50,Trigger))</f>
        <v>#N/A</v>
      </c>
      <c r="H50" s="140"/>
      <c r="I50" s="163" t="s">
        <v>116</v>
      </c>
      <c r="J50" s="163" t="s">
        <v>21</v>
      </c>
      <c r="K50" s="163" t="str">
        <v>EUR1MSW5M=</v>
      </c>
      <c r="L50" s="200" t="str">
        <f>IF(K50="","",_xll.qlSimpleQuote(SUBSTITUTE(K50,"=",""),,,Permanent,Trigger,ObjectOverwrite))</f>
        <v>EUR1MSW5M#0000</v>
      </c>
      <c r="M50" s="200">
        <f>IF(K50="","",'1M Pricing'!$I53)</f>
        <v>-5.7000000008414339E-4</v>
      </c>
      <c r="N50" s="218" t="e">
        <f>IF(L50="","",_xll.qlSimpleQuoteSetValue(L50,M50,Trigger))</f>
        <v>#N/A</v>
      </c>
      <c r="O50" s="208"/>
      <c r="P50" s="163"/>
      <c r="Q50" s="163"/>
      <c r="R50" s="163" t="str">
        <v/>
      </c>
      <c r="S50" s="200" t="str">
        <f>IF(R50="","",_xll.qlSimpleQuote(SUBSTITUTE(R50,"=",""),,,Permanent,Trigger,ObjectOverwrite))</f>
        <v/>
      </c>
      <c r="T50" s="200" t="str">
        <f>IF(R50="","",'3M Pricing'!$I53)</f>
        <v/>
      </c>
      <c r="U50" s="218" t="str">
        <f>IF(S50="","",_xll.qlSimpleQuoteSetValue(S50,T50,Trigger))</f>
        <v/>
      </c>
      <c r="V50" s="138"/>
      <c r="W50" s="163"/>
      <c r="X50" s="163"/>
      <c r="Y50" s="163" t="str">
        <v/>
      </c>
      <c r="Z50" s="200" t="str">
        <f>IF(Y50="","",_xll.qlSimpleQuote(SUBSTITUTE(Y50,"=",""),,,Permanent,Trigger,ObjectOverwrite))</f>
        <v/>
      </c>
      <c r="AA50" s="200" t="str">
        <f>IF(Y50="","",'6M Pricing'!$I53)</f>
        <v/>
      </c>
      <c r="AB50" s="218" t="str">
        <f>IF(Z50="","",_xll.qlSimpleQuoteSetValue(Z50,AA50,Trigger))</f>
        <v/>
      </c>
      <c r="AC50" s="208"/>
      <c r="AD50" s="163"/>
      <c r="AE50" s="163"/>
      <c r="AF50" s="163" t="str">
        <v/>
      </c>
      <c r="AG50" s="200" t="str">
        <f>IF(AF50="","",_xll.qlSimpleQuote(SUBSTITUTE(AF50,"=",""),,,Permanent,Trigger,ObjectOverwrite))</f>
        <v/>
      </c>
      <c r="AH50" s="200" t="str">
        <f>IF(AF50="","",'1Y Pricing'!$I53)</f>
        <v/>
      </c>
      <c r="AI50" s="218" t="str">
        <f>IF(AG50="","",_xll.qlSimpleQuoteSetValue(AG50,AH50,Trigger))</f>
        <v/>
      </c>
    </row>
    <row r="51" spans="2:35" x14ac:dyDescent="0.2">
      <c r="B51" s="163" t="s">
        <v>39</v>
      </c>
      <c r="C51" s="163" t="s">
        <v>93</v>
      </c>
      <c r="D51" s="163" t="str">
        <v>EURONOIS17Y=</v>
      </c>
      <c r="E51" s="163" t="str">
        <f>IF(D51="","",_xll.qlSimpleQuote(SUBSTITUTE(D51,"=",""),,,Permanent,Trigger,ObjectOverwrite))</f>
        <v>EURONOIS17Y#0000</v>
      </c>
      <c r="F51" s="200">
        <f>IF(D51="","",'ON Pricing'!$I54)</f>
        <v>1.047894000099194E-2</v>
      </c>
      <c r="G51" s="218" t="e">
        <f>IF(E51="","",_xll.qlSimpleQuoteSetValue(E51,F51,Trigger))</f>
        <v>#N/A</v>
      </c>
      <c r="H51" s="140"/>
      <c r="I51" s="163" t="s">
        <v>116</v>
      </c>
      <c r="J51" s="163" t="s">
        <v>14</v>
      </c>
      <c r="K51" s="163" t="str">
        <v>EUR1MSW6M=</v>
      </c>
      <c r="L51" s="200" t="str">
        <f>IF(K51="","",_xll.qlSimpleQuote(SUBSTITUTE(K51,"=",""),,,Permanent,Trigger,ObjectOverwrite))</f>
        <v>EUR1MSW6M#0000</v>
      </c>
      <c r="M51" s="200">
        <f>IF(K51="","",'1M Pricing'!$I54)</f>
        <v>-5.7999999999971865E-4</v>
      </c>
      <c r="N51" s="218" t="e">
        <f>IF(L51="","",_xll.qlSimpleQuoteSetValue(L51,M51,Trigger))</f>
        <v>#N/A</v>
      </c>
      <c r="O51" s="208"/>
      <c r="P51" s="163"/>
      <c r="Q51" s="163"/>
      <c r="R51" s="163" t="str">
        <v/>
      </c>
      <c r="S51" s="200" t="str">
        <f>IF(R51="","",_xll.qlSimpleQuote(SUBSTITUTE(R51,"=",""),,,Permanent,Trigger,ObjectOverwrite))</f>
        <v/>
      </c>
      <c r="T51" s="200" t="str">
        <f>IF(R51="","",'3M Pricing'!$I54)</f>
        <v/>
      </c>
      <c r="U51" s="218" t="str">
        <f>IF(S51="","",_xll.qlSimpleQuoteSetValue(S51,T51,Trigger))</f>
        <v/>
      </c>
      <c r="V51" s="138"/>
      <c r="W51" s="163"/>
      <c r="X51" s="163"/>
      <c r="Y51" s="163" t="str">
        <v/>
      </c>
      <c r="Z51" s="200" t="str">
        <f>IF(Y51="","",_xll.qlSimpleQuote(SUBSTITUTE(Y51,"=",""),,,Permanent,Trigger,ObjectOverwrite))</f>
        <v/>
      </c>
      <c r="AA51" s="200" t="str">
        <f>IF(Y51="","",'6M Pricing'!$I54)</f>
        <v/>
      </c>
      <c r="AB51" s="218" t="str">
        <f>IF(Z51="","",_xll.qlSimpleQuoteSetValue(Z51,AA51,Trigger))</f>
        <v/>
      </c>
      <c r="AC51" s="208"/>
      <c r="AD51" s="163"/>
      <c r="AE51" s="163"/>
      <c r="AF51" s="163" t="str">
        <v/>
      </c>
      <c r="AG51" s="200" t="str">
        <f>IF(AF51="","",_xll.qlSimpleQuote(SUBSTITUTE(AF51,"=",""),,,Permanent,Trigger,ObjectOverwrite))</f>
        <v/>
      </c>
      <c r="AH51" s="200" t="str">
        <f>IF(AF51="","",'1Y Pricing'!$I54)</f>
        <v/>
      </c>
      <c r="AI51" s="218" t="str">
        <f>IF(AG51="","",_xll.qlSimpleQuoteSetValue(AG51,AH51,Trigger))</f>
        <v/>
      </c>
    </row>
    <row r="52" spans="2:35" x14ac:dyDescent="0.2">
      <c r="B52" s="163" t="s">
        <v>39</v>
      </c>
      <c r="C52" s="163" t="s">
        <v>94</v>
      </c>
      <c r="D52" s="163" t="str">
        <v>EURONOIS18Y=</v>
      </c>
      <c r="E52" s="163" t="str">
        <f>IF(D52="","",_xll.qlSimpleQuote(SUBSTITUTE(D52,"=",""),,,Permanent,Trigger,ObjectOverwrite))</f>
        <v>EURONOIS18Y#0000</v>
      </c>
      <c r="F52" s="200">
        <f>IF(D52="","",'ON Pricing'!$I55)</f>
        <v>1.0730018699611056E-2</v>
      </c>
      <c r="G52" s="218" t="e">
        <f>IF(E52="","",_xll.qlSimpleQuoteSetValue(E52,F52,Trigger))</f>
        <v>#N/A</v>
      </c>
      <c r="H52" s="140"/>
      <c r="I52" s="163" t="s">
        <v>116</v>
      </c>
      <c r="J52" s="163" t="s">
        <v>68</v>
      </c>
      <c r="K52" s="163" t="str">
        <v>EUR1MSW7M=</v>
      </c>
      <c r="L52" s="200" t="str">
        <f>IF(K52="","",_xll.qlSimpleQuote(SUBSTITUTE(K52,"=",""),,,Permanent,Trigger,ObjectOverwrite))</f>
        <v>EUR1MSW7M#0000</v>
      </c>
      <c r="M52" s="200">
        <f>IF(K52="","",'1M Pricing'!$I55)</f>
        <v>-6.1999999999999816E-4</v>
      </c>
      <c r="N52" s="218" t="e">
        <f>IF(L52="","",_xll.qlSimpleQuoteSetValue(L52,M52,Trigger))</f>
        <v>#N/A</v>
      </c>
      <c r="O52" s="208"/>
      <c r="P52" s="163"/>
      <c r="Q52" s="163"/>
      <c r="R52" s="163" t="str">
        <v/>
      </c>
      <c r="S52" s="200" t="str">
        <f>IF(R52="","",_xll.qlSimpleQuote(SUBSTITUTE(R52,"=",""),,,Permanent,Trigger,ObjectOverwrite))</f>
        <v/>
      </c>
      <c r="T52" s="200" t="str">
        <f>IF(R52="","",'3M Pricing'!$I55)</f>
        <v/>
      </c>
      <c r="U52" s="218" t="str">
        <f>IF(S52="","",_xll.qlSimpleQuoteSetValue(S52,T52,Trigger))</f>
        <v/>
      </c>
      <c r="V52" s="138"/>
      <c r="W52" s="163"/>
      <c r="X52" s="163"/>
      <c r="Y52" s="163" t="str">
        <v/>
      </c>
      <c r="Z52" s="200" t="str">
        <f>IF(Y52="","",_xll.qlSimpleQuote(SUBSTITUTE(Y52,"=",""),,,Permanent,Trigger,ObjectOverwrite))</f>
        <v/>
      </c>
      <c r="AA52" s="200" t="str">
        <f>IF(Y52="","",'6M Pricing'!$I55)</f>
        <v/>
      </c>
      <c r="AB52" s="218" t="str">
        <f>IF(Z52="","",_xll.qlSimpleQuoteSetValue(Z52,AA52,Trigger))</f>
        <v/>
      </c>
      <c r="AC52" s="208"/>
      <c r="AD52" s="163"/>
      <c r="AE52" s="163"/>
      <c r="AF52" s="163" t="str">
        <v/>
      </c>
      <c r="AG52" s="200" t="str">
        <f>IF(AF52="","",_xll.qlSimpleQuote(SUBSTITUTE(AF52,"=",""),,,Permanent,Trigger,ObjectOverwrite))</f>
        <v/>
      </c>
      <c r="AH52" s="200" t="str">
        <f>IF(AF52="","",'1Y Pricing'!$I55)</f>
        <v/>
      </c>
      <c r="AI52" s="218" t="str">
        <f>IF(AG52="","",_xll.qlSimpleQuoteSetValue(AG52,AH52,Trigger))</f>
        <v/>
      </c>
    </row>
    <row r="53" spans="2:35" x14ac:dyDescent="0.2">
      <c r="B53" s="163" t="s">
        <v>39</v>
      </c>
      <c r="C53" s="163" t="s">
        <v>95</v>
      </c>
      <c r="D53" s="163" t="str">
        <v>EURONOIS19Y=</v>
      </c>
      <c r="E53" s="163" t="str">
        <f>IF(D53="","",_xll.qlSimpleQuote(SUBSTITUTE(D53,"=",""),,,Permanent,Trigger,ObjectOverwrite))</f>
        <v>EURONOIS19Y#0000</v>
      </c>
      <c r="F53" s="200">
        <f>IF(D53="","",'ON Pricing'!$I56)</f>
        <v>1.0937686079987749E-2</v>
      </c>
      <c r="G53" s="218" t="e">
        <f>IF(E53="","",_xll.qlSimpleQuoteSetValue(E53,F53,Trigger))</f>
        <v>#N/A</v>
      </c>
      <c r="H53" s="140"/>
      <c r="I53" s="163" t="s">
        <v>116</v>
      </c>
      <c r="J53" s="163" t="s">
        <v>69</v>
      </c>
      <c r="K53" s="163" t="str">
        <v>EUR1MSW8M=</v>
      </c>
      <c r="L53" s="200" t="str">
        <f>IF(K53="","",_xll.qlSimpleQuote(SUBSTITUTE(K53,"=",""),,,Permanent,Trigger,ObjectOverwrite))</f>
        <v>EUR1MSW8M#0000</v>
      </c>
      <c r="M53" s="200">
        <f>IF(K53="","",'1M Pricing'!$I56)</f>
        <v>-6.2000000000022432E-4</v>
      </c>
      <c r="N53" s="218" t="e">
        <f>IF(L53="","",_xll.qlSimpleQuoteSetValue(L53,M53,Trigger))</f>
        <v>#N/A</v>
      </c>
      <c r="O53" s="208"/>
      <c r="P53" s="163"/>
      <c r="Q53" s="163"/>
      <c r="R53" s="163" t="str">
        <v/>
      </c>
      <c r="S53" s="200" t="str">
        <f>IF(R53="","",_xll.qlSimpleQuote(SUBSTITUTE(R53,"=",""),,,Permanent,Trigger,ObjectOverwrite))</f>
        <v/>
      </c>
      <c r="T53" s="200" t="str">
        <f>IF(R53="","",'3M Pricing'!$I56)</f>
        <v/>
      </c>
      <c r="U53" s="218" t="str">
        <f>IF(S53="","",_xll.qlSimpleQuoteSetValue(S53,T53,Trigger))</f>
        <v/>
      </c>
      <c r="V53" s="138"/>
      <c r="W53" s="163"/>
      <c r="X53" s="163"/>
      <c r="Y53" s="163" t="str">
        <v/>
      </c>
      <c r="Z53" s="200" t="str">
        <f>IF(Y53="","",_xll.qlSimpleQuote(SUBSTITUTE(Y53,"=",""),,,Permanent,Trigger,ObjectOverwrite))</f>
        <v/>
      </c>
      <c r="AA53" s="200" t="str">
        <f>IF(Y53="","",'6M Pricing'!$I56)</f>
        <v/>
      </c>
      <c r="AB53" s="218" t="str">
        <f>IF(Z53="","",_xll.qlSimpleQuoteSetValue(Z53,AA53,Trigger))</f>
        <v/>
      </c>
      <c r="AC53" s="208"/>
      <c r="AD53" s="163"/>
      <c r="AE53" s="163"/>
      <c r="AF53" s="163" t="str">
        <v/>
      </c>
      <c r="AG53" s="200" t="str">
        <f>IF(AF53="","",_xll.qlSimpleQuote(SUBSTITUTE(AF53,"=",""),,,Permanent,Trigger,ObjectOverwrite))</f>
        <v/>
      </c>
      <c r="AH53" s="200" t="str">
        <f>IF(AF53="","",'1Y Pricing'!$I56)</f>
        <v/>
      </c>
      <c r="AI53" s="218" t="str">
        <f>IF(AG53="","",_xll.qlSimpleQuoteSetValue(AG53,AH53,Trigger))</f>
        <v/>
      </c>
    </row>
    <row r="54" spans="2:35" x14ac:dyDescent="0.2">
      <c r="B54" s="163" t="s">
        <v>39</v>
      </c>
      <c r="C54" s="163" t="s">
        <v>96</v>
      </c>
      <c r="D54" s="163" t="str">
        <v>EURONOIS20Y=</v>
      </c>
      <c r="E54" s="163" t="str">
        <f>IF(D54="","",_xll.qlSimpleQuote(SUBSTITUTE(D54,"=",""),,,Permanent,Trigger,ObjectOverwrite))</f>
        <v>EURONOIS20Y#0000</v>
      </c>
      <c r="F54" s="200">
        <f>IF(D54="","",'ON Pricing'!$I57)</f>
        <v>1.1110000000090853E-2</v>
      </c>
      <c r="G54" s="218" t="e">
        <f>IF(E54="","",_xll.qlSimpleQuoteSetValue(E54,F54,Trigger))</f>
        <v>#N/A</v>
      </c>
      <c r="H54" s="140"/>
      <c r="I54" s="163" t="s">
        <v>116</v>
      </c>
      <c r="J54" s="163" t="s">
        <v>22</v>
      </c>
      <c r="K54" s="163" t="str">
        <v>EUR1MSW9M=</v>
      </c>
      <c r="L54" s="200" t="str">
        <f>IF(K54="","",_xll.qlSimpleQuote(SUBSTITUTE(K54,"=",""),,,Permanent,Trigger,ObjectOverwrite))</f>
        <v>EUR1MSW9M#0000</v>
      </c>
      <c r="M54" s="200">
        <f>IF(K54="","",'1M Pricing'!$I57)</f>
        <v>-6.499999999998806E-4</v>
      </c>
      <c r="N54" s="218" t="e">
        <f>IF(L54="","",_xll.qlSimpleQuoteSetValue(L54,M54,Trigger))</f>
        <v>#N/A</v>
      </c>
      <c r="O54" s="208"/>
      <c r="P54" s="163"/>
      <c r="Q54" s="163"/>
      <c r="R54" s="163" t="str">
        <v/>
      </c>
      <c r="S54" s="200" t="str">
        <f>IF(R54="","",_xll.qlSimpleQuote(SUBSTITUTE(R54,"=",""),,,Permanent,Trigger,ObjectOverwrite))</f>
        <v/>
      </c>
      <c r="T54" s="200" t="str">
        <f>IF(R54="","",'3M Pricing'!$I57)</f>
        <v/>
      </c>
      <c r="U54" s="218" t="str">
        <f>IF(S54="","",_xll.qlSimpleQuoteSetValue(S54,T54,Trigger))</f>
        <v/>
      </c>
      <c r="V54" s="138"/>
      <c r="W54" s="163"/>
      <c r="X54" s="163"/>
      <c r="Y54" s="163" t="str">
        <v/>
      </c>
      <c r="Z54" s="200" t="str">
        <f>IF(Y54="","",_xll.qlSimpleQuote(SUBSTITUTE(Y54,"=",""),,,Permanent,Trigger,ObjectOverwrite))</f>
        <v/>
      </c>
      <c r="AA54" s="200" t="str">
        <f>IF(Y54="","",'6M Pricing'!$I57)</f>
        <v/>
      </c>
      <c r="AB54" s="218" t="str">
        <f>IF(Z54="","",_xll.qlSimpleQuoteSetValue(Z54,AA54,Trigger))</f>
        <v/>
      </c>
      <c r="AC54" s="208"/>
      <c r="AD54" s="163"/>
      <c r="AE54" s="163"/>
      <c r="AF54" s="163" t="str">
        <v/>
      </c>
      <c r="AG54" s="200" t="str">
        <f>IF(AF54="","",_xll.qlSimpleQuote(SUBSTITUTE(AF54,"=",""),,,Permanent,Trigger,ObjectOverwrite))</f>
        <v/>
      </c>
      <c r="AH54" s="200" t="str">
        <f>IF(AF54="","",'1Y Pricing'!$I57)</f>
        <v/>
      </c>
      <c r="AI54" s="218" t="str">
        <f>IF(AG54="","",_xll.qlSimpleQuoteSetValue(AG54,AH54,Trigger))</f>
        <v/>
      </c>
    </row>
    <row r="55" spans="2:35" x14ac:dyDescent="0.2">
      <c r="B55" s="163" t="s">
        <v>39</v>
      </c>
      <c r="C55" s="163" t="s">
        <v>97</v>
      </c>
      <c r="D55" s="163" t="str">
        <v>EURONOIS21Y=</v>
      </c>
      <c r="E55" s="163" t="str">
        <f>IF(D55="","",_xll.qlSimpleQuote(SUBSTITUTE(D55,"=",""),,,Permanent,Trigger,ObjectOverwrite))</f>
        <v>EURONOIS21Y#0000</v>
      </c>
      <c r="F55" s="200">
        <f>IF(D55="","",'ON Pricing'!$I58)</f>
        <v>1.1253369619733609E-2</v>
      </c>
      <c r="G55" s="218" t="e">
        <f>IF(E55="","",_xll.qlSimpleQuoteSetValue(E55,F55,Trigger))</f>
        <v>#N/A</v>
      </c>
      <c r="H55" s="140"/>
      <c r="I55" s="163" t="s">
        <v>116</v>
      </c>
      <c r="J55" s="163" t="s">
        <v>70</v>
      </c>
      <c r="K55" s="163" t="str">
        <v>EUR1MSW10M=</v>
      </c>
      <c r="L55" s="200" t="str">
        <f>IF(K55="","",_xll.qlSimpleQuote(SUBSTITUTE(K55,"=",""),,,Permanent,Trigger,ObjectOverwrite))</f>
        <v>EUR1MSW10M#0000</v>
      </c>
      <c r="M55" s="200">
        <f>IF(K55="","",'1M Pricing'!$I58)</f>
        <v>-6.5999999999986816E-4</v>
      </c>
      <c r="N55" s="218" t="e">
        <f>IF(L55="","",_xll.qlSimpleQuoteSetValue(L55,M55,Trigger))</f>
        <v>#N/A</v>
      </c>
      <c r="O55" s="208"/>
      <c r="P55" s="163"/>
      <c r="Q55" s="163"/>
      <c r="R55" s="163" t="str">
        <v/>
      </c>
      <c r="S55" s="200" t="str">
        <f>IF(R55="","",_xll.qlSimpleQuote(SUBSTITUTE(R55,"=",""),,,Permanent,Trigger,ObjectOverwrite))</f>
        <v/>
      </c>
      <c r="T55" s="200" t="str">
        <f>IF(R55="","",'3M Pricing'!$I58)</f>
        <v/>
      </c>
      <c r="U55" s="218" t="str">
        <f>IF(S55="","",_xll.qlSimpleQuoteSetValue(S55,T55,Trigger))</f>
        <v/>
      </c>
      <c r="V55" s="138"/>
      <c r="W55" s="163"/>
      <c r="X55" s="163"/>
      <c r="Y55" s="163" t="str">
        <v/>
      </c>
      <c r="Z55" s="200" t="str">
        <f>IF(Y55="","",_xll.qlSimpleQuote(SUBSTITUTE(Y55,"=",""),,,Permanent,Trigger,ObjectOverwrite))</f>
        <v/>
      </c>
      <c r="AA55" s="200" t="str">
        <f>IF(Y55="","",'6M Pricing'!$I58)</f>
        <v/>
      </c>
      <c r="AB55" s="218" t="str">
        <f>IF(Z55="","",_xll.qlSimpleQuoteSetValue(Z55,AA55,Trigger))</f>
        <v/>
      </c>
      <c r="AC55" s="208"/>
      <c r="AD55" s="163"/>
      <c r="AE55" s="163"/>
      <c r="AF55" s="163" t="str">
        <v/>
      </c>
      <c r="AG55" s="200" t="str">
        <f>IF(AF55="","",_xll.qlSimpleQuote(SUBSTITUTE(AF55,"=",""),,,Permanent,Trigger,ObjectOverwrite))</f>
        <v/>
      </c>
      <c r="AH55" s="200" t="str">
        <f>IF(AF55="","",'1Y Pricing'!$I58)</f>
        <v/>
      </c>
      <c r="AI55" s="218" t="str">
        <f>IF(AG55="","",_xll.qlSimpleQuoteSetValue(AG55,AH55,Trigger))</f>
        <v/>
      </c>
    </row>
    <row r="56" spans="2:35" x14ac:dyDescent="0.2">
      <c r="B56" s="163" t="s">
        <v>39</v>
      </c>
      <c r="C56" s="163" t="s">
        <v>98</v>
      </c>
      <c r="D56" s="163" t="str">
        <v>EURONOIS22Y=</v>
      </c>
      <c r="E56" s="163" t="str">
        <f>IF(D56="","",_xll.qlSimpleQuote(SUBSTITUTE(D56,"=",""),,,Permanent,Trigger,ObjectOverwrite))</f>
        <v>EURONOIS22Y#0000</v>
      </c>
      <c r="F56" s="200">
        <f>IF(D56="","",'ON Pricing'!$I59)</f>
        <v>1.1372193725618748E-2</v>
      </c>
      <c r="G56" s="218" t="e">
        <f>IF(E56="","",_xll.qlSimpleQuoteSetValue(E56,F56,Trigger))</f>
        <v>#N/A</v>
      </c>
      <c r="H56" s="140"/>
      <c r="I56" s="163" t="s">
        <v>116</v>
      </c>
      <c r="J56" s="163" t="s">
        <v>71</v>
      </c>
      <c r="K56" s="163" t="str">
        <v>EUR1MSW11M=</v>
      </c>
      <c r="L56" s="200" t="str">
        <f>IF(K56="","",_xll.qlSimpleQuote(SUBSTITUTE(K56,"=",""),,,Permanent,Trigger,ObjectOverwrite))</f>
        <v>EUR1MSW11M#0000</v>
      </c>
      <c r="M56" s="200">
        <f>IF(K56="","",'1M Pricing'!$I59)</f>
        <v>-6.6000000000007361E-4</v>
      </c>
      <c r="N56" s="218" t="e">
        <f>IF(L56="","",_xll.qlSimpleQuoteSetValue(L56,M56,Trigger))</f>
        <v>#N/A</v>
      </c>
      <c r="O56" s="208"/>
      <c r="P56" s="163"/>
      <c r="Q56" s="163"/>
      <c r="R56" s="163" t="str">
        <v/>
      </c>
      <c r="S56" s="200" t="str">
        <f>IF(R56="","",_xll.qlSimpleQuote(SUBSTITUTE(R56,"=",""),,,Permanent,Trigger,ObjectOverwrite))</f>
        <v/>
      </c>
      <c r="T56" s="200" t="str">
        <f>IF(R56="","",'3M Pricing'!$I59)</f>
        <v/>
      </c>
      <c r="U56" s="218" t="str">
        <f>IF(S56="","",_xll.qlSimpleQuoteSetValue(S56,T56,Trigger))</f>
        <v/>
      </c>
      <c r="V56" s="138"/>
      <c r="W56" s="163"/>
      <c r="X56" s="163"/>
      <c r="Y56" s="163" t="str">
        <v/>
      </c>
      <c r="Z56" s="200" t="str">
        <f>IF(Y56="","",_xll.qlSimpleQuote(SUBSTITUTE(Y56,"=",""),,,Permanent,Trigger,ObjectOverwrite))</f>
        <v/>
      </c>
      <c r="AA56" s="200" t="str">
        <f>IF(Y56="","",'6M Pricing'!$I59)</f>
        <v/>
      </c>
      <c r="AB56" s="218" t="str">
        <f>IF(Z56="","",_xll.qlSimpleQuoteSetValue(Z56,AA56,Trigger))</f>
        <v/>
      </c>
      <c r="AC56" s="208"/>
      <c r="AD56" s="163"/>
      <c r="AE56" s="163"/>
      <c r="AF56" s="163" t="str">
        <v/>
      </c>
      <c r="AG56" s="200" t="str">
        <f>IF(AF56="","",_xll.qlSimpleQuote(SUBSTITUTE(AF56,"=",""),,,Permanent,Trigger,ObjectOverwrite))</f>
        <v/>
      </c>
      <c r="AH56" s="200" t="str">
        <f>IF(AF56="","",'1Y Pricing'!$I59)</f>
        <v/>
      </c>
      <c r="AI56" s="218" t="str">
        <f>IF(AG56="","",_xll.qlSimpleQuoteSetValue(AG56,AH56,Trigger))</f>
        <v/>
      </c>
    </row>
    <row r="57" spans="2:35" x14ac:dyDescent="0.2">
      <c r="B57" s="163" t="s">
        <v>39</v>
      </c>
      <c r="C57" s="163" t="s">
        <v>99</v>
      </c>
      <c r="D57" s="163" t="str">
        <v>EURONOIS23Y=</v>
      </c>
      <c r="E57" s="163" t="str">
        <f>IF(D57="","",_xll.qlSimpleQuote(SUBSTITUTE(D57,"=",""),,,Permanent,Trigger,ObjectOverwrite))</f>
        <v>EURONOIS23Y#0000</v>
      </c>
      <c r="F57" s="200">
        <f>IF(D57="","",'ON Pricing'!$I60)</f>
        <v>1.1472540294611812E-2</v>
      </c>
      <c r="G57" s="218" t="e">
        <f>IF(E57="","",_xll.qlSimpleQuoteSetValue(E57,F57,Trigger))</f>
        <v>#N/A</v>
      </c>
      <c r="H57" s="140"/>
      <c r="I57" s="164" t="s">
        <v>116</v>
      </c>
      <c r="J57" s="164" t="s">
        <v>73</v>
      </c>
      <c r="K57" s="164" t="str">
        <v>EUR1MSW12M=</v>
      </c>
      <c r="L57" s="203" t="str">
        <f>IF(K57="","",_xll.qlSimpleQuote(SUBSTITUTE(K57,"=",""),,,Permanent,Trigger,ObjectOverwrite))</f>
        <v>EUR1MSW12M#0000</v>
      </c>
      <c r="M57" s="203">
        <f>IF(K57="","",'1M Pricing'!$I60)</f>
        <v>-6.5000000000012465E-4</v>
      </c>
      <c r="N57" s="218" t="e">
        <f>IF(L57="","",_xll.qlSimpleQuoteSetValue(L57,M57,Trigger))</f>
        <v>#N/A</v>
      </c>
      <c r="O57" s="208"/>
      <c r="P57" s="164"/>
      <c r="Q57" s="164"/>
      <c r="R57" s="164" t="str">
        <v/>
      </c>
      <c r="S57" s="203" t="str">
        <f>IF(R57="","",_xll.qlSimpleQuote(SUBSTITUTE(R57,"=",""),,,Permanent,Trigger,ObjectOverwrite))</f>
        <v/>
      </c>
      <c r="T57" s="203" t="str">
        <f>IF(R57="","",'3M Pricing'!$I60)</f>
        <v/>
      </c>
      <c r="U57" s="218" t="str">
        <f>IF(S57="","",_xll.qlSimpleQuoteSetValue(S57,T57,Trigger))</f>
        <v/>
      </c>
      <c r="V57" s="138"/>
      <c r="W57" s="164"/>
      <c r="X57" s="164"/>
      <c r="Y57" s="164" t="str">
        <v/>
      </c>
      <c r="Z57" s="203" t="str">
        <f>IF(Y57="","",_xll.qlSimpleQuote(SUBSTITUTE(Y57,"=",""),,,Permanent,Trigger,ObjectOverwrite))</f>
        <v/>
      </c>
      <c r="AA57" s="203" t="str">
        <f>IF(Y57="","",'6M Pricing'!$I60)</f>
        <v/>
      </c>
      <c r="AB57" s="218" t="str">
        <f>IF(Z57="","",_xll.qlSimpleQuoteSetValue(Z57,AA57,Trigger))</f>
        <v/>
      </c>
      <c r="AC57" s="208"/>
      <c r="AD57" s="164"/>
      <c r="AE57" s="164"/>
      <c r="AF57" s="164" t="str">
        <v/>
      </c>
      <c r="AG57" s="203" t="str">
        <f>IF(AF57="","",_xll.qlSimpleQuote(SUBSTITUTE(AF57,"=",""),,,Permanent,Trigger,ObjectOverwrite))</f>
        <v/>
      </c>
      <c r="AH57" s="203" t="str">
        <f>IF(AF57="","",'1Y Pricing'!$I60)</f>
        <v/>
      </c>
      <c r="AI57" s="218" t="str">
        <f>IF(AG57="","",_xll.qlSimpleQuoteSetValue(AG57,AH57,Trigger))</f>
        <v/>
      </c>
    </row>
    <row r="58" spans="2:35" x14ac:dyDescent="0.2">
      <c r="B58" s="163" t="s">
        <v>39</v>
      </c>
      <c r="C58" s="163" t="s">
        <v>100</v>
      </c>
      <c r="D58" s="163" t="str">
        <v>EURONOIS24Y=</v>
      </c>
      <c r="E58" s="163" t="str">
        <f>IF(D58="","",_xll.qlSimpleQuote(SUBSTITUTE(D58,"=",""),,,Permanent,Trigger,ObjectOverwrite))</f>
        <v>EURONOIS24Y#0000</v>
      </c>
      <c r="F58" s="200">
        <f>IF(D58="","",'ON Pricing'!$I61)</f>
        <v>1.1560397997201795E-2</v>
      </c>
      <c r="G58" s="218" t="e">
        <f>IF(E58="","",_xll.qlSimpleQuoteSetValue(E58,F58,Trigger))</f>
        <v>#N/A</v>
      </c>
      <c r="H58" s="140"/>
      <c r="I58" s="163" t="s">
        <v>116</v>
      </c>
      <c r="J58" s="163" t="s">
        <v>23</v>
      </c>
      <c r="K58" s="163" t="str">
        <v>EUR1MSW1Y=</v>
      </c>
      <c r="L58" s="200" t="str">
        <f>IF(K58="","",_xll.qlSimpleQuote(SUBSTITUTE(K58,"=",""),,,Permanent,Trigger,ObjectOverwrite))</f>
        <v>EUR1MSW1Y#0000</v>
      </c>
      <c r="M58" s="200">
        <f>IF(K58="","",'1M Pricing'!$I61)</f>
        <v>-6.6077348066311014E-4</v>
      </c>
      <c r="N58" s="218" t="e">
        <f>IF(L58="","",_xll.qlSimpleQuoteSetValue(L58,M58,Trigger))</f>
        <v>#N/A</v>
      </c>
      <c r="O58" s="208"/>
      <c r="P58" s="163"/>
      <c r="Q58" s="163"/>
      <c r="R58" s="163" t="str">
        <v/>
      </c>
      <c r="S58" s="200" t="str">
        <f>IF(R58="","",_xll.qlSimpleQuote(SUBSTITUTE(R58,"=",""),,,Permanent,Trigger,ObjectOverwrite))</f>
        <v/>
      </c>
      <c r="T58" s="200" t="str">
        <f>IF(R58="","",'3M Pricing'!$I61)</f>
        <v/>
      </c>
      <c r="U58" s="218" t="str">
        <f>IF(S58="","",_xll.qlSimpleQuoteSetValue(S58,T58,Trigger))</f>
        <v/>
      </c>
      <c r="V58" s="138"/>
      <c r="W58" s="163"/>
      <c r="X58" s="163"/>
      <c r="Y58" s="163" t="str">
        <v/>
      </c>
      <c r="Z58" s="200" t="str">
        <f>IF(Y58="","",_xll.qlSimpleQuote(SUBSTITUTE(Y58,"=",""),,,Permanent,Trigger,ObjectOverwrite))</f>
        <v/>
      </c>
      <c r="AA58" s="200" t="str">
        <f>IF(Y58="","",'6M Pricing'!$I61)</f>
        <v/>
      </c>
      <c r="AB58" s="218" t="str">
        <f>IF(Z58="","",_xll.qlSimpleQuoteSetValue(Z58,AA58,Trigger))</f>
        <v/>
      </c>
      <c r="AC58" s="208"/>
      <c r="AD58" s="163"/>
      <c r="AE58" s="163"/>
      <c r="AF58" s="163" t="str">
        <v/>
      </c>
      <c r="AG58" s="200" t="str">
        <f>IF(AF58="","",_xll.qlSimpleQuote(SUBSTITUTE(AF58,"=",""),,,Permanent,Trigger,ObjectOverwrite))</f>
        <v/>
      </c>
      <c r="AH58" s="200" t="str">
        <f>IF(AF58="","",'1Y Pricing'!$I61)</f>
        <v/>
      </c>
      <c r="AI58" s="218" t="str">
        <f>IF(AG58="","",_xll.qlSimpleQuoteSetValue(AG58,AH58,Trigger))</f>
        <v/>
      </c>
    </row>
    <row r="59" spans="2:35" x14ac:dyDescent="0.2">
      <c r="B59" s="163" t="s">
        <v>39</v>
      </c>
      <c r="C59" s="163" t="s">
        <v>101</v>
      </c>
      <c r="D59" s="163" t="str">
        <v>EURONOIS25Y=</v>
      </c>
      <c r="E59" s="163" t="str">
        <f>IF(D59="","",_xll.qlSimpleQuote(SUBSTITUTE(D59,"=",""),,,Permanent,Trigger,ObjectOverwrite))</f>
        <v>EURONOIS25Y#0000</v>
      </c>
      <c r="F59" s="200">
        <f>IF(D59="","",'ON Pricing'!$I62)</f>
        <v>1.1639999999923449E-2</v>
      </c>
      <c r="G59" s="218" t="e">
        <f>IF(E59="","",_xll.qlSimpleQuoteSetValue(E59,F59,Trigger))</f>
        <v>#N/A</v>
      </c>
      <c r="H59" s="140"/>
      <c r="I59" s="163"/>
      <c r="J59" s="163"/>
      <c r="K59" s="163" t="str">
        <v/>
      </c>
      <c r="L59" s="200" t="str">
        <f>IF(K59="","",_xll.qlSimpleQuote(SUBSTITUTE(K59,"=",""),,,Permanent,Trigger,ObjectOverwrite))</f>
        <v/>
      </c>
      <c r="M59" s="200" t="str">
        <f>IF(K59="","",'1M Pricing'!$I62)</f>
        <v/>
      </c>
      <c r="N59" s="218" t="str">
        <f>IF(L59="","",_xll.qlSimpleQuoteSetValue(L59,M59,Trigger))</f>
        <v/>
      </c>
      <c r="O59" s="208"/>
      <c r="P59" s="163"/>
      <c r="Q59" s="163"/>
      <c r="R59" s="163" t="str">
        <v/>
      </c>
      <c r="S59" s="200" t="str">
        <f>IF(R59="","",_xll.qlSimpleQuote(SUBSTITUTE(R59,"=",""),,,Permanent,Trigger,ObjectOverwrite))</f>
        <v/>
      </c>
      <c r="T59" s="200" t="str">
        <f>IF(R59="","",'3M Pricing'!$I62)</f>
        <v/>
      </c>
      <c r="U59" s="218" t="str">
        <f>IF(S59="","",_xll.qlSimpleQuoteSetValue(S59,T59,Trigger))</f>
        <v/>
      </c>
      <c r="V59" s="138"/>
      <c r="W59" s="163"/>
      <c r="X59" s="163"/>
      <c r="Y59" s="163" t="str">
        <v/>
      </c>
      <c r="Z59" s="200" t="str">
        <f>IF(Y59="","",_xll.qlSimpleQuote(SUBSTITUTE(Y59,"=",""),,,Permanent,Trigger,ObjectOverwrite))</f>
        <v/>
      </c>
      <c r="AA59" s="200" t="str">
        <f>IF(Y59="","",'6M Pricing'!$I62)</f>
        <v/>
      </c>
      <c r="AB59" s="218" t="str">
        <f>IF(Z59="","",_xll.qlSimpleQuoteSetValue(Z59,AA59,Trigger))</f>
        <v/>
      </c>
      <c r="AC59" s="208"/>
      <c r="AD59" s="163"/>
      <c r="AE59" s="163"/>
      <c r="AF59" s="163" t="str">
        <v/>
      </c>
      <c r="AG59" s="200" t="str">
        <f>IF(AF59="","",_xll.qlSimpleQuote(SUBSTITUTE(AF59,"=",""),,,Permanent,Trigger,ObjectOverwrite))</f>
        <v/>
      </c>
      <c r="AH59" s="200" t="str">
        <f>IF(AF59="","",'1Y Pricing'!$I62)</f>
        <v/>
      </c>
      <c r="AI59" s="218" t="str">
        <f>IF(AG59="","",_xll.qlSimpleQuoteSetValue(AG59,AH59,Trigger))</f>
        <v/>
      </c>
    </row>
    <row r="60" spans="2:35" x14ac:dyDescent="0.2">
      <c r="B60" s="163" t="s">
        <v>39</v>
      </c>
      <c r="C60" s="163" t="s">
        <v>102</v>
      </c>
      <c r="D60" s="163" t="str">
        <v>EURONOIS26Y=</v>
      </c>
      <c r="E60" s="163" t="str">
        <f>IF(D60="","",_xll.qlSimpleQuote(SUBSTITUTE(D60,"=",""),,,Permanent,Trigger,ObjectOverwrite))</f>
        <v>EURONOIS26Y#0000</v>
      </c>
      <c r="F60" s="200">
        <f>IF(D60="","",'ON Pricing'!$I63)</f>
        <v>1.1716657547510787E-2</v>
      </c>
      <c r="G60" s="218" t="e">
        <f>IF(E60="","",_xll.qlSimpleQuoteSetValue(E60,F60,Trigger))</f>
        <v>#N/A</v>
      </c>
      <c r="H60" s="140"/>
      <c r="I60" s="163" t="s">
        <v>116</v>
      </c>
      <c r="J60" s="163" t="s">
        <v>78</v>
      </c>
      <c r="K60" s="163" t="str">
        <v>EUR1MSW15M=</v>
      </c>
      <c r="L60" s="200" t="str">
        <f>IF(K60="","",_xll.qlSimpleQuote(SUBSTITUTE(K60,"=",""),,,Permanent,Trigger,ObjectOverwrite))</f>
        <v>EUR1MSW15M#0000</v>
      </c>
      <c r="M60" s="200">
        <f>IF(K60="","",'1M Pricing'!$I63)</f>
        <v>-6.212194330644748E-4</v>
      </c>
      <c r="N60" s="218" t="e">
        <f>IF(L60="","",_xll.qlSimpleQuoteSetValue(L60,M60,Trigger))</f>
        <v>#N/A</v>
      </c>
      <c r="O60" s="208"/>
      <c r="P60" s="163"/>
      <c r="Q60" s="163"/>
      <c r="R60" s="163" t="str">
        <v/>
      </c>
      <c r="S60" s="200" t="str">
        <f>IF(R60="","",_xll.qlSimpleQuote(SUBSTITUTE(R60,"=",""),,,Permanent,Trigger,ObjectOverwrite))</f>
        <v/>
      </c>
      <c r="T60" s="200" t="str">
        <f>IF(R60="","",'3M Pricing'!$I63)</f>
        <v/>
      </c>
      <c r="U60" s="218" t="str">
        <f>IF(S60="","",_xll.qlSimpleQuoteSetValue(S60,T60,Trigger))</f>
        <v/>
      </c>
      <c r="V60" s="138"/>
      <c r="W60" s="163"/>
      <c r="X60" s="163"/>
      <c r="Y60" s="163" t="str">
        <v/>
      </c>
      <c r="Z60" s="200" t="str">
        <f>IF(Y60="","",_xll.qlSimpleQuote(SUBSTITUTE(Y60,"=",""),,,Permanent,Trigger,ObjectOverwrite))</f>
        <v/>
      </c>
      <c r="AA60" s="200" t="str">
        <f>IF(Y60="","",'6M Pricing'!$I63)</f>
        <v/>
      </c>
      <c r="AB60" s="218" t="str">
        <f>IF(Z60="","",_xll.qlSimpleQuoteSetValue(Z60,AA60,Trigger))</f>
        <v/>
      </c>
      <c r="AC60" s="208"/>
      <c r="AD60" s="163"/>
      <c r="AE60" s="163"/>
      <c r="AF60" s="163" t="str">
        <v/>
      </c>
      <c r="AG60" s="200" t="str">
        <f>IF(AF60="","",_xll.qlSimpleQuote(SUBSTITUTE(AF60,"=",""),,,Permanent,Trigger,ObjectOverwrite))</f>
        <v/>
      </c>
      <c r="AH60" s="200" t="str">
        <f>IF(AF60="","",'1Y Pricing'!$I63)</f>
        <v/>
      </c>
      <c r="AI60" s="218" t="str">
        <f>IF(AG60="","",_xll.qlSimpleQuoteSetValue(AG60,AH60,Trigger))</f>
        <v/>
      </c>
    </row>
    <row r="61" spans="2:35" x14ac:dyDescent="0.2">
      <c r="B61" s="163" t="s">
        <v>39</v>
      </c>
      <c r="C61" s="163" t="s">
        <v>103</v>
      </c>
      <c r="D61" s="163" t="str">
        <v>EURONOIS27Y=</v>
      </c>
      <c r="E61" s="163" t="str">
        <f>IF(D61="","",_xll.qlSimpleQuote(SUBSTITUTE(D61,"=",""),,,Permanent,Trigger,ObjectOverwrite))</f>
        <v>EURONOIS27Y#0000</v>
      </c>
      <c r="F61" s="200">
        <f>IF(D61="","",'ON Pricing'!$I64)</f>
        <v>1.1790529338238844E-2</v>
      </c>
      <c r="G61" s="218" t="e">
        <f>IF(E61="","",_xll.qlSimpleQuoteSetValue(E61,F61,Trigger))</f>
        <v>#N/A</v>
      </c>
      <c r="H61" s="140"/>
      <c r="I61" s="163"/>
      <c r="J61" s="163"/>
      <c r="K61" s="163" t="str">
        <v/>
      </c>
      <c r="L61" s="200" t="str">
        <f>IF(K61="","",_xll.qlSimpleQuote(SUBSTITUTE(K61,"=",""),,,Permanent,Trigger,ObjectOverwrite))</f>
        <v/>
      </c>
      <c r="M61" s="200" t="str">
        <f>IF(K61="","",'1M Pricing'!$I64)</f>
        <v/>
      </c>
      <c r="N61" s="218" t="str">
        <f>IF(L61="","",_xll.qlSimpleQuoteSetValue(L61,M61,Trigger))</f>
        <v/>
      </c>
      <c r="O61" s="208"/>
      <c r="P61" s="163"/>
      <c r="Q61" s="163"/>
      <c r="R61" s="163" t="str">
        <v/>
      </c>
      <c r="S61" s="200" t="str">
        <f>IF(R61="","",_xll.qlSimpleQuote(SUBSTITUTE(R61,"=",""),,,Permanent,Trigger,ObjectOverwrite))</f>
        <v/>
      </c>
      <c r="T61" s="200" t="str">
        <f>IF(R61="","",'3M Pricing'!$I64)</f>
        <v/>
      </c>
      <c r="U61" s="218" t="str">
        <f>IF(S61="","",_xll.qlSimpleQuoteSetValue(S61,T61,Trigger))</f>
        <v/>
      </c>
      <c r="V61" s="138"/>
      <c r="W61" s="163"/>
      <c r="X61" s="163"/>
      <c r="Y61" s="163" t="str">
        <v/>
      </c>
      <c r="Z61" s="200" t="str">
        <f>IF(Y61="","",_xll.qlSimpleQuote(SUBSTITUTE(Y61,"=",""),,,Permanent,Trigger,ObjectOverwrite))</f>
        <v/>
      </c>
      <c r="AA61" s="200" t="str">
        <f>IF(Y61="","",'6M Pricing'!$I64)</f>
        <v/>
      </c>
      <c r="AB61" s="218" t="str">
        <f>IF(Z61="","",_xll.qlSimpleQuoteSetValue(Z61,AA61,Trigger))</f>
        <v/>
      </c>
      <c r="AC61" s="208"/>
      <c r="AD61" s="163"/>
      <c r="AE61" s="163"/>
      <c r="AF61" s="163" t="str">
        <v/>
      </c>
      <c r="AG61" s="200" t="str">
        <f>IF(AF61="","",_xll.qlSimpleQuote(SUBSTITUTE(AF61,"=",""),,,Permanent,Trigger,ObjectOverwrite))</f>
        <v/>
      </c>
      <c r="AH61" s="200" t="str">
        <f>IF(AF61="","",'1Y Pricing'!$I64)</f>
        <v/>
      </c>
      <c r="AI61" s="218" t="str">
        <f>IF(AG61="","",_xll.qlSimpleQuoteSetValue(AG61,AH61,Trigger))</f>
        <v/>
      </c>
    </row>
    <row r="62" spans="2:35" x14ac:dyDescent="0.2">
      <c r="B62" s="163" t="s">
        <v>39</v>
      </c>
      <c r="C62" s="163" t="s">
        <v>104</v>
      </c>
      <c r="D62" s="163" t="str">
        <v>EURONOIS28Y=</v>
      </c>
      <c r="E62" s="163" t="str">
        <f>IF(D62="","",_xll.qlSimpleQuote(SUBSTITUTE(D62,"=",""),,,Permanent,Trigger,ObjectOverwrite))</f>
        <v>EURONOIS28Y#0000</v>
      </c>
      <c r="F62" s="200">
        <f>IF(D62="","",'ON Pricing'!$I65)</f>
        <v>1.1861035136499894E-2</v>
      </c>
      <c r="G62" s="218" t="e">
        <f>IF(E62="","",_xll.qlSimpleQuoteSetValue(E62,F62,Trigger))</f>
        <v>#N/A</v>
      </c>
      <c r="H62" s="140"/>
      <c r="I62" s="163"/>
      <c r="J62" s="163"/>
      <c r="K62" s="163" t="str">
        <v/>
      </c>
      <c r="L62" s="200" t="str">
        <f>IF(K62="","",_xll.qlSimpleQuote(SUBSTITUTE(K62,"=",""),,,Permanent,Trigger,ObjectOverwrite))</f>
        <v/>
      </c>
      <c r="M62" s="200" t="str">
        <f>IF(K62="","",'1M Pricing'!$I65)</f>
        <v/>
      </c>
      <c r="N62" s="218" t="str">
        <f>IF(L62="","",_xll.qlSimpleQuoteSetValue(L62,M62,Trigger))</f>
        <v/>
      </c>
      <c r="O62" s="208"/>
      <c r="P62" s="163"/>
      <c r="Q62" s="163"/>
      <c r="R62" s="163" t="str">
        <v/>
      </c>
      <c r="S62" s="200" t="str">
        <f>IF(R62="","",_xll.qlSimpleQuote(SUBSTITUTE(R62,"=",""),,,Permanent,Trigger,ObjectOverwrite))</f>
        <v/>
      </c>
      <c r="T62" s="200" t="str">
        <f>IF(R62="","",'3M Pricing'!$I65)</f>
        <v/>
      </c>
      <c r="U62" s="218" t="str">
        <f>IF(S62="","",_xll.qlSimpleQuoteSetValue(S62,T62,Trigger))</f>
        <v/>
      </c>
      <c r="V62" s="138"/>
      <c r="W62" s="163"/>
      <c r="X62" s="163"/>
      <c r="Y62" s="163" t="str">
        <v/>
      </c>
      <c r="Z62" s="200" t="str">
        <f>IF(Y62="","",_xll.qlSimpleQuote(SUBSTITUTE(Y62,"=",""),,,Permanent,Trigger,ObjectOverwrite))</f>
        <v/>
      </c>
      <c r="AA62" s="200" t="str">
        <f>IF(Y62="","",'6M Pricing'!$I65)</f>
        <v/>
      </c>
      <c r="AB62" s="218" t="str">
        <f>IF(Z62="","",_xll.qlSimpleQuoteSetValue(Z62,AA62,Trigger))</f>
        <v/>
      </c>
      <c r="AC62" s="208"/>
      <c r="AD62" s="163"/>
      <c r="AE62" s="163"/>
      <c r="AF62" s="163" t="str">
        <v/>
      </c>
      <c r="AG62" s="200" t="str">
        <f>IF(AF62="","",_xll.qlSimpleQuote(SUBSTITUTE(AF62,"=",""),,,Permanent,Trigger,ObjectOverwrite))</f>
        <v/>
      </c>
      <c r="AH62" s="200" t="str">
        <f>IF(AF62="","",'1Y Pricing'!$I65)</f>
        <v/>
      </c>
      <c r="AI62" s="218" t="str">
        <f>IF(AG62="","",_xll.qlSimpleQuoteSetValue(AG62,AH62,Trigger))</f>
        <v/>
      </c>
    </row>
    <row r="63" spans="2:35" x14ac:dyDescent="0.2">
      <c r="B63" s="163" t="s">
        <v>39</v>
      </c>
      <c r="C63" s="163" t="s">
        <v>105</v>
      </c>
      <c r="D63" s="163" t="str">
        <v>EURONOIS29Y=</v>
      </c>
      <c r="E63" s="163" t="str">
        <f>IF(D63="","",_xll.qlSimpleQuote(SUBSTITUTE(D63,"=",""),,,Permanent,Trigger,ObjectOverwrite))</f>
        <v>EURONOIS29Y#0000</v>
      </c>
      <c r="F63" s="200">
        <f>IF(D63="","",'ON Pricing'!$I66)</f>
        <v>1.1928150026439238E-2</v>
      </c>
      <c r="G63" s="218" t="e">
        <f>IF(E63="","",_xll.qlSimpleQuoteSetValue(E63,F63,Trigger))</f>
        <v>#N/A</v>
      </c>
      <c r="H63" s="140"/>
      <c r="I63" s="163" t="s">
        <v>116</v>
      </c>
      <c r="J63" s="163" t="s">
        <v>45</v>
      </c>
      <c r="K63" s="163" t="str">
        <v>EUR1MSW18M=</v>
      </c>
      <c r="L63" s="200" t="str">
        <f>IF(K63="","",_xll.qlSimpleQuote(SUBSTITUTE(K63,"=",""),,,Permanent,Trigger,ObjectOverwrite))</f>
        <v>EUR1MSW18M#0000</v>
      </c>
      <c r="M63" s="200">
        <f>IF(K63="","",'1M Pricing'!$I66)</f>
        <v>-5.6827092658735844E-4</v>
      </c>
      <c r="N63" s="218" t="e">
        <f>IF(L63="","",_xll.qlSimpleQuoteSetValue(L63,M63,Trigger))</f>
        <v>#N/A</v>
      </c>
      <c r="O63" s="208"/>
      <c r="P63" s="163"/>
      <c r="Q63" s="163"/>
      <c r="R63" s="163" t="str">
        <v/>
      </c>
      <c r="S63" s="200" t="str">
        <f>IF(R63="","",_xll.qlSimpleQuote(SUBSTITUTE(R63,"=",""),,,Permanent,Trigger,ObjectOverwrite))</f>
        <v/>
      </c>
      <c r="T63" s="200" t="str">
        <f>IF(R63="","",'3M Pricing'!$I66)</f>
        <v/>
      </c>
      <c r="U63" s="218" t="str">
        <f>IF(S63="","",_xll.qlSimpleQuoteSetValue(S63,T63,Trigger))</f>
        <v/>
      </c>
      <c r="V63" s="138"/>
      <c r="W63" s="163"/>
      <c r="X63" s="163"/>
      <c r="Y63" s="163" t="str">
        <v/>
      </c>
      <c r="Z63" s="200" t="str">
        <f>IF(Y63="","",_xll.qlSimpleQuote(SUBSTITUTE(Y63,"=",""),,,Permanent,Trigger,ObjectOverwrite))</f>
        <v/>
      </c>
      <c r="AA63" s="200" t="str">
        <f>IF(Y63="","",'6M Pricing'!$I66)</f>
        <v/>
      </c>
      <c r="AB63" s="218" t="str">
        <f>IF(Z63="","",_xll.qlSimpleQuoteSetValue(Z63,AA63,Trigger))</f>
        <v/>
      </c>
      <c r="AC63" s="208"/>
      <c r="AD63" s="163"/>
      <c r="AE63" s="163"/>
      <c r="AF63" s="163" t="str">
        <v/>
      </c>
      <c r="AG63" s="200" t="str">
        <f>IF(AF63="","",_xll.qlSimpleQuote(SUBSTITUTE(AF63,"=",""),,,Permanent,Trigger,ObjectOverwrite))</f>
        <v/>
      </c>
      <c r="AH63" s="200" t="str">
        <f>IF(AF63="","",'1Y Pricing'!$I66)</f>
        <v/>
      </c>
      <c r="AI63" s="218" t="str">
        <f>IF(AG63="","",_xll.qlSimpleQuoteSetValue(AG63,AH63,Trigger))</f>
        <v/>
      </c>
    </row>
    <row r="64" spans="2:35" x14ac:dyDescent="0.2">
      <c r="B64" s="163" t="s">
        <v>39</v>
      </c>
      <c r="C64" s="163" t="s">
        <v>106</v>
      </c>
      <c r="D64" s="163" t="str">
        <v>EURONOIS30Y=</v>
      </c>
      <c r="E64" s="163" t="str">
        <f>IF(D64="","",_xll.qlSimpleQuote(SUBSTITUTE(D64,"=",""),,,Permanent,Trigger,ObjectOverwrite))</f>
        <v>EURONOIS30Y#0000</v>
      </c>
      <c r="F64" s="200">
        <f>IF(D64="","",'ON Pricing'!$I67)</f>
        <v>1.1989999999999921E-2</v>
      </c>
      <c r="G64" s="218" t="e">
        <f>IF(E64="","",_xll.qlSimpleQuoteSetValue(E64,F64,Trigger))</f>
        <v>#N/A</v>
      </c>
      <c r="H64" s="140"/>
      <c r="I64" s="163"/>
      <c r="J64" s="163"/>
      <c r="K64" s="163" t="str">
        <v/>
      </c>
      <c r="L64" s="200" t="str">
        <f>IF(K64="","",_xll.qlSimpleQuote(SUBSTITUTE(K64,"=",""),,,Permanent,Trigger,ObjectOverwrite))</f>
        <v/>
      </c>
      <c r="M64" s="200" t="str">
        <f>IF(K64="","",'1M Pricing'!$I67)</f>
        <v/>
      </c>
      <c r="N64" s="218" t="str">
        <f>IF(L64="","",_xll.qlSimpleQuoteSetValue(L64,M64,Trigger))</f>
        <v/>
      </c>
      <c r="O64" s="208"/>
      <c r="P64" s="163"/>
      <c r="Q64" s="163"/>
      <c r="R64" s="163" t="str">
        <v/>
      </c>
      <c r="S64" s="200" t="str">
        <f>IF(R64="","",_xll.qlSimpleQuote(SUBSTITUTE(R64,"=",""),,,Permanent,Trigger,ObjectOverwrite))</f>
        <v/>
      </c>
      <c r="T64" s="200" t="str">
        <f>IF(R64="","",'3M Pricing'!$I67)</f>
        <v/>
      </c>
      <c r="U64" s="218" t="str">
        <f>IF(S64="","",_xll.qlSimpleQuoteSetValue(S64,T64,Trigger))</f>
        <v/>
      </c>
      <c r="V64" s="138"/>
      <c r="W64" s="163"/>
      <c r="X64" s="163"/>
      <c r="Y64" s="163" t="str">
        <v/>
      </c>
      <c r="Z64" s="200" t="str">
        <f>IF(Y64="","",_xll.qlSimpleQuote(SUBSTITUTE(Y64,"=",""),,,Permanent,Trigger,ObjectOverwrite))</f>
        <v/>
      </c>
      <c r="AA64" s="200" t="str">
        <f>IF(Y64="","",'6M Pricing'!$I67)</f>
        <v/>
      </c>
      <c r="AB64" s="218" t="str">
        <f>IF(Z64="","",_xll.qlSimpleQuoteSetValue(Z64,AA64,Trigger))</f>
        <v/>
      </c>
      <c r="AC64" s="208"/>
      <c r="AD64" s="163"/>
      <c r="AE64" s="163"/>
      <c r="AF64" s="163" t="str">
        <v/>
      </c>
      <c r="AG64" s="200" t="str">
        <f>IF(AF64="","",_xll.qlSimpleQuote(SUBSTITUTE(AF64,"=",""),,,Permanent,Trigger,ObjectOverwrite))</f>
        <v/>
      </c>
      <c r="AH64" s="200" t="str">
        <f>IF(AF64="","",'1Y Pricing'!$I67)</f>
        <v/>
      </c>
      <c r="AI64" s="218" t="str">
        <f>IF(AG64="","",_xll.qlSimpleQuoteSetValue(AG64,AH64,Trigger))</f>
        <v/>
      </c>
    </row>
    <row r="65" spans="1:35" x14ac:dyDescent="0.2">
      <c r="B65" s="163"/>
      <c r="C65" s="163"/>
      <c r="D65" s="163" t="str">
        <v/>
      </c>
      <c r="E65" s="163" t="str">
        <f>IF(D65="","",_xll.qlSimpleQuote(SUBSTITUTE(D65,"=",""),,,Permanent,Trigger,ObjectOverwrite))</f>
        <v/>
      </c>
      <c r="F65" s="200" t="str">
        <f>IF(D65="","",'ON Pricing'!$I68)</f>
        <v/>
      </c>
      <c r="G65" s="218" t="str">
        <f>IF(E65="","",_xll.qlSimpleQuoteSetValue(E65,F65,Trigger))</f>
        <v/>
      </c>
      <c r="H65" s="140"/>
      <c r="I65" s="163"/>
      <c r="J65" s="163"/>
      <c r="K65" s="163" t="str">
        <v/>
      </c>
      <c r="L65" s="200" t="str">
        <f>IF(K65="","",_xll.qlSimpleQuote(SUBSTITUTE(K65,"=",""),,,Permanent,Trigger,ObjectOverwrite))</f>
        <v/>
      </c>
      <c r="M65" s="200" t="str">
        <f>IF(K65="","",'1M Pricing'!$I68)</f>
        <v/>
      </c>
      <c r="N65" s="218" t="str">
        <f>IF(L65="","",_xll.qlSimpleQuoteSetValue(L65,M65,Trigger))</f>
        <v/>
      </c>
      <c r="O65" s="208"/>
      <c r="P65" s="163"/>
      <c r="Q65" s="163"/>
      <c r="R65" s="163" t="str">
        <v/>
      </c>
      <c r="S65" s="200" t="str">
        <f>IF(R65="","",_xll.qlSimpleQuote(SUBSTITUTE(R65,"=",""),,,Permanent,Trigger,ObjectOverwrite))</f>
        <v/>
      </c>
      <c r="T65" s="200" t="str">
        <f>IF(R65="","",'3M Pricing'!$I68)</f>
        <v/>
      </c>
      <c r="U65" s="218" t="str">
        <f>IF(S65="","",_xll.qlSimpleQuoteSetValue(S65,T65,Trigger))</f>
        <v/>
      </c>
      <c r="V65" s="138"/>
      <c r="W65" s="163"/>
      <c r="X65" s="163"/>
      <c r="Y65" s="163" t="str">
        <v/>
      </c>
      <c r="Z65" s="200" t="str">
        <f>IF(Y65="","",_xll.qlSimpleQuote(SUBSTITUTE(Y65,"=",""),,,Permanent,Trigger,ObjectOverwrite))</f>
        <v/>
      </c>
      <c r="AA65" s="200" t="str">
        <f>IF(Y65="","",'6M Pricing'!$I68)</f>
        <v/>
      </c>
      <c r="AB65" s="218" t="str">
        <f>IF(Z65="","",_xll.qlSimpleQuoteSetValue(Z65,AA65,Trigger))</f>
        <v/>
      </c>
      <c r="AC65" s="208"/>
      <c r="AD65" s="163"/>
      <c r="AE65" s="163"/>
      <c r="AF65" s="163" t="str">
        <v/>
      </c>
      <c r="AG65" s="200" t="str">
        <f>IF(AF65="","",_xll.qlSimpleQuote(SUBSTITUTE(AF65,"=",""),,,Permanent,Trigger,ObjectOverwrite))</f>
        <v/>
      </c>
      <c r="AH65" s="200" t="str">
        <f>IF(AF65="","",'1Y Pricing'!$I68)</f>
        <v/>
      </c>
      <c r="AI65" s="218" t="str">
        <f>IF(AG65="","",_xll.qlSimpleQuoteSetValue(AG65,AH65,Trigger))</f>
        <v/>
      </c>
    </row>
    <row r="66" spans="1:35" x14ac:dyDescent="0.2">
      <c r="B66" s="163"/>
      <c r="C66" s="163"/>
      <c r="D66" s="163" t="str">
        <v/>
      </c>
      <c r="E66" s="163" t="str">
        <f>IF(D66="","",_xll.qlSimpleQuote(SUBSTITUTE(D66,"=",""),,,Permanent,Trigger,ObjectOverwrite))</f>
        <v/>
      </c>
      <c r="F66" s="200" t="str">
        <f>IF(D66="","",'ON Pricing'!$I69)</f>
        <v/>
      </c>
      <c r="G66" s="218" t="str">
        <f>IF(E66="","",_xll.qlSimpleQuoteSetValue(E66,F66,Trigger))</f>
        <v/>
      </c>
      <c r="H66" s="140"/>
      <c r="I66" s="163" t="s">
        <v>116</v>
      </c>
      <c r="J66" s="163" t="s">
        <v>83</v>
      </c>
      <c r="K66" s="163" t="str">
        <v>EUR1MSW21M=</v>
      </c>
      <c r="L66" s="200" t="str">
        <f>IF(K66="","",_xll.qlSimpleQuote(SUBSTITUTE(K66,"=",""),,,Permanent,Trigger,ObjectOverwrite))</f>
        <v>EUR1MSW21M#0000</v>
      </c>
      <c r="M66" s="200">
        <f>IF(K66="","",'1M Pricing'!$I69)</f>
        <v>-4.9333093848719469E-4</v>
      </c>
      <c r="N66" s="218" t="e">
        <f>IF(L66="","",_xll.qlSimpleQuoteSetValue(L66,M66,Trigger))</f>
        <v>#N/A</v>
      </c>
      <c r="O66" s="208"/>
      <c r="P66" s="163"/>
      <c r="Q66" s="163"/>
      <c r="R66" s="163" t="str">
        <v/>
      </c>
      <c r="S66" s="200" t="str">
        <f>IF(R66="","",_xll.qlSimpleQuote(SUBSTITUTE(R66,"=",""),,,Permanent,Trigger,ObjectOverwrite))</f>
        <v/>
      </c>
      <c r="T66" s="200" t="str">
        <f>IF(R66="","",'3M Pricing'!$I69)</f>
        <v/>
      </c>
      <c r="U66" s="218" t="str">
        <f>IF(S66="","",_xll.qlSimpleQuoteSetValue(S66,T66,Trigger))</f>
        <v/>
      </c>
      <c r="V66" s="138"/>
      <c r="W66" s="163"/>
      <c r="X66" s="163"/>
      <c r="Y66" s="163" t="str">
        <v/>
      </c>
      <c r="Z66" s="200" t="str">
        <f>IF(Y66="","",_xll.qlSimpleQuote(SUBSTITUTE(Y66,"=",""),,,Permanent,Trigger,ObjectOverwrite))</f>
        <v/>
      </c>
      <c r="AA66" s="200" t="str">
        <f>IF(Y66="","",'6M Pricing'!$I69)</f>
        <v/>
      </c>
      <c r="AB66" s="218" t="str">
        <f>IF(Z66="","",_xll.qlSimpleQuoteSetValue(Z66,AA66,Trigger))</f>
        <v/>
      </c>
      <c r="AC66" s="208"/>
      <c r="AD66" s="163"/>
      <c r="AE66" s="163"/>
      <c r="AF66" s="163" t="str">
        <v/>
      </c>
      <c r="AG66" s="200" t="str">
        <f>IF(AF66="","",_xll.qlSimpleQuote(SUBSTITUTE(AF66,"=",""),,,Permanent,Trigger,ObjectOverwrite))</f>
        <v/>
      </c>
      <c r="AH66" s="200" t="str">
        <f>IF(AF66="","",'1Y Pricing'!$I69)</f>
        <v/>
      </c>
      <c r="AI66" s="218" t="str">
        <f>IF(AG66="","",_xll.qlSimpleQuoteSetValue(AG66,AH66,Trigger))</f>
        <v/>
      </c>
    </row>
    <row r="67" spans="1:35" x14ac:dyDescent="0.2">
      <c r="B67" s="163"/>
      <c r="C67" s="163"/>
      <c r="D67" s="163" t="str">
        <v/>
      </c>
      <c r="E67" s="163" t="str">
        <f>IF(D67="","",_xll.qlSimpleQuote(SUBSTITUTE(D67,"=",""),,,Permanent,Trigger,ObjectOverwrite))</f>
        <v/>
      </c>
      <c r="F67" s="200" t="str">
        <f>IF(D67="","",'ON Pricing'!$I70)</f>
        <v/>
      </c>
      <c r="G67" s="218" t="str">
        <f>IF(E67="","",_xll.qlSimpleQuoteSetValue(E67,F67,Trigger))</f>
        <v/>
      </c>
      <c r="H67" s="140"/>
      <c r="I67" s="163"/>
      <c r="J67" s="163"/>
      <c r="K67" s="163" t="str">
        <v/>
      </c>
      <c r="L67" s="200" t="str">
        <f>IF(K67="","",_xll.qlSimpleQuote(SUBSTITUTE(K67,"=",""),,,Permanent,Trigger,ObjectOverwrite))</f>
        <v/>
      </c>
      <c r="M67" s="200" t="str">
        <f>IF(K67="","",'1M Pricing'!$I70)</f>
        <v/>
      </c>
      <c r="N67" s="218" t="str">
        <f>IF(L67="","",_xll.qlSimpleQuoteSetValue(L67,M67,Trigger))</f>
        <v/>
      </c>
      <c r="O67" s="208"/>
      <c r="P67" s="163"/>
      <c r="Q67" s="163"/>
      <c r="R67" s="163" t="str">
        <v/>
      </c>
      <c r="S67" s="200" t="str">
        <f>IF(R67="","",_xll.qlSimpleQuote(SUBSTITUTE(R67,"=",""),,,Permanent,Trigger,ObjectOverwrite))</f>
        <v/>
      </c>
      <c r="T67" s="200" t="str">
        <f>IF(R67="","",'3M Pricing'!$I70)</f>
        <v/>
      </c>
      <c r="U67" s="218" t="str">
        <f>IF(S67="","",_xll.qlSimpleQuoteSetValue(S67,T67,Trigger))</f>
        <v/>
      </c>
      <c r="V67" s="138"/>
      <c r="W67" s="163"/>
      <c r="X67" s="163"/>
      <c r="Y67" s="163" t="str">
        <v/>
      </c>
      <c r="Z67" s="200" t="str">
        <f>IF(Y67="","",_xll.qlSimpleQuote(SUBSTITUTE(Y67,"=",""),,,Permanent,Trigger,ObjectOverwrite))</f>
        <v/>
      </c>
      <c r="AA67" s="200" t="str">
        <f>IF(Y67="","",'6M Pricing'!$I70)</f>
        <v/>
      </c>
      <c r="AB67" s="218" t="str">
        <f>IF(Z67="","",_xll.qlSimpleQuoteSetValue(Z67,AA67,Trigger))</f>
        <v/>
      </c>
      <c r="AC67" s="208"/>
      <c r="AD67" s="163"/>
      <c r="AE67" s="163"/>
      <c r="AF67" s="163" t="str">
        <v/>
      </c>
      <c r="AG67" s="200" t="str">
        <f>IF(AF67="","",_xll.qlSimpleQuote(SUBSTITUTE(AF67,"=",""),,,Permanent,Trigger,ObjectOverwrite))</f>
        <v/>
      </c>
      <c r="AH67" s="200" t="str">
        <f>IF(AF67="","",'1Y Pricing'!$I70)</f>
        <v/>
      </c>
      <c r="AI67" s="218" t="str">
        <f>IF(AG67="","",_xll.qlSimpleQuoteSetValue(AG67,AH67,Trigger))</f>
        <v/>
      </c>
    </row>
    <row r="68" spans="1:35" x14ac:dyDescent="0.2">
      <c r="B68" s="163"/>
      <c r="C68" s="163"/>
      <c r="D68" s="163" t="str">
        <v/>
      </c>
      <c r="E68" s="163" t="str">
        <f>IF(D68="","",_xll.qlSimpleQuote(SUBSTITUTE(D68,"=",""),,,Permanent,Trigger,ObjectOverwrite))</f>
        <v/>
      </c>
      <c r="F68" s="200" t="str">
        <f>IF(D68="","",'ON Pricing'!$I71)</f>
        <v/>
      </c>
      <c r="G68" s="218" t="str">
        <f>IF(E68="","",_xll.qlSimpleQuoteSetValue(E68,F68,Trigger))</f>
        <v/>
      </c>
      <c r="H68" s="140"/>
      <c r="I68" s="163"/>
      <c r="J68" s="163"/>
      <c r="K68" s="163" t="str">
        <v/>
      </c>
      <c r="L68" s="200" t="str">
        <f>IF(K68="","",_xll.qlSimpleQuote(SUBSTITUTE(K68,"=",""),,,Permanent,Trigger,ObjectOverwrite))</f>
        <v/>
      </c>
      <c r="M68" s="200" t="str">
        <f>IF(K68="","",'1M Pricing'!$I71)</f>
        <v/>
      </c>
      <c r="N68" s="218" t="str">
        <f>IF(L68="","",_xll.qlSimpleQuoteSetValue(L68,M68,Trigger))</f>
        <v/>
      </c>
      <c r="O68" s="208"/>
      <c r="P68" s="163"/>
      <c r="Q68" s="163"/>
      <c r="R68" s="163" t="str">
        <v/>
      </c>
      <c r="S68" s="200" t="str">
        <f>IF(R68="","",_xll.qlSimpleQuote(SUBSTITUTE(R68,"=",""),,,Permanent,Trigger,ObjectOverwrite))</f>
        <v/>
      </c>
      <c r="T68" s="200" t="str">
        <f>IF(R68="","",'3M Pricing'!$I71)</f>
        <v/>
      </c>
      <c r="U68" s="218" t="str">
        <f>IF(S68="","",_xll.qlSimpleQuoteSetValue(S68,T68,Trigger))</f>
        <v/>
      </c>
      <c r="V68" s="138"/>
      <c r="W68" s="163"/>
      <c r="X68" s="163"/>
      <c r="Y68" s="163" t="str">
        <v/>
      </c>
      <c r="Z68" s="200" t="str">
        <f>IF(Y68="","",_xll.qlSimpleQuote(SUBSTITUTE(Y68,"=",""),,,Permanent,Trigger,ObjectOverwrite))</f>
        <v/>
      </c>
      <c r="AA68" s="200" t="str">
        <f>IF(Y68="","",'6M Pricing'!$I71)</f>
        <v/>
      </c>
      <c r="AB68" s="218" t="str">
        <f>IF(Z68="","",_xll.qlSimpleQuoteSetValue(Z68,AA68,Trigger))</f>
        <v/>
      </c>
      <c r="AC68" s="208"/>
      <c r="AD68" s="163"/>
      <c r="AE68" s="163"/>
      <c r="AF68" s="163" t="str">
        <v/>
      </c>
      <c r="AG68" s="200" t="str">
        <f>IF(AF68="","",_xll.qlSimpleQuote(SUBSTITUTE(AF68,"=",""),,,Permanent,Trigger,ObjectOverwrite))</f>
        <v/>
      </c>
      <c r="AH68" s="200" t="str">
        <f>IF(AF68="","",'1Y Pricing'!$I71)</f>
        <v/>
      </c>
      <c r="AI68" s="218" t="str">
        <f>IF(AG68="","",_xll.qlSimpleQuoteSetValue(AG68,AH68,Trigger))</f>
        <v/>
      </c>
    </row>
    <row r="69" spans="1:35" x14ac:dyDescent="0.2">
      <c r="B69" s="163" t="s">
        <v>39</v>
      </c>
      <c r="C69" s="163" t="s">
        <v>107</v>
      </c>
      <c r="D69" s="163" t="str">
        <v>EURONOIS35Y=</v>
      </c>
      <c r="E69" s="163" t="str">
        <f>IF(D69="","",_xll.qlSimpleQuote(SUBSTITUTE(D69,"=",""),,,Permanent,Trigger,ObjectOverwrite))</f>
        <v>EURONOIS35Y#0000</v>
      </c>
      <c r="F69" s="200">
        <f>IF(D69="","",'ON Pricing'!$I72)</f>
        <v>1.2216858299305192E-2</v>
      </c>
      <c r="G69" s="218" t="e">
        <f>IF(E69="","",_xll.qlSimpleQuoteSetValue(E69,F69,Trigger))</f>
        <v>#N/A</v>
      </c>
      <c r="H69" s="140"/>
      <c r="I69" s="163" t="s">
        <v>116</v>
      </c>
      <c r="J69" s="163" t="s">
        <v>24</v>
      </c>
      <c r="K69" s="163" t="str">
        <v>EUR1MSW2Y=</v>
      </c>
      <c r="L69" s="200" t="str">
        <f>IF(K69="","",_xll.qlSimpleQuote(SUBSTITUTE(K69,"=",""),,,Permanent,Trigger,ObjectOverwrite))</f>
        <v>EUR1MSW2Y#0000</v>
      </c>
      <c r="M69" s="200">
        <f>IF(K69="","",'1M Pricing'!$I72)</f>
        <v>-3.9000000077005925E-4</v>
      </c>
      <c r="N69" s="218" t="e">
        <f>IF(L69="","",_xll.qlSimpleQuoteSetValue(L69,M69,Trigger))</f>
        <v>#N/A</v>
      </c>
      <c r="O69" s="208"/>
      <c r="P69" s="163"/>
      <c r="Q69" s="163"/>
      <c r="R69" s="163" t="str">
        <v/>
      </c>
      <c r="S69" s="200" t="str">
        <f>IF(R69="","",_xll.qlSimpleQuote(SUBSTITUTE(R69,"=",""),,,Permanent,Trigger,ObjectOverwrite))</f>
        <v/>
      </c>
      <c r="T69" s="200" t="str">
        <f>IF(R69="","",'3M Pricing'!$I72)</f>
        <v/>
      </c>
      <c r="U69" s="218" t="str">
        <f>IF(S69="","",_xll.qlSimpleQuoteSetValue(S69,T69,Trigger))</f>
        <v/>
      </c>
      <c r="V69" s="138"/>
      <c r="W69" s="163"/>
      <c r="X69" s="163"/>
      <c r="Y69" s="163" t="str">
        <v/>
      </c>
      <c r="Z69" s="200" t="str">
        <f>IF(Y69="","",_xll.qlSimpleQuote(SUBSTITUTE(Y69,"=",""),,,Permanent,Trigger,ObjectOverwrite))</f>
        <v/>
      </c>
      <c r="AA69" s="200" t="str">
        <f>IF(Y69="","",'6M Pricing'!$I72)</f>
        <v/>
      </c>
      <c r="AB69" s="218" t="str">
        <f>IF(Z69="","",_xll.qlSimpleQuoteSetValue(Z69,AA69,Trigger))</f>
        <v/>
      </c>
      <c r="AC69" s="208"/>
      <c r="AD69" s="163"/>
      <c r="AE69" s="163"/>
      <c r="AF69" s="163" t="str">
        <v/>
      </c>
      <c r="AG69" s="200" t="str">
        <f>IF(AF69="","",_xll.qlSimpleQuote(SUBSTITUTE(AF69,"=",""),,,Permanent,Trigger,ObjectOverwrite))</f>
        <v/>
      </c>
      <c r="AH69" s="200" t="str">
        <f>IF(AF69="","",'1Y Pricing'!$I72)</f>
        <v/>
      </c>
      <c r="AI69" s="218" t="str">
        <f>IF(AG69="","",_xll.qlSimpleQuoteSetValue(AG69,AH69,Trigger))</f>
        <v/>
      </c>
    </row>
    <row r="70" spans="1:35" x14ac:dyDescent="0.2">
      <c r="B70" s="163"/>
      <c r="C70" s="163"/>
      <c r="D70" s="163" t="str">
        <v/>
      </c>
      <c r="E70" s="163" t="str">
        <f>IF(D70="","",_xll.qlSimpleQuote(SUBSTITUTE(D70,"=",""),,,Permanent,Trigger,ObjectOverwrite))</f>
        <v/>
      </c>
      <c r="F70" s="200" t="str">
        <f>IF(D70="","",'ON Pricing'!$I73)</f>
        <v/>
      </c>
      <c r="G70" s="218" t="str">
        <f>IF(E70="","",_xll.qlSimpleQuoteSetValue(E70,F70,Trigger))</f>
        <v/>
      </c>
      <c r="H70" s="140"/>
      <c r="I70" s="163" t="s">
        <v>116</v>
      </c>
      <c r="J70" s="163" t="s">
        <v>117</v>
      </c>
      <c r="K70" s="163" t="str">
        <v>EUR1MSW27M=</v>
      </c>
      <c r="L70" s="200" t="str">
        <f>IF(K70="","",_xll.qlSimpleQuote(SUBSTITUTE(K70,"=",""),,,Permanent,Trigger,ObjectOverwrite))</f>
        <v>EUR1MSW27M#0000</v>
      </c>
      <c r="M70" s="200">
        <f>IF(K70="","",'1M Pricing'!$I73)</f>
        <v>-2.5408955777690722E-4</v>
      </c>
      <c r="N70" s="218" t="e">
        <f>IF(L70="","",_xll.qlSimpleQuoteSetValue(L70,M70,Trigger))</f>
        <v>#N/A</v>
      </c>
      <c r="O70" s="208"/>
      <c r="P70" s="163"/>
      <c r="Q70" s="163"/>
      <c r="R70" s="163" t="str">
        <v/>
      </c>
      <c r="S70" s="200" t="str">
        <f>IF(R70="","",_xll.qlSimpleQuote(SUBSTITUTE(R70,"=",""),,,Permanent,Trigger,ObjectOverwrite))</f>
        <v/>
      </c>
      <c r="T70" s="200" t="str">
        <f>IF(R70="","",'3M Pricing'!$I73)</f>
        <v/>
      </c>
      <c r="U70" s="218" t="str">
        <f>IF(S70="","",_xll.qlSimpleQuoteSetValue(S70,T70,Trigger))</f>
        <v/>
      </c>
      <c r="V70" s="138"/>
      <c r="W70" s="163"/>
      <c r="X70" s="163"/>
      <c r="Y70" s="163" t="str">
        <v/>
      </c>
      <c r="Z70" s="200" t="str">
        <f>IF(Y70="","",_xll.qlSimpleQuote(SUBSTITUTE(Y70,"=",""),,,Permanent,Trigger,ObjectOverwrite))</f>
        <v/>
      </c>
      <c r="AA70" s="200" t="str">
        <f>IF(Y70="","",'6M Pricing'!$I73)</f>
        <v/>
      </c>
      <c r="AB70" s="218" t="str">
        <f>IF(Z70="","",_xll.qlSimpleQuoteSetValue(Z70,AA70,Trigger))</f>
        <v/>
      </c>
      <c r="AC70" s="208"/>
      <c r="AD70" s="163"/>
      <c r="AE70" s="163"/>
      <c r="AF70" s="163" t="str">
        <v/>
      </c>
      <c r="AG70" s="200" t="str">
        <f>IF(AF70="","",_xll.qlSimpleQuote(SUBSTITUTE(AF70,"=",""),,,Permanent,Trigger,ObjectOverwrite))</f>
        <v/>
      </c>
      <c r="AH70" s="200" t="str">
        <f>IF(AF70="","",'1Y Pricing'!$I73)</f>
        <v/>
      </c>
      <c r="AI70" s="218" t="str">
        <f>IF(AG70="","",_xll.qlSimpleQuoteSetValue(AG70,AH70,Trigger))</f>
        <v/>
      </c>
    </row>
    <row r="71" spans="1:35" x14ac:dyDescent="0.2">
      <c r="B71" s="163"/>
      <c r="C71" s="163"/>
      <c r="D71" s="163" t="str">
        <v/>
      </c>
      <c r="E71" s="163" t="str">
        <f>IF(D71="","",_xll.qlSimpleQuote(SUBSTITUTE(D71,"=",""),,,Permanent,Trigger,ObjectOverwrite))</f>
        <v/>
      </c>
      <c r="F71" s="200" t="str">
        <f>IF(D71="","",'ON Pricing'!$I74)</f>
        <v/>
      </c>
      <c r="G71" s="218" t="str">
        <f>IF(E71="","",_xll.qlSimpleQuoteSetValue(E71,F71,Trigger))</f>
        <v/>
      </c>
      <c r="H71" s="140"/>
      <c r="I71" s="163" t="s">
        <v>116</v>
      </c>
      <c r="J71" s="163" t="s">
        <v>118</v>
      </c>
      <c r="K71" s="163" t="str">
        <v>EUR1MSW30M=</v>
      </c>
      <c r="L71" s="200" t="str">
        <f>IF(K71="","",_xll.qlSimpleQuote(SUBSTITUTE(K71,"=",""),,,Permanent,Trigger,ObjectOverwrite))</f>
        <v>EUR1MSW30M#0000</v>
      </c>
      <c r="M71" s="200">
        <f>IF(K71="","",'1M Pricing'!$I74)</f>
        <v>-8.6889188896364304E-5</v>
      </c>
      <c r="N71" s="218" t="e">
        <f>IF(L71="","",_xll.qlSimpleQuoteSetValue(L71,M71,Trigger))</f>
        <v>#N/A</v>
      </c>
      <c r="O71" s="208"/>
      <c r="P71" s="163"/>
      <c r="Q71" s="163"/>
      <c r="R71" s="163" t="str">
        <v/>
      </c>
      <c r="S71" s="200" t="str">
        <f>IF(R71="","",_xll.qlSimpleQuote(SUBSTITUTE(R71,"=",""),,,Permanent,Trigger,ObjectOverwrite))</f>
        <v/>
      </c>
      <c r="T71" s="200" t="str">
        <f>IF(R71="","",'3M Pricing'!$I74)</f>
        <v/>
      </c>
      <c r="U71" s="218" t="str">
        <f>IF(S71="","",_xll.qlSimpleQuoteSetValue(S71,T71,Trigger))</f>
        <v/>
      </c>
      <c r="V71" s="138"/>
      <c r="W71" s="163"/>
      <c r="X71" s="163"/>
      <c r="Y71" s="163" t="str">
        <v/>
      </c>
      <c r="Z71" s="200" t="str">
        <f>IF(Y71="","",_xll.qlSimpleQuote(SUBSTITUTE(Y71,"=",""),,,Permanent,Trigger,ObjectOverwrite))</f>
        <v/>
      </c>
      <c r="AA71" s="200" t="str">
        <f>IF(Y71="","",'6M Pricing'!$I74)</f>
        <v/>
      </c>
      <c r="AB71" s="218" t="str">
        <f>IF(Z71="","",_xll.qlSimpleQuoteSetValue(Z71,AA71,Trigger))</f>
        <v/>
      </c>
      <c r="AC71" s="208"/>
      <c r="AD71" s="163"/>
      <c r="AE71" s="163"/>
      <c r="AF71" s="163" t="str">
        <v/>
      </c>
      <c r="AG71" s="200" t="str">
        <f>IF(AF71="","",_xll.qlSimpleQuote(SUBSTITUTE(AF71,"=",""),,,Permanent,Trigger,ObjectOverwrite))</f>
        <v/>
      </c>
      <c r="AH71" s="200" t="str">
        <f>IF(AF71="","",'1Y Pricing'!$I74)</f>
        <v/>
      </c>
      <c r="AI71" s="218" t="str">
        <f>IF(AG71="","",_xll.qlSimpleQuoteSetValue(AG71,AH71,Trigger))</f>
        <v/>
      </c>
    </row>
    <row r="72" spans="1:35" x14ac:dyDescent="0.2">
      <c r="B72" s="163"/>
      <c r="C72" s="163"/>
      <c r="D72" s="163" t="str">
        <v/>
      </c>
      <c r="E72" s="163" t="str">
        <f>IF(D72="","",_xll.qlSimpleQuote(SUBSTITUTE(D72,"=",""),,,Permanent,Trigger,ObjectOverwrite))</f>
        <v/>
      </c>
      <c r="F72" s="200" t="str">
        <f>IF(D72="","",'ON Pricing'!$I75)</f>
        <v/>
      </c>
      <c r="G72" s="218" t="str">
        <f>IF(E72="","",_xll.qlSimpleQuoteSetValue(E72,F72,Trigger))</f>
        <v/>
      </c>
      <c r="H72" s="140"/>
      <c r="I72" s="163" t="s">
        <v>116</v>
      </c>
      <c r="J72" s="163" t="s">
        <v>119</v>
      </c>
      <c r="K72" s="163" t="str">
        <v>EUR1MSW33M=</v>
      </c>
      <c r="L72" s="200" t="str">
        <f>IF(K72="","",_xll.qlSimpleQuote(SUBSTITUTE(K72,"=",""),,,Permanent,Trigger,ObjectOverwrite))</f>
        <v>EUR1MSW33M#0000</v>
      </c>
      <c r="M72" s="200">
        <f>IF(K72="","",'1M Pricing'!$I75)</f>
        <v>1.0284170702055335E-4</v>
      </c>
      <c r="N72" s="218" t="e">
        <f>IF(L72="","",_xll.qlSimpleQuoteSetValue(L72,M72,Trigger))</f>
        <v>#N/A</v>
      </c>
      <c r="O72" s="208"/>
      <c r="P72" s="163"/>
      <c r="Q72" s="163"/>
      <c r="R72" s="163" t="str">
        <v/>
      </c>
      <c r="S72" s="200" t="str">
        <f>IF(R72="","",_xll.qlSimpleQuote(SUBSTITUTE(R72,"=",""),,,Permanent,Trigger,ObjectOverwrite))</f>
        <v/>
      </c>
      <c r="T72" s="200" t="str">
        <f>IF(R72="","",'3M Pricing'!$I75)</f>
        <v/>
      </c>
      <c r="U72" s="218" t="str">
        <f>IF(S72="","",_xll.qlSimpleQuoteSetValue(S72,T72,Trigger))</f>
        <v/>
      </c>
      <c r="V72" s="138"/>
      <c r="W72" s="163"/>
      <c r="X72" s="163"/>
      <c r="Y72" s="163" t="str">
        <v/>
      </c>
      <c r="Z72" s="200" t="str">
        <f>IF(Y72="","",_xll.qlSimpleQuote(SUBSTITUTE(Y72,"=",""),,,Permanent,Trigger,ObjectOverwrite))</f>
        <v/>
      </c>
      <c r="AA72" s="200" t="str">
        <f>IF(Y72="","",'6M Pricing'!$I75)</f>
        <v/>
      </c>
      <c r="AB72" s="218" t="str">
        <f>IF(Z72="","",_xll.qlSimpleQuoteSetValue(Z72,AA72,Trigger))</f>
        <v/>
      </c>
      <c r="AC72" s="208"/>
      <c r="AD72" s="163"/>
      <c r="AE72" s="163"/>
      <c r="AF72" s="163" t="str">
        <v/>
      </c>
      <c r="AG72" s="200" t="str">
        <f>IF(AF72="","",_xll.qlSimpleQuote(SUBSTITUTE(AF72,"=",""),,,Permanent,Trigger,ObjectOverwrite))</f>
        <v/>
      </c>
      <c r="AH72" s="200" t="str">
        <f>IF(AF72="","",'1Y Pricing'!$I75)</f>
        <v/>
      </c>
      <c r="AI72" s="218" t="str">
        <f>IF(AG72="","",_xll.qlSimpleQuoteSetValue(AG72,AH72,Trigger))</f>
        <v/>
      </c>
    </row>
    <row r="73" spans="1:35" x14ac:dyDescent="0.2">
      <c r="B73" s="163"/>
      <c r="C73" s="163"/>
      <c r="D73" s="163" t="str">
        <v/>
      </c>
      <c r="E73" s="163" t="str">
        <f>IF(D73="","",_xll.qlSimpleQuote(SUBSTITUTE(D73,"=",""),,,Permanent,Trigger,ObjectOverwrite))</f>
        <v/>
      </c>
      <c r="F73" s="200" t="str">
        <f>IF(D73="","",'ON Pricing'!$I76)</f>
        <v/>
      </c>
      <c r="G73" s="218" t="str">
        <f>IF(E73="","",_xll.qlSimpleQuoteSetValue(E73,F73,Trigger))</f>
        <v/>
      </c>
      <c r="H73" s="140"/>
      <c r="I73" s="163" t="s">
        <v>116</v>
      </c>
      <c r="J73" s="163" t="s">
        <v>25</v>
      </c>
      <c r="K73" s="163" t="str">
        <v>EUR1MSW3Y=</v>
      </c>
      <c r="L73" s="200" t="str">
        <f>IF(K73="","",_xll.qlSimpleQuote(SUBSTITUTE(K73,"=",""),,,Permanent,Trigger,ObjectOverwrite))</f>
        <v>EUR1MSW3Y#0000</v>
      </c>
      <c r="M73" s="200">
        <f>IF(K73="","",'1M Pricing'!$I76)</f>
        <v>3.0000000000058024E-4</v>
      </c>
      <c r="N73" s="218" t="e">
        <f>IF(L73="","",_xll.qlSimpleQuoteSetValue(L73,M73,Trigger))</f>
        <v>#N/A</v>
      </c>
      <c r="O73" s="208"/>
      <c r="P73" s="163" t="s">
        <v>116</v>
      </c>
      <c r="Q73" s="163" t="s">
        <v>25</v>
      </c>
      <c r="R73" s="163" t="str">
        <v>EUR3MSW3Y=</v>
      </c>
      <c r="S73" s="200" t="str">
        <f>IF(R73="","",_xll.qlSimpleQuote(SUBSTITUTE(R73,"=",""),,,Permanent,Trigger,ObjectOverwrite))</f>
        <v>EUR3MSW3Y#0000</v>
      </c>
      <c r="T73" s="200">
        <f>IF(R73="","",'3M Pricing'!$I76)</f>
        <v>1.0499999998732964E-3</v>
      </c>
      <c r="U73" s="218" t="e">
        <f>IF(S73="","",_xll.qlSimpleQuoteSetValue(S73,T73,Trigger))</f>
        <v>#N/A</v>
      </c>
      <c r="V73" s="138"/>
      <c r="W73" s="163" t="s">
        <v>116</v>
      </c>
      <c r="X73" s="163" t="s">
        <v>25</v>
      </c>
      <c r="Y73" s="163" t="str">
        <v>EUR6MSW3Y=</v>
      </c>
      <c r="Z73" s="200" t="str">
        <f>IF(Y73="","",_xll.qlSimpleQuote(SUBSTITUTE(Y73,"=",""),,,Permanent,Trigger,ObjectOverwrite))</f>
        <v>EUR6MSW3Y#0000</v>
      </c>
      <c r="AA73" s="200">
        <f>IF(Y73="","",'6M Pricing'!$I76)</f>
        <v>1.8300472515324648E-3</v>
      </c>
      <c r="AB73" s="218" t="e">
        <f>IF(Z73="","",_xll.qlSimpleQuoteSetValue(Z73,AA73,Trigger))</f>
        <v>#N/A</v>
      </c>
      <c r="AC73" s="208"/>
      <c r="AD73" s="163" t="s">
        <v>116</v>
      </c>
      <c r="AE73" s="163" t="s">
        <v>25</v>
      </c>
      <c r="AF73" s="163" t="str">
        <v>EUR1YSW3Y=</v>
      </c>
      <c r="AG73" s="200" t="str">
        <f>IF(AF73="","",_xll.qlSimpleQuote(SUBSTITUTE(AF73,"=",""),,,Permanent,Trigger,ObjectOverwrite))</f>
        <v>EUR1YSW3Y#0000</v>
      </c>
      <c r="AH73" s="200">
        <f>IF(AF73="","",'1Y Pricing'!$I76)</f>
        <v>2.8200000000111764E-3</v>
      </c>
      <c r="AI73" s="218" t="e">
        <f>IF(AG73="","",_xll.qlSimpleQuoteSetValue(AG73,AH73,Trigger))</f>
        <v>#N/A</v>
      </c>
    </row>
    <row r="74" spans="1:35" x14ac:dyDescent="0.2">
      <c r="B74" s="163" t="s">
        <v>39</v>
      </c>
      <c r="C74" s="163" t="s">
        <v>108</v>
      </c>
      <c r="D74" s="163" t="str">
        <v>EURONOIS40Y=</v>
      </c>
      <c r="E74" s="163" t="str">
        <f>IF(D74="","",_xll.qlSimpleQuote(SUBSTITUTE(D74,"=",""),,,Permanent,Trigger,ObjectOverwrite))</f>
        <v>EURONOIS40Y#0000</v>
      </c>
      <c r="F74" s="200">
        <f>IF(D74="","",'ON Pricing'!$I77)</f>
        <v>1.2270000000315502E-2</v>
      </c>
      <c r="G74" s="218" t="e">
        <f>IF(E74="","",_xll.qlSimpleQuoteSetValue(E74,F74,Trigger))</f>
        <v>#N/A</v>
      </c>
      <c r="H74" s="140"/>
      <c r="I74" s="163" t="s">
        <v>116</v>
      </c>
      <c r="J74" s="163" t="s">
        <v>26</v>
      </c>
      <c r="K74" s="163" t="str">
        <v>EUR1MSW4Y=</v>
      </c>
      <c r="L74" s="200" t="str">
        <f>IF(K74="","",_xll.qlSimpleQuote(SUBSTITUTE(K74,"=",""),,,Permanent,Trigger,ObjectOverwrite))</f>
        <v>EUR1MSW4Y#0000</v>
      </c>
      <c r="M74" s="200">
        <f>IF(K74="","",'1M Pricing'!$I77)</f>
        <v>1.2100000007732833E-3</v>
      </c>
      <c r="N74" s="218" t="e">
        <f>IF(L74="","",_xll.qlSimpleQuoteSetValue(L74,M74,Trigger))</f>
        <v>#N/A</v>
      </c>
      <c r="O74" s="208"/>
      <c r="P74" s="163" t="s">
        <v>116</v>
      </c>
      <c r="Q74" s="163" t="s">
        <v>26</v>
      </c>
      <c r="R74" s="163" t="str">
        <v>EUR3MSW4Y=</v>
      </c>
      <c r="S74" s="200" t="str">
        <f>IF(R74="","",_xll.qlSimpleQuote(SUBSTITUTE(R74,"=",""),,,Permanent,Trigger,ObjectOverwrite))</f>
        <v>EUR3MSW4Y#0000</v>
      </c>
      <c r="T74" s="200">
        <f>IF(R74="","",'3M Pricing'!$I77)</f>
        <v>2.0400000001807844E-3</v>
      </c>
      <c r="U74" s="218" t="e">
        <f>IF(S74="","",_xll.qlSimpleQuoteSetValue(S74,T74,Trigger))</f>
        <v>#N/A</v>
      </c>
      <c r="V74" s="138"/>
      <c r="W74" s="163" t="s">
        <v>116</v>
      </c>
      <c r="X74" s="163" t="s">
        <v>26</v>
      </c>
      <c r="Y74" s="163" t="str">
        <v>EUR6MSW4Y=</v>
      </c>
      <c r="Z74" s="200" t="str">
        <f>IF(Y74="","",_xll.qlSimpleQuote(SUBSTITUTE(Y74,"=",""),,,Permanent,Trigger,ObjectOverwrite))</f>
        <v>EUR6MSW4Y#0000</v>
      </c>
      <c r="AA74" s="200">
        <f>IF(Y74="","",'6M Pricing'!$I77)</f>
        <v>2.8493171402449989E-3</v>
      </c>
      <c r="AB74" s="218" t="e">
        <f>IF(Z74="","",_xll.qlSimpleQuoteSetValue(Z74,AA74,Trigger))</f>
        <v>#N/A</v>
      </c>
      <c r="AC74" s="208"/>
      <c r="AD74" s="163" t="s">
        <v>116</v>
      </c>
      <c r="AE74" s="163" t="s">
        <v>26</v>
      </c>
      <c r="AF74" s="163" t="str">
        <v>EUR1YSW4Y=</v>
      </c>
      <c r="AG74" s="200" t="str">
        <f>IF(AF74="","",_xll.qlSimpleQuote(SUBSTITUTE(AF74,"=",""),,,Permanent,Trigger,ObjectOverwrite))</f>
        <v>EUR1YSW4Y#0000</v>
      </c>
      <c r="AH74" s="200">
        <f>IF(AF74="","",'1Y Pricing'!$I77)</f>
        <v>3.8400000007133761E-3</v>
      </c>
      <c r="AI74" s="218" t="e">
        <f>IF(AG74="","",_xll.qlSimpleQuoteSetValue(AG74,AH74,Trigger))</f>
        <v>#N/A</v>
      </c>
    </row>
    <row r="75" spans="1:35" x14ac:dyDescent="0.2">
      <c r="B75" s="163" t="s">
        <v>39</v>
      </c>
      <c r="C75" s="163" t="s">
        <v>109</v>
      </c>
      <c r="D75" s="163" t="str">
        <v>EURONOIS50Y=</v>
      </c>
      <c r="E75" s="163" t="str">
        <f>IF(D75="","",_xll.qlSimpleQuote(SUBSTITUTE(D75,"=",""),,,Permanent,Trigger,ObjectOverwrite))</f>
        <v>EURONOIS50Y#0000</v>
      </c>
      <c r="F75" s="200">
        <f>IF(D75="","",'ON Pricing'!$I78)</f>
        <v>1.1979999999904409E-2</v>
      </c>
      <c r="G75" s="218" t="e">
        <f>IF(E75="","",_xll.qlSimpleQuoteSetValue(E75,F75,Trigger))</f>
        <v>#N/A</v>
      </c>
      <c r="H75" s="140"/>
      <c r="I75" s="163" t="s">
        <v>116</v>
      </c>
      <c r="J75" s="163" t="s">
        <v>27</v>
      </c>
      <c r="K75" s="163" t="str">
        <v>EUR1MSW5Y=</v>
      </c>
      <c r="L75" s="200" t="str">
        <f>IF(K75="","",_xll.qlSimpleQuote(SUBSTITUTE(K75,"=",""),,,Permanent,Trigger,ObjectOverwrite))</f>
        <v>EUR1MSW5Y#0000</v>
      </c>
      <c r="M75" s="200">
        <f>IF(K75="","",'1M Pricing'!$I78)</f>
        <v>2.3100000000188729E-3</v>
      </c>
      <c r="N75" s="218" t="e">
        <f>IF(L75="","",_xll.qlSimpleQuoteSetValue(L75,M75,Trigger))</f>
        <v>#N/A</v>
      </c>
      <c r="O75" s="208"/>
      <c r="P75" s="163" t="s">
        <v>116</v>
      </c>
      <c r="Q75" s="163" t="s">
        <v>27</v>
      </c>
      <c r="R75" s="163" t="str">
        <v>EUR3MSW5Y=</v>
      </c>
      <c r="S75" s="200" t="str">
        <f>IF(R75="","",_xll.qlSimpleQuote(SUBSTITUTE(R75,"=",""),,,Permanent,Trigger,ObjectOverwrite))</f>
        <v>EUR3MSW5Y#0000</v>
      </c>
      <c r="T75" s="200">
        <f>IF(R75="","",'3M Pricing'!$I78)</f>
        <v>3.1900000004026377E-3</v>
      </c>
      <c r="U75" s="218" t="e">
        <f>IF(S75="","",_xll.qlSimpleQuoteSetValue(S75,T75,Trigger))</f>
        <v>#N/A</v>
      </c>
      <c r="V75" s="138"/>
      <c r="W75" s="163" t="s">
        <v>116</v>
      </c>
      <c r="X75" s="163" t="s">
        <v>27</v>
      </c>
      <c r="Y75" s="163" t="str">
        <v>EUR6MSW5Y=</v>
      </c>
      <c r="Z75" s="200" t="str">
        <f>IF(Y75="","",_xll.qlSimpleQuote(SUBSTITUTE(Y75,"=",""),,,Permanent,Trigger,ObjectOverwrite))</f>
        <v>EUR6MSW5Y#0000</v>
      </c>
      <c r="AA75" s="200">
        <f>IF(Y75="","",'6M Pricing'!$I78)</f>
        <v>4.0178650047633015E-3</v>
      </c>
      <c r="AB75" s="218" t="e">
        <f>IF(Z75="","",_xll.qlSimpleQuoteSetValue(Z75,AA75,Trigger))</f>
        <v>#N/A</v>
      </c>
      <c r="AC75" s="208"/>
      <c r="AD75" s="163" t="s">
        <v>116</v>
      </c>
      <c r="AE75" s="163" t="s">
        <v>27</v>
      </c>
      <c r="AF75" s="163" t="str">
        <v>EUR1YSW5Y=</v>
      </c>
      <c r="AG75" s="200" t="str">
        <f>IF(AF75="","",_xll.qlSimpleQuote(SUBSTITUTE(AF75,"=",""),,,Permanent,Trigger,ObjectOverwrite))</f>
        <v>EUR1YSW5Y#0000</v>
      </c>
      <c r="AH75" s="200">
        <f>IF(AF75="","",'1Y Pricing'!$I78)</f>
        <v>5.0099999999918604E-3</v>
      </c>
      <c r="AI75" s="218" t="e">
        <f>IF(AG75="","",_xll.qlSimpleQuoteSetValue(AG75,AH75,Trigger))</f>
        <v>#N/A</v>
      </c>
    </row>
    <row r="76" spans="1:35" x14ac:dyDescent="0.2">
      <c r="B76" s="163" t="s">
        <v>39</v>
      </c>
      <c r="C76" s="163" t="s">
        <v>110</v>
      </c>
      <c r="D76" s="163" t="str">
        <v>EURONOIS60Y=</v>
      </c>
      <c r="E76" s="163" t="str">
        <f>IF(D76="","",_xll.qlSimpleQuote(SUBSTITUTE(D76,"=",""),,,Permanent,Trigger,ObjectOverwrite))</f>
        <v>EURONOIS60Y#0000</v>
      </c>
      <c r="F76" s="200">
        <f>IF(D76="","",'ON Pricing'!$I79)</f>
        <v>1.193000000000001E-2</v>
      </c>
      <c r="G76" s="218" t="e">
        <f>IF(E76="","",_xll.qlSimpleQuoteSetValue(E76,F76,Trigger))</f>
        <v>#N/A</v>
      </c>
      <c r="H76" s="140"/>
      <c r="I76" s="163" t="s">
        <v>116</v>
      </c>
      <c r="J76" s="163" t="s">
        <v>86</v>
      </c>
      <c r="K76" s="163" t="str">
        <v>EUR1MSW6Y=</v>
      </c>
      <c r="L76" s="200" t="str">
        <f>IF(K76="","",_xll.qlSimpleQuote(SUBSTITUTE(K76,"=",""),,,Permanent,Trigger,ObjectOverwrite))</f>
        <v>EUR1MSW6Y#0000</v>
      </c>
      <c r="M76" s="200">
        <f>IF(K76="","",'1M Pricing'!$I79)</f>
        <v>3.4699999999648922E-3</v>
      </c>
      <c r="N76" s="218" t="e">
        <f>IF(L76="","",_xll.qlSimpleQuoteSetValue(L76,M76,Trigger))</f>
        <v>#N/A</v>
      </c>
      <c r="O76" s="208"/>
      <c r="P76" s="163" t="s">
        <v>116</v>
      </c>
      <c r="Q76" s="163" t="s">
        <v>86</v>
      </c>
      <c r="R76" s="163" t="str">
        <v>EUR3MSW6Y=</v>
      </c>
      <c r="S76" s="200" t="str">
        <f>IF(R76="","",_xll.qlSimpleQuote(SUBSTITUTE(R76,"=",""),,,Permanent,Trigger,ObjectOverwrite))</f>
        <v>EUR3MSW6Y#0000</v>
      </c>
      <c r="T76" s="200">
        <f>IF(R76="","",'3M Pricing'!$I79)</f>
        <v>4.3900000006798015E-3</v>
      </c>
      <c r="U76" s="218" t="e">
        <f>IF(S76="","",_xll.qlSimpleQuoteSetValue(S76,T76,Trigger))</f>
        <v>#N/A</v>
      </c>
      <c r="V76" s="138"/>
      <c r="W76" s="163" t="s">
        <v>116</v>
      </c>
      <c r="X76" s="163" t="s">
        <v>86</v>
      </c>
      <c r="Y76" s="163" t="str">
        <v>EUR6MSW6Y=</v>
      </c>
      <c r="Z76" s="200" t="str">
        <f>IF(Y76="","",_xll.qlSimpleQuote(SUBSTITUTE(Y76,"=",""),,,Permanent,Trigger,ObjectOverwrite))</f>
        <v>EUR6MSW6Y#0000</v>
      </c>
      <c r="AA76" s="200">
        <f>IF(Y76="","",'6M Pricing'!$I79)</f>
        <v>5.2155946440647265E-3</v>
      </c>
      <c r="AB76" s="218" t="e">
        <f>IF(Z76="","",_xll.qlSimpleQuoteSetValue(Z76,AA76,Trigger))</f>
        <v>#N/A</v>
      </c>
      <c r="AC76" s="208"/>
      <c r="AD76" s="163" t="s">
        <v>116</v>
      </c>
      <c r="AE76" s="163" t="s">
        <v>86</v>
      </c>
      <c r="AF76" s="163" t="str">
        <v>EUR1YSW6Y=</v>
      </c>
      <c r="AG76" s="200" t="str">
        <f>IF(AF76="","",_xll.qlSimpleQuote(SUBSTITUTE(AF76,"=",""),,,Permanent,Trigger,ObjectOverwrite))</f>
        <v>EUR1YSW6Y#0000</v>
      </c>
      <c r="AH76" s="200">
        <f>IF(AF76="","",'1Y Pricing'!$I79)</f>
        <v>6.2100000000072245E-3</v>
      </c>
      <c r="AI76" s="218" t="e">
        <f>IF(AG76="","",_xll.qlSimpleQuoteSetValue(AG76,AH76,Trigger))</f>
        <v>#N/A</v>
      </c>
    </row>
    <row r="77" spans="1:35" x14ac:dyDescent="0.2">
      <c r="A77" s="32"/>
      <c r="B77" s="210" t="str">
        <f t="shared" ref="B77:B93" si="1">IF(F77="","","Dp")</f>
        <v/>
      </c>
      <c r="C77" s="211"/>
      <c r="D77" s="211"/>
      <c r="E77" s="211" t="str">
        <f>IF(D77="","",_xll.qlSimpleQuote(SUBSTITUTE(D77,"=",""),,,Permanent,Trigger,ObjectOverwrite))</f>
        <v/>
      </c>
      <c r="F77" s="212" t="str">
        <f>IF(D77="","",'ON Pricing'!$I80)</f>
        <v/>
      </c>
      <c r="G77" s="219"/>
      <c r="H77" s="140"/>
      <c r="I77" s="163" t="s">
        <v>116</v>
      </c>
      <c r="J77" s="163" t="s">
        <v>28</v>
      </c>
      <c r="K77" s="163" t="str">
        <v>EUR1MSW7Y=</v>
      </c>
      <c r="L77" s="200" t="str">
        <f>IF(K77="","",_xll.qlSimpleQuote(SUBSTITUTE(K77,"=",""),,,Permanent,Trigger,ObjectOverwrite))</f>
        <v>EUR1MSW7Y#0000</v>
      </c>
      <c r="M77" s="200">
        <f>IF(K77="","",'1M Pricing'!$I80)</f>
        <v>4.6600000000366869E-3</v>
      </c>
      <c r="N77" s="218" t="e">
        <f>IF(L77="","",_xll.qlSimpleQuoteSetValue(L77,M77,Trigger))</f>
        <v>#N/A</v>
      </c>
      <c r="O77" s="208"/>
      <c r="P77" s="163" t="s">
        <v>116</v>
      </c>
      <c r="Q77" s="163" t="s">
        <v>28</v>
      </c>
      <c r="R77" s="163" t="str">
        <v>EUR3MSW7Y=</v>
      </c>
      <c r="S77" s="200" t="str">
        <f>IF(R77="","",_xll.qlSimpleQuote(SUBSTITUTE(R77,"=",""),,,Permanent,Trigger,ObjectOverwrite))</f>
        <v>EUR3MSW7Y#0000</v>
      </c>
      <c r="T77" s="200">
        <f>IF(R77="","",'3M Pricing'!$I80)</f>
        <v>5.5900000008092844E-3</v>
      </c>
      <c r="U77" s="218" t="e">
        <f>IF(S77="","",_xll.qlSimpleQuoteSetValue(S77,T77,Trigger))</f>
        <v>#N/A</v>
      </c>
      <c r="V77" s="138"/>
      <c r="W77" s="163" t="s">
        <v>116</v>
      </c>
      <c r="X77" s="163" t="s">
        <v>28</v>
      </c>
      <c r="Y77" s="163" t="str">
        <v>EUR6MSW7Y=</v>
      </c>
      <c r="Z77" s="200" t="str">
        <f>IF(Y77="","",_xll.qlSimpleQuote(SUBSTITUTE(Y77,"=",""),,,Permanent,Trigger,ObjectOverwrite))</f>
        <v>EUR6MSW7Y#0000</v>
      </c>
      <c r="AA77" s="200">
        <f>IF(Y77="","",'6M Pricing'!$I80)</f>
        <v>6.4126282047460448E-3</v>
      </c>
      <c r="AB77" s="218" t="e">
        <f>IF(Z77="","",_xll.qlSimpleQuoteSetValue(Z77,AA77,Trigger))</f>
        <v>#N/A</v>
      </c>
      <c r="AC77" s="208"/>
      <c r="AD77" s="163" t="s">
        <v>116</v>
      </c>
      <c r="AE77" s="163" t="s">
        <v>28</v>
      </c>
      <c r="AF77" s="163" t="str">
        <v>EUR1YSW7Y=</v>
      </c>
      <c r="AG77" s="200" t="str">
        <f>IF(AF77="","",_xll.qlSimpleQuote(SUBSTITUTE(AF77,"=",""),,,Permanent,Trigger,ObjectOverwrite))</f>
        <v>EUR1YSW7Y#0000</v>
      </c>
      <c r="AH77" s="200">
        <f>IF(AF77="","",'1Y Pricing'!$I80)</f>
        <v>7.4100000000072502E-3</v>
      </c>
      <c r="AI77" s="218" t="e">
        <f>IF(AG77="","",_xll.qlSimpleQuoteSetValue(AG77,AH77,Trigger))</f>
        <v>#N/A</v>
      </c>
    </row>
    <row r="78" spans="1:35" x14ac:dyDescent="0.2">
      <c r="A78" s="32"/>
      <c r="B78" s="107" t="str">
        <f t="shared" si="1"/>
        <v/>
      </c>
      <c r="C78" s="208"/>
      <c r="D78" s="208"/>
      <c r="E78" s="208" t="str">
        <f>IF(D78="","",_xll.qlSimpleQuote(SUBSTITUTE(D78,"=",""),,,Permanent,Trigger,ObjectOverwrite))</f>
        <v/>
      </c>
      <c r="F78" s="209" t="str">
        <f>IF(D78="","",'ON Pricing'!$I81)</f>
        <v/>
      </c>
      <c r="G78" s="220"/>
      <c r="H78" s="140"/>
      <c r="I78" s="163" t="s">
        <v>116</v>
      </c>
      <c r="J78" s="163" t="s">
        <v>87</v>
      </c>
      <c r="K78" s="163" t="str">
        <v>EUR1MSW8Y=</v>
      </c>
      <c r="L78" s="200" t="str">
        <f>IF(K78="","",_xll.qlSimpleQuote(SUBSTITUTE(K78,"=",""),,,Permanent,Trigger,ObjectOverwrite))</f>
        <v>EUR1MSW8Y#0000</v>
      </c>
      <c r="M78" s="200">
        <f>IF(K78="","",'1M Pricing'!$I81)</f>
        <v>5.7499999998253965E-3</v>
      </c>
      <c r="N78" s="218" t="e">
        <f>IF(L78="","",_xll.qlSimpleQuoteSetValue(L78,M78,Trigger))</f>
        <v>#N/A</v>
      </c>
      <c r="O78" s="208"/>
      <c r="P78" s="163" t="s">
        <v>116</v>
      </c>
      <c r="Q78" s="163" t="s">
        <v>87</v>
      </c>
      <c r="R78" s="163" t="str">
        <v>EUR3MSW8Y=</v>
      </c>
      <c r="S78" s="200" t="str">
        <f>IF(R78="","",_xll.qlSimpleQuote(SUBSTITUTE(R78,"=",""),,,Permanent,Trigger,ObjectOverwrite))</f>
        <v>EUR3MSW8Y#0000</v>
      </c>
      <c r="T78" s="200">
        <f>IF(R78="","",'3M Pricing'!$I81)</f>
        <v>6.6900000009481502E-3</v>
      </c>
      <c r="U78" s="218" t="e">
        <f>IF(S78="","",_xll.qlSimpleQuoteSetValue(S78,T78,Trigger))</f>
        <v>#N/A</v>
      </c>
      <c r="V78" s="138"/>
      <c r="W78" s="163" t="s">
        <v>116</v>
      </c>
      <c r="X78" s="163" t="s">
        <v>87</v>
      </c>
      <c r="Y78" s="163" t="str">
        <v>EUR6MSW8Y=</v>
      </c>
      <c r="Z78" s="200" t="str">
        <f>IF(Y78="","",_xll.qlSimpleQuote(SUBSTITUTE(Y78,"=",""),,,Permanent,Trigger,ObjectOverwrite))</f>
        <v>EUR6MSW8Y#0000</v>
      </c>
      <c r="AA78" s="200">
        <f>IF(Y78="","",'6M Pricing'!$I81)</f>
        <v>7.4993490628637027E-3</v>
      </c>
      <c r="AB78" s="218" t="e">
        <f>IF(Z78="","",_xll.qlSimpleQuoteSetValue(Z78,AA78,Trigger))</f>
        <v>#N/A</v>
      </c>
      <c r="AC78" s="208"/>
      <c r="AD78" s="163" t="s">
        <v>116</v>
      </c>
      <c r="AE78" s="163" t="s">
        <v>87</v>
      </c>
      <c r="AF78" s="163" t="str">
        <v>EUR1YSW8Y=</v>
      </c>
      <c r="AG78" s="200" t="str">
        <f>IF(AF78="","",_xll.qlSimpleQuote(SUBSTITUTE(AF78,"=",""),,,Permanent,Trigger,ObjectOverwrite))</f>
        <v>EUR1YSW8Y#0000</v>
      </c>
      <c r="AH78" s="200">
        <f>IF(AF78="","",'1Y Pricing'!$I81)</f>
        <v>8.5000000000001966E-3</v>
      </c>
      <c r="AI78" s="218" t="e">
        <f>IF(AG78="","",_xll.qlSimpleQuoteSetValue(AG78,AH78,Trigger))</f>
        <v>#N/A</v>
      </c>
    </row>
    <row r="79" spans="1:35" x14ac:dyDescent="0.2">
      <c r="A79" s="32"/>
      <c r="B79" s="107" t="str">
        <f t="shared" si="1"/>
        <v/>
      </c>
      <c r="C79" s="208"/>
      <c r="D79" s="208"/>
      <c r="E79" s="208" t="str">
        <f>IF(D79="","",_xll.qlSimpleQuote(SUBSTITUTE(D79,"=",""),,,Permanent,Trigger,ObjectOverwrite))</f>
        <v/>
      </c>
      <c r="F79" s="209" t="str">
        <f>IF(D79="","",'ON Pricing'!$I82)</f>
        <v/>
      </c>
      <c r="G79" s="220"/>
      <c r="H79" s="140"/>
      <c r="I79" s="163" t="s">
        <v>116</v>
      </c>
      <c r="J79" s="163" t="s">
        <v>88</v>
      </c>
      <c r="K79" s="163" t="str">
        <v>EUR1MSW9Y=</v>
      </c>
      <c r="L79" s="200" t="str">
        <f>IF(K79="","",_xll.qlSimpleQuote(SUBSTITUTE(K79,"=",""),,,Permanent,Trigger,ObjectOverwrite))</f>
        <v>EUR1MSW9Y#0000</v>
      </c>
      <c r="M79" s="200">
        <f>IF(K79="","",'1M Pricing'!$I82)</f>
        <v>6.7300000000584913E-3</v>
      </c>
      <c r="N79" s="218" t="e">
        <f>IF(L79="","",_xll.qlSimpleQuoteSetValue(L79,M79,Trigger))</f>
        <v>#N/A</v>
      </c>
      <c r="O79" s="208"/>
      <c r="P79" s="163" t="s">
        <v>116</v>
      </c>
      <c r="Q79" s="163" t="s">
        <v>88</v>
      </c>
      <c r="R79" s="163" t="str">
        <v>EUR3MSW9Y=</v>
      </c>
      <c r="S79" s="200" t="str">
        <f>IF(R79="","",_xll.qlSimpleQuote(SUBSTITUTE(R79,"=",""),,,Permanent,Trigger,ObjectOverwrite))</f>
        <v>EUR3MSW9Y#0000</v>
      </c>
      <c r="T79" s="200">
        <f>IF(R79="","",'3M Pricing'!$I82)</f>
        <v>7.6700000001535583E-3</v>
      </c>
      <c r="U79" s="218" t="e">
        <f>IF(S79="","",_xll.qlSimpleQuoteSetValue(S79,T79,Trigger))</f>
        <v>#N/A</v>
      </c>
      <c r="V79" s="138"/>
      <c r="W79" s="163" t="s">
        <v>116</v>
      </c>
      <c r="X79" s="163" t="s">
        <v>88</v>
      </c>
      <c r="Y79" s="163" t="str">
        <v>EUR6MSW9Y=</v>
      </c>
      <c r="Z79" s="200" t="str">
        <f>IF(Y79="","",_xll.qlSimpleQuote(SUBSTITUTE(Y79,"=",""),,,Permanent,Trigger,ObjectOverwrite))</f>
        <v>EUR6MSW9Y#0000</v>
      </c>
      <c r="AA79" s="200">
        <f>IF(Y79="","",'6M Pricing'!$I82)</f>
        <v>8.4560093716531046E-3</v>
      </c>
      <c r="AB79" s="218" t="e">
        <f>IF(Z79="","",_xll.qlSimpleQuoteSetValue(Z79,AA79,Trigger))</f>
        <v>#N/A</v>
      </c>
      <c r="AC79" s="208"/>
      <c r="AD79" s="163" t="s">
        <v>116</v>
      </c>
      <c r="AE79" s="163" t="s">
        <v>88</v>
      </c>
      <c r="AF79" s="163" t="str">
        <v>EUR1YSW9Y=</v>
      </c>
      <c r="AG79" s="200" t="str">
        <f>IF(AF79="","",_xll.qlSimpleQuote(SUBSTITUTE(AF79,"=",""),,,Permanent,Trigger,ObjectOverwrite))</f>
        <v>EUR1YSW9Y#0000</v>
      </c>
      <c r="AH79" s="200">
        <f>IF(AF79="","",'1Y Pricing'!$I82)</f>
        <v>9.4600000000018419E-3</v>
      </c>
      <c r="AI79" s="218" t="e">
        <f>IF(AG79="","",_xll.qlSimpleQuoteSetValue(AG79,AH79,Trigger))</f>
        <v>#N/A</v>
      </c>
    </row>
    <row r="80" spans="1:35" x14ac:dyDescent="0.2">
      <c r="A80" s="32"/>
      <c r="B80" s="107" t="str">
        <f t="shared" si="1"/>
        <v/>
      </c>
      <c r="C80" s="208"/>
      <c r="D80" s="208"/>
      <c r="E80" s="208" t="str">
        <f>IF(D80="","",_xll.qlSimpleQuote(SUBSTITUTE(D80,"=",""),,,Permanent,Trigger,ObjectOverwrite))</f>
        <v/>
      </c>
      <c r="F80" s="209" t="str">
        <f>IF(D80="","",'ON Pricing'!$I83)</f>
        <v/>
      </c>
      <c r="G80" s="220"/>
      <c r="H80" s="140"/>
      <c r="I80" s="163" t="s">
        <v>116</v>
      </c>
      <c r="J80" s="163" t="s">
        <v>29</v>
      </c>
      <c r="K80" s="163" t="str">
        <v>EUR1MSW10Y=</v>
      </c>
      <c r="L80" s="200" t="str">
        <f>IF(K80="","",_xll.qlSimpleQuote(SUBSTITUTE(K80,"=",""),,,Permanent,Trigger,ObjectOverwrite))</f>
        <v>EUR1MSW10Y#0000</v>
      </c>
      <c r="M80" s="200">
        <f>IF(K80="","",'1M Pricing'!$I83)</f>
        <v>7.5499999997877994E-3</v>
      </c>
      <c r="N80" s="218" t="e">
        <f>IF(L80="","",_xll.qlSimpleQuoteSetValue(L80,M80,Trigger))</f>
        <v>#N/A</v>
      </c>
      <c r="O80" s="208"/>
      <c r="P80" s="163" t="s">
        <v>116</v>
      </c>
      <c r="Q80" s="163" t="s">
        <v>29</v>
      </c>
      <c r="R80" s="163" t="str">
        <v>EUR3MSW10Y=</v>
      </c>
      <c r="S80" s="200" t="str">
        <f>IF(R80="","",_xll.qlSimpleQuote(SUBSTITUTE(R80,"=",""),,,Permanent,Trigger,ObjectOverwrite))</f>
        <v>EUR3MSW10Y#0000</v>
      </c>
      <c r="T80" s="200">
        <f>IF(R80="","",'3M Pricing'!$I83)</f>
        <v>8.4900000002553402E-3</v>
      </c>
      <c r="U80" s="218" t="e">
        <f>IF(S80="","",_xll.qlSimpleQuoteSetValue(S80,T80,Trigger))</f>
        <v>#N/A</v>
      </c>
      <c r="V80" s="138"/>
      <c r="W80" s="163" t="s">
        <v>116</v>
      </c>
      <c r="X80" s="163" t="s">
        <v>29</v>
      </c>
      <c r="Y80" s="163" t="str">
        <v>EUR6MSW10Y=</v>
      </c>
      <c r="Z80" s="200" t="str">
        <f>IF(Y80="","",_xll.qlSimpleQuote(SUBSTITUTE(Y80,"=",""),,,Permanent,Trigger,ObjectOverwrite))</f>
        <v>EUR6MSW10Y#0000</v>
      </c>
      <c r="AA80" s="200">
        <f>IF(Y80="","",'6M Pricing'!$I83)</f>
        <v>9.2528984268922618E-3</v>
      </c>
      <c r="AB80" s="218" t="e">
        <f>IF(Z80="","",_xll.qlSimpleQuoteSetValue(Z80,AA80,Trigger))</f>
        <v>#N/A</v>
      </c>
      <c r="AC80" s="208"/>
      <c r="AD80" s="163" t="s">
        <v>116</v>
      </c>
      <c r="AE80" s="163" t="s">
        <v>29</v>
      </c>
      <c r="AF80" s="163" t="str">
        <v>EUR1YSW10Y=</v>
      </c>
      <c r="AG80" s="200" t="str">
        <f>IF(AF80="","",_xll.qlSimpleQuote(SUBSTITUTE(AF80,"=",""),,,Permanent,Trigger,ObjectOverwrite))</f>
        <v>EUR1YSW10Y#0000</v>
      </c>
      <c r="AH80" s="200">
        <f>IF(AF80="","",'1Y Pricing'!$I83)</f>
        <v>1.024000000000112E-2</v>
      </c>
      <c r="AI80" s="218" t="e">
        <f>IF(AG80="","",_xll.qlSimpleQuoteSetValue(AG80,AH80,Trigger))</f>
        <v>#N/A</v>
      </c>
    </row>
    <row r="81" spans="1:35" x14ac:dyDescent="0.2">
      <c r="A81" s="32"/>
      <c r="B81" s="107" t="str">
        <f t="shared" si="1"/>
        <v/>
      </c>
      <c r="C81" s="208"/>
      <c r="D81" s="208"/>
      <c r="E81" s="208" t="str">
        <f>IF(D81="","",_xll.qlSimpleQuote(SUBSTITUTE(D81,"=",""),,,Permanent,Trigger,ObjectOverwrite))</f>
        <v/>
      </c>
      <c r="F81" s="209" t="str">
        <f>IF(D81="","",'ON Pricing'!$I84)</f>
        <v/>
      </c>
      <c r="G81" s="220"/>
      <c r="H81" s="140"/>
      <c r="I81" s="163" t="s">
        <v>116</v>
      </c>
      <c r="J81" s="163" t="s">
        <v>89</v>
      </c>
      <c r="K81" s="163" t="str">
        <v>EUR1MSW11Y=</v>
      </c>
      <c r="L81" s="200" t="str">
        <f>IF(K81="","",_xll.qlSimpleQuote(SUBSTITUTE(K81,"=",""),,,Permanent,Trigger,ObjectOverwrite))</f>
        <v>EUR1MSW11Y#0000</v>
      </c>
      <c r="M81" s="200">
        <f>IF(K81="","",'1M Pricing'!$I84)</f>
        <v>8.2880284537616127E-3</v>
      </c>
      <c r="N81" s="218" t="e">
        <f>IF(L81="","",_xll.qlSimpleQuoteSetValue(L81,M81,Trigger))</f>
        <v>#N/A</v>
      </c>
      <c r="O81" s="208"/>
      <c r="P81" s="163" t="s">
        <v>116</v>
      </c>
      <c r="Q81" s="163" t="s">
        <v>89</v>
      </c>
      <c r="R81" s="163" t="str">
        <v>EUR3MSW11Y=</v>
      </c>
      <c r="S81" s="200" t="str">
        <f>IF(R81="","",_xll.qlSimpleQuote(SUBSTITUTE(R81,"=",""),,,Permanent,Trigger,ObjectOverwrite))</f>
        <v>EUR3MSW11Y#0000</v>
      </c>
      <c r="T81" s="200">
        <f>IF(R81="","",'3M Pricing'!$I84)</f>
        <v>9.2297654920739172E-3</v>
      </c>
      <c r="U81" s="218" t="e">
        <f>IF(S81="","",_xll.qlSimpleQuoteSetValue(S81,T81,Trigger))</f>
        <v>#N/A</v>
      </c>
      <c r="V81" s="138"/>
      <c r="W81" s="163" t="s">
        <v>116</v>
      </c>
      <c r="X81" s="163" t="s">
        <v>89</v>
      </c>
      <c r="Y81" s="163" t="str">
        <v>EUR6MSW11Y=</v>
      </c>
      <c r="Z81" s="200" t="str">
        <f>IF(Y81="","",_xll.qlSimpleQuote(SUBSTITUTE(Y81,"=",""),,,Permanent,Trigger,ObjectOverwrite))</f>
        <v>EUR6MSW11Y#0000</v>
      </c>
      <c r="AA81" s="200">
        <f>IF(Y81="","",'6M Pricing'!$I84)</f>
        <v>9.9663097715243041E-3</v>
      </c>
      <c r="AB81" s="218" t="e">
        <f>IF(Z81="","",_xll.qlSimpleQuoteSetValue(Z81,AA81,Trigger))</f>
        <v>#N/A</v>
      </c>
      <c r="AC81" s="208"/>
      <c r="AD81" s="163" t="s">
        <v>116</v>
      </c>
      <c r="AE81" s="163" t="s">
        <v>89</v>
      </c>
      <c r="AF81" s="163" t="str">
        <v>EUR1YSW11Y=</v>
      </c>
      <c r="AG81" s="200" t="str">
        <f>IF(AF81="","",_xll.qlSimpleQuote(SUBSTITUTE(AF81,"=",""),,,Permanent,Trigger,ObjectOverwrite))</f>
        <v>EUR1YSW11Y#0000</v>
      </c>
      <c r="AH81" s="200">
        <f>IF(AF81="","",'1Y Pricing'!$I84)</f>
        <v>1.0931805766983358E-2</v>
      </c>
      <c r="AI81" s="218" t="e">
        <f>IF(AG81="","",_xll.qlSimpleQuoteSetValue(AG81,AH81,Trigger))</f>
        <v>#N/A</v>
      </c>
    </row>
    <row r="82" spans="1:35" x14ac:dyDescent="0.2">
      <c r="A82" s="32"/>
      <c r="B82" s="107" t="str">
        <f t="shared" si="1"/>
        <v/>
      </c>
      <c r="C82" s="208"/>
      <c r="D82" s="208"/>
      <c r="E82" s="208" t="str">
        <f>IF(D82="","",_xll.qlSimpleQuote(SUBSTITUTE(D82,"=",""),,,Permanent,Trigger,ObjectOverwrite))</f>
        <v/>
      </c>
      <c r="F82" s="209" t="str">
        <f>IF(D82="","",'ON Pricing'!$I85)</f>
        <v/>
      </c>
      <c r="G82" s="220"/>
      <c r="H82" s="140"/>
      <c r="I82" s="163" t="s">
        <v>116</v>
      </c>
      <c r="J82" s="163" t="s">
        <v>30</v>
      </c>
      <c r="K82" s="163" t="str">
        <v>EUR1MSW12Y=</v>
      </c>
      <c r="L82" s="200" t="str">
        <f>IF(K82="","",_xll.qlSimpleQuote(SUBSTITUTE(K82,"=",""),,,Permanent,Trigger,ObjectOverwrite))</f>
        <v>EUR1MSW12Y#0000</v>
      </c>
      <c r="M82" s="200">
        <f>IF(K82="","",'1M Pricing'!$I85)</f>
        <v>8.9499999999977115E-3</v>
      </c>
      <c r="N82" s="218" t="e">
        <f>IF(L82="","",_xll.qlSimpleQuoteSetValue(L82,M82,Trigger))</f>
        <v>#N/A</v>
      </c>
      <c r="O82" s="208"/>
      <c r="P82" s="163" t="s">
        <v>116</v>
      </c>
      <c r="Q82" s="163" t="s">
        <v>30</v>
      </c>
      <c r="R82" s="163" t="str">
        <v>EUR3MSW12Y=</v>
      </c>
      <c r="S82" s="200" t="str">
        <f>IF(R82="","",_xll.qlSimpleQuote(SUBSTITUTE(R82,"=",""),,,Permanent,Trigger,ObjectOverwrite))</f>
        <v>EUR3MSW12Y#0000</v>
      </c>
      <c r="T82" s="200">
        <f>IF(R82="","",'3M Pricing'!$I85)</f>
        <v>9.8900000006855518E-3</v>
      </c>
      <c r="U82" s="218" t="e">
        <f>IF(S82="","",_xll.qlSimpleQuoteSetValue(S82,T82,Trigger))</f>
        <v>#N/A</v>
      </c>
      <c r="V82" s="138"/>
      <c r="W82" s="163" t="s">
        <v>116</v>
      </c>
      <c r="X82" s="163" t="s">
        <v>30</v>
      </c>
      <c r="Y82" s="163" t="str">
        <v>EUR6MSW12Y=</v>
      </c>
      <c r="Z82" s="200" t="str">
        <f>IF(Y82="","",_xll.qlSimpleQuote(SUBSTITUTE(Y82,"=",""),,,Permanent,Trigger,ObjectOverwrite))</f>
        <v>EUR6MSW12Y#0000</v>
      </c>
      <c r="AA82" s="200">
        <f>IF(Y82="","",'6M Pricing'!$I85)</f>
        <v>1.0596782755431303E-2</v>
      </c>
      <c r="AB82" s="218" t="e">
        <f>IF(Z82="","",_xll.qlSimpleQuoteSetValue(Z82,AA82,Trigger))</f>
        <v>#N/A</v>
      </c>
      <c r="AC82" s="208"/>
      <c r="AD82" s="163" t="s">
        <v>116</v>
      </c>
      <c r="AE82" s="163" t="s">
        <v>30</v>
      </c>
      <c r="AF82" s="163" t="str">
        <v>EUR1YSW12Y=</v>
      </c>
      <c r="AG82" s="200" t="str">
        <f>IF(AF82="","",_xll.qlSimpleQuote(SUBSTITUTE(AF82,"=",""),,,Permanent,Trigger,ObjectOverwrite))</f>
        <v>EUR1YSW12Y#0000</v>
      </c>
      <c r="AH82" s="200">
        <f>IF(AF82="","",'1Y Pricing'!$I85)</f>
        <v>1.1539999999963019E-2</v>
      </c>
      <c r="AI82" s="218" t="e">
        <f>IF(AG82="","",_xll.qlSimpleQuoteSetValue(AG82,AH82,Trigger))</f>
        <v>#N/A</v>
      </c>
    </row>
    <row r="83" spans="1:35" hidden="1" outlineLevel="1" x14ac:dyDescent="0.2">
      <c r="A83" s="32"/>
      <c r="B83" s="107" t="str">
        <f t="shared" si="1"/>
        <v/>
      </c>
      <c r="C83" s="208"/>
      <c r="D83" s="208"/>
      <c r="E83" s="208" t="str">
        <f>IF(D83="","",_xll.qlSimpleQuote(SUBSTITUTE(D83,"=",""),,,Permanent,Trigger,ObjectOverwrite))</f>
        <v/>
      </c>
      <c r="F83" s="209" t="str">
        <f>IF(D83="","",'ON Pricing'!$I86)</f>
        <v/>
      </c>
      <c r="G83" s="220"/>
      <c r="H83" s="140"/>
      <c r="I83" s="163" t="s">
        <v>116</v>
      </c>
      <c r="J83" s="163" t="s">
        <v>90</v>
      </c>
      <c r="K83" s="163" t="str">
        <v>EUR1MSW13Y=</v>
      </c>
      <c r="L83" s="200" t="str">
        <f>IF(K83="","",_xll.qlSimpleQuote(SUBSTITUTE(K83,"=",""),,,Permanent,Trigger,ObjectOverwrite))</f>
        <v>EUR1MSW13Y#0000</v>
      </c>
      <c r="M83" s="200">
        <f>IF(K83="","",'1M Pricing'!$I86)</f>
        <v>9.5251405277442958E-3</v>
      </c>
      <c r="N83" s="218" t="e">
        <f>IF(L83="","",_xll.qlSimpleQuoteSetValue(L83,M83,Trigger))</f>
        <v>#N/A</v>
      </c>
      <c r="O83" s="208"/>
      <c r="P83" s="163" t="s">
        <v>116</v>
      </c>
      <c r="Q83" s="163" t="s">
        <v>90</v>
      </c>
      <c r="R83" s="163" t="str">
        <v>EUR3MSW13Y=</v>
      </c>
      <c r="S83" s="200" t="str">
        <f>IF(R83="","",_xll.qlSimpleQuote(SUBSTITUTE(R83,"=",""),,,Permanent,Trigger,ObjectOverwrite))</f>
        <v>EUR3MSW13Y#0000</v>
      </c>
      <c r="T83" s="200">
        <f>IF(R83="","",'3M Pricing'!$I86)</f>
        <v>1.0456006916243765E-2</v>
      </c>
      <c r="U83" s="218" t="e">
        <f>IF(S83="","",_xll.qlSimpleQuoteSetValue(S83,T83,Trigger))</f>
        <v>#N/A</v>
      </c>
      <c r="V83" s="138"/>
      <c r="W83" s="163" t="s">
        <v>116</v>
      </c>
      <c r="X83" s="163" t="s">
        <v>90</v>
      </c>
      <c r="Y83" s="163" t="str">
        <v>EUR6MSW13Y=</v>
      </c>
      <c r="Z83" s="200" t="str">
        <f>IF(Y83="","",_xll.qlSimpleQuote(SUBSTITUTE(Y83,"=",""),,,Permanent,Trigger,ObjectOverwrite))</f>
        <v>EUR6MSW13Y#0000</v>
      </c>
      <c r="AA83" s="200">
        <f>IF(Y83="","",'6M Pricing'!$I86)</f>
        <v>1.1130901638797505E-2</v>
      </c>
      <c r="AB83" s="218" t="e">
        <f>IF(Z83="","",_xll.qlSimpleQuoteSetValue(Z83,AA83,Trigger))</f>
        <v>#N/A</v>
      </c>
      <c r="AC83" s="208"/>
      <c r="AD83" s="163" t="s">
        <v>116</v>
      </c>
      <c r="AE83" s="163" t="s">
        <v>90</v>
      </c>
      <c r="AF83" s="163" t="str">
        <v>EUR1YSW13Y=</v>
      </c>
      <c r="AG83" s="200" t="str">
        <f>IF(AF83="","",_xll.qlSimpleQuote(SUBSTITUTE(AF83,"=",""),,,Permanent,Trigger,ObjectOverwrite))</f>
        <v>EUR1YSW13Y#0000</v>
      </c>
      <c r="AH83" s="200">
        <f>IF(AF83="","",'1Y Pricing'!$I86)</f>
        <v>1.2049988351762188E-2</v>
      </c>
      <c r="AI83" s="218" t="e">
        <f>IF(AG83="","",_xll.qlSimpleQuoteSetValue(AG83,AH83,Trigger))</f>
        <v>#N/A</v>
      </c>
    </row>
    <row r="84" spans="1:35" hidden="1" outlineLevel="1" x14ac:dyDescent="0.2">
      <c r="A84" s="32"/>
      <c r="B84" s="107" t="str">
        <f t="shared" si="1"/>
        <v/>
      </c>
      <c r="C84" s="208"/>
      <c r="D84" s="208"/>
      <c r="E84" s="208" t="str">
        <f>IF(D84="","",_xll.qlSimpleQuote(SUBSTITUTE(D84,"=",""),,,Permanent,Trigger,ObjectOverwrite))</f>
        <v/>
      </c>
      <c r="F84" s="209" t="str">
        <f>IF(D84="","",'ON Pricing'!$I87)</f>
        <v/>
      </c>
      <c r="G84" s="220"/>
      <c r="H84" s="140"/>
      <c r="I84" s="163" t="s">
        <v>116</v>
      </c>
      <c r="J84" s="163" t="s">
        <v>91</v>
      </c>
      <c r="K84" s="163" t="str">
        <v>EUR1MSW14Y=</v>
      </c>
      <c r="L84" s="200" t="str">
        <f>IF(K84="","",_xll.qlSimpleQuote(SUBSTITUTE(K84,"=",""),,,Permanent,Trigger,ObjectOverwrite))</f>
        <v>EUR1MSW14Y#0000</v>
      </c>
      <c r="M84" s="200">
        <f>IF(K84="","",'1M Pricing'!$I87)</f>
        <v>1.000866851795407E-2</v>
      </c>
      <c r="N84" s="218" t="e">
        <f>IF(L84="","",_xll.qlSimpleQuoteSetValue(L84,M84,Trigger))</f>
        <v>#N/A</v>
      </c>
      <c r="O84" s="208"/>
      <c r="P84" s="163" t="s">
        <v>116</v>
      </c>
      <c r="Q84" s="163" t="s">
        <v>91</v>
      </c>
      <c r="R84" s="163" t="str">
        <v>EUR3MSW14Y=</v>
      </c>
      <c r="S84" s="200" t="str">
        <f>IF(R84="","",_xll.qlSimpleQuote(SUBSTITUTE(R84,"=",""),,,Permanent,Trigger,ObjectOverwrite))</f>
        <v>EUR3MSW14Y#0000</v>
      </c>
      <c r="T84" s="200">
        <f>IF(R84="","",'3M Pricing'!$I87)</f>
        <v>1.0924959088967481E-2</v>
      </c>
      <c r="U84" s="218" t="e">
        <f>IF(S84="","",_xll.qlSimpleQuoteSetValue(S84,T84,Trigger))</f>
        <v>#N/A</v>
      </c>
      <c r="V84" s="138"/>
      <c r="W84" s="163" t="s">
        <v>116</v>
      </c>
      <c r="X84" s="163" t="s">
        <v>91</v>
      </c>
      <c r="Y84" s="163" t="str">
        <v>EUR6MSW14Y=</v>
      </c>
      <c r="Z84" s="200" t="str">
        <f>IF(Y84="","",_xll.qlSimpleQuote(SUBSTITUTE(Y84,"=",""),,,Permanent,Trigger,ObjectOverwrite))</f>
        <v>EUR6MSW14Y#0000</v>
      </c>
      <c r="AA84" s="200">
        <f>IF(Y84="","",'6M Pricing'!$I87)</f>
        <v>1.1567216476015703E-2</v>
      </c>
      <c r="AB84" s="218" t="e">
        <f>IF(Z84="","",_xll.qlSimpleQuoteSetValue(Z84,AA84,Trigger))</f>
        <v>#N/A</v>
      </c>
      <c r="AC84" s="208"/>
      <c r="AD84" s="163" t="s">
        <v>116</v>
      </c>
      <c r="AE84" s="163" t="s">
        <v>91</v>
      </c>
      <c r="AF84" s="163" t="str">
        <v>EUR1YSW14Y=</v>
      </c>
      <c r="AG84" s="200" t="str">
        <f>IF(AF84="","",_xll.qlSimpleQuote(SUBSTITUTE(AF84,"=",""),,,Permanent,Trigger,ObjectOverwrite))</f>
        <v>EUR1YSW14Y#0000</v>
      </c>
      <c r="AH84" s="200">
        <f>IF(AF84="","",'1Y Pricing'!$I87)</f>
        <v>1.2461419247532118E-2</v>
      </c>
      <c r="AI84" s="218" t="e">
        <f>IF(AG84="","",_xll.qlSimpleQuoteSetValue(AG84,AH84,Trigger))</f>
        <v>#N/A</v>
      </c>
    </row>
    <row r="85" spans="1:35" hidden="1" outlineLevel="1" x14ac:dyDescent="0.2">
      <c r="A85" s="32"/>
      <c r="B85" s="107" t="str">
        <f t="shared" si="1"/>
        <v/>
      </c>
      <c r="C85" s="208"/>
      <c r="D85" s="208"/>
      <c r="E85" s="208" t="str">
        <f>IF(D85="","",_xll.qlSimpleQuote(SUBSTITUTE(D85,"=",""),,,Permanent,Trigger,ObjectOverwrite))</f>
        <v/>
      </c>
      <c r="F85" s="209" t="str">
        <f>IF(D85="","",'ON Pricing'!$I88)</f>
        <v/>
      </c>
      <c r="G85" s="220"/>
      <c r="H85" s="140"/>
      <c r="I85" s="163" t="s">
        <v>116</v>
      </c>
      <c r="J85" s="163" t="s">
        <v>31</v>
      </c>
      <c r="K85" s="163" t="str">
        <v>EUR1MSW15Y=</v>
      </c>
      <c r="L85" s="200" t="str">
        <f>IF(K85="","",_xll.qlSimpleQuote(SUBSTITUTE(K85,"=",""),,,Permanent,Trigger,ObjectOverwrite))</f>
        <v>EUR1MSW15Y#0000</v>
      </c>
      <c r="M85" s="200">
        <f>IF(K85="","",'1M Pricing'!$I88)</f>
        <v>1.04200000004904E-2</v>
      </c>
      <c r="N85" s="218" t="e">
        <f>IF(L85="","",_xll.qlSimpleQuoteSetValue(L85,M85,Trigger))</f>
        <v>#N/A</v>
      </c>
      <c r="O85" s="208"/>
      <c r="P85" s="163" t="s">
        <v>116</v>
      </c>
      <c r="Q85" s="163" t="s">
        <v>31</v>
      </c>
      <c r="R85" s="163" t="str">
        <v>EUR3MSW15Y=</v>
      </c>
      <c r="S85" s="200" t="str">
        <f>IF(R85="","",_xll.qlSimpleQuote(SUBSTITUTE(R85,"=",""),,,Permanent,Trigger,ObjectOverwrite))</f>
        <v>EUR3MSW15Y#0000</v>
      </c>
      <c r="T85" s="200">
        <f>IF(R85="","",'3M Pricing'!$I88)</f>
        <v>1.1319999999979718E-2</v>
      </c>
      <c r="U85" s="218" t="e">
        <f>IF(S85="","",_xll.qlSimpleQuoteSetValue(S85,T85,Trigger))</f>
        <v>#N/A</v>
      </c>
      <c r="V85" s="138"/>
      <c r="W85" s="163" t="s">
        <v>116</v>
      </c>
      <c r="X85" s="163" t="s">
        <v>31</v>
      </c>
      <c r="Y85" s="163" t="str">
        <v>EUR6MSW15Y=</v>
      </c>
      <c r="Z85" s="200" t="str">
        <f>IF(Y85="","",_xll.qlSimpleQuote(SUBSTITUTE(Y85,"=",""),,,Permanent,Trigger,ObjectOverwrite))</f>
        <v>EUR6MSW15Y#0000</v>
      </c>
      <c r="AA85" s="200">
        <f>IF(Y85="","",'6M Pricing'!$I88)</f>
        <v>1.1929700565473962E-2</v>
      </c>
      <c r="AB85" s="218" t="e">
        <f>IF(Z85="","",_xll.qlSimpleQuoteSetValue(Z85,AA85,Trigger))</f>
        <v>#N/A</v>
      </c>
      <c r="AC85" s="208"/>
      <c r="AD85" s="163" t="s">
        <v>116</v>
      </c>
      <c r="AE85" s="163" t="s">
        <v>31</v>
      </c>
      <c r="AF85" s="163" t="str">
        <v>EUR1YSW15Y=</v>
      </c>
      <c r="AG85" s="200" t="str">
        <f>IF(AF85="","",_xll.qlSimpleQuote(SUBSTITUTE(AF85,"=",""),,,Permanent,Trigger,ObjectOverwrite))</f>
        <v>EUR1YSW15Y#0000</v>
      </c>
      <c r="AH85" s="200">
        <f>IF(AF85="","",'1Y Pricing'!$I88)</f>
        <v>1.2800000000385427E-2</v>
      </c>
      <c r="AI85" s="218" t="e">
        <f>IF(AG85="","",_xll.qlSimpleQuoteSetValue(AG85,AH85,Trigger))</f>
        <v>#N/A</v>
      </c>
    </row>
    <row r="86" spans="1:35" hidden="1" outlineLevel="1" x14ac:dyDescent="0.2">
      <c r="A86" s="32"/>
      <c r="B86" s="107" t="str">
        <f t="shared" si="1"/>
        <v/>
      </c>
      <c r="C86" s="208"/>
      <c r="D86" s="208"/>
      <c r="E86" s="208" t="str">
        <f>IF(D86="","",_xll.qlSimpleQuote(SUBSTITUTE(D86,"=",""),,,Permanent,Trigger,ObjectOverwrite))</f>
        <v/>
      </c>
      <c r="F86" s="209" t="str">
        <f>IF(D86="","",'ON Pricing'!$I89)</f>
        <v/>
      </c>
      <c r="G86" s="220"/>
      <c r="H86" s="140"/>
      <c r="I86" s="163" t="s">
        <v>116</v>
      </c>
      <c r="J86" s="163" t="s">
        <v>92</v>
      </c>
      <c r="K86" s="163" t="str">
        <v>EUR1MSW16Y=</v>
      </c>
      <c r="L86" s="200" t="str">
        <f>IF(K86="","",_xll.qlSimpleQuote(SUBSTITUTE(K86,"=",""),,,Permanent,Trigger,ObjectOverwrite))</f>
        <v>EUR1MSW16Y#0000</v>
      </c>
      <c r="M86" s="200">
        <f>IF(K86="","",'1M Pricing'!$I89)</f>
        <v>1.076823427669176E-2</v>
      </c>
      <c r="N86" s="218" t="e">
        <f>IF(L86="","",_xll.qlSimpleQuoteSetValue(L86,M86,Trigger))</f>
        <v>#N/A</v>
      </c>
      <c r="O86" s="208"/>
      <c r="P86" s="163" t="s">
        <v>116</v>
      </c>
      <c r="Q86" s="163" t="s">
        <v>92</v>
      </c>
      <c r="R86" s="163" t="str">
        <v>EUR3MSW16Y=</v>
      </c>
      <c r="S86" s="200" t="str">
        <f>IF(R86="","",_xll.qlSimpleQuote(SUBSTITUTE(R86,"=",""),,,Permanent,Trigger,ObjectOverwrite))</f>
        <v>EUR3MSW16Y#0000</v>
      </c>
      <c r="T86" s="200">
        <f>IF(R86="","",'3M Pricing'!$I89)</f>
        <v>1.1653132798626507E-2</v>
      </c>
      <c r="U86" s="218" t="e">
        <f>IF(S86="","",_xll.qlSimpleQuoteSetValue(S86,T86,Trigger))</f>
        <v>#N/A</v>
      </c>
      <c r="V86" s="138"/>
      <c r="W86" s="163" t="s">
        <v>116</v>
      </c>
      <c r="X86" s="163" t="s">
        <v>92</v>
      </c>
      <c r="Y86" s="163" t="str">
        <v>EUR6MSW16Y=</v>
      </c>
      <c r="Z86" s="200" t="str">
        <f>IF(Y86="","",_xll.qlSimpleQuote(SUBSTITUTE(Y86,"=",""),,,Permanent,Trigger,ObjectOverwrite))</f>
        <v>EUR6MSW16Y#0000</v>
      </c>
      <c r="AA86" s="200">
        <f>IF(Y86="","",'6M Pricing'!$I89)</f>
        <v>1.2231390614702903E-2</v>
      </c>
      <c r="AB86" s="218" t="e">
        <f>IF(Z86="","",_xll.qlSimpleQuoteSetValue(Z86,AA86,Trigger))</f>
        <v>#N/A</v>
      </c>
      <c r="AC86" s="208"/>
      <c r="AD86" s="163" t="s">
        <v>116</v>
      </c>
      <c r="AE86" s="163" t="s">
        <v>92</v>
      </c>
      <c r="AF86" s="163" t="str">
        <v>EUR1YSW16Y=</v>
      </c>
      <c r="AG86" s="200" t="str">
        <f>IF(AF86="","",_xll.qlSimpleQuote(SUBSTITUTE(AF86,"=",""),,,Permanent,Trigger,ObjectOverwrite))</f>
        <v>EUR1YSW16Y#0000</v>
      </c>
      <c r="AH86" s="200">
        <f>IF(AF86="","",'1Y Pricing'!$I89)</f>
        <v>1.3080228924102464E-2</v>
      </c>
      <c r="AI86" s="218" t="e">
        <f>IF(AG86="","",_xll.qlSimpleQuoteSetValue(AG86,AH86,Trigger))</f>
        <v>#N/A</v>
      </c>
    </row>
    <row r="87" spans="1:35" hidden="1" outlineLevel="1" x14ac:dyDescent="0.2">
      <c r="A87" s="32"/>
      <c r="B87" s="213"/>
      <c r="C87" s="213"/>
      <c r="D87" s="213"/>
      <c r="E87" s="213" t="str">
        <f>IF(D87="","",_xll.qlSimpleQuote(SUBSTITUTE(D87,"=",""),,,Permanent,Trigger,ObjectOverwrite))</f>
        <v/>
      </c>
      <c r="F87" s="214" t="str">
        <f>IF(D87="","",'ON Pricing'!$I90)</f>
        <v/>
      </c>
      <c r="G87" s="221"/>
      <c r="H87" s="140"/>
      <c r="I87" s="168" t="s">
        <v>116</v>
      </c>
      <c r="J87" s="168" t="s">
        <v>93</v>
      </c>
      <c r="K87" s="168" t="str">
        <v>EUR1MSW17Y=</v>
      </c>
      <c r="L87" s="202" t="str">
        <f>IF(K87="","",_xll.qlSimpleQuote(SUBSTITUTE(K87,"=",""),,,Permanent,Trigger,ObjectOverwrite))</f>
        <v>EUR1MSW17Y#0000</v>
      </c>
      <c r="M87" s="202">
        <f>IF(K87="","",'1M Pricing'!$I90)</f>
        <v>1.1063086526392884E-2</v>
      </c>
      <c r="N87" s="218" t="e">
        <f>IF(L87="","",_xll.qlSimpleQuoteSetValue(L87,M87,Trigger))</f>
        <v>#N/A</v>
      </c>
      <c r="O87" s="208"/>
      <c r="P87" s="168" t="s">
        <v>116</v>
      </c>
      <c r="Q87" s="168" t="s">
        <v>93</v>
      </c>
      <c r="R87" s="168" t="str">
        <v>EUR3MSW17Y=</v>
      </c>
      <c r="S87" s="202" t="str">
        <f>IF(R87="","",_xll.qlSimpleQuote(SUBSTITUTE(R87,"=",""),,,Permanent,Trigger,ObjectOverwrite))</f>
        <v>EUR3MSW17Y#0000</v>
      </c>
      <c r="T87" s="200">
        <f>IF(R87="","",'3M Pricing'!$I90)</f>
        <v>1.1934181768895019E-2</v>
      </c>
      <c r="U87" s="224" t="e">
        <f>IF(S87="","",_xll.qlSimpleQuoteSetValue(S87,T87,Trigger))</f>
        <v>#N/A</v>
      </c>
      <c r="V87" s="138"/>
      <c r="W87" s="168" t="s">
        <v>116</v>
      </c>
      <c r="X87" s="168" t="s">
        <v>93</v>
      </c>
      <c r="Y87" s="168" t="str">
        <v>EUR6MSW17Y=</v>
      </c>
      <c r="Z87" s="202" t="str">
        <f>IF(Y87="","",_xll.qlSimpleQuote(SUBSTITUTE(Y87,"=",""),,,Permanent,Trigger,ObjectOverwrite))</f>
        <v>EUR6MSW17Y#0000</v>
      </c>
      <c r="AA87" s="202">
        <f>IF(Y87="","",'6M Pricing'!$I90)</f>
        <v>1.2482636220415127E-2</v>
      </c>
      <c r="AB87" s="224" t="e">
        <f>IF(Z87="","",_xll.qlSimpleQuoteSetValue(Z87,AA87,Trigger))</f>
        <v>#N/A</v>
      </c>
      <c r="AC87" s="208"/>
      <c r="AD87" s="168" t="s">
        <v>116</v>
      </c>
      <c r="AE87" s="168" t="s">
        <v>93</v>
      </c>
      <c r="AF87" s="168" t="str">
        <v>EUR1YSW17Y=</v>
      </c>
      <c r="AG87" s="202" t="str">
        <f>IF(AF87="","",_xll.qlSimpleQuote(SUBSTITUTE(AF87,"=",""),,,Permanent,Trigger,ObjectOverwrite))</f>
        <v>EUR1YSW17Y#0000</v>
      </c>
      <c r="AH87" s="202">
        <f>IF(AF87="","",'1Y Pricing'!$I90)</f>
        <v>1.331265907392757E-2</v>
      </c>
      <c r="AI87" s="224" t="e">
        <f>IF(AG87="","",_xll.qlSimpleQuoteSetValue(AG87,AH87,Trigger))</f>
        <v>#N/A</v>
      </c>
    </row>
    <row r="88" spans="1:35" hidden="1" outlineLevel="1" x14ac:dyDescent="0.2">
      <c r="A88" s="32"/>
      <c r="B88" s="107" t="str">
        <f t="shared" si="1"/>
        <v/>
      </c>
      <c r="C88" s="208"/>
      <c r="D88" s="208"/>
      <c r="E88" s="208" t="str">
        <f>IF(D88="","",_xll.qlSimpleQuote(SUBSTITUTE(D88,"=",""),,,Permanent,Trigger,ObjectOverwrite))</f>
        <v/>
      </c>
      <c r="F88" s="209" t="str">
        <f>IF(D88="","",'ON Pricing'!$I91)</f>
        <v/>
      </c>
      <c r="G88" s="220"/>
      <c r="H88" s="140"/>
      <c r="I88" s="163" t="s">
        <v>116</v>
      </c>
      <c r="J88" s="163" t="s">
        <v>94</v>
      </c>
      <c r="K88" s="163" t="str">
        <v>EUR1MSW18Y=</v>
      </c>
      <c r="L88" s="200" t="str">
        <f>IF(K88="","",_xll.qlSimpleQuote(SUBSTITUTE(K88,"=",""),,,Permanent,Trigger,ObjectOverwrite))</f>
        <v>EUR1MSW18Y#0000</v>
      </c>
      <c r="M88" s="200">
        <f>IF(K88="","",'1M Pricing'!$I91)</f>
        <v>1.1307407341757799E-2</v>
      </c>
      <c r="N88" s="218" t="e">
        <f>IF(L88="","",_xll.qlSimpleQuoteSetValue(L88,M88,Trigger))</f>
        <v>#N/A</v>
      </c>
      <c r="O88" s="208"/>
      <c r="P88" s="163" t="s">
        <v>116</v>
      </c>
      <c r="Q88" s="163" t="s">
        <v>94</v>
      </c>
      <c r="R88" s="163" t="str">
        <v>EUR3MSW18Y=</v>
      </c>
      <c r="S88" s="200" t="str">
        <f>IF(R88="","",_xll.qlSimpleQuote(SUBSTITUTE(R88,"=",""),,,Permanent,Trigger,ObjectOverwrite))</f>
        <v>EUR3MSW18Y#0000</v>
      </c>
      <c r="T88" s="200">
        <f>IF(R88="","",'3M Pricing'!$I91)</f>
        <v>1.216506595622239E-2</v>
      </c>
      <c r="U88" s="218" t="e">
        <f>IF(S88="","",_xll.qlSimpleQuoteSetValue(S88,T88,Trigger))</f>
        <v>#N/A</v>
      </c>
      <c r="V88" s="138"/>
      <c r="W88" s="163" t="s">
        <v>116</v>
      </c>
      <c r="X88" s="163" t="s">
        <v>94</v>
      </c>
      <c r="Y88" s="163" t="str">
        <v>EUR6MSW18Y=</v>
      </c>
      <c r="Z88" s="200" t="str">
        <f>IF(Y88="","",_xll.qlSimpleQuote(SUBSTITUTE(Y88,"=",""),,,Permanent,Trigger,ObjectOverwrite))</f>
        <v>EUR6MSW18Y#0000</v>
      </c>
      <c r="AA88" s="200">
        <f>IF(Y88="","",'6M Pricing'!$I91)</f>
        <v>1.2685643668047844E-2</v>
      </c>
      <c r="AB88" s="218" t="e">
        <f>IF(Z88="","",_xll.qlSimpleQuoteSetValue(Z88,AA88,Trigger))</f>
        <v>#N/A</v>
      </c>
      <c r="AC88" s="208"/>
      <c r="AD88" s="163" t="s">
        <v>116</v>
      </c>
      <c r="AE88" s="163" t="s">
        <v>94</v>
      </c>
      <c r="AF88" s="163" t="str">
        <v>EUR1YSW18Y=</v>
      </c>
      <c r="AG88" s="200" t="str">
        <f>IF(AF88="","",_xll.qlSimpleQuote(SUBSTITUTE(AF88,"=",""),,,Permanent,Trigger,ObjectOverwrite))</f>
        <v>EUR1YSW18Y#0000</v>
      </c>
      <c r="AH88" s="200">
        <f>IF(AF88="","",'1Y Pricing'!$I91)</f>
        <v>1.3499067119672324E-2</v>
      </c>
      <c r="AI88" s="218" t="e">
        <f>IF(AG88="","",_xll.qlSimpleQuoteSetValue(AG88,AH88,Trigger))</f>
        <v>#N/A</v>
      </c>
    </row>
    <row r="89" spans="1:35" hidden="1" outlineLevel="1" x14ac:dyDescent="0.2">
      <c r="A89" s="32"/>
      <c r="B89" s="107" t="str">
        <f t="shared" si="1"/>
        <v/>
      </c>
      <c r="C89" s="208"/>
      <c r="D89" s="208"/>
      <c r="E89" s="208" t="str">
        <f>IF(D89="","",_xll.qlSimpleQuote(SUBSTITUTE(D89,"=",""),,,Permanent,Trigger,ObjectOverwrite))</f>
        <v/>
      </c>
      <c r="F89" s="209" t="str">
        <f>IF(D89="","",'ON Pricing'!$I92)</f>
        <v/>
      </c>
      <c r="G89" s="220"/>
      <c r="H89" s="140"/>
      <c r="I89" s="163" t="s">
        <v>116</v>
      </c>
      <c r="J89" s="163" t="s">
        <v>95</v>
      </c>
      <c r="K89" s="163" t="str">
        <v>EUR1MSW19Y=</v>
      </c>
      <c r="L89" s="200" t="str">
        <f>IF(K89="","",_xll.qlSimpleQuote(SUBSTITUTE(K89,"=",""),,,Permanent,Trigger,ObjectOverwrite))</f>
        <v>EUR1MSW19Y#0000</v>
      </c>
      <c r="M89" s="200">
        <f>IF(K89="","",'1M Pricing'!$I92)</f>
        <v>1.1506952656221359E-2</v>
      </c>
      <c r="N89" s="218" t="e">
        <f>IF(L89="","",_xll.qlSimpleQuoteSetValue(L89,M89,Trigger))</f>
        <v>#N/A</v>
      </c>
      <c r="O89" s="208"/>
      <c r="P89" s="163" t="s">
        <v>116</v>
      </c>
      <c r="Q89" s="163" t="s">
        <v>95</v>
      </c>
      <c r="R89" s="163" t="str">
        <v>EUR3MSW19Y=</v>
      </c>
      <c r="S89" s="200" t="str">
        <f>IF(R89="","",_xll.qlSimpleQuote(SUBSTITUTE(R89,"=",""),,,Permanent,Trigger,ObjectOverwrite))</f>
        <v>EUR3MSW19Y#0000</v>
      </c>
      <c r="T89" s="200">
        <f>IF(R89="","",'3M Pricing'!$I92)</f>
        <v>1.2351163221798921E-2</v>
      </c>
      <c r="U89" s="218" t="e">
        <f>IF(S89="","",_xll.qlSimpleQuoteSetValue(S89,T89,Trigger))</f>
        <v>#N/A</v>
      </c>
      <c r="V89" s="138"/>
      <c r="W89" s="163" t="s">
        <v>116</v>
      </c>
      <c r="X89" s="163" t="s">
        <v>95</v>
      </c>
      <c r="Y89" s="163" t="str">
        <v>EUR6MSW19Y=</v>
      </c>
      <c r="Z89" s="200" t="str">
        <f>IF(Y89="","",_xll.qlSimpleQuote(SUBSTITUTE(Y89,"=",""),,,Permanent,Trigger,ObjectOverwrite))</f>
        <v>EUR6MSW19Y#0000</v>
      </c>
      <c r="AA89" s="200">
        <f>IF(Y89="","",'6M Pricing'!$I92)</f>
        <v>1.2846596862621884E-2</v>
      </c>
      <c r="AB89" s="218" t="e">
        <f>IF(Z89="","",_xll.qlSimpleQuoteSetValue(Z89,AA89,Trigger))</f>
        <v>#N/A</v>
      </c>
      <c r="AC89" s="208"/>
      <c r="AD89" s="163" t="s">
        <v>116</v>
      </c>
      <c r="AE89" s="163" t="s">
        <v>95</v>
      </c>
      <c r="AF89" s="163" t="str">
        <v>EUR1YSW19Y=</v>
      </c>
      <c r="AG89" s="200" t="str">
        <f>IF(AF89="","",_xll.qlSimpleQuote(SUBSTITUTE(AF89,"=",""),,,Permanent,Trigger,ObjectOverwrite))</f>
        <v>EUR1YSW19Y#0000</v>
      </c>
      <c r="AH89" s="200">
        <f>IF(AF89="","",'1Y Pricing'!$I92)</f>
        <v>1.3645725607219557E-2</v>
      </c>
      <c r="AI89" s="218" t="e">
        <f>IF(AG89="","",_xll.qlSimpleQuoteSetValue(AG89,AH89,Trigger))</f>
        <v>#N/A</v>
      </c>
    </row>
    <row r="90" spans="1:35" hidden="1" outlineLevel="1" x14ac:dyDescent="0.2">
      <c r="A90" s="32"/>
      <c r="B90" s="107" t="str">
        <f t="shared" si="1"/>
        <v/>
      </c>
      <c r="C90" s="208"/>
      <c r="D90" s="208"/>
      <c r="E90" s="208" t="str">
        <f>IF(D90="","",_xll.qlSimpleQuote(SUBSTITUTE(D90,"=",""),,,Permanent,Trigger,ObjectOverwrite))</f>
        <v/>
      </c>
      <c r="F90" s="209" t="str">
        <f>IF(D90="","",'ON Pricing'!$I93)</f>
        <v/>
      </c>
      <c r="G90" s="220"/>
      <c r="H90" s="140"/>
      <c r="I90" s="163" t="s">
        <v>116</v>
      </c>
      <c r="J90" s="163" t="s">
        <v>96</v>
      </c>
      <c r="K90" s="163" t="str">
        <v>EUR1MSW20Y=</v>
      </c>
      <c r="L90" s="200" t="str">
        <f>IF(K90="","",_xll.qlSimpleQuote(SUBSTITUTE(K90,"=",""),,,Permanent,Trigger,ObjectOverwrite))</f>
        <v>EUR1MSW20Y#0000</v>
      </c>
      <c r="M90" s="200">
        <f>IF(K90="","",'1M Pricing'!$I93)</f>
        <v>1.1670000000192507E-2</v>
      </c>
      <c r="N90" s="218" t="e">
        <f>IF(L90="","",_xll.qlSimpleQuoteSetValue(L90,M90,Trigger))</f>
        <v>#N/A</v>
      </c>
      <c r="O90" s="208"/>
      <c r="P90" s="163" t="s">
        <v>116</v>
      </c>
      <c r="Q90" s="163" t="s">
        <v>96</v>
      </c>
      <c r="R90" s="163" t="str">
        <v>EUR3MSW20Y=</v>
      </c>
      <c r="S90" s="200" t="str">
        <f>IF(R90="","",_xll.qlSimpleQuote(SUBSTITUTE(R90,"=",""),,,Permanent,Trigger,ObjectOverwrite))</f>
        <v>EUR3MSW20Y#0000</v>
      </c>
      <c r="T90" s="200">
        <f>IF(R90="","",'3M Pricing'!$I93)</f>
        <v>1.2499999999943459E-2</v>
      </c>
      <c r="U90" s="218" t="e">
        <f>IF(S90="","",_xll.qlSimpleQuoteSetValue(S90,T90,Trigger))</f>
        <v>#N/A</v>
      </c>
      <c r="V90" s="138"/>
      <c r="W90" s="163" t="s">
        <v>116</v>
      </c>
      <c r="X90" s="163" t="s">
        <v>96</v>
      </c>
      <c r="Y90" s="163" t="str">
        <v>EUR6MSW20Y=</v>
      </c>
      <c r="Z90" s="200" t="str">
        <f>IF(Y90="","",_xll.qlSimpleQuote(SUBSTITUTE(Y90,"=",""),,,Permanent,Trigger,ObjectOverwrite))</f>
        <v>EUR6MSW20Y#0000</v>
      </c>
      <c r="AA90" s="200">
        <f>IF(Y90="","",'6M Pricing'!$I93)</f>
        <v>1.2973157247002294E-2</v>
      </c>
      <c r="AB90" s="218" t="e">
        <f>IF(Z90="","",_xll.qlSimpleQuoteSetValue(Z90,AA90,Trigger))</f>
        <v>#N/A</v>
      </c>
      <c r="AC90" s="208"/>
      <c r="AD90" s="163" t="s">
        <v>116</v>
      </c>
      <c r="AE90" s="163" t="s">
        <v>96</v>
      </c>
      <c r="AF90" s="163" t="str">
        <v>EUR1YSW20Y=</v>
      </c>
      <c r="AG90" s="200" t="str">
        <f>IF(AF90="","",_xll.qlSimpleQuote(SUBSTITUTE(AF90,"=",""),,,Permanent,Trigger,ObjectOverwrite))</f>
        <v>EUR1YSW20Y#0000</v>
      </c>
      <c r="AH90" s="200">
        <f>IF(AF90="","",'1Y Pricing'!$I93)</f>
        <v>1.3760000000437428E-2</v>
      </c>
      <c r="AI90" s="218" t="e">
        <f>IF(AG90="","",_xll.qlSimpleQuoteSetValue(AG90,AH90,Trigger))</f>
        <v>#N/A</v>
      </c>
    </row>
    <row r="91" spans="1:35" hidden="1" outlineLevel="1" x14ac:dyDescent="0.2">
      <c r="A91" s="32"/>
      <c r="B91" s="107" t="str">
        <f t="shared" si="1"/>
        <v/>
      </c>
      <c r="C91" s="208"/>
      <c r="D91" s="208"/>
      <c r="E91" s="208" t="str">
        <f>IF(D91="","",_xll.qlSimpleQuote(SUBSTITUTE(D91,"=",""),,,Permanent,Trigger,ObjectOverwrite))</f>
        <v/>
      </c>
      <c r="F91" s="209" t="str">
        <f>IF(D91="","",'ON Pricing'!$I94)</f>
        <v/>
      </c>
      <c r="G91" s="220"/>
      <c r="H91" s="140"/>
      <c r="I91" s="163" t="s">
        <v>116</v>
      </c>
      <c r="J91" s="163" t="s">
        <v>97</v>
      </c>
      <c r="K91" s="163" t="str">
        <v>EUR1MSW21Y=</v>
      </c>
      <c r="L91" s="200" t="str">
        <f>IF(K91="","",_xll.qlSimpleQuote(SUBSTITUTE(K91,"=",""),,,Permanent,Trigger,ObjectOverwrite))</f>
        <v>EUR1MSW21Y#0000</v>
      </c>
      <c r="M91" s="200">
        <f>IF(K91="","",'1M Pricing'!$I94)</f>
        <v>1.1804534309465733E-2</v>
      </c>
      <c r="N91" s="218" t="e">
        <f>IF(L91="","",_xll.qlSimpleQuoteSetValue(L91,M91,Trigger))</f>
        <v>#N/A</v>
      </c>
      <c r="O91" s="208"/>
      <c r="P91" s="163" t="s">
        <v>116</v>
      </c>
      <c r="Q91" s="163" t="s">
        <v>97</v>
      </c>
      <c r="R91" s="163" t="str">
        <v>EUR3MSW21Y=</v>
      </c>
      <c r="S91" s="200" t="str">
        <f>IF(R91="","",_xll.qlSimpleQuote(SUBSTITUTE(R91,"=",""),,,Permanent,Trigger,ObjectOverwrite))</f>
        <v>EUR3MSW21Y#0000</v>
      </c>
      <c r="T91" s="200">
        <f>IF(R91="","",'3M Pricing'!$I94)</f>
        <v>1.2619135735322839E-2</v>
      </c>
      <c r="U91" s="218" t="e">
        <f>IF(S91="","",_xll.qlSimpleQuoteSetValue(S91,T91,Trigger))</f>
        <v>#N/A</v>
      </c>
      <c r="V91" s="138"/>
      <c r="W91" s="163" t="s">
        <v>116</v>
      </c>
      <c r="X91" s="163" t="s">
        <v>97</v>
      </c>
      <c r="Y91" s="163" t="str">
        <v>EUR6MSW21Y=</v>
      </c>
      <c r="Z91" s="200" t="str">
        <f>IF(Y91="","",_xll.qlSimpleQuote(SUBSTITUTE(Y91,"=",""),,,Permanent,Trigger,ObjectOverwrite))</f>
        <v>EUR6MSW21Y#0000</v>
      </c>
      <c r="AA91" s="200">
        <f>IF(Y91="","",'6M Pricing'!$I94)</f>
        <v>1.3073067119725494E-2</v>
      </c>
      <c r="AB91" s="218" t="e">
        <f>IF(Z91="","",_xll.qlSimpleQuoteSetValue(Z91,AA91,Trigger))</f>
        <v>#N/A</v>
      </c>
      <c r="AC91" s="208"/>
      <c r="AD91" s="163" t="s">
        <v>116</v>
      </c>
      <c r="AE91" s="163" t="s">
        <v>97</v>
      </c>
      <c r="AF91" s="163" t="str">
        <v>EUR1YSW21Y=</v>
      </c>
      <c r="AG91" s="200" t="str">
        <f>IF(AF91="","",_xll.qlSimpleQuote(SUBSTITUTE(AF91,"=",""),,,Permanent,Trigger,ObjectOverwrite))</f>
        <v>EUR1YSW21Y#0000</v>
      </c>
      <c r="AH91" s="200">
        <f>IF(AF91="","",'1Y Pricing'!$I94)</f>
        <v>1.3849430579956037E-2</v>
      </c>
      <c r="AI91" s="218" t="e">
        <f>IF(AG91="","",_xll.qlSimpleQuoteSetValue(AG91,AH91,Trigger))</f>
        <v>#N/A</v>
      </c>
    </row>
    <row r="92" spans="1:35" collapsed="1" x14ac:dyDescent="0.2">
      <c r="A92" s="32"/>
      <c r="B92" s="107" t="str">
        <f t="shared" si="1"/>
        <v/>
      </c>
      <c r="C92" s="208"/>
      <c r="D92" s="208"/>
      <c r="E92" s="208" t="str">
        <f>IF(D92="","",_xll.qlSimpleQuote(SUBSTITUTE(D92,"=",""),,,Permanent,Trigger,ObjectOverwrite))</f>
        <v/>
      </c>
      <c r="F92" s="209" t="str">
        <f>IF(D92="","",'ON Pricing'!$I95)</f>
        <v/>
      </c>
      <c r="G92" s="220"/>
      <c r="H92" s="140"/>
      <c r="I92" s="163" t="s">
        <v>116</v>
      </c>
      <c r="J92" s="163" t="s">
        <v>98</v>
      </c>
      <c r="K92" s="163" t="str">
        <v>EUR1MSW22Y=</v>
      </c>
      <c r="L92" s="200" t="str">
        <f>IF(K92="","",_xll.qlSimpleQuote(SUBSTITUTE(K92,"=",""),,,Permanent,Trigger,ObjectOverwrite))</f>
        <v>EUR1MSW22Y#0000</v>
      </c>
      <c r="M92" s="200">
        <f>IF(K92="","",'1M Pricing'!$I95)</f>
        <v>1.1912699013271752E-2</v>
      </c>
      <c r="N92" s="218" t="e">
        <f>IF(L92="","",_xll.qlSimpleQuoteSetValue(L92,M92,Trigger))</f>
        <v>#N/A</v>
      </c>
      <c r="O92" s="208"/>
      <c r="P92" s="163" t="s">
        <v>116</v>
      </c>
      <c r="Q92" s="163" t="s">
        <v>98</v>
      </c>
      <c r="R92" s="163" t="str">
        <v>EUR3MSW22Y=</v>
      </c>
      <c r="S92" s="200" t="str">
        <f>IF(R92="","",_xll.qlSimpleQuote(SUBSTITUTE(R92,"=",""),,,Permanent,Trigger,ObjectOverwrite))</f>
        <v>EUR3MSW22Y#0000</v>
      </c>
      <c r="T92" s="200">
        <f>IF(R92="","",'3M Pricing'!$I95)</f>
        <v>1.2711012100121263E-2</v>
      </c>
      <c r="U92" s="218" t="e">
        <f>IF(S92="","",_xll.qlSimpleQuoteSetValue(S92,T92,Trigger))</f>
        <v>#N/A</v>
      </c>
      <c r="V92" s="138"/>
      <c r="W92" s="163" t="s">
        <v>116</v>
      </c>
      <c r="X92" s="163" t="s">
        <v>98</v>
      </c>
      <c r="Y92" s="163" t="str">
        <v>EUR6MSW22Y=</v>
      </c>
      <c r="Z92" s="200" t="str">
        <f>IF(Y92="","",_xll.qlSimpleQuote(SUBSTITUTE(Y92,"=",""),,,Permanent,Trigger,ObjectOverwrite))</f>
        <v>EUR6MSW22Y#0000</v>
      </c>
      <c r="AA92" s="200">
        <f>IF(Y92="","",'6M Pricing'!$I95)</f>
        <v>1.3148534857207584E-2</v>
      </c>
      <c r="AB92" s="218" t="e">
        <f>IF(Z92="","",_xll.qlSimpleQuoteSetValue(Z92,AA92,Trigger))</f>
        <v>#N/A</v>
      </c>
      <c r="AC92" s="208"/>
      <c r="AD92" s="163" t="s">
        <v>116</v>
      </c>
      <c r="AE92" s="163" t="s">
        <v>98</v>
      </c>
      <c r="AF92" s="163" t="str">
        <v>EUR1YSW22Y=</v>
      </c>
      <c r="AG92" s="200" t="str">
        <f>IF(AF92="","",_xll.qlSimpleQuote(SUBSTITUTE(AF92,"=",""),,,Permanent,Trigger,ObjectOverwrite))</f>
        <v>EUR1YSW22Y#0000</v>
      </c>
      <c r="AH92" s="200">
        <f>IF(AF92="","",'1Y Pricing'!$I95)</f>
        <v>1.3915522684960331E-2</v>
      </c>
      <c r="AI92" s="218" t="e">
        <f>IF(AG92="","",_xll.qlSimpleQuoteSetValue(AG92,AH92,Trigger))</f>
        <v>#N/A</v>
      </c>
    </row>
    <row r="93" spans="1:35" hidden="1" outlineLevel="1" x14ac:dyDescent="0.2">
      <c r="A93" s="32"/>
      <c r="B93" s="107" t="str">
        <f t="shared" si="1"/>
        <v/>
      </c>
      <c r="C93" s="208"/>
      <c r="D93" s="208"/>
      <c r="E93" s="208" t="str">
        <f>IF(D93="","",_xll.qlSimpleQuote(SUBSTITUTE(D93,"=",""),,,Permanent,Trigger,ObjectOverwrite))</f>
        <v/>
      </c>
      <c r="F93" s="209" t="str">
        <f>IF(D93="","",'ON Pricing'!$I96)</f>
        <v/>
      </c>
      <c r="G93" s="220"/>
      <c r="H93" s="140"/>
      <c r="I93" s="163" t="s">
        <v>116</v>
      </c>
      <c r="J93" s="163" t="s">
        <v>99</v>
      </c>
      <c r="K93" s="163" t="str">
        <v>EUR1MSW23Y=</v>
      </c>
      <c r="L93" s="200" t="str">
        <f>IF(K93="","",_xll.qlSimpleQuote(SUBSTITUTE(K93,"=",""),,,Permanent,Trigger,ObjectOverwrite))</f>
        <v>EUR1MSW23Y#0000</v>
      </c>
      <c r="M93" s="200">
        <f>IF(K93="","",'1M Pricing'!$I96)</f>
        <v>1.2002233769156802E-2</v>
      </c>
      <c r="N93" s="218" t="e">
        <f>IF(L93="","",_xll.qlSimpleQuoteSetValue(L93,M93,Trigger))</f>
        <v>#N/A</v>
      </c>
      <c r="O93" s="208"/>
      <c r="P93" s="163" t="s">
        <v>116</v>
      </c>
      <c r="Q93" s="163" t="s">
        <v>99</v>
      </c>
      <c r="R93" s="163" t="str">
        <v>EUR3MSW23Y=</v>
      </c>
      <c r="S93" s="200" t="str">
        <f>IF(R93="","",_xll.qlSimpleQuote(SUBSTITUTE(R93,"=",""),,,Permanent,Trigger,ObjectOverwrite))</f>
        <v>EUR3MSW23Y#0000</v>
      </c>
      <c r="T93" s="200">
        <f>IF(R93="","",'3M Pricing'!$I96)</f>
        <v>1.2783981429707195E-2</v>
      </c>
      <c r="U93" s="218" t="e">
        <f>IF(S93="","",_xll.qlSimpleQuoteSetValue(S93,T93,Trigger))</f>
        <v>#N/A</v>
      </c>
      <c r="V93" s="138"/>
      <c r="W93" s="163" t="s">
        <v>116</v>
      </c>
      <c r="X93" s="163" t="s">
        <v>99</v>
      </c>
      <c r="Y93" s="163" t="str">
        <v>EUR6MSW23Y=</v>
      </c>
      <c r="Z93" s="200" t="str">
        <f>IF(Y93="","",_xll.qlSimpleQuote(SUBSTITUTE(Y93,"=",""),,,Permanent,Trigger,ObjectOverwrite))</f>
        <v>EUR6MSW23Y#0000</v>
      </c>
      <c r="AA93" s="200">
        <f>IF(Y93="","",'6M Pricing'!$I96)</f>
        <v>1.3207444819908716E-2</v>
      </c>
      <c r="AB93" s="218" t="e">
        <f>IF(Z93="","",_xll.qlSimpleQuoteSetValue(Z93,AA93,Trigger))</f>
        <v>#N/A</v>
      </c>
      <c r="AC93" s="208"/>
      <c r="AD93" s="163" t="s">
        <v>116</v>
      </c>
      <c r="AE93" s="163" t="s">
        <v>99</v>
      </c>
      <c r="AF93" s="163" t="str">
        <v>EUR1YSW23Y=</v>
      </c>
      <c r="AG93" s="200" t="str">
        <f>IF(AF93="","",_xll.qlSimpleQuote(SUBSTITUTE(AF93,"=",""),,,Permanent,Trigger,ObjectOverwrite))</f>
        <v>EUR1YSW23Y#0000</v>
      </c>
      <c r="AH93" s="200">
        <f>IF(AF93="","",'1Y Pricing'!$I96)</f>
        <v>1.3965570513718611E-2</v>
      </c>
      <c r="AI93" s="218" t="e">
        <f>IF(AG93="","",_xll.qlSimpleQuoteSetValue(AG93,AH93,Trigger))</f>
        <v>#N/A</v>
      </c>
    </row>
    <row r="94" spans="1:35" hidden="1" outlineLevel="1" x14ac:dyDescent="0.2">
      <c r="A94" s="32"/>
      <c r="B94" s="107" t="str">
        <f t="shared" ref="B94:B102" si="2">IF(F94="","","Dp")</f>
        <v/>
      </c>
      <c r="C94" s="208"/>
      <c r="D94" s="208"/>
      <c r="E94" s="208" t="str">
        <f>IF(D94="","",_xll.qlSimpleQuote(SUBSTITUTE(D94,"=",""),,,Permanent,Trigger,ObjectOverwrite))</f>
        <v/>
      </c>
      <c r="F94" s="209" t="str">
        <f>IF(D94="","",'ON Pricing'!$I97)</f>
        <v/>
      </c>
      <c r="G94" s="220"/>
      <c r="H94" s="140"/>
      <c r="I94" s="163" t="s">
        <v>116</v>
      </c>
      <c r="J94" s="163" t="s">
        <v>100</v>
      </c>
      <c r="K94" s="163" t="str">
        <v>EUR1MSW24Y=</v>
      </c>
      <c r="L94" s="200" t="str">
        <f>IF(K94="","",_xll.qlSimpleQuote(SUBSTITUTE(K94,"=",""),,,Permanent,Trigger,ObjectOverwrite))</f>
        <v>EUR1MSW24Y#0000</v>
      </c>
      <c r="M94" s="200">
        <f>IF(K94="","",'1M Pricing'!$I97)</f>
        <v>1.2079365280382375E-2</v>
      </c>
      <c r="N94" s="218" t="e">
        <f>IF(L94="","",_xll.qlSimpleQuoteSetValue(L94,M94,Trigger))</f>
        <v>#N/A</v>
      </c>
      <c r="O94" s="208"/>
      <c r="P94" s="163" t="s">
        <v>116</v>
      </c>
      <c r="Q94" s="163" t="s">
        <v>100</v>
      </c>
      <c r="R94" s="163" t="str">
        <v>EUR3MSW24Y=</v>
      </c>
      <c r="S94" s="200" t="str">
        <f>IF(R94="","",_xll.qlSimpleQuote(SUBSTITUTE(R94,"=",""),,,Permanent,Trigger,ObjectOverwrite))</f>
        <v>EUR3MSW24Y#0000</v>
      </c>
      <c r="T94" s="200">
        <f>IF(R94="","",'3M Pricing'!$I97)</f>
        <v>1.2844730210755632E-2</v>
      </c>
      <c r="U94" s="218" t="e">
        <f>IF(S94="","",_xll.qlSimpleQuoteSetValue(S94,T94,Trigger))</f>
        <v>#N/A</v>
      </c>
      <c r="V94" s="138"/>
      <c r="W94" s="163" t="s">
        <v>116</v>
      </c>
      <c r="X94" s="163" t="s">
        <v>100</v>
      </c>
      <c r="Y94" s="163" t="str">
        <v>EUR6MSW24Y=</v>
      </c>
      <c r="Z94" s="200" t="str">
        <f>IF(Y94="","",_xll.qlSimpleQuote(SUBSTITUTE(Y94,"=",""),,,Permanent,Trigger,ObjectOverwrite))</f>
        <v>EUR6MSW24Y#0000</v>
      </c>
      <c r="AA94" s="200">
        <f>IF(Y94="","",'6M Pricing'!$I97)</f>
        <v>1.3255960943581793E-2</v>
      </c>
      <c r="AB94" s="218" t="e">
        <f>IF(Z94="","",_xll.qlSimpleQuoteSetValue(Z94,AA94,Trigger))</f>
        <v>#N/A</v>
      </c>
      <c r="AC94" s="208"/>
      <c r="AD94" s="163" t="s">
        <v>116</v>
      </c>
      <c r="AE94" s="163" t="s">
        <v>100</v>
      </c>
      <c r="AF94" s="163" t="str">
        <v>EUR1YSW24Y=</v>
      </c>
      <c r="AG94" s="200" t="str">
        <f>IF(AF94="","",_xll.qlSimpleQuote(SUBSTITUTE(AF94,"=",""),,,Permanent,Trigger,ObjectOverwrite))</f>
        <v>EUR1YSW24Y#0000</v>
      </c>
      <c r="AH94" s="200">
        <f>IF(AF94="","",'1Y Pricing'!$I97)</f>
        <v>1.4005046587421415E-2</v>
      </c>
      <c r="AI94" s="218" t="e">
        <f>IF(AG94="","",_xll.qlSimpleQuoteSetValue(AG94,AH94,Trigger))</f>
        <v>#N/A</v>
      </c>
    </row>
    <row r="95" spans="1:35" hidden="1" outlineLevel="1" x14ac:dyDescent="0.2">
      <c r="A95" s="32"/>
      <c r="B95" s="107" t="str">
        <f t="shared" si="2"/>
        <v/>
      </c>
      <c r="C95" s="208"/>
      <c r="D95" s="208"/>
      <c r="E95" s="208" t="str">
        <f>IF(D95="","",_xll.qlSimpleQuote(SUBSTITUTE(D95,"=",""),,,Permanent,Trigger,ObjectOverwrite))</f>
        <v/>
      </c>
      <c r="F95" s="209" t="str">
        <f>IF(D95="","",'ON Pricing'!$I98)</f>
        <v/>
      </c>
      <c r="G95" s="220"/>
      <c r="H95" s="140"/>
      <c r="I95" s="163" t="s">
        <v>116</v>
      </c>
      <c r="J95" s="163" t="s">
        <v>101</v>
      </c>
      <c r="K95" s="163" t="str">
        <v>EUR1MSW25Y=</v>
      </c>
      <c r="L95" s="200" t="str">
        <f>IF(K95="","",_xll.qlSimpleQuote(SUBSTITUTE(K95,"=",""),,,Permanent,Trigger,ObjectOverwrite))</f>
        <v>EUR1MSW25Y#0000</v>
      </c>
      <c r="M95" s="200">
        <f>IF(K95="","",'1M Pricing'!$I98)</f>
        <v>1.214999999998673E-2</v>
      </c>
      <c r="N95" s="218" t="e">
        <f>IF(L95="","",_xll.qlSimpleQuoteSetValue(L95,M95,Trigger))</f>
        <v>#N/A</v>
      </c>
      <c r="O95" s="208"/>
      <c r="P95" s="163" t="s">
        <v>116</v>
      </c>
      <c r="Q95" s="163" t="s">
        <v>101</v>
      </c>
      <c r="R95" s="163" t="str">
        <v>EUR3MSW25Y=</v>
      </c>
      <c r="S95" s="200" t="str">
        <f>IF(R95="","",_xll.qlSimpleQuote(SUBSTITUTE(R95,"=",""),,,Permanent,Trigger,ObjectOverwrite))</f>
        <v>EUR3MSW25Y#0000</v>
      </c>
      <c r="T95" s="200">
        <f>IF(R95="","",'3M Pricing'!$I98)</f>
        <v>1.2900000000138481E-2</v>
      </c>
      <c r="U95" s="218" t="e">
        <f>IF(S95="","",_xll.qlSimpleQuoteSetValue(S95,T95,Trigger))</f>
        <v>#N/A</v>
      </c>
      <c r="V95" s="138"/>
      <c r="W95" s="163" t="s">
        <v>116</v>
      </c>
      <c r="X95" s="163" t="s">
        <v>101</v>
      </c>
      <c r="Y95" s="163" t="str">
        <v>EUR6MSW25Y=</v>
      </c>
      <c r="Z95" s="200" t="str">
        <f>IF(Y95="","",_xll.qlSimpleQuote(SUBSTITUTE(Y95,"=",""),,,Permanent,Trigger,ObjectOverwrite))</f>
        <v>EUR6MSW25Y#0000</v>
      </c>
      <c r="AA95" s="200">
        <f>IF(Y95="","",'6M Pricing'!$I98)</f>
        <v>1.3300597502209948E-2</v>
      </c>
      <c r="AB95" s="218" t="e">
        <f>IF(Z95="","",_xll.qlSimpleQuoteSetValue(Z95,AA95,Trigger))</f>
        <v>#N/A</v>
      </c>
      <c r="AC95" s="208"/>
      <c r="AD95" s="163" t="s">
        <v>116</v>
      </c>
      <c r="AE95" s="163" t="s">
        <v>101</v>
      </c>
      <c r="AF95" s="163" t="str">
        <v>EUR1YSW25Y=</v>
      </c>
      <c r="AG95" s="200" t="str">
        <f>IF(AF95="","",_xll.qlSimpleQuote(SUBSTITUTE(AF95,"=",""),,,Permanent,Trigger,ObjectOverwrite))</f>
        <v>EUR1YSW25Y#0000</v>
      </c>
      <c r="AH95" s="200">
        <f>IF(AF95="","",'1Y Pricing'!$I98)</f>
        <v>1.4039999999333903E-2</v>
      </c>
      <c r="AI95" s="218" t="e">
        <f>IF(AG95="","",_xll.qlSimpleQuoteSetValue(AG95,AH95,Trigger))</f>
        <v>#N/A</v>
      </c>
    </row>
    <row r="96" spans="1:35" hidden="1" outlineLevel="1" x14ac:dyDescent="0.2">
      <c r="A96" s="32"/>
      <c r="B96" s="107" t="str">
        <f t="shared" si="2"/>
        <v/>
      </c>
      <c r="C96" s="208"/>
      <c r="D96" s="208"/>
      <c r="E96" s="208" t="str">
        <f>IF(D96="","",_xll.qlSimpleQuote(SUBSTITUTE(D96,"=",""),,,Permanent,Trigger,ObjectOverwrite))</f>
        <v/>
      </c>
      <c r="F96" s="209" t="str">
        <f>IF(D96="","",'ON Pricing'!$I99)</f>
        <v/>
      </c>
      <c r="G96" s="220"/>
      <c r="H96" s="140"/>
      <c r="I96" s="163" t="s">
        <v>116</v>
      </c>
      <c r="J96" s="163" t="s">
        <v>102</v>
      </c>
      <c r="K96" s="163" t="str">
        <v>EUR1MSW26Y=</v>
      </c>
      <c r="L96" s="200" t="str">
        <f>IF(K96="","",_xll.qlSimpleQuote(SUBSTITUTE(K96,"=",""),,,Permanent,Trigger,ObjectOverwrite))</f>
        <v>EUR1MSW26Y#0000</v>
      </c>
      <c r="M96" s="200">
        <f>IF(K96="","",'1M Pricing'!$I99)</f>
        <v>1.2217233904136149E-2</v>
      </c>
      <c r="N96" s="218" t="e">
        <f>IF(L96="","",_xll.qlSimpleQuoteSetValue(L96,M96,Trigger))</f>
        <v>#N/A</v>
      </c>
      <c r="O96" s="208"/>
      <c r="P96" s="163" t="s">
        <v>116</v>
      </c>
      <c r="Q96" s="163" t="s">
        <v>102</v>
      </c>
      <c r="R96" s="163" t="str">
        <v>EUR3MSW26Y=</v>
      </c>
      <c r="S96" s="200" t="str">
        <f>IF(R96="","",_xll.qlSimpleQuote(SUBSTITUTE(R96,"=",""),,,Permanent,Trigger,ObjectOverwrite))</f>
        <v>EUR3MSW26Y#0000</v>
      </c>
      <c r="T96" s="200">
        <f>IF(R96="","",'3M Pricing'!$I99)</f>
        <v>1.295299278908075E-2</v>
      </c>
      <c r="U96" s="218" t="e">
        <f>IF(S96="","",_xll.qlSimpleQuoteSetValue(S96,T96,Trigger))</f>
        <v>#N/A</v>
      </c>
      <c r="V96" s="138"/>
      <c r="W96" s="163" t="s">
        <v>116</v>
      </c>
      <c r="X96" s="163" t="s">
        <v>102</v>
      </c>
      <c r="Y96" s="163" t="str">
        <v>EUR6MSW26Y=</v>
      </c>
      <c r="Z96" s="200" t="str">
        <f>IF(Y96="","",_xll.qlSimpleQuote(SUBSTITUTE(Y96,"=",""),,,Permanent,Trigger,ObjectOverwrite))</f>
        <v>EUR6MSW26Y#0000</v>
      </c>
      <c r="AA96" s="200">
        <f>IF(Y96="","",'6M Pricing'!$I99)</f>
        <v>1.3343864773820806E-2</v>
      </c>
      <c r="AB96" s="218" t="e">
        <f>IF(Z96="","",_xll.qlSimpleQuoteSetValue(Z96,AA96,Trigger))</f>
        <v>#N/A</v>
      </c>
      <c r="AC96" s="208"/>
      <c r="AD96" s="163" t="s">
        <v>116</v>
      </c>
      <c r="AE96" s="163" t="s">
        <v>102</v>
      </c>
      <c r="AF96" s="163" t="str">
        <v>EUR1YSW26Y=</v>
      </c>
      <c r="AG96" s="200" t="str">
        <f>IF(AF96="","",_xll.qlSimpleQuote(SUBSTITUTE(AF96,"=",""),,,Permanent,Trigger,ObjectOverwrite))</f>
        <v>EUR1YSW26Y#0000</v>
      </c>
      <c r="AH96" s="200">
        <f>IF(AF96="","",'1Y Pricing'!$I99)</f>
        <v>1.4072356861291543E-2</v>
      </c>
      <c r="AI96" s="218" t="e">
        <f>IF(AG96="","",_xll.qlSimpleQuoteSetValue(AG96,AH96,Trigger))</f>
        <v>#N/A</v>
      </c>
    </row>
    <row r="97" spans="1:35" hidden="1" outlineLevel="1" x14ac:dyDescent="0.2">
      <c r="A97" s="32"/>
      <c r="B97" s="107" t="str">
        <f t="shared" si="2"/>
        <v/>
      </c>
      <c r="C97" s="208"/>
      <c r="D97" s="208"/>
      <c r="E97" s="208" t="str">
        <f>IF(D97="","",_xll.qlSimpleQuote(SUBSTITUTE(D97,"=",""),,,Permanent,Trigger,ObjectOverwrite))</f>
        <v/>
      </c>
      <c r="F97" s="209" t="str">
        <f>IF(D97="","",'ON Pricing'!$I100)</f>
        <v/>
      </c>
      <c r="G97" s="220"/>
      <c r="H97" s="140"/>
      <c r="I97" s="163" t="s">
        <v>116</v>
      </c>
      <c r="J97" s="163" t="s">
        <v>103</v>
      </c>
      <c r="K97" s="163" t="str">
        <v>EUR1MSW27Y=</v>
      </c>
      <c r="L97" s="200" t="str">
        <f>IF(K97="","",_xll.qlSimpleQuote(SUBSTITUTE(K97,"=",""),,,Permanent,Trigger,ObjectOverwrite))</f>
        <v>EUR1MSW27Y#0000</v>
      </c>
      <c r="M97" s="200">
        <f>IF(K97="","",'1M Pricing'!$I100)</f>
        <v>1.2282401947392605E-2</v>
      </c>
      <c r="N97" s="218" t="e">
        <f>IF(L97="","",_xll.qlSimpleQuoteSetValue(L97,M97,Trigger))</f>
        <v>#N/A</v>
      </c>
      <c r="O97" s="208"/>
      <c r="P97" s="163" t="s">
        <v>116</v>
      </c>
      <c r="Q97" s="163" t="s">
        <v>103</v>
      </c>
      <c r="R97" s="163" t="str">
        <v>EUR3MSW27Y=</v>
      </c>
      <c r="S97" s="200" t="str">
        <f>IF(R97="","",_xll.qlSimpleQuote(SUBSTITUTE(R97,"=",""),,,Permanent,Trigger,ObjectOverwrite))</f>
        <v>EUR3MSW27Y#0000</v>
      </c>
      <c r="T97" s="200">
        <f>IF(R97="","",'3M Pricing'!$I100)</f>
        <v>1.300515429743028E-2</v>
      </c>
      <c r="U97" s="218" t="e">
        <f>IF(S97="","",_xll.qlSimpleQuoteSetValue(S97,T97,Trigger))</f>
        <v>#N/A</v>
      </c>
      <c r="V97" s="138"/>
      <c r="W97" s="163" t="s">
        <v>116</v>
      </c>
      <c r="X97" s="163" t="s">
        <v>103</v>
      </c>
      <c r="Y97" s="163" t="str">
        <v>EUR6MSW27Y=</v>
      </c>
      <c r="Z97" s="200" t="str">
        <f>IF(Y97="","",_xll.qlSimpleQuote(SUBSTITUTE(Y97,"=",""),,,Permanent,Trigger,ObjectOverwrite))</f>
        <v>EUR6MSW27Y#0000</v>
      </c>
      <c r="AA97" s="200">
        <f>IF(Y97="","",'6M Pricing'!$I100)</f>
        <v>1.3386652990366269E-2</v>
      </c>
      <c r="AB97" s="218" t="e">
        <f>IF(Z97="","",_xll.qlSimpleQuoteSetValue(Z97,AA97,Trigger))</f>
        <v>#N/A</v>
      </c>
      <c r="AC97" s="208"/>
      <c r="AD97" s="163" t="s">
        <v>116</v>
      </c>
      <c r="AE97" s="163" t="s">
        <v>103</v>
      </c>
      <c r="AF97" s="163" t="str">
        <v>EUR1YSW27Y=</v>
      </c>
      <c r="AG97" s="200" t="str">
        <f>IF(AF97="","",_xll.qlSimpleQuote(SUBSTITUTE(AF97,"=",""),,,Permanent,Trigger,ObjectOverwrite))</f>
        <v>EUR1YSW27Y#0000</v>
      </c>
      <c r="AH97" s="200">
        <f>IF(AF97="","",'1Y Pricing'!$I100)</f>
        <v>1.4103852711462639E-2</v>
      </c>
      <c r="AI97" s="218" t="e">
        <f>IF(AG97="","",_xll.qlSimpleQuoteSetValue(AG97,AH97,Trigger))</f>
        <v>#N/A</v>
      </c>
    </row>
    <row r="98" spans="1:35" hidden="1" outlineLevel="1" x14ac:dyDescent="0.2">
      <c r="A98" s="32"/>
      <c r="B98" s="107" t="str">
        <f t="shared" si="2"/>
        <v/>
      </c>
      <c r="C98" s="208"/>
      <c r="D98" s="208"/>
      <c r="E98" s="208" t="str">
        <f>IF(D98="","",_xll.qlSimpleQuote(SUBSTITUTE(D98,"=",""),,,Permanent,Trigger,ObjectOverwrite))</f>
        <v/>
      </c>
      <c r="F98" s="209" t="str">
        <f>IF(D98="","",'ON Pricing'!$I101)</f>
        <v/>
      </c>
      <c r="G98" s="220"/>
      <c r="H98" s="140"/>
      <c r="I98" s="163" t="s">
        <v>116</v>
      </c>
      <c r="J98" s="163" t="s">
        <v>104</v>
      </c>
      <c r="K98" s="163" t="str">
        <v>EUR1MSW28Y=</v>
      </c>
      <c r="L98" s="200" t="str">
        <f>IF(K98="","",_xll.qlSimpleQuote(SUBSTITUTE(K98,"=",""),,,Permanent,Trigger,ObjectOverwrite))</f>
        <v>EUR1MSW28Y#0000</v>
      </c>
      <c r="M98" s="200">
        <f>IF(K98="","",'1M Pricing'!$I101)</f>
        <v>1.2344827681398152E-2</v>
      </c>
      <c r="N98" s="218" t="e">
        <f>IF(L98="","",_xll.qlSimpleQuoteSetValue(L98,M98,Trigger))</f>
        <v>#N/A</v>
      </c>
      <c r="O98" s="208"/>
      <c r="P98" s="163" t="s">
        <v>116</v>
      </c>
      <c r="Q98" s="163" t="s">
        <v>104</v>
      </c>
      <c r="R98" s="163" t="str">
        <v>EUR3MSW28Y=</v>
      </c>
      <c r="S98" s="200" t="str">
        <f>IF(R98="","",_xll.qlSimpleQuote(SUBSTITUTE(R98,"=",""),,,Permanent,Trigger,ObjectOverwrite))</f>
        <v>EUR3MSW28Y#0000</v>
      </c>
      <c r="T98" s="200">
        <f>IF(R98="","",'3M Pricing'!$I101)</f>
        <v>1.3055693774156146E-2</v>
      </c>
      <c r="U98" s="218" t="e">
        <f>IF(S98="","",_xll.qlSimpleQuoteSetValue(S98,T98,Trigger))</f>
        <v>#N/A</v>
      </c>
      <c r="V98" s="138"/>
      <c r="W98" s="163" t="s">
        <v>116</v>
      </c>
      <c r="X98" s="163" t="s">
        <v>104</v>
      </c>
      <c r="Y98" s="163" t="str">
        <v>EUR6MSW28Y=</v>
      </c>
      <c r="Z98" s="200" t="str">
        <f>IF(Y98="","",_xll.qlSimpleQuote(SUBSTITUTE(Y98,"=",""),,,Permanent,Trigger,ObjectOverwrite))</f>
        <v>EUR6MSW28Y#0000</v>
      </c>
      <c r="AA98" s="200">
        <f>IF(Y98="","",'6M Pricing'!$I101)</f>
        <v>1.3427512067344239E-2</v>
      </c>
      <c r="AB98" s="218" t="e">
        <f>IF(Z98="","",_xll.qlSimpleQuoteSetValue(Z98,AA98,Trigger))</f>
        <v>#N/A</v>
      </c>
      <c r="AC98" s="208"/>
      <c r="AD98" s="163" t="s">
        <v>116</v>
      </c>
      <c r="AE98" s="163" t="s">
        <v>104</v>
      </c>
      <c r="AF98" s="163" t="str">
        <v>EUR1YSW28Y=</v>
      </c>
      <c r="AG98" s="200" t="str">
        <f>IF(AF98="","",_xll.qlSimpleQuote(SUBSTITUTE(AF98,"=",""),,,Permanent,Trigger,ObjectOverwrite))</f>
        <v>EUR1YSW28Y#0000</v>
      </c>
      <c r="AH98" s="200">
        <f>IF(AF98="","",'1Y Pricing'!$I101)</f>
        <v>1.4134049576082419E-2</v>
      </c>
      <c r="AI98" s="218" t="e">
        <f>IF(AG98="","",_xll.qlSimpleQuoteSetValue(AG98,AH98,Trigger))</f>
        <v>#N/A</v>
      </c>
    </row>
    <row r="99" spans="1:35" hidden="1" outlineLevel="1" x14ac:dyDescent="0.2">
      <c r="A99" s="32"/>
      <c r="B99" s="107" t="str">
        <f t="shared" si="2"/>
        <v/>
      </c>
      <c r="C99" s="208"/>
      <c r="D99" s="208"/>
      <c r="E99" s="208" t="str">
        <f>IF(D99="","",_xll.qlSimpleQuote(SUBSTITUTE(D99,"=",""),,,Permanent,Trigger,ObjectOverwrite))</f>
        <v/>
      </c>
      <c r="F99" s="209" t="str">
        <f>IF(D99="","",'ON Pricing'!$I102)</f>
        <v/>
      </c>
      <c r="G99" s="220"/>
      <c r="H99" s="140"/>
      <c r="I99" s="163" t="s">
        <v>116</v>
      </c>
      <c r="J99" s="163" t="s">
        <v>105</v>
      </c>
      <c r="K99" s="163" t="str">
        <v>EUR1MSW29Y=</v>
      </c>
      <c r="L99" s="200" t="str">
        <f>IF(K99="","",_xll.qlSimpleQuote(SUBSTITUTE(K99,"=",""),,,Permanent,Trigger,ObjectOverwrite))</f>
        <v>EUR1MSW29Y#0000</v>
      </c>
      <c r="M99" s="200">
        <f>IF(K99="","",'1M Pricing'!$I102)</f>
        <v>1.2405254777545531E-2</v>
      </c>
      <c r="N99" s="218" t="e">
        <f>IF(L99="","",_xll.qlSimpleQuoteSetValue(L99,M99,Trigger))</f>
        <v>#N/A</v>
      </c>
      <c r="O99" s="208"/>
      <c r="P99" s="163" t="s">
        <v>116</v>
      </c>
      <c r="Q99" s="163" t="s">
        <v>105</v>
      </c>
      <c r="R99" s="163" t="str">
        <v>EUR3MSW29Y=</v>
      </c>
      <c r="S99" s="200" t="str">
        <f>IF(R99="","",_xll.qlSimpleQuote(SUBSTITUTE(R99,"=",""),,,Permanent,Trigger,ObjectOverwrite))</f>
        <v>EUR3MSW29Y#0000</v>
      </c>
      <c r="T99" s="200">
        <f>IF(R99="","",'3M Pricing'!$I102)</f>
        <v>1.3105209114693407E-2</v>
      </c>
      <c r="U99" s="218" t="e">
        <f>IF(S99="","",_xll.qlSimpleQuoteSetValue(S99,T99,Trigger))</f>
        <v>#N/A</v>
      </c>
      <c r="V99" s="138"/>
      <c r="W99" s="163" t="s">
        <v>116</v>
      </c>
      <c r="X99" s="163" t="s">
        <v>105</v>
      </c>
      <c r="Y99" s="163" t="str">
        <v>EUR6MSW29Y=</v>
      </c>
      <c r="Z99" s="200" t="str">
        <f>IF(Y99="","",_xll.qlSimpleQuote(SUBSTITUTE(Y99,"=",""),,,Permanent,Trigger,ObjectOverwrite))</f>
        <v>EUR6MSW29Y#0000</v>
      </c>
      <c r="AA99" s="200">
        <f>IF(Y99="","",'6M Pricing'!$I102)</f>
        <v>1.3466311613516744E-2</v>
      </c>
      <c r="AB99" s="218" t="e">
        <f>IF(Z99="","",_xll.qlSimpleQuoteSetValue(Z99,AA99,Trigger))</f>
        <v>#N/A</v>
      </c>
      <c r="AC99" s="208"/>
      <c r="AD99" s="163" t="s">
        <v>116</v>
      </c>
      <c r="AE99" s="163" t="s">
        <v>105</v>
      </c>
      <c r="AF99" s="163" t="str">
        <v>EUR1YSW29Y=</v>
      </c>
      <c r="AG99" s="200" t="str">
        <f>IF(AF99="","",_xll.qlSimpleQuote(SUBSTITUTE(AF99,"=",""),,,Permanent,Trigger,ObjectOverwrite))</f>
        <v>EUR1YSW29Y#0000</v>
      </c>
      <c r="AH99" s="200">
        <f>IF(AF99="","",'1Y Pricing'!$I102)</f>
        <v>1.4163815833005012E-2</v>
      </c>
      <c r="AI99" s="218" t="e">
        <f>IF(AG99="","",_xll.qlSimpleQuoteSetValue(AG99,AH99,Trigger))</f>
        <v>#N/A</v>
      </c>
    </row>
    <row r="100" spans="1:35" hidden="1" outlineLevel="1" x14ac:dyDescent="0.2">
      <c r="A100" s="32"/>
      <c r="B100" s="107" t="str">
        <f t="shared" si="2"/>
        <v/>
      </c>
      <c r="C100" s="208"/>
      <c r="D100" s="208"/>
      <c r="E100" s="208" t="str">
        <f>IF(D100="","",_xll.qlSimpleQuote(SUBSTITUTE(D100,"=",""),,,Permanent,Trigger,ObjectOverwrite))</f>
        <v/>
      </c>
      <c r="F100" s="209" t="str">
        <f>IF(D100="","",'ON Pricing'!$I103)</f>
        <v/>
      </c>
      <c r="G100" s="220"/>
      <c r="H100" s="140"/>
      <c r="I100" s="163" t="s">
        <v>116</v>
      </c>
      <c r="J100" s="163" t="s">
        <v>106</v>
      </c>
      <c r="K100" s="163" t="str">
        <v>EUR1MSW30Y=</v>
      </c>
      <c r="L100" s="200" t="str">
        <f>IF(K100="","",_xll.qlSimpleQuote(SUBSTITUTE(K100,"=",""),,,Permanent,Trigger,ObjectOverwrite))</f>
        <v>EUR1MSW30Y#0000</v>
      </c>
      <c r="M100" s="200">
        <f>IF(K100="","",'1M Pricing'!$I103)</f>
        <v>1.2459999999923645E-2</v>
      </c>
      <c r="N100" s="218" t="e">
        <f>IF(L100="","",_xll.qlSimpleQuoteSetValue(L100,M100,Trigger))</f>
        <v>#N/A</v>
      </c>
      <c r="O100" s="208"/>
      <c r="P100" s="163" t="s">
        <v>116</v>
      </c>
      <c r="Q100" s="163" t="s">
        <v>106</v>
      </c>
      <c r="R100" s="163" t="str">
        <v>EUR3MSW30Y=</v>
      </c>
      <c r="S100" s="200" t="str">
        <f>IF(R100="","",_xll.qlSimpleQuote(SUBSTITUTE(R100,"=",""),,,Permanent,Trigger,ObjectOverwrite))</f>
        <v>EUR3MSW30Y#0000</v>
      </c>
      <c r="T100" s="200">
        <f>IF(R100="","",'3M Pricing'!$I103)</f>
        <v>1.3149999999195189E-2</v>
      </c>
      <c r="U100" s="218" t="e">
        <f>IF(S100="","",_xll.qlSimpleQuoteSetValue(S100,T100,Trigger))</f>
        <v>#N/A</v>
      </c>
      <c r="V100" s="138"/>
      <c r="W100" s="163" t="s">
        <v>116</v>
      </c>
      <c r="X100" s="163" t="s">
        <v>106</v>
      </c>
      <c r="Y100" s="163" t="str">
        <v>EUR6MSW30Y=</v>
      </c>
      <c r="Z100" s="200" t="str">
        <f>IF(Y100="","",_xll.qlSimpleQuote(SUBSTITUTE(Y100,"=",""),,,Permanent,Trigger,ObjectOverwrite))</f>
        <v>EUR6MSW30Y#0000</v>
      </c>
      <c r="AA100" s="200">
        <f>IF(Y100="","",'6M Pricing'!$I103)</f>
        <v>1.349889697274319E-2</v>
      </c>
      <c r="AB100" s="218" t="e">
        <f>IF(Z100="","",_xll.qlSimpleQuoteSetValue(Z100,AA100,Trigger))</f>
        <v>#N/A</v>
      </c>
      <c r="AC100" s="208"/>
      <c r="AD100" s="163" t="s">
        <v>116</v>
      </c>
      <c r="AE100" s="163" t="s">
        <v>106</v>
      </c>
      <c r="AF100" s="163" t="str">
        <v>EUR1YSW30Y=</v>
      </c>
      <c r="AG100" s="200" t="str">
        <f>IF(AF100="","",_xll.qlSimpleQuote(SUBSTITUTE(AF100,"=",""),,,Permanent,Trigger,ObjectOverwrite))</f>
        <v>EUR1YSW30Y#0000</v>
      </c>
      <c r="AH100" s="200">
        <f>IF(AF100="","",'1Y Pricing'!$I103)</f>
        <v>1.4190000000206152E-2</v>
      </c>
      <c r="AI100" s="218" t="e">
        <f>IF(AG100="","",_xll.qlSimpleQuoteSetValue(AG100,AH100,Trigger))</f>
        <v>#N/A</v>
      </c>
    </row>
    <row r="101" spans="1:35" hidden="1" outlineLevel="1" x14ac:dyDescent="0.2">
      <c r="A101" s="32"/>
      <c r="B101" s="107" t="str">
        <f t="shared" si="2"/>
        <v/>
      </c>
      <c r="C101" s="208"/>
      <c r="D101" s="208"/>
      <c r="E101" s="208" t="str">
        <f>IF(D101="","",_xll.qlSimpleQuote(SUBSTITUTE(D101,"=",""),,,Permanent,Trigger,ObjectOverwrite))</f>
        <v/>
      </c>
      <c r="F101" s="209" t="str">
        <f>IF(D101="","",'ON Pricing'!$I104)</f>
        <v/>
      </c>
      <c r="G101" s="220"/>
      <c r="H101" s="140"/>
      <c r="I101" s="163"/>
      <c r="J101" s="163"/>
      <c r="K101" s="163" t="str">
        <v/>
      </c>
      <c r="L101" s="200" t="str">
        <f>IF(K101="","",_xll.qlSimpleQuote(SUBSTITUTE(K101,"=",""),,,Permanent,Trigger,ObjectOverwrite))</f>
        <v/>
      </c>
      <c r="M101" s="200" t="str">
        <f>IF(K101="","",'1M Pricing'!$I104)</f>
        <v/>
      </c>
      <c r="N101" s="218" t="str">
        <f>IF(L101="","",_xll.qlSimpleQuoteSetValue(L101,M101,Trigger))</f>
        <v/>
      </c>
      <c r="O101" s="208"/>
      <c r="P101" s="163" t="s">
        <v>116</v>
      </c>
      <c r="Q101" s="163" t="s">
        <v>120</v>
      </c>
      <c r="R101" s="163" t="str">
        <v>EUR3MSW31Y=</v>
      </c>
      <c r="S101" s="200" t="str">
        <f>IF(R101="","",_xll.qlSimpleQuote(SUBSTITUTE(R101,"=",""),,,Permanent,Trigger,ObjectOverwrite))</f>
        <v>EUR3MSW31Y#0000</v>
      </c>
      <c r="T101" s="200">
        <f>IF(R101="","",'3M Pricing'!$I104)</f>
        <v>1.3190531307910923E-2</v>
      </c>
      <c r="U101" s="218" t="e">
        <f>IF(S101="","",_xll.qlSimpleQuoteSetValue(S101,T101,Trigger))</f>
        <v>#N/A</v>
      </c>
      <c r="V101" s="138"/>
      <c r="W101" s="163"/>
      <c r="X101" s="163"/>
      <c r="Y101" s="163" t="str">
        <v/>
      </c>
      <c r="Z101" s="200" t="str">
        <f>IF(Y101="","",_xll.qlSimpleQuote(SUBSTITUTE(Y101,"=",""),,,Permanent,Trigger,ObjectOverwrite))</f>
        <v/>
      </c>
      <c r="AA101" s="200" t="str">
        <f>IF(Y101="","",'6M Pricing'!$I104)</f>
        <v/>
      </c>
      <c r="AB101" s="218" t="str">
        <f>IF(Z101="","",_xll.qlSimpleQuoteSetValue(Z101,AA101,Trigger))</f>
        <v/>
      </c>
      <c r="AC101" s="208"/>
      <c r="AD101" s="163"/>
      <c r="AE101" s="163"/>
      <c r="AF101" s="163" t="str">
        <v/>
      </c>
      <c r="AG101" s="200" t="str">
        <f>IF(AF101="","",_xll.qlSimpleQuote(SUBSTITUTE(AF101,"=",""),,,Permanent,Trigger,ObjectOverwrite))</f>
        <v/>
      </c>
      <c r="AH101" s="200" t="str">
        <f>IF(AF101="","",'1Y Pricing'!$I104)</f>
        <v/>
      </c>
      <c r="AI101" s="218" t="str">
        <f>IF(AG101="","",_xll.qlSimpleQuoteSetValue(AG101,AH101,Trigger))</f>
        <v/>
      </c>
    </row>
    <row r="102" spans="1:35" collapsed="1" x14ac:dyDescent="0.2">
      <c r="A102" s="32"/>
      <c r="B102" s="107" t="str">
        <f t="shared" si="2"/>
        <v/>
      </c>
      <c r="C102" s="208"/>
      <c r="D102" s="208"/>
      <c r="E102" s="208" t="str">
        <f>IF(D102="","",_xll.qlSimpleQuote(SUBSTITUTE(D102,"=",""),,,Permanent,Trigger,ObjectOverwrite))</f>
        <v/>
      </c>
      <c r="F102" s="209" t="str">
        <f>IF(D102="","",'ON Pricing'!$I105)</f>
        <v/>
      </c>
      <c r="G102" s="220"/>
      <c r="H102" s="140"/>
      <c r="I102" s="163"/>
      <c r="J102" s="163"/>
      <c r="K102" s="163" t="str">
        <v/>
      </c>
      <c r="L102" s="200" t="str">
        <f>IF(K102="","",_xll.qlSimpleQuote(SUBSTITUTE(K102,"=",""),,,Permanent,Trigger,ObjectOverwrite))</f>
        <v/>
      </c>
      <c r="M102" s="200" t="str">
        <f>IF(K102="","",'1M Pricing'!$I105)</f>
        <v/>
      </c>
      <c r="N102" s="218" t="str">
        <f>IF(L102="","",_xll.qlSimpleQuoteSetValue(L102,M102,Trigger))</f>
        <v/>
      </c>
      <c r="O102" s="208"/>
      <c r="P102" s="163" t="s">
        <v>116</v>
      </c>
      <c r="Q102" s="163" t="s">
        <v>121</v>
      </c>
      <c r="R102" s="163" t="str">
        <v>EUR3MSW32Y=</v>
      </c>
      <c r="S102" s="200" t="str">
        <f>IF(R102="","",_xll.qlSimpleQuote(SUBSTITUTE(R102,"=",""),,,Permanent,Trigger,ObjectOverwrite))</f>
        <v>EUR3MSW32Y#0000</v>
      </c>
      <c r="T102" s="200">
        <f>IF(R102="","",'3M Pricing'!$I105)</f>
        <v>1.3226129078460332E-2</v>
      </c>
      <c r="U102" s="218" t="e">
        <f>IF(S102="","",_xll.qlSimpleQuoteSetValue(S102,T102,Trigger))</f>
        <v>#N/A</v>
      </c>
      <c r="V102" s="138"/>
      <c r="W102" s="163"/>
      <c r="X102" s="163"/>
      <c r="Y102" s="163" t="str">
        <v/>
      </c>
      <c r="Z102" s="200" t="str">
        <f>IF(Y102="","",_xll.qlSimpleQuote(SUBSTITUTE(Y102,"=",""),,,Permanent,Trigger,ObjectOverwrite))</f>
        <v/>
      </c>
      <c r="AA102" s="200" t="str">
        <f>IF(Y102="","",'6M Pricing'!$I105)</f>
        <v/>
      </c>
      <c r="AB102" s="218" t="str">
        <f>IF(Z102="","",_xll.qlSimpleQuoteSetValue(Z102,AA102,Trigger))</f>
        <v/>
      </c>
      <c r="AC102" s="208"/>
      <c r="AD102" s="163"/>
      <c r="AE102" s="163"/>
      <c r="AF102" s="163" t="str">
        <v/>
      </c>
      <c r="AG102" s="200" t="str">
        <f>IF(AF102="","",_xll.qlSimpleQuote(SUBSTITUTE(AF102,"=",""),,,Permanent,Trigger,ObjectOverwrite))</f>
        <v/>
      </c>
      <c r="AH102" s="200" t="str">
        <f>IF(AF102="","",'1Y Pricing'!$I105)</f>
        <v/>
      </c>
      <c r="AI102" s="218" t="str">
        <f>IF(AG102="","",_xll.qlSimpleQuoteSetValue(AG102,AH102,Trigger))</f>
        <v/>
      </c>
    </row>
    <row r="103" spans="1:35" x14ac:dyDescent="0.2">
      <c r="A103" s="32"/>
      <c r="B103" s="107"/>
      <c r="C103" s="208"/>
      <c r="D103" s="208"/>
      <c r="E103" s="208"/>
      <c r="F103" s="208"/>
      <c r="G103" s="222"/>
      <c r="H103" s="140"/>
      <c r="I103" s="163"/>
      <c r="J103" s="163"/>
      <c r="K103" s="163" t="str">
        <v/>
      </c>
      <c r="L103" s="163" t="str">
        <f>IF(K103="","",_xll.qlSimpleQuote(SUBSTITUTE(K103,"=",""),,,Permanent,Trigger,ObjectOverwrite))</f>
        <v/>
      </c>
      <c r="M103" s="200" t="str">
        <f>IF(K103="","",'1M Pricing'!$I106)</f>
        <v/>
      </c>
      <c r="N103" s="218" t="str">
        <f>IF(L103="","",_xll.qlSimpleQuoteSetValue(L103,M103,Trigger))</f>
        <v/>
      </c>
      <c r="O103" s="208"/>
      <c r="P103" s="163" t="s">
        <v>116</v>
      </c>
      <c r="Q103" s="163" t="s">
        <v>122</v>
      </c>
      <c r="R103" s="163" t="str">
        <v>EUR3MSW33Y=</v>
      </c>
      <c r="S103" s="163" t="str">
        <f>IF(R103="","",_xll.qlSimpleQuote(SUBSTITUTE(R103,"=",""),,,Permanent,Trigger,ObjectOverwrite))</f>
        <v>EUR3MSW33Y#0000</v>
      </c>
      <c r="T103" s="200">
        <f>IF(R103="","",'3M Pricing'!$I106)</f>
        <v>1.3257370300936737E-2</v>
      </c>
      <c r="U103" s="218" t="e">
        <f>IF(S103="","",_xll.qlSimpleQuoteSetValue(S103,T103,Trigger))</f>
        <v>#N/A</v>
      </c>
      <c r="V103" s="138"/>
      <c r="W103" s="161"/>
      <c r="X103" s="161"/>
      <c r="Y103" s="161" t="str">
        <v/>
      </c>
      <c r="Z103" s="161" t="str">
        <f>IF(Y103="","",_xll.qlSimpleQuote(SUBSTITUTE(Y103,"=",""),,,Permanent,Trigger,ObjectOverwrite))</f>
        <v/>
      </c>
      <c r="AA103" s="163" t="str">
        <f>IF(Y103="","",'6M Pricing'!$I106)</f>
        <v/>
      </c>
      <c r="AB103" s="218" t="str">
        <f>IF(Z103="","",_xll.qlSimpleQuoteSetValue(Z103,AA103,Trigger))</f>
        <v/>
      </c>
      <c r="AC103" s="208"/>
      <c r="AD103" s="163"/>
      <c r="AE103" s="163"/>
      <c r="AF103" s="163" t="str">
        <v/>
      </c>
      <c r="AG103" s="163" t="str">
        <f>IF(AF103="","",_xll.qlSimpleQuote(SUBSTITUTE(AF103,"=",""),,,Permanent,Trigger,ObjectOverwrite))</f>
        <v/>
      </c>
      <c r="AH103" s="163" t="str">
        <f>IF(AF103="","",'1Y Pricing'!$I106)</f>
        <v/>
      </c>
      <c r="AI103" s="218" t="str">
        <f>IF(AG103="","",_xll.qlSimpleQuoteSetValue(AG103,AH103,Trigger))</f>
        <v/>
      </c>
    </row>
    <row r="104" spans="1:35" x14ac:dyDescent="0.2">
      <c r="A104" s="32"/>
      <c r="B104" s="107"/>
      <c r="C104" s="208"/>
      <c r="D104" s="208"/>
      <c r="E104" s="208"/>
      <c r="F104" s="208"/>
      <c r="G104" s="222"/>
      <c r="H104" s="140"/>
      <c r="I104" s="163"/>
      <c r="J104" s="163"/>
      <c r="K104" s="163" t="str">
        <v/>
      </c>
      <c r="L104" s="163" t="str">
        <f>IF(K104="","",_xll.qlSimpleQuote(SUBSTITUTE(K104,"=",""),,,Permanent,Trigger,ObjectOverwrite))</f>
        <v/>
      </c>
      <c r="M104" s="200" t="str">
        <f>IF(K104="","",'1M Pricing'!$I107)</f>
        <v/>
      </c>
      <c r="N104" s="218" t="str">
        <f>IF(L104="","",_xll.qlSimpleQuoteSetValue(L104,M104,Trigger))</f>
        <v/>
      </c>
      <c r="O104" s="208"/>
      <c r="P104" s="163" t="s">
        <v>116</v>
      </c>
      <c r="Q104" s="163" t="s">
        <v>123</v>
      </c>
      <c r="R104" s="163" t="str">
        <v>EUR3MSW34Y=</v>
      </c>
      <c r="S104" s="163" t="str">
        <f>IF(R104="","",_xll.qlSimpleQuote(SUBSTITUTE(R104,"=",""),,,Permanent,Trigger,ObjectOverwrite))</f>
        <v>EUR3MSW34Y#0000</v>
      </c>
      <c r="T104" s="200">
        <f>IF(R104="","",'3M Pricing'!$I107)</f>
        <v>1.3282070255032969E-2</v>
      </c>
      <c r="U104" s="218" t="e">
        <f>IF(S104="","",_xll.qlSimpleQuoteSetValue(S104,T104,Trigger))</f>
        <v>#N/A</v>
      </c>
      <c r="V104" s="138"/>
      <c r="W104" s="161"/>
      <c r="X104" s="161"/>
      <c r="Y104" s="161" t="str">
        <v/>
      </c>
      <c r="Z104" s="161" t="str">
        <f>IF(Y104="","",_xll.qlSimpleQuote(SUBSTITUTE(Y104,"=",""),,,Permanent,Trigger,ObjectOverwrite))</f>
        <v/>
      </c>
      <c r="AA104" s="163" t="str">
        <f>IF(Y104="","",'6M Pricing'!$I107)</f>
        <v/>
      </c>
      <c r="AB104" s="218" t="str">
        <f>IF(Z104="","",_xll.qlSimpleQuoteSetValue(Z104,AA104,Trigger))</f>
        <v/>
      </c>
      <c r="AC104" s="208"/>
      <c r="AD104" s="163"/>
      <c r="AE104" s="163"/>
      <c r="AF104" s="163" t="str">
        <v/>
      </c>
      <c r="AG104" s="163" t="str">
        <f>IF(AF104="","",_xll.qlSimpleQuote(SUBSTITUTE(AF104,"=",""),,,Permanent,Trigger,ObjectOverwrite))</f>
        <v/>
      </c>
      <c r="AH104" s="163" t="str">
        <f>IF(AF104="","",'1Y Pricing'!$I107)</f>
        <v/>
      </c>
      <c r="AI104" s="218" t="str">
        <f>IF(AG104="","",_xll.qlSimpleQuoteSetValue(AG104,AH104,Trigger))</f>
        <v/>
      </c>
    </row>
    <row r="105" spans="1:35" x14ac:dyDescent="0.2">
      <c r="A105" s="32"/>
      <c r="B105" s="107"/>
      <c r="C105" s="208"/>
      <c r="D105" s="208"/>
      <c r="E105" s="208"/>
      <c r="F105" s="208"/>
      <c r="G105" s="222"/>
      <c r="H105" s="140"/>
      <c r="I105" s="163" t="s">
        <v>116</v>
      </c>
      <c r="J105" s="163" t="s">
        <v>107</v>
      </c>
      <c r="K105" s="163" t="str">
        <v>EUR1MSW35Y=</v>
      </c>
      <c r="L105" s="163" t="str">
        <f>IF(K105="","",_xll.qlSimpleQuote(SUBSTITUTE(K105,"=",""),,,Permanent,Trigger,ObjectOverwrite))</f>
        <v>EUR1MSW35Y#0000</v>
      </c>
      <c r="M105" s="200">
        <f>IF(K105="","",'1M Pricing'!$I108)</f>
        <v>1.2655972681646376E-2</v>
      </c>
      <c r="N105" s="218" t="e">
        <f>IF(L105="","",_xll.qlSimpleQuoteSetValue(L105,M105,Trigger))</f>
        <v>#N/A</v>
      </c>
      <c r="O105" s="208"/>
      <c r="P105" s="163" t="s">
        <v>116</v>
      </c>
      <c r="Q105" s="163" t="s">
        <v>107</v>
      </c>
      <c r="R105" s="163" t="str">
        <v>EUR3MSW35Y=</v>
      </c>
      <c r="S105" s="163" t="str">
        <f>IF(R105="","",_xll.qlSimpleQuote(SUBSTITUTE(R105,"=",""),,,Permanent,Trigger,ObjectOverwrite))</f>
        <v>EUR3MSW35Y#0000</v>
      </c>
      <c r="T105" s="200">
        <f>IF(R105="","",'3M Pricing'!$I108)</f>
        <v>1.3301032147017704E-2</v>
      </c>
      <c r="U105" s="218" t="e">
        <f>IF(S105="","",_xll.qlSimpleQuoteSetValue(S105,T105,Trigger))</f>
        <v>#N/A</v>
      </c>
      <c r="V105" s="138"/>
      <c r="W105" s="161" t="s">
        <v>116</v>
      </c>
      <c r="X105" s="161" t="s">
        <v>107</v>
      </c>
      <c r="Y105" s="161" t="str">
        <v>EUR6MSW35Y=</v>
      </c>
      <c r="Z105" s="161" t="str">
        <f>IF(Y105="","",_xll.qlSimpleQuote(SUBSTITUTE(Y105,"=",""),,,Permanent,Trigger,ObjectOverwrite))</f>
        <v>EUR6MSW35Y#0000</v>
      </c>
      <c r="AA105" s="163">
        <f>IF(Y105="","",'6M Pricing'!$I108)</f>
        <v>1.3587922363692835E-2</v>
      </c>
      <c r="AB105" s="218" t="e">
        <f>IF(Z105="","",_xll.qlSimpleQuoteSetValue(Z105,AA105,Trigger))</f>
        <v>#N/A</v>
      </c>
      <c r="AC105" s="208"/>
      <c r="AD105" s="163" t="s">
        <v>116</v>
      </c>
      <c r="AE105" s="163" t="s">
        <v>107</v>
      </c>
      <c r="AF105" s="163" t="str">
        <v>EUR1YSW35Y=</v>
      </c>
      <c r="AG105" s="163" t="str">
        <f>IF(AF105="","",_xll.qlSimpleQuote(SUBSTITUTE(AF105,"=",""),,,Permanent,Trigger,ObjectOverwrite))</f>
        <v>EUR1YSW35Y#0000</v>
      </c>
      <c r="AH105" s="163">
        <f>IF(AF105="","",'1Y Pricing'!$I108)</f>
        <v>1.4263008746595614E-2</v>
      </c>
      <c r="AI105" s="218" t="e">
        <f>IF(AG105="","",_xll.qlSimpleQuoteSetValue(AG105,AH105,Trigger))</f>
        <v>#N/A</v>
      </c>
    </row>
    <row r="106" spans="1:35" x14ac:dyDescent="0.2">
      <c r="A106" s="32"/>
      <c r="B106" s="107"/>
      <c r="C106" s="208"/>
      <c r="D106" s="208"/>
      <c r="E106" s="208"/>
      <c r="F106" s="208"/>
      <c r="G106" s="222"/>
      <c r="H106" s="140"/>
      <c r="I106" s="163"/>
      <c r="J106" s="163"/>
      <c r="K106" s="163" t="str">
        <v/>
      </c>
      <c r="L106" s="163" t="str">
        <f>IF(K106="","",_xll.qlSimpleQuote(SUBSTITUTE(K106,"=",""),,,Permanent,Trigger,ObjectOverwrite))</f>
        <v/>
      </c>
      <c r="M106" s="200" t="str">
        <f>IF(K106="","",'1M Pricing'!$I109)</f>
        <v/>
      </c>
      <c r="N106" s="218" t="str">
        <f>IF(L106="","",_xll.qlSimpleQuoteSetValue(L106,M106,Trigger))</f>
        <v/>
      </c>
      <c r="O106" s="208"/>
      <c r="P106" s="163" t="s">
        <v>116</v>
      </c>
      <c r="Q106" s="163" t="s">
        <v>124</v>
      </c>
      <c r="R106" s="163" t="str">
        <v>EUR3MSW36Y=</v>
      </c>
      <c r="S106" s="163" t="str">
        <f>IF(R106="","",_xll.qlSimpleQuote(SUBSTITUTE(R106,"=",""),,,Permanent,Trigger,ObjectOverwrite))</f>
        <v>EUR3MSW36Y#0000</v>
      </c>
      <c r="T106" s="200">
        <f>IF(R106="","",'3M Pricing'!$I109)</f>
        <v>1.3313797179220255E-2</v>
      </c>
      <c r="U106" s="218" t="e">
        <f>IF(S106="","",_xll.qlSimpleQuoteSetValue(S106,T106,Trigger))</f>
        <v>#N/A</v>
      </c>
      <c r="V106" s="138"/>
      <c r="W106" s="161"/>
      <c r="X106" s="161"/>
      <c r="Y106" s="161" t="str">
        <v/>
      </c>
      <c r="Z106" s="161" t="str">
        <f>IF(Y106="","",_xll.qlSimpleQuote(SUBSTITUTE(Y106,"=",""),,,Permanent,Trigger,ObjectOverwrite))</f>
        <v/>
      </c>
      <c r="AA106" s="163" t="str">
        <f>IF(Y106="","",'6M Pricing'!$I109)</f>
        <v/>
      </c>
      <c r="AB106" s="218" t="str">
        <f>IF(Z106="","",_xll.qlSimpleQuoteSetValue(Z106,AA106,Trigger))</f>
        <v/>
      </c>
      <c r="AC106" s="208"/>
      <c r="AD106" s="163"/>
      <c r="AE106" s="163"/>
      <c r="AF106" s="163" t="str">
        <v/>
      </c>
      <c r="AG106" s="163" t="str">
        <f>IF(AF106="","",_xll.qlSimpleQuote(SUBSTITUTE(AF106,"=",""),,,Permanent,Trigger,ObjectOverwrite))</f>
        <v/>
      </c>
      <c r="AH106" s="163" t="str">
        <f>IF(AF106="","",'1Y Pricing'!$I109)</f>
        <v/>
      </c>
      <c r="AI106" s="218" t="str">
        <f>IF(AG106="","",_xll.qlSimpleQuoteSetValue(AG106,AH106,Trigger))</f>
        <v/>
      </c>
    </row>
    <row r="107" spans="1:35" x14ac:dyDescent="0.2">
      <c r="A107" s="32"/>
      <c r="B107" s="107"/>
      <c r="C107" s="208"/>
      <c r="D107" s="208"/>
      <c r="E107" s="208"/>
      <c r="F107" s="208"/>
      <c r="G107" s="222"/>
      <c r="H107" s="140"/>
      <c r="I107" s="163"/>
      <c r="J107" s="163"/>
      <c r="K107" s="163" t="str">
        <v/>
      </c>
      <c r="L107" s="163" t="str">
        <f>IF(K107="","",_xll.qlSimpleQuote(SUBSTITUTE(K107,"=",""),,,Permanent,Trigger,ObjectOverwrite))</f>
        <v/>
      </c>
      <c r="M107" s="200" t="str">
        <f>IF(K107="","",'1M Pricing'!$I110)</f>
        <v/>
      </c>
      <c r="N107" s="218" t="str">
        <f>IF(L107="","",_xll.qlSimpleQuoteSetValue(L107,M107,Trigger))</f>
        <v/>
      </c>
      <c r="O107" s="208"/>
      <c r="P107" s="163" t="s">
        <v>116</v>
      </c>
      <c r="Q107" s="163" t="s">
        <v>125</v>
      </c>
      <c r="R107" s="163" t="str">
        <v>EUR3MSW37Y=</v>
      </c>
      <c r="S107" s="163" t="str">
        <f>IF(R107="","",_xll.qlSimpleQuote(SUBSTITUTE(R107,"=",""),,,Permanent,Trigger,ObjectOverwrite))</f>
        <v>EUR3MSW37Y#0000</v>
      </c>
      <c r="T107" s="200">
        <f>IF(R107="","",'3M Pricing'!$I110)</f>
        <v>1.3321045523241978E-2</v>
      </c>
      <c r="U107" s="218" t="e">
        <f>IF(S107="","",_xll.qlSimpleQuoteSetValue(S107,T107,Trigger))</f>
        <v>#N/A</v>
      </c>
      <c r="V107" s="138"/>
      <c r="W107" s="161"/>
      <c r="X107" s="161"/>
      <c r="Y107" s="161" t="str">
        <v/>
      </c>
      <c r="Z107" s="161" t="str">
        <f>IF(Y107="","",_xll.qlSimpleQuote(SUBSTITUTE(Y107,"=",""),,,Permanent,Trigger,ObjectOverwrite))</f>
        <v/>
      </c>
      <c r="AA107" s="163" t="str">
        <f>IF(Y107="","",'6M Pricing'!$I110)</f>
        <v/>
      </c>
      <c r="AB107" s="218" t="str">
        <f>IF(Z107="","",_xll.qlSimpleQuoteSetValue(Z107,AA107,Trigger))</f>
        <v/>
      </c>
      <c r="AC107" s="208"/>
      <c r="AD107" s="163"/>
      <c r="AE107" s="163"/>
      <c r="AF107" s="163" t="str">
        <v/>
      </c>
      <c r="AG107" s="163" t="str">
        <f>IF(AF107="","",_xll.qlSimpleQuote(SUBSTITUTE(AF107,"=",""),,,Permanent,Trigger,ObjectOverwrite))</f>
        <v/>
      </c>
      <c r="AH107" s="163" t="str">
        <f>IF(AF107="","",'1Y Pricing'!$I110)</f>
        <v/>
      </c>
      <c r="AI107" s="218" t="str">
        <f>IF(AG107="","",_xll.qlSimpleQuoteSetValue(AG107,AH107,Trigger))</f>
        <v/>
      </c>
    </row>
    <row r="108" spans="1:35" x14ac:dyDescent="0.2">
      <c r="A108" s="32"/>
      <c r="B108" s="107"/>
      <c r="C108" s="208"/>
      <c r="D108" s="208"/>
      <c r="E108" s="208"/>
      <c r="F108" s="208"/>
      <c r="G108" s="222"/>
      <c r="H108" s="140"/>
      <c r="I108" s="163"/>
      <c r="J108" s="163"/>
      <c r="K108" s="163" t="str">
        <v/>
      </c>
      <c r="L108" s="163" t="str">
        <f>IF(K108="","",_xll.qlSimpleQuote(SUBSTITUTE(K108,"=",""),,,Permanent,Trigger,ObjectOverwrite))</f>
        <v/>
      </c>
      <c r="M108" s="200" t="str">
        <f>IF(K108="","",'1M Pricing'!$I111)</f>
        <v/>
      </c>
      <c r="N108" s="218" t="str">
        <f>IF(L108="","",_xll.qlSimpleQuoteSetValue(L108,M108,Trigger))</f>
        <v/>
      </c>
      <c r="O108" s="208"/>
      <c r="P108" s="163" t="s">
        <v>116</v>
      </c>
      <c r="Q108" s="163" t="s">
        <v>126</v>
      </c>
      <c r="R108" s="163" t="str">
        <v>EUR3MSW38Y=</v>
      </c>
      <c r="S108" s="163" t="str">
        <f>IF(R108="","",_xll.qlSimpleQuote(SUBSTITUTE(R108,"=",""),,,Permanent,Trigger,ObjectOverwrite))</f>
        <v>EUR3MSW38Y#0000</v>
      </c>
      <c r="T108" s="200">
        <f>IF(R108="","",'3M Pricing'!$I111)</f>
        <v>1.3320942115228884E-2</v>
      </c>
      <c r="U108" s="218" t="e">
        <f>IF(S108="","",_xll.qlSimpleQuoteSetValue(S108,T108,Trigger))</f>
        <v>#N/A</v>
      </c>
      <c r="V108" s="138"/>
      <c r="W108" s="161"/>
      <c r="X108" s="161"/>
      <c r="Y108" s="161" t="str">
        <v/>
      </c>
      <c r="Z108" s="161" t="str">
        <f>IF(Y108="","",_xll.qlSimpleQuote(SUBSTITUTE(Y108,"=",""),,,Permanent,Trigger,ObjectOverwrite))</f>
        <v/>
      </c>
      <c r="AA108" s="163" t="str">
        <f>IF(Y108="","",'6M Pricing'!$I111)</f>
        <v/>
      </c>
      <c r="AB108" s="218" t="str">
        <f>IF(Z108="","",_xll.qlSimpleQuoteSetValue(Z108,AA108,Trigger))</f>
        <v/>
      </c>
      <c r="AC108" s="208"/>
      <c r="AD108" s="163"/>
      <c r="AE108" s="163"/>
      <c r="AF108" s="163" t="str">
        <v/>
      </c>
      <c r="AG108" s="163" t="str">
        <f>IF(AF108="","",_xll.qlSimpleQuote(SUBSTITUTE(AF108,"=",""),,,Permanent,Trigger,ObjectOverwrite))</f>
        <v/>
      </c>
      <c r="AH108" s="163" t="str">
        <f>IF(AF108="","",'1Y Pricing'!$I111)</f>
        <v/>
      </c>
      <c r="AI108" s="218" t="str">
        <f>IF(AG108="","",_xll.qlSimpleQuoteSetValue(AG108,AH108,Trigger))</f>
        <v/>
      </c>
    </row>
    <row r="109" spans="1:35" x14ac:dyDescent="0.2">
      <c r="B109" s="138"/>
      <c r="C109" s="208"/>
      <c r="D109" s="208"/>
      <c r="E109" s="208"/>
      <c r="F109" s="208"/>
      <c r="G109" s="222"/>
      <c r="H109" s="140"/>
      <c r="I109" s="163"/>
      <c r="J109" s="163"/>
      <c r="K109" s="163" t="str">
        <v/>
      </c>
      <c r="L109" s="163" t="str">
        <f>IF(K109="","",_xll.qlSimpleQuote(SUBSTITUTE(K109,"=",""),,,Permanent,Trigger,ObjectOverwrite))</f>
        <v/>
      </c>
      <c r="M109" s="200" t="str">
        <f>IF(K109="","",'1M Pricing'!$I112)</f>
        <v/>
      </c>
      <c r="N109" s="218" t="str">
        <f>IF(L109="","",_xll.qlSimpleQuoteSetValue(L109,M109,Trigger))</f>
        <v/>
      </c>
      <c r="O109" s="208"/>
      <c r="P109" s="163" t="s">
        <v>116</v>
      </c>
      <c r="Q109" s="163" t="s">
        <v>127</v>
      </c>
      <c r="R109" s="163" t="str">
        <v>EUR3MSW39Y=</v>
      </c>
      <c r="S109" s="163" t="str">
        <f>IF(R109="","",_xll.qlSimpleQuote(SUBSTITUTE(R109,"=",""),,,Permanent,Trigger,ObjectOverwrite))</f>
        <v>EUR3MSW39Y#0000</v>
      </c>
      <c r="T109" s="200">
        <f>IF(R109="","",'3M Pricing'!$I112)</f>
        <v>1.3314012885730685E-2</v>
      </c>
      <c r="U109" s="218" t="e">
        <f>IF(S109="","",_xll.qlSimpleQuoteSetValue(S109,T109,Trigger))</f>
        <v>#N/A</v>
      </c>
      <c r="V109" s="138"/>
      <c r="W109" s="161"/>
      <c r="X109" s="161"/>
      <c r="Y109" s="161" t="str">
        <v/>
      </c>
      <c r="Z109" s="161" t="str">
        <f>IF(Y109="","",_xll.qlSimpleQuote(SUBSTITUTE(Y109,"=",""),,,Permanent,Trigger,ObjectOverwrite))</f>
        <v/>
      </c>
      <c r="AA109" s="163" t="str">
        <f>IF(Y109="","",'6M Pricing'!$I112)</f>
        <v/>
      </c>
      <c r="AB109" s="218" t="str">
        <f>IF(Z109="","",_xll.qlSimpleQuoteSetValue(Z109,AA109,Trigger))</f>
        <v/>
      </c>
      <c r="AC109" s="208"/>
      <c r="AD109" s="163"/>
      <c r="AE109" s="163"/>
      <c r="AF109" s="163" t="str">
        <v/>
      </c>
      <c r="AG109" s="163" t="str">
        <f>IF(AF109="","",_xll.qlSimpleQuote(SUBSTITUTE(AF109,"=",""),,,Permanent,Trigger,ObjectOverwrite))</f>
        <v/>
      </c>
      <c r="AH109" s="163" t="str">
        <f>IF(AF109="","",'1Y Pricing'!$I112)</f>
        <v/>
      </c>
      <c r="AI109" s="218" t="str">
        <f>IF(AG109="","",_xll.qlSimpleQuoteSetValue(AG109,AH109,Trigger))</f>
        <v/>
      </c>
    </row>
    <row r="110" spans="1:35" x14ac:dyDescent="0.2">
      <c r="B110" s="138"/>
      <c r="C110" s="208"/>
      <c r="D110" s="208"/>
      <c r="E110" s="208"/>
      <c r="F110" s="208"/>
      <c r="G110" s="222"/>
      <c r="H110" s="140"/>
      <c r="I110" s="163" t="s">
        <v>116</v>
      </c>
      <c r="J110" s="163" t="s">
        <v>108</v>
      </c>
      <c r="K110" s="163" t="str">
        <v>EUR1MSW40Y=</v>
      </c>
      <c r="L110" s="163" t="str">
        <f>IF(K110="","",_xll.qlSimpleQuote(SUBSTITUTE(K110,"=",""),,,Permanent,Trigger,ObjectOverwrite))</f>
        <v>EUR1MSW40Y#0000</v>
      </c>
      <c r="M110" s="200">
        <f>IF(K110="","",'1M Pricing'!$I113)</f>
        <v>1.2680000000030682E-2</v>
      </c>
      <c r="N110" s="218" t="e">
        <f>IF(L110="","",_xll.qlSimpleQuoteSetValue(L110,M110,Trigger))</f>
        <v>#N/A</v>
      </c>
      <c r="O110" s="208"/>
      <c r="P110" s="163" t="s">
        <v>116</v>
      </c>
      <c r="Q110" s="163" t="s">
        <v>108</v>
      </c>
      <c r="R110" s="163" t="str">
        <v>EUR3MSW40Y=</v>
      </c>
      <c r="S110" s="163" t="str">
        <f>IF(R110="","",_xll.qlSimpleQuote(SUBSTITUTE(R110,"=",""),,,Permanent,Trigger,ObjectOverwrite))</f>
        <v>EUR3MSW40Y#0000</v>
      </c>
      <c r="T110" s="200">
        <f>IF(R110="","",'3M Pricing'!$I113)</f>
        <v>1.3299999999794573E-2</v>
      </c>
      <c r="U110" s="218" t="e">
        <f>IF(S110="","",_xll.qlSimpleQuoteSetValue(S110,T110,Trigger))</f>
        <v>#N/A</v>
      </c>
      <c r="V110" s="138"/>
      <c r="W110" s="161" t="s">
        <v>116</v>
      </c>
      <c r="X110" s="161" t="s">
        <v>108</v>
      </c>
      <c r="Y110" s="161" t="str">
        <v>EUR6MSW40Y=</v>
      </c>
      <c r="Z110" s="161" t="str">
        <f>IF(Y110="","",_xll.qlSimpleQuote(SUBSTITUTE(Y110,"=",""),,,Permanent,Trigger,ObjectOverwrite))</f>
        <v>EUR6MSW40Y#0000</v>
      </c>
      <c r="AA110" s="163">
        <f>IF(Y110="","",'6M Pricing'!$I113)</f>
        <v>1.3577849040072634E-2</v>
      </c>
      <c r="AB110" s="218" t="e">
        <f>IF(Z110="","",_xll.qlSimpleQuoteSetValue(Z110,AA110,Trigger))</f>
        <v>#N/A</v>
      </c>
      <c r="AC110" s="208"/>
      <c r="AD110" s="163" t="s">
        <v>116</v>
      </c>
      <c r="AE110" s="163" t="s">
        <v>108</v>
      </c>
      <c r="AF110" s="163" t="str">
        <v>EUR1YSW40Y=</v>
      </c>
      <c r="AG110" s="163" t="str">
        <f>IF(AF110="","",_xll.qlSimpleQuote(SUBSTITUTE(AF110,"=",""),,,Permanent,Trigger,ObjectOverwrite))</f>
        <v>EUR1YSW40Y#0000</v>
      </c>
      <c r="AH110" s="163">
        <f>IF(AF110="","",'1Y Pricing'!$I113)</f>
        <v>1.4210000000596216E-2</v>
      </c>
      <c r="AI110" s="218" t="e">
        <f>IF(AG110="","",_xll.qlSimpleQuoteSetValue(AG110,AH110,Trigger))</f>
        <v>#N/A</v>
      </c>
    </row>
    <row r="111" spans="1:35" x14ac:dyDescent="0.2">
      <c r="B111" s="138"/>
      <c r="C111" s="208"/>
      <c r="D111" s="208"/>
      <c r="E111" s="208"/>
      <c r="F111" s="208"/>
      <c r="G111" s="222"/>
      <c r="H111" s="140"/>
      <c r="I111" s="163" t="s">
        <v>116</v>
      </c>
      <c r="J111" s="163" t="s">
        <v>109</v>
      </c>
      <c r="K111" s="163" t="str">
        <v>EUR1MSW50Y=</v>
      </c>
      <c r="L111" s="163" t="str">
        <f>IF(K111="","",_xll.qlSimpleQuote(SUBSTITUTE(K111,"=",""),,,Permanent,Trigger,ObjectOverwrite))</f>
        <v>EUR1MSW50Y#0000</v>
      </c>
      <c r="M111" s="200">
        <f>IF(K111="","",'1M Pricing'!$I114)</f>
        <v>1.2330000000025732E-2</v>
      </c>
      <c r="N111" s="218" t="e">
        <f>IF(L111="","",_xll.qlSimpleQuoteSetValue(L111,M111,Trigger))</f>
        <v>#N/A</v>
      </c>
      <c r="O111" s="208"/>
      <c r="P111" s="163" t="s">
        <v>116</v>
      </c>
      <c r="Q111" s="163" t="s">
        <v>109</v>
      </c>
      <c r="R111" s="163" t="str">
        <v>EUR3MSW50Y=</v>
      </c>
      <c r="S111" s="163" t="str">
        <f>IF(R111="","",_xll.qlSimpleQuote(SUBSTITUTE(R111,"=",""),,,Permanent,Trigger,ObjectOverwrite))</f>
        <v>EUR3MSW50Y#0000</v>
      </c>
      <c r="T111" s="200">
        <f>IF(R111="","",'3M Pricing'!$I114)</f>
        <v>1.2900000000010852E-2</v>
      </c>
      <c r="U111" s="218" t="e">
        <f>IF(S111="","",_xll.qlSimpleQuoteSetValue(S111,T111,Trigger))</f>
        <v>#N/A</v>
      </c>
      <c r="V111" s="138"/>
      <c r="W111" s="161" t="s">
        <v>116</v>
      </c>
      <c r="X111" s="161" t="s">
        <v>109</v>
      </c>
      <c r="Y111" s="161" t="str">
        <v>EUR6MSW50Y=</v>
      </c>
      <c r="Z111" s="161" t="str">
        <f>IF(Y111="","",_xll.qlSimpleQuote(SUBSTITUTE(Y111,"=",""),,,Permanent,Trigger,ObjectOverwrite))</f>
        <v>EUR6MSW50Y#0000</v>
      </c>
      <c r="AA111" s="163">
        <f>IF(Y111="","",'6M Pricing'!$I114)</f>
        <v>1.3140223760343997E-2</v>
      </c>
      <c r="AB111" s="218" t="e">
        <f>IF(Z111="","",_xll.qlSimpleQuoteSetValue(Z111,AA111,Trigger))</f>
        <v>#N/A</v>
      </c>
      <c r="AC111" s="208"/>
      <c r="AD111" s="163" t="s">
        <v>116</v>
      </c>
      <c r="AE111" s="163" t="s">
        <v>109</v>
      </c>
      <c r="AF111" s="163" t="str">
        <v>EUR1YSW50Y=</v>
      </c>
      <c r="AG111" s="163" t="str">
        <f>IF(AF111="","",_xll.qlSimpleQuote(SUBSTITUTE(AF111,"=",""),,,Permanent,Trigger,ObjectOverwrite))</f>
        <v>EUR1YSW50Y#0000</v>
      </c>
      <c r="AH111" s="163">
        <f>IF(AF111="","",'1Y Pricing'!$I114)</f>
        <v>1.3730000000000251E-2</v>
      </c>
      <c r="AI111" s="218" t="e">
        <f>IF(AG111="","",_xll.qlSimpleQuoteSetValue(AG111,AH111,Trigger))</f>
        <v>#N/A</v>
      </c>
    </row>
    <row r="112" spans="1:35" x14ac:dyDescent="0.2">
      <c r="B112" s="138"/>
      <c r="C112" s="208"/>
      <c r="D112" s="208"/>
      <c r="E112" s="208"/>
      <c r="F112" s="208"/>
      <c r="G112" s="222"/>
      <c r="H112" s="140"/>
      <c r="I112" s="164" t="s">
        <v>116</v>
      </c>
      <c r="J112" s="164" t="s">
        <v>110</v>
      </c>
      <c r="K112" s="164" t="str">
        <v>EUR1MSW60Y=</v>
      </c>
      <c r="L112" s="164" t="str">
        <f>IF(K112="","",_xll.qlSimpleQuote(SUBSTITUTE(K112,"=",""),,,Permanent,Trigger,ObjectOverwrite))</f>
        <v>EUR1MSW60Y#0000</v>
      </c>
      <c r="M112" s="203">
        <f>IF(K112="","",'1M Pricing'!$I115)</f>
        <v>1.2240000000002397E-2</v>
      </c>
      <c r="N112" s="223" t="e">
        <f>IF(L112="","",_xll.qlSimpleQuoteSetValue(L112,M112,Trigger))</f>
        <v>#N/A</v>
      </c>
      <c r="O112" s="208"/>
      <c r="P112" s="164" t="s">
        <v>116</v>
      </c>
      <c r="Q112" s="164" t="s">
        <v>110</v>
      </c>
      <c r="R112" s="164" t="str">
        <v>EUR3MSW60Y=</v>
      </c>
      <c r="S112" s="164" t="str">
        <f>IF(R112="","",_xll.qlSimpleQuote(SUBSTITUTE(R112,"=",""),,,Permanent,Trigger,ObjectOverwrite))</f>
        <v>EUR3MSW60Y#0000</v>
      </c>
      <c r="T112" s="203">
        <f>IF(R112="","",'3M Pricing'!$I115)</f>
        <v>1.2779999999793137E-2</v>
      </c>
      <c r="U112" s="223" t="e">
        <f>IF(S112="","",_xll.qlSimpleQuoteSetValue(S112,T112,Trigger))</f>
        <v>#N/A</v>
      </c>
      <c r="V112" s="138"/>
      <c r="W112" s="167" t="s">
        <v>116</v>
      </c>
      <c r="X112" s="167" t="s">
        <v>110</v>
      </c>
      <c r="Y112" s="167" t="str">
        <v>EUR6MSW60Y=</v>
      </c>
      <c r="Z112" s="167" t="str">
        <f>IF(Y112="","",_xll.qlSimpleQuote(SUBSTITUTE(Y112,"=",""),,,Permanent,Trigger,ObjectOverwrite))</f>
        <v>EUR6MSW60Y#0000</v>
      </c>
      <c r="AA112" s="164">
        <f>IF(Y112="","",'6M Pricing'!$I115)</f>
        <v>1.2990857876414207E-2</v>
      </c>
      <c r="AB112" s="223" t="e">
        <f>IF(Z112="","",_xll.qlSimpleQuoteSetValue(Z112,AA112,Trigger))</f>
        <v>#N/A</v>
      </c>
      <c r="AC112" s="208"/>
      <c r="AD112" s="164" t="s">
        <v>116</v>
      </c>
      <c r="AE112" s="164" t="s">
        <v>110</v>
      </c>
      <c r="AF112" s="164" t="str">
        <v>EUR1YSW60Y=</v>
      </c>
      <c r="AG112" s="164" t="str">
        <f>IF(AF112="","",_xll.qlSimpleQuote(SUBSTITUTE(AF112,"=",""),,,Permanent,Trigger,ObjectOverwrite))</f>
        <v>EUR1YSW60Y#0000</v>
      </c>
      <c r="AH112" s="164">
        <f>IF(AF112="","",'1Y Pricing'!$I115)</f>
        <v>1.3550000000382053E-2</v>
      </c>
      <c r="AI112" s="223" t="e">
        <f>IF(AG112="","",_xll.qlSimpleQuoteSetValue(AG112,AH112,Trigger))</f>
        <v>#N/A</v>
      </c>
    </row>
    <row r="113" spans="3:35" x14ac:dyDescent="0.2">
      <c r="C113" s="191"/>
      <c r="D113" s="191"/>
      <c r="E113" s="191"/>
      <c r="F113" s="67"/>
      <c r="G113" s="222"/>
      <c r="I113" s="67"/>
      <c r="J113" s="67"/>
      <c r="K113" s="67"/>
      <c r="L113" s="67"/>
      <c r="M113" s="67"/>
      <c r="N113" s="222"/>
      <c r="O113" s="67"/>
      <c r="P113" s="67"/>
      <c r="Q113" s="67"/>
      <c r="R113" s="67"/>
      <c r="S113" s="67"/>
      <c r="T113" s="67"/>
      <c r="U113" s="222"/>
      <c r="V113" s="2"/>
      <c r="W113" s="2"/>
      <c r="X113" s="2"/>
      <c r="Y113" s="2"/>
      <c r="Z113" s="2"/>
      <c r="AA113" s="67"/>
      <c r="AB113" s="222"/>
      <c r="AC113" s="67"/>
      <c r="AD113" s="67"/>
      <c r="AE113" s="67"/>
      <c r="AF113" s="67"/>
      <c r="AG113" s="67"/>
      <c r="AH113" s="67"/>
      <c r="AI113" s="222"/>
    </row>
    <row r="114" spans="3:35" x14ac:dyDescent="0.2">
      <c r="C114" s="191"/>
      <c r="D114" s="191"/>
      <c r="E114" s="191"/>
      <c r="F114" s="67"/>
      <c r="G114" s="222"/>
      <c r="I114" s="67"/>
      <c r="J114" s="67"/>
      <c r="K114" s="67"/>
      <c r="L114" s="67"/>
      <c r="M114" s="67"/>
      <c r="N114" s="222"/>
      <c r="O114" s="67"/>
      <c r="P114" s="67"/>
      <c r="Q114" s="67"/>
      <c r="R114" s="67"/>
      <c r="S114" s="67"/>
      <c r="T114" s="67"/>
      <c r="U114" s="222"/>
      <c r="V114" s="2"/>
      <c r="W114" s="2"/>
      <c r="X114" s="2"/>
      <c r="Y114" s="2"/>
      <c r="Z114" s="2"/>
      <c r="AA114" s="67"/>
      <c r="AB114" s="222"/>
      <c r="AC114" s="67"/>
      <c r="AD114" s="67"/>
      <c r="AE114" s="67"/>
      <c r="AF114" s="67"/>
      <c r="AG114" s="67"/>
      <c r="AH114" s="67"/>
      <c r="AI114" s="222"/>
    </row>
    <row r="115" spans="3:35" x14ac:dyDescent="0.2">
      <c r="C115" s="191"/>
      <c r="D115" s="191"/>
      <c r="E115" s="191"/>
      <c r="F115" s="67"/>
      <c r="G115" s="222"/>
      <c r="I115" s="67"/>
      <c r="J115" s="67"/>
      <c r="K115" s="67"/>
      <c r="L115" s="67"/>
      <c r="M115" s="67"/>
      <c r="N115" s="222"/>
      <c r="O115" s="67"/>
      <c r="P115" s="67"/>
      <c r="Q115" s="67"/>
      <c r="R115" s="67"/>
      <c r="S115" s="67"/>
      <c r="T115" s="67"/>
      <c r="U115" s="222"/>
      <c r="V115" s="2"/>
      <c r="W115" s="2"/>
      <c r="X115" s="2"/>
      <c r="Y115" s="2"/>
      <c r="Z115" s="2"/>
      <c r="AA115" s="67"/>
      <c r="AB115" s="222"/>
      <c r="AC115" s="67"/>
      <c r="AD115" s="67"/>
      <c r="AE115" s="67"/>
      <c r="AF115" s="67"/>
      <c r="AG115" s="67"/>
      <c r="AH115" s="67"/>
      <c r="AI115" s="222"/>
    </row>
    <row r="116" spans="3:35" x14ac:dyDescent="0.2">
      <c r="C116" s="191"/>
      <c r="D116" s="191"/>
      <c r="E116" s="191"/>
      <c r="F116" s="67"/>
      <c r="G116" s="222"/>
      <c r="I116" s="67"/>
      <c r="J116" s="67"/>
      <c r="K116" s="67"/>
      <c r="L116" s="67"/>
      <c r="M116" s="67"/>
      <c r="N116" s="222"/>
      <c r="O116" s="67"/>
      <c r="P116" s="67"/>
      <c r="Q116" s="67"/>
      <c r="R116" s="67"/>
      <c r="S116" s="67"/>
      <c r="T116" s="67"/>
      <c r="U116" s="222"/>
      <c r="V116" s="2"/>
      <c r="W116" s="2"/>
      <c r="X116" s="2"/>
      <c r="Y116" s="2"/>
      <c r="Z116" s="2"/>
      <c r="AA116" s="67"/>
      <c r="AB116" s="222"/>
      <c r="AC116" s="67"/>
      <c r="AD116" s="67"/>
      <c r="AE116" s="67"/>
      <c r="AF116" s="67"/>
      <c r="AG116" s="67"/>
      <c r="AH116" s="67"/>
      <c r="AI116" s="222"/>
    </row>
    <row r="117" spans="3:35" x14ac:dyDescent="0.2">
      <c r="C117" s="191"/>
      <c r="D117" s="191"/>
      <c r="E117" s="191"/>
      <c r="F117" s="67"/>
      <c r="G117" s="222"/>
      <c r="I117" s="67"/>
      <c r="J117" s="67"/>
      <c r="K117" s="67"/>
      <c r="L117" s="67"/>
      <c r="M117" s="67"/>
      <c r="N117" s="222"/>
      <c r="O117" s="67"/>
      <c r="P117" s="67"/>
      <c r="Q117" s="67"/>
      <c r="R117" s="67"/>
      <c r="S117" s="67"/>
      <c r="T117" s="67"/>
      <c r="U117" s="222"/>
      <c r="V117" s="2"/>
      <c r="W117" s="2"/>
      <c r="X117" s="2"/>
      <c r="Y117" s="2"/>
      <c r="Z117" s="2"/>
      <c r="AA117" s="67"/>
      <c r="AB117" s="222"/>
      <c r="AC117" s="67"/>
      <c r="AD117" s="67"/>
      <c r="AE117" s="67"/>
      <c r="AF117" s="67"/>
      <c r="AG117" s="67"/>
      <c r="AH117" s="67"/>
      <c r="AI117" s="222"/>
    </row>
    <row r="118" spans="3:35" x14ac:dyDescent="0.2">
      <c r="C118" s="191"/>
      <c r="D118" s="191"/>
      <c r="E118" s="191"/>
      <c r="F118" s="67"/>
      <c r="G118" s="222"/>
      <c r="I118" s="67"/>
      <c r="J118" s="67"/>
      <c r="K118" s="67"/>
      <c r="L118" s="67"/>
      <c r="M118" s="67"/>
      <c r="N118" s="222"/>
      <c r="O118" s="67"/>
      <c r="P118" s="67"/>
      <c r="Q118" s="67"/>
      <c r="R118" s="67"/>
      <c r="S118" s="67"/>
      <c r="T118" s="67"/>
      <c r="U118" s="222"/>
      <c r="V118" s="2"/>
      <c r="W118" s="2"/>
      <c r="X118" s="2"/>
      <c r="Y118" s="2"/>
      <c r="Z118" s="2"/>
      <c r="AA118" s="67"/>
      <c r="AB118" s="222"/>
      <c r="AC118" s="67"/>
      <c r="AD118" s="67"/>
      <c r="AE118" s="67"/>
      <c r="AF118" s="67"/>
      <c r="AG118" s="67"/>
      <c r="AH118" s="67"/>
      <c r="AI118" s="222"/>
    </row>
    <row r="119" spans="3:35" x14ac:dyDescent="0.2">
      <c r="C119" s="191"/>
      <c r="D119" s="191"/>
      <c r="E119" s="191"/>
      <c r="F119" s="67"/>
      <c r="G119" s="222"/>
      <c r="I119" s="67"/>
      <c r="J119" s="67"/>
      <c r="K119" s="67"/>
      <c r="L119" s="67"/>
      <c r="M119" s="67"/>
      <c r="N119" s="222"/>
      <c r="O119" s="67"/>
      <c r="P119" s="67"/>
      <c r="Q119" s="67"/>
      <c r="R119" s="67"/>
      <c r="S119" s="67"/>
      <c r="T119" s="67"/>
      <c r="U119" s="222"/>
      <c r="V119" s="2"/>
      <c r="W119" s="2"/>
      <c r="X119" s="2"/>
      <c r="Y119" s="2"/>
      <c r="Z119" s="2"/>
      <c r="AA119" s="67"/>
      <c r="AB119" s="222"/>
      <c r="AC119" s="67"/>
      <c r="AD119" s="67"/>
      <c r="AE119" s="67"/>
      <c r="AF119" s="67"/>
      <c r="AG119" s="67"/>
      <c r="AH119" s="67"/>
      <c r="AI119" s="222"/>
    </row>
    <row r="120" spans="3:35" x14ac:dyDescent="0.2">
      <c r="C120" s="191"/>
      <c r="D120" s="191"/>
      <c r="E120" s="191"/>
      <c r="F120" s="67"/>
      <c r="G120" s="222"/>
      <c r="I120" s="67"/>
      <c r="J120" s="67"/>
      <c r="K120" s="67"/>
      <c r="L120" s="67"/>
      <c r="M120" s="67"/>
      <c r="N120" s="222"/>
      <c r="O120" s="67"/>
      <c r="P120" s="67"/>
      <c r="Q120" s="67"/>
      <c r="R120" s="67"/>
      <c r="S120" s="67"/>
      <c r="T120" s="67"/>
      <c r="U120" s="222"/>
      <c r="V120" s="2"/>
      <c r="W120" s="2"/>
      <c r="X120" s="2"/>
      <c r="Y120" s="2"/>
      <c r="Z120" s="2"/>
      <c r="AA120" s="67"/>
      <c r="AB120" s="222"/>
      <c r="AC120" s="67"/>
      <c r="AD120" s="67"/>
      <c r="AE120" s="67"/>
      <c r="AF120" s="67"/>
      <c r="AG120" s="67"/>
      <c r="AH120" s="67"/>
      <c r="AI120" s="222"/>
    </row>
    <row r="121" spans="3:35" x14ac:dyDescent="0.2">
      <c r="C121" s="191"/>
      <c r="D121" s="191"/>
      <c r="E121" s="191"/>
      <c r="F121" s="67"/>
      <c r="G121" s="222"/>
      <c r="I121" s="67"/>
      <c r="J121" s="67"/>
      <c r="K121" s="67"/>
      <c r="L121" s="67"/>
      <c r="M121" s="67"/>
      <c r="N121" s="222"/>
      <c r="O121" s="67"/>
      <c r="P121" s="67"/>
      <c r="Q121" s="67"/>
      <c r="R121" s="67"/>
      <c r="S121" s="67"/>
      <c r="T121" s="67"/>
      <c r="U121" s="222"/>
      <c r="V121" s="2"/>
      <c r="W121" s="2"/>
      <c r="X121" s="2"/>
      <c r="Y121" s="2"/>
      <c r="Z121" s="2"/>
      <c r="AA121" s="67"/>
      <c r="AB121" s="222"/>
      <c r="AC121" s="67"/>
      <c r="AD121" s="67"/>
      <c r="AE121" s="67"/>
      <c r="AF121" s="67"/>
      <c r="AG121" s="67"/>
      <c r="AH121" s="67"/>
      <c r="AI121" s="222"/>
    </row>
    <row r="122" spans="3:35" x14ac:dyDescent="0.2">
      <c r="C122" s="191"/>
      <c r="D122" s="191"/>
      <c r="E122" s="191"/>
      <c r="F122" s="67"/>
      <c r="G122" s="222"/>
      <c r="I122" s="67"/>
      <c r="J122" s="67"/>
      <c r="K122" s="67"/>
      <c r="L122" s="67"/>
      <c r="M122" s="67"/>
      <c r="N122" s="222"/>
      <c r="O122" s="67"/>
      <c r="P122" s="67"/>
      <c r="Q122" s="67"/>
      <c r="R122" s="67"/>
      <c r="S122" s="67"/>
      <c r="T122" s="67"/>
      <c r="U122" s="222"/>
      <c r="V122" s="2"/>
      <c r="W122" s="2"/>
      <c r="X122" s="2"/>
      <c r="Y122" s="2"/>
      <c r="Z122" s="2"/>
      <c r="AA122" s="67"/>
      <c r="AB122" s="222"/>
      <c r="AC122" s="67"/>
      <c r="AD122" s="67"/>
      <c r="AE122" s="67"/>
      <c r="AF122" s="67"/>
      <c r="AG122" s="67"/>
      <c r="AH122" s="67"/>
      <c r="AI122" s="222"/>
    </row>
    <row r="123" spans="3:35" x14ac:dyDescent="0.2">
      <c r="C123" s="191"/>
      <c r="D123" s="191"/>
      <c r="E123" s="191"/>
      <c r="F123" s="67"/>
      <c r="G123" s="222"/>
      <c r="H123" s="67"/>
      <c r="I123" s="67"/>
      <c r="J123" s="67"/>
      <c r="K123" s="67"/>
      <c r="L123" s="67"/>
      <c r="M123" s="67"/>
      <c r="N123" s="222"/>
      <c r="O123" s="67"/>
      <c r="P123" s="67"/>
      <c r="Q123" s="67"/>
      <c r="R123" s="67"/>
      <c r="S123" s="67"/>
      <c r="T123" s="67"/>
      <c r="U123" s="222"/>
      <c r="V123" s="2"/>
      <c r="W123" s="2"/>
      <c r="X123" s="2"/>
      <c r="Y123" s="2"/>
      <c r="Z123" s="2"/>
      <c r="AA123" s="67"/>
      <c r="AB123" s="222"/>
      <c r="AC123" s="67"/>
      <c r="AD123" s="67"/>
      <c r="AE123" s="67"/>
      <c r="AF123" s="67"/>
      <c r="AG123" s="67"/>
      <c r="AH123" s="67"/>
      <c r="AI123" s="222"/>
    </row>
    <row r="124" spans="3:35" x14ac:dyDescent="0.2">
      <c r="C124" s="191"/>
      <c r="D124" s="191"/>
      <c r="E124" s="191"/>
      <c r="F124" s="67"/>
      <c r="G124" s="222"/>
      <c r="H124" s="67"/>
      <c r="I124" s="67"/>
      <c r="J124" s="67"/>
      <c r="K124" s="67"/>
      <c r="L124" s="67"/>
      <c r="M124" s="67"/>
      <c r="N124" s="222"/>
      <c r="O124" s="67"/>
      <c r="P124" s="67"/>
      <c r="Q124" s="67"/>
      <c r="R124" s="67"/>
      <c r="S124" s="67"/>
      <c r="T124" s="67"/>
      <c r="U124" s="222"/>
      <c r="V124" s="2"/>
      <c r="W124" s="2"/>
      <c r="X124" s="2"/>
      <c r="Y124" s="2"/>
      <c r="Z124" s="2"/>
      <c r="AA124" s="67"/>
      <c r="AB124" s="222"/>
      <c r="AC124" s="67"/>
      <c r="AD124" s="67"/>
      <c r="AE124" s="67"/>
      <c r="AF124" s="67"/>
      <c r="AG124" s="67"/>
      <c r="AH124" s="67"/>
      <c r="AI124" s="222"/>
    </row>
    <row r="125" spans="3:35" x14ac:dyDescent="0.2">
      <c r="C125" s="191"/>
      <c r="D125" s="191"/>
      <c r="E125" s="191"/>
      <c r="F125" s="67"/>
      <c r="G125" s="222"/>
      <c r="H125" s="67"/>
      <c r="I125" s="67"/>
      <c r="J125" s="67"/>
      <c r="K125" s="67"/>
      <c r="L125" s="67"/>
      <c r="M125" s="67"/>
      <c r="N125" s="222"/>
      <c r="O125" s="67"/>
      <c r="P125" s="67"/>
      <c r="Q125" s="67"/>
      <c r="R125" s="67"/>
      <c r="S125" s="67"/>
      <c r="T125" s="67"/>
      <c r="U125" s="222"/>
      <c r="V125" s="2"/>
      <c r="W125" s="2"/>
      <c r="X125" s="2"/>
      <c r="Y125" s="2"/>
      <c r="Z125" s="2"/>
      <c r="AA125" s="67"/>
      <c r="AB125" s="222"/>
      <c r="AC125" s="67"/>
      <c r="AD125" s="67"/>
      <c r="AE125" s="67"/>
      <c r="AF125" s="67"/>
      <c r="AG125" s="67"/>
      <c r="AH125" s="67"/>
      <c r="AI125" s="222"/>
    </row>
    <row r="126" spans="3:35" x14ac:dyDescent="0.2">
      <c r="C126" s="191"/>
      <c r="D126" s="191"/>
      <c r="E126" s="191"/>
      <c r="F126" s="67"/>
      <c r="G126" s="222"/>
      <c r="H126" s="67"/>
      <c r="I126" s="67"/>
      <c r="J126" s="67"/>
      <c r="K126" s="67"/>
      <c r="L126" s="67"/>
      <c r="M126" s="67"/>
      <c r="N126" s="222"/>
      <c r="O126" s="67"/>
      <c r="P126" s="67"/>
      <c r="Q126" s="67"/>
      <c r="R126" s="67"/>
      <c r="S126" s="67"/>
      <c r="T126" s="67"/>
      <c r="U126" s="222"/>
      <c r="V126" s="67"/>
      <c r="W126" s="67"/>
      <c r="X126" s="67"/>
      <c r="Y126" s="67"/>
      <c r="Z126" s="67"/>
      <c r="AA126" s="67"/>
      <c r="AB126" s="222"/>
      <c r="AC126" s="67"/>
      <c r="AD126" s="67"/>
      <c r="AE126" s="67"/>
      <c r="AF126" s="67"/>
      <c r="AG126" s="67"/>
      <c r="AH126" s="67"/>
      <c r="AI126" s="222"/>
    </row>
    <row r="127" spans="3:35" x14ac:dyDescent="0.2">
      <c r="C127" s="191"/>
      <c r="D127" s="191"/>
      <c r="E127" s="191"/>
      <c r="F127" s="67"/>
      <c r="G127" s="222"/>
      <c r="H127" s="67"/>
      <c r="I127" s="67"/>
      <c r="J127" s="67"/>
      <c r="K127" s="67"/>
      <c r="L127" s="67"/>
      <c r="M127" s="67"/>
      <c r="N127" s="222"/>
      <c r="O127" s="67"/>
      <c r="P127" s="67"/>
      <c r="Q127" s="67"/>
      <c r="R127" s="67"/>
      <c r="S127" s="67"/>
      <c r="T127" s="67"/>
      <c r="U127" s="222"/>
      <c r="V127" s="67"/>
      <c r="W127" s="67"/>
      <c r="X127" s="67"/>
      <c r="Y127" s="67"/>
      <c r="Z127" s="67"/>
      <c r="AA127" s="67"/>
      <c r="AB127" s="222"/>
      <c r="AC127" s="67"/>
      <c r="AD127" s="67"/>
      <c r="AE127" s="67"/>
      <c r="AF127" s="67"/>
      <c r="AG127" s="67"/>
      <c r="AH127" s="67"/>
      <c r="AI127" s="222"/>
    </row>
    <row r="128" spans="3:35" x14ac:dyDescent="0.2">
      <c r="C128" s="191"/>
      <c r="D128" s="191"/>
      <c r="E128" s="191"/>
      <c r="F128" s="67"/>
      <c r="G128" s="222"/>
      <c r="H128" s="67"/>
      <c r="I128" s="67"/>
      <c r="J128" s="67"/>
      <c r="K128" s="67"/>
      <c r="L128" s="67"/>
      <c r="M128" s="67"/>
      <c r="N128" s="222"/>
      <c r="O128" s="67"/>
      <c r="P128" s="67"/>
      <c r="Q128" s="67"/>
      <c r="R128" s="67"/>
      <c r="S128" s="67"/>
      <c r="T128" s="67"/>
      <c r="U128" s="222"/>
      <c r="V128" s="67"/>
      <c r="W128" s="67"/>
      <c r="X128" s="67"/>
      <c r="Y128" s="67"/>
      <c r="Z128" s="67"/>
      <c r="AA128" s="67"/>
      <c r="AB128" s="222"/>
      <c r="AC128" s="67"/>
      <c r="AD128" s="67"/>
      <c r="AE128" s="67"/>
      <c r="AF128" s="67"/>
      <c r="AG128" s="67"/>
      <c r="AH128" s="67"/>
      <c r="AI128" s="222"/>
    </row>
    <row r="129" spans="3:35" x14ac:dyDescent="0.2">
      <c r="C129" s="191"/>
      <c r="D129" s="191"/>
      <c r="E129" s="191"/>
      <c r="F129" s="67"/>
      <c r="G129" s="222"/>
      <c r="H129" s="67"/>
      <c r="I129" s="67"/>
      <c r="J129" s="67"/>
      <c r="K129" s="67"/>
      <c r="L129" s="67"/>
      <c r="M129" s="67"/>
      <c r="N129" s="222"/>
      <c r="O129" s="67"/>
      <c r="P129" s="67"/>
      <c r="Q129" s="67"/>
      <c r="R129" s="67"/>
      <c r="S129" s="67"/>
      <c r="T129" s="67"/>
      <c r="U129" s="222"/>
      <c r="V129" s="67"/>
      <c r="W129" s="67"/>
      <c r="X129" s="67"/>
      <c r="Y129" s="67"/>
      <c r="Z129" s="67"/>
      <c r="AA129" s="67"/>
      <c r="AB129" s="222"/>
      <c r="AC129" s="67"/>
      <c r="AD129" s="67"/>
      <c r="AE129" s="67"/>
      <c r="AF129" s="67"/>
      <c r="AG129" s="67"/>
      <c r="AH129" s="67"/>
      <c r="AI129" s="222"/>
    </row>
    <row r="130" spans="3:35" x14ac:dyDescent="0.2">
      <c r="C130" s="191"/>
      <c r="D130" s="191"/>
      <c r="E130" s="191"/>
      <c r="F130" s="67"/>
      <c r="G130" s="222"/>
      <c r="H130" s="67"/>
      <c r="I130" s="67"/>
      <c r="J130" s="67"/>
      <c r="K130" s="67"/>
      <c r="L130" s="67"/>
      <c r="M130" s="67"/>
      <c r="N130" s="222"/>
      <c r="O130" s="67"/>
      <c r="P130" s="67"/>
      <c r="Q130" s="67"/>
      <c r="R130" s="67"/>
      <c r="S130" s="67"/>
      <c r="T130" s="67"/>
      <c r="U130" s="222"/>
      <c r="V130" s="67"/>
      <c r="W130" s="67"/>
      <c r="X130" s="67"/>
      <c r="Y130" s="67"/>
      <c r="Z130" s="67"/>
      <c r="AA130" s="67"/>
      <c r="AB130" s="222"/>
      <c r="AC130" s="67"/>
      <c r="AD130" s="67"/>
      <c r="AE130" s="67"/>
      <c r="AF130" s="67"/>
      <c r="AG130" s="67"/>
      <c r="AH130" s="67"/>
      <c r="AI130" s="222"/>
    </row>
    <row r="131" spans="3:35" x14ac:dyDescent="0.2">
      <c r="C131" s="191"/>
      <c r="D131" s="191"/>
      <c r="E131" s="191"/>
      <c r="F131" s="67"/>
      <c r="G131" s="222"/>
      <c r="H131" s="67"/>
      <c r="I131" s="67"/>
      <c r="J131" s="67"/>
      <c r="K131" s="67"/>
      <c r="L131" s="67"/>
      <c r="M131" s="67"/>
      <c r="N131" s="222"/>
      <c r="O131" s="67"/>
      <c r="P131" s="67"/>
      <c r="Q131" s="67"/>
      <c r="R131" s="67"/>
      <c r="S131" s="67"/>
      <c r="T131" s="67"/>
      <c r="U131" s="222"/>
      <c r="V131" s="67"/>
      <c r="W131" s="67"/>
      <c r="X131" s="67"/>
      <c r="Y131" s="67"/>
      <c r="Z131" s="67"/>
      <c r="AA131" s="67"/>
      <c r="AB131" s="222"/>
      <c r="AC131" s="67"/>
      <c r="AD131" s="67"/>
      <c r="AE131" s="67"/>
      <c r="AF131" s="67"/>
      <c r="AG131" s="67"/>
      <c r="AH131" s="67"/>
      <c r="AI131" s="222"/>
    </row>
    <row r="132" spans="3:35" x14ac:dyDescent="0.2">
      <c r="C132" s="191"/>
      <c r="D132" s="191"/>
      <c r="E132" s="191"/>
      <c r="F132" s="67"/>
      <c r="G132" s="222"/>
      <c r="H132" s="67"/>
      <c r="I132" s="67"/>
      <c r="J132" s="67"/>
      <c r="K132" s="67"/>
      <c r="L132" s="67"/>
      <c r="M132" s="67"/>
      <c r="N132" s="222"/>
      <c r="O132" s="67"/>
      <c r="P132" s="67"/>
      <c r="Q132" s="67"/>
      <c r="R132" s="67"/>
      <c r="S132" s="67"/>
      <c r="T132" s="67"/>
      <c r="U132" s="222"/>
      <c r="V132" s="67"/>
      <c r="W132" s="67"/>
      <c r="X132" s="67"/>
      <c r="Y132" s="67"/>
      <c r="Z132" s="67"/>
      <c r="AA132" s="67"/>
      <c r="AB132" s="222"/>
      <c r="AC132" s="67"/>
      <c r="AD132" s="67"/>
      <c r="AE132" s="67"/>
      <c r="AF132" s="67"/>
      <c r="AG132" s="67"/>
      <c r="AH132" s="67"/>
      <c r="AI132" s="222"/>
    </row>
    <row r="133" spans="3:35" x14ac:dyDescent="0.2">
      <c r="C133" s="191"/>
      <c r="D133" s="191"/>
      <c r="E133" s="191"/>
      <c r="F133" s="67"/>
      <c r="G133" s="222"/>
      <c r="H133" s="67"/>
      <c r="I133" s="67"/>
      <c r="J133" s="67"/>
      <c r="K133" s="67"/>
      <c r="L133" s="67"/>
      <c r="M133" s="67"/>
      <c r="N133" s="222"/>
      <c r="O133" s="67"/>
      <c r="P133" s="67"/>
      <c r="Q133" s="67"/>
      <c r="R133" s="67"/>
      <c r="S133" s="67"/>
      <c r="T133" s="67"/>
      <c r="U133" s="222"/>
      <c r="V133" s="67"/>
      <c r="W133" s="67"/>
      <c r="X133" s="67"/>
      <c r="Y133" s="67"/>
      <c r="Z133" s="67"/>
      <c r="AA133" s="67"/>
      <c r="AB133" s="222"/>
      <c r="AC133" s="67"/>
      <c r="AD133" s="67"/>
      <c r="AE133" s="67"/>
      <c r="AF133" s="67"/>
      <c r="AG133" s="67"/>
      <c r="AH133" s="67"/>
      <c r="AI133" s="222"/>
    </row>
    <row r="134" spans="3:35" x14ac:dyDescent="0.2">
      <c r="C134" s="191"/>
      <c r="D134" s="191"/>
      <c r="E134" s="191"/>
      <c r="F134" s="67"/>
      <c r="G134" s="222"/>
      <c r="H134" s="67"/>
      <c r="I134" s="67"/>
      <c r="J134" s="67"/>
      <c r="K134" s="67"/>
      <c r="L134" s="67"/>
      <c r="M134" s="67"/>
      <c r="N134" s="222"/>
      <c r="O134" s="67"/>
      <c r="P134" s="67"/>
      <c r="Q134" s="67"/>
      <c r="R134" s="67"/>
      <c r="S134" s="67"/>
      <c r="T134" s="67"/>
      <c r="U134" s="222"/>
      <c r="V134" s="67"/>
      <c r="W134" s="67"/>
      <c r="X134" s="67"/>
      <c r="Y134" s="67"/>
      <c r="Z134" s="67"/>
      <c r="AA134" s="67"/>
      <c r="AB134" s="222"/>
      <c r="AC134" s="67"/>
      <c r="AD134" s="67"/>
      <c r="AE134" s="67"/>
      <c r="AF134" s="67"/>
      <c r="AG134" s="67"/>
      <c r="AH134" s="67"/>
      <c r="AI134" s="222"/>
    </row>
    <row r="135" spans="3:35" x14ac:dyDescent="0.2">
      <c r="C135" s="191"/>
      <c r="D135" s="191"/>
      <c r="E135" s="191"/>
      <c r="F135" s="67"/>
      <c r="G135" s="222"/>
      <c r="H135" s="67"/>
      <c r="I135" s="67"/>
      <c r="J135" s="67"/>
      <c r="K135" s="67"/>
      <c r="L135" s="67"/>
      <c r="M135" s="67"/>
      <c r="N135" s="222"/>
      <c r="O135" s="67"/>
      <c r="P135" s="67"/>
      <c r="Q135" s="67"/>
      <c r="R135" s="67"/>
      <c r="S135" s="67"/>
      <c r="T135" s="67"/>
      <c r="U135" s="222"/>
      <c r="V135" s="67"/>
      <c r="W135" s="67"/>
      <c r="X135" s="67"/>
      <c r="Y135" s="67"/>
      <c r="Z135" s="67"/>
      <c r="AA135" s="67"/>
      <c r="AB135" s="222"/>
      <c r="AC135" s="67"/>
      <c r="AD135" s="67"/>
      <c r="AE135" s="67"/>
      <c r="AF135" s="67"/>
      <c r="AG135" s="67"/>
      <c r="AH135" s="67"/>
      <c r="AI135" s="222"/>
    </row>
    <row r="136" spans="3:35" x14ac:dyDescent="0.2">
      <c r="C136" s="191"/>
      <c r="D136" s="191"/>
      <c r="E136" s="191"/>
      <c r="F136" s="67"/>
      <c r="G136" s="222"/>
      <c r="H136" s="67"/>
      <c r="I136" s="67"/>
      <c r="J136" s="67"/>
      <c r="K136" s="67"/>
      <c r="L136" s="67"/>
      <c r="M136" s="67"/>
      <c r="N136" s="222"/>
      <c r="O136" s="67"/>
      <c r="P136" s="67"/>
      <c r="Q136" s="67"/>
      <c r="R136" s="67"/>
      <c r="S136" s="67"/>
      <c r="T136" s="67"/>
      <c r="U136" s="222"/>
      <c r="V136" s="67"/>
      <c r="W136" s="67"/>
      <c r="X136" s="67"/>
      <c r="Y136" s="67"/>
      <c r="Z136" s="67"/>
      <c r="AA136" s="67"/>
      <c r="AB136" s="222"/>
      <c r="AC136" s="67"/>
      <c r="AD136" s="67"/>
      <c r="AE136" s="67"/>
      <c r="AF136" s="67"/>
      <c r="AG136" s="67"/>
      <c r="AH136" s="67"/>
      <c r="AI136" s="222"/>
    </row>
    <row r="137" spans="3:35" x14ac:dyDescent="0.2">
      <c r="C137" s="191"/>
      <c r="D137" s="191"/>
      <c r="E137" s="191"/>
      <c r="F137" s="67"/>
      <c r="G137" s="222"/>
      <c r="H137" s="67"/>
      <c r="I137" s="67"/>
      <c r="J137" s="67"/>
      <c r="K137" s="67"/>
      <c r="L137" s="67"/>
      <c r="M137" s="67"/>
      <c r="N137" s="222"/>
      <c r="O137" s="67"/>
      <c r="P137" s="67"/>
      <c r="Q137" s="67"/>
      <c r="R137" s="67"/>
      <c r="S137" s="67"/>
      <c r="T137" s="67"/>
      <c r="U137" s="222"/>
      <c r="V137" s="67"/>
      <c r="W137" s="67"/>
      <c r="X137" s="67"/>
      <c r="Y137" s="67"/>
      <c r="Z137" s="67"/>
      <c r="AA137" s="67"/>
      <c r="AB137" s="222"/>
      <c r="AC137" s="67"/>
      <c r="AD137" s="67"/>
      <c r="AE137" s="67"/>
      <c r="AF137" s="67"/>
      <c r="AG137" s="67"/>
      <c r="AH137" s="67"/>
      <c r="AI137" s="222"/>
    </row>
    <row r="138" spans="3:35" x14ac:dyDescent="0.2">
      <c r="C138" s="191"/>
      <c r="D138" s="191"/>
      <c r="E138" s="191"/>
      <c r="F138" s="67"/>
      <c r="G138" s="222"/>
      <c r="H138" s="67"/>
      <c r="I138" s="67"/>
      <c r="J138" s="67"/>
      <c r="K138" s="67"/>
      <c r="L138" s="67"/>
      <c r="M138" s="67"/>
      <c r="N138" s="222"/>
      <c r="O138" s="67"/>
      <c r="P138" s="67"/>
      <c r="Q138" s="67"/>
      <c r="R138" s="67"/>
      <c r="S138" s="67"/>
      <c r="T138" s="67"/>
      <c r="U138" s="222"/>
      <c r="V138" s="67"/>
      <c r="W138" s="67"/>
      <c r="X138" s="67"/>
      <c r="Y138" s="67"/>
      <c r="Z138" s="67"/>
      <c r="AA138" s="67"/>
      <c r="AB138" s="222"/>
      <c r="AC138" s="67"/>
      <c r="AD138" s="67"/>
      <c r="AE138" s="67"/>
      <c r="AF138" s="67"/>
      <c r="AG138" s="67"/>
      <c r="AH138" s="67"/>
      <c r="AI138" s="222"/>
    </row>
    <row r="139" spans="3:35" x14ac:dyDescent="0.2">
      <c r="C139" s="191"/>
      <c r="D139" s="191"/>
      <c r="E139" s="191"/>
      <c r="F139" s="67"/>
      <c r="G139" s="222"/>
      <c r="H139" s="67"/>
      <c r="I139" s="67"/>
      <c r="J139" s="67"/>
      <c r="K139" s="67"/>
      <c r="L139" s="67"/>
      <c r="M139" s="67"/>
      <c r="N139" s="222"/>
      <c r="O139" s="67"/>
      <c r="P139" s="67"/>
      <c r="Q139" s="67"/>
      <c r="R139" s="67"/>
      <c r="S139" s="67"/>
      <c r="T139" s="67"/>
      <c r="U139" s="222"/>
      <c r="V139" s="67"/>
      <c r="W139" s="67"/>
      <c r="X139" s="67"/>
      <c r="Y139" s="67"/>
      <c r="Z139" s="67"/>
      <c r="AA139" s="67"/>
      <c r="AB139" s="222"/>
      <c r="AC139" s="67"/>
      <c r="AD139" s="67"/>
      <c r="AE139" s="67"/>
      <c r="AF139" s="67"/>
      <c r="AG139" s="67"/>
      <c r="AH139" s="67"/>
      <c r="AI139" s="222"/>
    </row>
    <row r="140" spans="3:35" x14ac:dyDescent="0.2">
      <c r="C140" s="191"/>
      <c r="D140" s="191"/>
      <c r="E140" s="191"/>
      <c r="F140" s="67"/>
      <c r="G140" s="222"/>
      <c r="H140" s="67"/>
      <c r="I140" s="67"/>
      <c r="J140" s="67"/>
      <c r="K140" s="67"/>
      <c r="L140" s="67"/>
      <c r="M140" s="67"/>
      <c r="N140" s="222"/>
      <c r="O140" s="67"/>
      <c r="P140" s="67"/>
      <c r="Q140" s="67"/>
      <c r="R140" s="67"/>
      <c r="S140" s="67"/>
      <c r="T140" s="67"/>
      <c r="U140" s="222"/>
      <c r="V140" s="67"/>
      <c r="W140" s="67"/>
      <c r="X140" s="67"/>
      <c r="Y140" s="67"/>
      <c r="Z140" s="67"/>
      <c r="AA140" s="67"/>
      <c r="AB140" s="222"/>
      <c r="AC140" s="67"/>
      <c r="AD140" s="67"/>
      <c r="AE140" s="67"/>
      <c r="AF140" s="67"/>
      <c r="AG140" s="67"/>
      <c r="AH140" s="67"/>
      <c r="AI140" s="222"/>
    </row>
    <row r="141" spans="3:35" x14ac:dyDescent="0.2">
      <c r="C141" s="191"/>
      <c r="D141" s="191"/>
      <c r="E141" s="191"/>
      <c r="F141" s="67"/>
      <c r="G141" s="222"/>
      <c r="H141" s="67"/>
      <c r="I141" s="67"/>
      <c r="J141" s="67"/>
      <c r="K141" s="67"/>
      <c r="L141" s="67"/>
      <c r="M141" s="67"/>
      <c r="N141" s="222"/>
      <c r="O141" s="67"/>
      <c r="P141" s="67"/>
      <c r="Q141" s="67"/>
      <c r="R141" s="67"/>
      <c r="S141" s="67"/>
      <c r="T141" s="67"/>
      <c r="U141" s="222"/>
      <c r="V141" s="67"/>
      <c r="W141" s="67"/>
      <c r="X141" s="67"/>
      <c r="Y141" s="67"/>
      <c r="Z141" s="67"/>
      <c r="AA141" s="67"/>
      <c r="AB141" s="222"/>
      <c r="AC141" s="67"/>
      <c r="AD141" s="67"/>
      <c r="AE141" s="67"/>
      <c r="AF141" s="67"/>
      <c r="AG141" s="67"/>
      <c r="AH141" s="67"/>
      <c r="AI141" s="222"/>
    </row>
    <row r="142" spans="3:35" x14ac:dyDescent="0.2">
      <c r="C142" s="191"/>
      <c r="D142" s="191"/>
      <c r="E142" s="191"/>
      <c r="F142" s="67"/>
      <c r="G142" s="222"/>
      <c r="H142" s="67"/>
      <c r="I142" s="67"/>
      <c r="J142" s="67"/>
      <c r="K142" s="67"/>
      <c r="L142" s="67"/>
      <c r="M142" s="67"/>
      <c r="N142" s="222"/>
      <c r="O142" s="67"/>
      <c r="P142" s="67"/>
      <c r="Q142" s="67"/>
      <c r="R142" s="67"/>
      <c r="S142" s="67"/>
      <c r="T142" s="67"/>
      <c r="U142" s="222"/>
      <c r="V142" s="67"/>
      <c r="W142" s="67"/>
      <c r="X142" s="67"/>
      <c r="Y142" s="67"/>
      <c r="Z142" s="67"/>
      <c r="AA142" s="67"/>
      <c r="AB142" s="222"/>
      <c r="AC142" s="67"/>
      <c r="AD142" s="67"/>
      <c r="AE142" s="67"/>
      <c r="AF142" s="67"/>
      <c r="AG142" s="67"/>
      <c r="AH142" s="67"/>
      <c r="AI142" s="222"/>
    </row>
    <row r="143" spans="3:35" x14ac:dyDescent="0.2">
      <c r="C143" s="191"/>
      <c r="D143" s="191"/>
      <c r="E143" s="191"/>
      <c r="F143" s="67"/>
      <c r="G143" s="222"/>
      <c r="H143" s="67"/>
      <c r="I143" s="67"/>
      <c r="J143" s="67"/>
      <c r="K143" s="67"/>
      <c r="L143" s="67"/>
      <c r="M143" s="67"/>
      <c r="N143" s="222"/>
      <c r="O143" s="67"/>
      <c r="P143" s="67"/>
      <c r="Q143" s="67"/>
      <c r="R143" s="67"/>
      <c r="S143" s="67"/>
      <c r="T143" s="67"/>
      <c r="U143" s="222"/>
      <c r="V143" s="67"/>
      <c r="W143" s="67"/>
      <c r="X143" s="67"/>
      <c r="Y143" s="67"/>
      <c r="Z143" s="67"/>
      <c r="AA143" s="67"/>
      <c r="AB143" s="222"/>
      <c r="AC143" s="67"/>
      <c r="AD143" s="67"/>
      <c r="AE143" s="67"/>
      <c r="AF143" s="67"/>
      <c r="AG143" s="67"/>
      <c r="AH143" s="67"/>
      <c r="AI143" s="2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74</vt:i4>
      </vt:variant>
    </vt:vector>
  </HeadingPairs>
  <TitlesOfParts>
    <vt:vector size="82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'ON Pricing'!BusinessDayConv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Pricing'!Frequency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2015-05-22T06:24:07Z</dcterms:modified>
</cp:coreProperties>
</file>