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denMEXP\Documents\DaddyO\"/>
    </mc:Choice>
  </mc:AlternateContent>
  <bookViews>
    <workbookView xWindow="0" yWindow="0" windowWidth="23040" windowHeight="9120" activeTab="2"/>
  </bookViews>
  <sheets>
    <sheet name="Transceiver translation to RRH" sheetId="1" r:id="rId1"/>
    <sheet name="Small Cell table" sheetId="3" r:id="rId2"/>
    <sheet name="RRH units in Ericsson segments" sheetId="2" r:id="rId3"/>
  </sheets>
  <externalReferences>
    <externalReference r:id="rId4"/>
    <externalReference r:id="rId5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C7" i="2"/>
  <c r="D10" i="2"/>
  <c r="E10" i="2"/>
  <c r="F10" i="2"/>
  <c r="G10" i="2"/>
  <c r="H10" i="2"/>
  <c r="I10" i="2"/>
  <c r="J10" i="2"/>
  <c r="K10" i="2"/>
  <c r="L10" i="2"/>
  <c r="M10" i="2"/>
  <c r="C10" i="2"/>
  <c r="C8" i="2"/>
  <c r="D8" i="2"/>
  <c r="E8" i="2"/>
  <c r="F8" i="2"/>
  <c r="G8" i="2"/>
  <c r="H8" i="2"/>
  <c r="I8" i="2"/>
  <c r="J8" i="2"/>
  <c r="K8" i="2"/>
  <c r="L8" i="2"/>
  <c r="M8" i="2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C76" i="1"/>
  <c r="C75" i="1"/>
  <c r="C74" i="1"/>
  <c r="D70" i="1"/>
  <c r="E70" i="1"/>
  <c r="F70" i="1"/>
  <c r="G70" i="1"/>
  <c r="H70" i="1"/>
  <c r="I70" i="1"/>
  <c r="J70" i="1"/>
  <c r="K70" i="1"/>
  <c r="L70" i="1"/>
  <c r="M70" i="1"/>
  <c r="N70" i="1"/>
  <c r="O70" i="1"/>
  <c r="D71" i="1"/>
  <c r="E71" i="1"/>
  <c r="F71" i="1"/>
  <c r="G71" i="1"/>
  <c r="H71" i="1"/>
  <c r="I71" i="1"/>
  <c r="J71" i="1"/>
  <c r="K71" i="1"/>
  <c r="L71" i="1"/>
  <c r="M71" i="1"/>
  <c r="N71" i="1"/>
  <c r="O71" i="1"/>
  <c r="D72" i="1"/>
  <c r="E72" i="1"/>
  <c r="F72" i="1"/>
  <c r="G72" i="1"/>
  <c r="H72" i="1"/>
  <c r="I72" i="1"/>
  <c r="J72" i="1"/>
  <c r="K72" i="1"/>
  <c r="L72" i="1"/>
  <c r="M72" i="1"/>
  <c r="N72" i="1"/>
  <c r="O72" i="1"/>
  <c r="C72" i="1"/>
  <c r="C71" i="1"/>
  <c r="C70" i="1"/>
  <c r="C6" i="2"/>
  <c r="D6" i="2"/>
  <c r="E6" i="2"/>
  <c r="F6" i="2"/>
  <c r="G6" i="2"/>
  <c r="H6" i="2"/>
  <c r="I6" i="2"/>
  <c r="J6" i="2"/>
  <c r="K6" i="2"/>
  <c r="L6" i="2"/>
  <c r="M6" i="2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D65" i="1"/>
  <c r="E65" i="1"/>
  <c r="F65" i="1"/>
  <c r="G65" i="1"/>
  <c r="H65" i="1"/>
  <c r="I65" i="1"/>
  <c r="J65" i="1"/>
  <c r="K65" i="1"/>
  <c r="L65" i="1"/>
  <c r="M65" i="1"/>
  <c r="N65" i="1"/>
  <c r="O65" i="1"/>
  <c r="D66" i="1"/>
  <c r="E66" i="1"/>
  <c r="F66" i="1"/>
  <c r="G66" i="1"/>
  <c r="H66" i="1"/>
  <c r="I66" i="1"/>
  <c r="J66" i="1"/>
  <c r="K66" i="1"/>
  <c r="L66" i="1"/>
  <c r="M66" i="1"/>
  <c r="N66" i="1"/>
  <c r="O66" i="1"/>
  <c r="D67" i="1"/>
  <c r="E67" i="1"/>
  <c r="F67" i="1"/>
  <c r="G67" i="1"/>
  <c r="H67" i="1"/>
  <c r="I67" i="1"/>
  <c r="J67" i="1"/>
  <c r="K67" i="1"/>
  <c r="L67" i="1"/>
  <c r="M67" i="1"/>
  <c r="N67" i="1"/>
  <c r="O67" i="1"/>
  <c r="C67" i="1"/>
  <c r="C66" i="1"/>
  <c r="C65" i="1"/>
  <c r="C64" i="1"/>
  <c r="C63" i="1"/>
  <c r="C62" i="1"/>
  <c r="D61" i="1"/>
  <c r="E61" i="1"/>
  <c r="F61" i="1"/>
  <c r="G61" i="1"/>
  <c r="H61" i="1"/>
  <c r="I61" i="1"/>
  <c r="J61" i="1"/>
  <c r="K61" i="1"/>
  <c r="L61" i="1"/>
  <c r="M61" i="1"/>
  <c r="N61" i="1"/>
  <c r="O61" i="1"/>
  <c r="C61" i="1"/>
  <c r="D60" i="1"/>
  <c r="E60" i="1"/>
  <c r="F60" i="1"/>
  <c r="G60" i="1"/>
  <c r="H60" i="1"/>
  <c r="I60" i="1"/>
  <c r="J60" i="1"/>
  <c r="K60" i="1"/>
  <c r="L60" i="1"/>
  <c r="M60" i="1"/>
  <c r="N60" i="1"/>
  <c r="O60" i="1"/>
  <c r="C60" i="1"/>
  <c r="D59" i="1"/>
  <c r="E59" i="1"/>
  <c r="F59" i="1"/>
  <c r="G59" i="1"/>
  <c r="H59" i="1"/>
  <c r="I59" i="1"/>
  <c r="J59" i="1"/>
  <c r="K59" i="1"/>
  <c r="L59" i="1"/>
  <c r="M59" i="1"/>
  <c r="N59" i="1"/>
  <c r="O59" i="1"/>
  <c r="C59" i="1"/>
  <c r="D58" i="1"/>
  <c r="E58" i="1"/>
  <c r="F58" i="1"/>
  <c r="G58" i="1"/>
  <c r="H58" i="1"/>
  <c r="I58" i="1"/>
  <c r="J58" i="1"/>
  <c r="K58" i="1"/>
  <c r="L58" i="1"/>
  <c r="M58" i="1"/>
  <c r="N58" i="1"/>
  <c r="O58" i="1"/>
  <c r="C58" i="1"/>
</calcChain>
</file>

<file path=xl/sharedStrings.xml><?xml version="1.0" encoding="utf-8"?>
<sst xmlns="http://schemas.openxmlformats.org/spreadsheetml/2006/main" count="80" uniqueCount="43">
  <si>
    <t xml:space="preserve">   1T1R or 1T2R</t>
  </si>
  <si>
    <t xml:space="preserve">   2T2R</t>
  </si>
  <si>
    <t xml:space="preserve">   4T4R</t>
  </si>
  <si>
    <t xml:space="preserve">   8T8R</t>
  </si>
  <si>
    <t xml:space="preserve">   16T16R</t>
  </si>
  <si>
    <t xml:space="preserve">   32T32R</t>
  </si>
  <si>
    <t xml:space="preserve">   64T64R</t>
  </si>
  <si>
    <t xml:space="preserve">   192T192R</t>
  </si>
  <si>
    <t xml:space="preserve">   256T256R</t>
  </si>
  <si>
    <t>1024T1024R</t>
  </si>
  <si>
    <t>Total</t>
  </si>
  <si>
    <t>Transceiver Shipments</t>
  </si>
  <si>
    <t>RRH Shipments</t>
  </si>
  <si>
    <t>Macro Classic RRH shipments</t>
  </si>
  <si>
    <t>16T16R and above, all below 6 GHz</t>
  </si>
  <si>
    <t>1T1R thru 8T8R, all below 6 GHz</t>
  </si>
  <si>
    <t>mm-wave RRH shipments</t>
  </si>
  <si>
    <t>"Microcell" shipments</t>
  </si>
  <si>
    <t>All RRH units shipped above 20 GHz</t>
  </si>
  <si>
    <t>Table 3-3:   4G/5G Transceiver Shipments (including new units and upgrades)</t>
  </si>
  <si>
    <t>TD-LTE</t>
  </si>
  <si>
    <t xml:space="preserve">   16R16R</t>
  </si>
  <si>
    <t xml:space="preserve">   128T128R</t>
  </si>
  <si>
    <t>LTE-FDD</t>
  </si>
  <si>
    <t xml:space="preserve">   64T64R </t>
  </si>
  <si>
    <t>Pre-5G</t>
  </si>
  <si>
    <t xml:space="preserve"> 5G &lt; 6 GHz</t>
  </si>
  <si>
    <t xml:space="preserve"> 5G &gt; 20 GHz</t>
  </si>
  <si>
    <t>16T16R &lt; 6 GHz</t>
  </si>
  <si>
    <t>32T32R &lt; 6 GHz</t>
  </si>
  <si>
    <t>64T64R &lt; 6 GHz</t>
  </si>
  <si>
    <t>16T16R &gt; 20 GHz</t>
  </si>
  <si>
    <t>32T32R &gt; 20 GHz</t>
  </si>
  <si>
    <t>64T64R &gt; 20 GHz</t>
  </si>
  <si>
    <t>RRH or compact outdoor small cell shipments, 5-20W RF power composite</t>
  </si>
  <si>
    <t>Table 5-1:  Carrier Outdoor Shipment, by Power, 2013-2023</t>
  </si>
  <si>
    <t>CAGR ('17-'23)</t>
  </si>
  <si>
    <t>Low Power (&lt;5W per antenna)</t>
  </si>
  <si>
    <t>High Power (&gt;5W per antenna)</t>
  </si>
  <si>
    <t>TOTAL</t>
  </si>
  <si>
    <t>Note:  From MEXP-TRX-18-FU2, August 2018, Joe Madden</t>
  </si>
  <si>
    <t>Note:  From MEXP-SMALLCELLS-=18-FU1, August 2018, Kyung Mun.</t>
  </si>
  <si>
    <t>AAS RRH unit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</si>
</sst>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0"/>
      <name val="Candara"/>
      <family val="2"/>
    </font>
    <font>
      <b/>
      <sz val="1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Border="1" applyAlignment="1">
      <alignment horizontal="left"/>
    </xf>
    <xf numFmtId="43" fontId="3" fillId="0" borderId="0" xfId="0" applyNumberFormat="1" applyFont="1"/>
    <xf numFmtId="164" fontId="3" fillId="0" borderId="0" xfId="0" applyNumberFormat="1" applyFont="1"/>
    <xf numFmtId="0" fontId="4" fillId="0" borderId="0" xfId="0" applyFont="1" applyBorder="1" applyAlignment="1">
      <alignment horizontal="right"/>
    </xf>
    <xf numFmtId="164" fontId="4" fillId="0" borderId="0" xfId="0" applyNumberFormat="1" applyFont="1"/>
    <xf numFmtId="0" fontId="3" fillId="0" borderId="0" xfId="0" applyFont="1" applyBorder="1"/>
    <xf numFmtId="0" fontId="4" fillId="2" borderId="1" xfId="0" applyFont="1" applyFill="1" applyBorder="1" applyAlignment="1">
      <alignment horizontal="right"/>
    </xf>
    <xf numFmtId="4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4" fontId="3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1" applyNumberFormat="1" applyFont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2" fillId="3" borderId="0" xfId="0" applyNumberFormat="1" applyFont="1" applyFill="1"/>
    <xf numFmtId="3" fontId="1" fillId="0" borderId="0" xfId="0" applyNumberFormat="1" applyFont="1"/>
    <xf numFmtId="9" fontId="2" fillId="0" borderId="0" xfId="2" applyFont="1"/>
    <xf numFmtId="3" fontId="2" fillId="0" borderId="0" xfId="0" applyNumberFormat="1" applyFont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/>
              <a:t>5G at</a:t>
            </a:r>
            <a:r>
              <a:rPr lang="en-US" baseline="0"/>
              <a:t> 3-5 GHz</a:t>
            </a:r>
            <a:r>
              <a:rPr lang="en-US" sz="1440" b="0" i="0" u="none" strike="noStrike" baseline="0">
                <a:effectLst/>
              </a:rPr>
              <a:t>                         </a:t>
            </a:r>
            <a:endParaRPr lang="en-US"/>
          </a:p>
        </c:rich>
      </c:tx>
      <c:layout>
        <c:manualLayout>
          <c:xMode val="edge"/>
          <c:yMode val="edge"/>
          <c:x val="2.0833333333333333E-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0555555555555561E-2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3333333333333329E-2"/>
                  <c:y val="0.157407407407407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4999999999999997E-2"/>
                  <c:y val="-5.5555555555555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'[1]3.  TRX MIMO Breakdowns'!$C$77:$C$82</c:f>
              <c:strCache>
                <c:ptCount val="6"/>
                <c:pt idx="0">
                  <c:v>   4T4R</c:v>
                </c:pt>
                <c:pt idx="1">
                  <c:v>   8T8R</c:v>
                </c:pt>
                <c:pt idx="2">
                  <c:v>   16R16R</c:v>
                </c:pt>
                <c:pt idx="3">
                  <c:v>   32T32R</c:v>
                </c:pt>
                <c:pt idx="4">
                  <c:v>   64T64R </c:v>
                </c:pt>
                <c:pt idx="5">
                  <c:v>   128T128R</c:v>
                </c:pt>
              </c:strCache>
            </c:strRef>
          </c:cat>
          <c:val>
            <c:numRef>
              <c:f>'[1]3.  TRX MIMO Breakdowns'!$R$77:$R$82</c:f>
              <c:numCache>
                <c:formatCode>_(* #,##0_);_(* \(#,##0\);_(* "-"??_);_(@_)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166687</xdr:colOff>
      <xdr:row>18</xdr:row>
      <xdr:rowOff>96838</xdr:rowOff>
    </xdr:from>
    <xdr:to>
      <xdr:col>33</xdr:col>
      <xdr:colOff>63500</xdr:colOff>
      <xdr:row>34</xdr:row>
      <xdr:rowOff>46038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xp-trx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denMEXP/Dropbox%20(MEXP)/MEXP%20files/mexp-smallcells-18-fu1%20fujitsu%20lim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 and Definitions"/>
      <sheetName val="TOC"/>
      <sheetName val="1.  Base Stations"/>
      <sheetName val="2. Transceivers"/>
      <sheetName val="3.  TRX MIMO Breakdowns"/>
      <sheetName val="4. RRH"/>
      <sheetName val="5. AAS and IAR"/>
      <sheetName val="6.  TRX by power"/>
      <sheetName val="7. Regions"/>
      <sheetName val="8.  TRX by OEM"/>
      <sheetName val="TRX by air interface+band"/>
      <sheetName val="TRX by 3GPP band"/>
    </sheetNames>
    <sheetDataSet>
      <sheetData sheetId="0"/>
      <sheetData sheetId="1"/>
      <sheetData sheetId="2"/>
      <sheetData sheetId="3"/>
      <sheetData sheetId="4">
        <row r="58">
          <cell r="I58">
            <v>2016</v>
          </cell>
          <cell r="J58">
            <v>2017</v>
          </cell>
          <cell r="K58">
            <v>2018</v>
          </cell>
          <cell r="L58">
            <v>2019</v>
          </cell>
          <cell r="M58">
            <v>2020</v>
          </cell>
          <cell r="N58">
            <v>2021</v>
          </cell>
          <cell r="O58">
            <v>2022</v>
          </cell>
          <cell r="P58">
            <v>2023</v>
          </cell>
        </row>
        <row r="77">
          <cell r="C77" t="str">
            <v xml:space="preserve">   4T4R</v>
          </cell>
        </row>
        <row r="78">
          <cell r="C78" t="str">
            <v xml:space="preserve">   8T8R</v>
          </cell>
        </row>
        <row r="79">
          <cell r="C79" t="str">
            <v xml:space="preserve">   16R16R</v>
          </cell>
        </row>
        <row r="80">
          <cell r="C80" t="str">
            <v xml:space="preserve">   32T32R</v>
          </cell>
        </row>
        <row r="81">
          <cell r="C81" t="str">
            <v xml:space="preserve">   64T64R </v>
          </cell>
        </row>
        <row r="82">
          <cell r="C82" t="str">
            <v xml:space="preserve">   128T128R</v>
          </cell>
        </row>
        <row r="94">
          <cell r="C94" t="str">
            <v xml:space="preserve">   1T1R or 1T2R</v>
          </cell>
          <cell r="I94">
            <v>3361884</v>
          </cell>
          <cell r="J94">
            <v>2722942</v>
          </cell>
          <cell r="K94">
            <v>2288410</v>
          </cell>
          <cell r="L94">
            <v>1550000</v>
          </cell>
          <cell r="M94">
            <v>1154950</v>
          </cell>
          <cell r="N94">
            <v>661553.75</v>
          </cell>
          <cell r="O94">
            <v>459004</v>
          </cell>
          <cell r="P94">
            <v>337650.3</v>
          </cell>
        </row>
        <row r="95">
          <cell r="C95" t="str">
            <v xml:space="preserve">   2T2R</v>
          </cell>
          <cell r="I95">
            <v>6484211.139301789</v>
          </cell>
          <cell r="J95">
            <v>6982019.9999999991</v>
          </cell>
          <cell r="K95">
            <v>6749400</v>
          </cell>
          <cell r="L95">
            <v>6296131.8800000008</v>
          </cell>
          <cell r="M95">
            <v>5991526.2016000003</v>
          </cell>
          <cell r="N95">
            <v>5609859.5116799995</v>
          </cell>
          <cell r="O95">
            <v>5228578.6924031992</v>
          </cell>
          <cell r="P95">
            <v>4851602.9561151993</v>
          </cell>
        </row>
        <row r="96">
          <cell r="C96" t="str">
            <v xml:space="preserve">   4T4R</v>
          </cell>
          <cell r="I96">
            <v>1070243.0791021171</v>
          </cell>
          <cell r="J96">
            <v>1248095.9999999998</v>
          </cell>
          <cell r="K96">
            <v>1520800.0000000002</v>
          </cell>
          <cell r="L96">
            <v>1919976</v>
          </cell>
          <cell r="M96">
            <v>2296101.4400000004</v>
          </cell>
          <cell r="N96">
            <v>2777577.7279999997</v>
          </cell>
          <cell r="O96">
            <v>3234200.7761919992</v>
          </cell>
          <cell r="P96">
            <v>3663954.3311359994</v>
          </cell>
        </row>
        <row r="97">
          <cell r="C97" t="str">
            <v xml:space="preserve">   8T8R</v>
          </cell>
          <cell r="I97">
            <v>3862642.8849999998</v>
          </cell>
          <cell r="J97">
            <v>3885816</v>
          </cell>
          <cell r="K97">
            <v>3349880</v>
          </cell>
          <cell r="L97">
            <v>5031564</v>
          </cell>
          <cell r="M97">
            <v>7556956</v>
          </cell>
          <cell r="N97">
            <v>9816640</v>
          </cell>
          <cell r="O97">
            <v>10508836</v>
          </cell>
          <cell r="P97">
            <v>10927000</v>
          </cell>
        </row>
        <row r="98">
          <cell r="C98" t="str">
            <v xml:space="preserve">   16T16R</v>
          </cell>
          <cell r="I98">
            <v>0</v>
          </cell>
          <cell r="J98">
            <v>0</v>
          </cell>
          <cell r="K98">
            <v>1440</v>
          </cell>
          <cell r="L98">
            <v>1929800.0000000002</v>
          </cell>
          <cell r="M98">
            <v>6503999.9999999991</v>
          </cell>
          <cell r="N98">
            <v>7215999.9999999991</v>
          </cell>
          <cell r="O98">
            <v>7415199.9999999991</v>
          </cell>
          <cell r="P98">
            <v>6247999.9999999991</v>
          </cell>
        </row>
        <row r="99">
          <cell r="C99" t="str">
            <v xml:space="preserve">   32T32R</v>
          </cell>
          <cell r="I99">
            <v>0</v>
          </cell>
          <cell r="J99">
            <v>0</v>
          </cell>
          <cell r="K99">
            <v>0</v>
          </cell>
          <cell r="L99">
            <v>20000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C100" t="str">
            <v xml:space="preserve">   64T64R</v>
          </cell>
          <cell r="I100">
            <v>0</v>
          </cell>
          <cell r="J100">
            <v>616296</v>
          </cell>
          <cell r="K100">
            <v>1355600</v>
          </cell>
          <cell r="L100">
            <v>31672196.840000004</v>
          </cell>
          <cell r="M100">
            <v>42744914.5088</v>
          </cell>
          <cell r="N100">
            <v>33974450.21824</v>
          </cell>
          <cell r="O100">
            <v>19216199.836825602</v>
          </cell>
          <cell r="P100">
            <v>21737097.885337599</v>
          </cell>
        </row>
        <row r="101">
          <cell r="C101" t="str">
            <v xml:space="preserve">   192T192R</v>
          </cell>
          <cell r="I101">
            <v>0</v>
          </cell>
          <cell r="J101">
            <v>0</v>
          </cell>
          <cell r="K101">
            <v>11520.000000000002</v>
          </cell>
          <cell r="L101">
            <v>2400</v>
          </cell>
          <cell r="M101">
            <v>5039999.9999999991</v>
          </cell>
          <cell r="N101">
            <v>6719999.9999999991</v>
          </cell>
          <cell r="O101">
            <v>7559999.9999999991</v>
          </cell>
          <cell r="P101">
            <v>8399999.9999999981</v>
          </cell>
        </row>
        <row r="102">
          <cell r="C102" t="str">
            <v xml:space="preserve">   256T256R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C103" t="str">
            <v>1024T1024R</v>
          </cell>
          <cell r="I103">
            <v>0</v>
          </cell>
          <cell r="J103">
            <v>0</v>
          </cell>
          <cell r="K103">
            <v>552960</v>
          </cell>
          <cell r="L103">
            <v>11520000</v>
          </cell>
          <cell r="M103">
            <v>38400000</v>
          </cell>
          <cell r="N103">
            <v>51200000</v>
          </cell>
          <cell r="O103">
            <v>57600000</v>
          </cell>
          <cell r="P103">
            <v>64000000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efinitions"/>
      <sheetName val="TOC"/>
      <sheetName val="Summary"/>
      <sheetName val="Residential"/>
      <sheetName val="Enterprise"/>
      <sheetName val="Carrier Indoor"/>
      <sheetName val="Carrier Outdoor"/>
      <sheetName val="Regions"/>
      <sheetName val="SC Installed Base"/>
      <sheetName val="Market Sha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K76"/>
  <sheetViews>
    <sheetView topLeftCell="A52" workbookViewId="0">
      <selection activeCell="Q41" sqref="Q41"/>
    </sheetView>
  </sheetViews>
  <sheetFormatPr defaultRowHeight="14.4" x14ac:dyDescent="0.3"/>
  <cols>
    <col min="2" max="15" width="11" customWidth="1"/>
  </cols>
  <sheetData>
    <row r="4" spans="2:37" s="10" customFormat="1" ht="13.8" x14ac:dyDescent="0.3">
      <c r="B4" s="11" t="s">
        <v>19</v>
      </c>
      <c r="C4" s="12"/>
      <c r="Q4" s="11" t="s">
        <v>40</v>
      </c>
    </row>
    <row r="5" spans="2:37" s="10" customFormat="1" ht="13.8" x14ac:dyDescent="0.3">
      <c r="C5" s="6"/>
      <c r="D5" s="7">
        <v>2011</v>
      </c>
      <c r="E5" s="7">
        <v>2012</v>
      </c>
      <c r="F5" s="7">
        <v>2013</v>
      </c>
      <c r="G5" s="7">
        <v>2014</v>
      </c>
      <c r="H5" s="7">
        <v>2015</v>
      </c>
      <c r="I5" s="7">
        <v>2016</v>
      </c>
      <c r="J5" s="7">
        <v>2017</v>
      </c>
      <c r="K5" s="7">
        <v>2018</v>
      </c>
      <c r="L5" s="7">
        <v>2019</v>
      </c>
      <c r="M5" s="7">
        <v>2020</v>
      </c>
      <c r="N5" s="7">
        <v>2021</v>
      </c>
      <c r="O5" s="7">
        <v>2022</v>
      </c>
      <c r="P5" s="7">
        <v>2023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2:37" s="10" customFormat="1" ht="13.8" x14ac:dyDescent="0.3">
      <c r="C6" s="1" t="s">
        <v>20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2:37" s="10" customFormat="1" ht="13.8" x14ac:dyDescent="0.3">
      <c r="C7" s="1" t="s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2:37" s="10" customFormat="1" ht="13.8" x14ac:dyDescent="0.3">
      <c r="C8" s="1" t="s">
        <v>2</v>
      </c>
      <c r="D8" s="3">
        <v>0</v>
      </c>
      <c r="E8" s="3">
        <v>3354</v>
      </c>
      <c r="F8" s="3">
        <v>47677.2</v>
      </c>
      <c r="G8" s="3">
        <v>202947.89999999997</v>
      </c>
      <c r="H8" s="3">
        <v>209271.32000000004</v>
      </c>
      <c r="I8" s="3">
        <v>258665.41500000004</v>
      </c>
      <c r="J8" s="3">
        <v>236735.99999999997</v>
      </c>
      <c r="K8" s="3">
        <v>208600.00000000003</v>
      </c>
      <c r="L8" s="3">
        <v>321152</v>
      </c>
      <c r="M8" s="3">
        <v>427176</v>
      </c>
      <c r="N8" s="3">
        <v>479199.99999999994</v>
      </c>
      <c r="O8" s="3">
        <v>530552</v>
      </c>
      <c r="P8" s="3">
        <v>580800</v>
      </c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2:37" s="10" customFormat="1" ht="13.8" x14ac:dyDescent="0.3">
      <c r="C9" s="1" t="s">
        <v>3</v>
      </c>
      <c r="D9" s="3">
        <v>48000</v>
      </c>
      <c r="E9" s="3">
        <v>661518</v>
      </c>
      <c r="F9" s="3">
        <v>4656822.8</v>
      </c>
      <c r="G9" s="3">
        <v>13092022.099999998</v>
      </c>
      <c r="H9" s="3">
        <v>9983791.6799999997</v>
      </c>
      <c r="I9" s="3">
        <v>9702642.8849999998</v>
      </c>
      <c r="J9" s="3">
        <v>7245816</v>
      </c>
      <c r="K9" s="3">
        <v>5332600</v>
      </c>
      <c r="L9" s="3">
        <v>7175564</v>
      </c>
      <c r="M9" s="3">
        <v>8406556</v>
      </c>
      <c r="N9" s="3">
        <v>8345920</v>
      </c>
      <c r="O9" s="3">
        <v>8257636</v>
      </c>
      <c r="P9" s="3">
        <v>8143000</v>
      </c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2:37" s="10" customFormat="1" ht="13.8" x14ac:dyDescent="0.3">
      <c r="C10" s="1" t="s">
        <v>21</v>
      </c>
      <c r="D10" s="3"/>
      <c r="E10" s="3"/>
      <c r="F10" s="3"/>
      <c r="G10" s="3"/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2:37" s="10" customFormat="1" ht="13.8" x14ac:dyDescent="0.3">
      <c r="C11" s="1" t="s">
        <v>5</v>
      </c>
      <c r="D11" s="3"/>
      <c r="E11" s="3"/>
      <c r="F11" s="3"/>
      <c r="G11" s="3"/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2:37" s="10" customFormat="1" ht="13.8" x14ac:dyDescent="0.3">
      <c r="C12" s="1" t="s">
        <v>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616296</v>
      </c>
      <c r="K12" s="3">
        <v>923600</v>
      </c>
      <c r="L12" s="3">
        <v>940956</v>
      </c>
      <c r="M12" s="3">
        <v>1116636</v>
      </c>
      <c r="N12" s="3">
        <v>1503440</v>
      </c>
      <c r="O12" s="3">
        <v>1891780</v>
      </c>
      <c r="P12" s="3">
        <v>2278200</v>
      </c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2:37" s="10" customFormat="1" ht="13.8" x14ac:dyDescent="0.3">
      <c r="C13" s="1" t="s">
        <v>22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2:37" s="10" customFormat="1" ht="13.8" x14ac:dyDescent="0.3">
      <c r="C14" s="6" t="s">
        <v>23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2:37" s="10" customFormat="1" ht="13.8" x14ac:dyDescent="0.3">
      <c r="C15" s="1" t="s">
        <v>1</v>
      </c>
      <c r="D15" s="3">
        <v>434000</v>
      </c>
      <c r="E15" s="3">
        <v>1102212</v>
      </c>
      <c r="F15" s="3">
        <v>2169875.6436000001</v>
      </c>
      <c r="G15" s="3">
        <v>3714078.7984206667</v>
      </c>
      <c r="H15" s="3">
        <v>6298670.8852848066</v>
      </c>
      <c r="I15" s="3">
        <v>6484211.139301789</v>
      </c>
      <c r="J15" s="3">
        <v>6982019.9999999991</v>
      </c>
      <c r="K15" s="3">
        <v>6749400</v>
      </c>
      <c r="L15" s="3">
        <v>6296131.8800000008</v>
      </c>
      <c r="M15" s="3">
        <v>5991526.2016000003</v>
      </c>
      <c r="N15" s="3">
        <v>5609859.5116799995</v>
      </c>
      <c r="O15" s="3">
        <v>5228578.6924031992</v>
      </c>
      <c r="P15" s="3">
        <v>4851602.9561151993</v>
      </c>
    </row>
    <row r="16" spans="2:37" s="10" customFormat="1" ht="13.8" x14ac:dyDescent="0.3">
      <c r="C16" s="1" t="s">
        <v>2</v>
      </c>
      <c r="D16" s="3">
        <v>0</v>
      </c>
      <c r="E16" s="3">
        <v>0</v>
      </c>
      <c r="F16" s="3">
        <v>88383.176400000011</v>
      </c>
      <c r="G16" s="3">
        <v>229348.41644599999</v>
      </c>
      <c r="H16" s="3">
        <v>387099.45510586002</v>
      </c>
      <c r="I16" s="3">
        <v>811577.66410211718</v>
      </c>
      <c r="J16" s="3">
        <v>1011359.9999999999</v>
      </c>
      <c r="K16" s="3">
        <v>1432200.0000000002</v>
      </c>
      <c r="L16" s="3">
        <v>1838824.0000000002</v>
      </c>
      <c r="M16" s="3">
        <v>2228925.4400000004</v>
      </c>
      <c r="N16" s="3">
        <v>2738377.7279999997</v>
      </c>
      <c r="O16" s="3">
        <v>3223648.7761919992</v>
      </c>
      <c r="P16" s="3">
        <v>3683154.3311359994</v>
      </c>
    </row>
    <row r="17" spans="3:37" s="10" customFormat="1" ht="13.8" x14ac:dyDescent="0.3">
      <c r="C17" s="1" t="s">
        <v>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3:37" s="10" customFormat="1" ht="13.8" x14ac:dyDescent="0.3">
      <c r="C18" s="1" t="s">
        <v>4</v>
      </c>
      <c r="D18" s="2"/>
      <c r="E18" s="2"/>
      <c r="F18" s="2"/>
      <c r="G18" s="2"/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3:37" s="10" customFormat="1" ht="13.8" x14ac:dyDescent="0.3">
      <c r="C19" s="1" t="s">
        <v>5</v>
      </c>
      <c r="D19" s="2"/>
      <c r="E19" s="2"/>
      <c r="F19" s="2"/>
      <c r="G19" s="2"/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3:37" s="10" customFormat="1" ht="13.8" x14ac:dyDescent="0.3">
      <c r="C20" s="1" t="s">
        <v>24</v>
      </c>
      <c r="D20" s="2"/>
      <c r="E20" s="2"/>
      <c r="F20" s="2"/>
      <c r="G20" s="2"/>
      <c r="H20" s="2">
        <v>0</v>
      </c>
      <c r="I20" s="2">
        <v>0</v>
      </c>
      <c r="J20" s="2">
        <v>0</v>
      </c>
      <c r="K20" s="2">
        <v>0</v>
      </c>
      <c r="L20" s="3">
        <v>11240.84</v>
      </c>
      <c r="M20" s="3">
        <v>44278.508800000011</v>
      </c>
      <c r="N20" s="3">
        <v>217570.21823999999</v>
      </c>
      <c r="O20" s="3">
        <v>426819.83682559989</v>
      </c>
      <c r="P20" s="3">
        <v>626897.88533759979</v>
      </c>
    </row>
    <row r="21" spans="3:37" s="10" customFormat="1" ht="13.8" x14ac:dyDescent="0.3">
      <c r="C21" s="1" t="s">
        <v>25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3:37" s="10" customFormat="1" ht="13.8" x14ac:dyDescent="0.3">
      <c r="C22" s="1" t="s">
        <v>22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76800</v>
      </c>
      <c r="K22" s="3">
        <v>3072000</v>
      </c>
      <c r="L22" s="3">
        <v>6144000</v>
      </c>
      <c r="M22" s="3">
        <v>0</v>
      </c>
      <c r="N22" s="3">
        <v>0</v>
      </c>
      <c r="O22" s="3">
        <v>0</v>
      </c>
      <c r="P22" s="3">
        <v>0</v>
      </c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3:37" s="10" customFormat="1" ht="13.8" x14ac:dyDescent="0.3">
      <c r="C23" s="1" t="s">
        <v>26</v>
      </c>
    </row>
    <row r="24" spans="3:37" s="10" customFormat="1" ht="13.8" x14ac:dyDescent="0.3">
      <c r="C24" s="1" t="s">
        <v>2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R24" s="3"/>
    </row>
    <row r="25" spans="3:37" s="10" customFormat="1" ht="13.8" x14ac:dyDescent="0.3">
      <c r="C25" s="1" t="s">
        <v>3</v>
      </c>
      <c r="G25" s="3">
        <v>0</v>
      </c>
      <c r="H25" s="3">
        <v>0</v>
      </c>
      <c r="I25" s="3">
        <v>0</v>
      </c>
      <c r="J25" s="3">
        <v>0</v>
      </c>
      <c r="K25" s="3">
        <v>17280</v>
      </c>
      <c r="L25" s="3">
        <v>256000.00000000023</v>
      </c>
      <c r="M25" s="3">
        <v>1550400</v>
      </c>
      <c r="N25" s="3">
        <v>3870720.0000000005</v>
      </c>
      <c r="O25" s="3">
        <v>4651200</v>
      </c>
      <c r="P25" s="3">
        <v>5184000</v>
      </c>
      <c r="R25" s="3"/>
    </row>
    <row r="26" spans="3:37" s="10" customFormat="1" ht="13.8" x14ac:dyDescent="0.3">
      <c r="C26" s="1" t="s">
        <v>21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1440</v>
      </c>
      <c r="L26" s="3">
        <v>1920000.0000000002</v>
      </c>
      <c r="M26" s="3">
        <v>6383999.9999999991</v>
      </c>
      <c r="N26" s="3">
        <v>7055999.9999999991</v>
      </c>
      <c r="O26" s="3">
        <v>7235199.9999999991</v>
      </c>
      <c r="P26" s="3">
        <v>6047999.9999999991</v>
      </c>
      <c r="R26" s="3"/>
    </row>
    <row r="27" spans="3:37" s="10" customFormat="1" ht="13.8" x14ac:dyDescent="0.3">
      <c r="C27" s="1" t="s">
        <v>5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R27" s="3"/>
    </row>
    <row r="28" spans="3:37" s="10" customFormat="1" ht="13.8" x14ac:dyDescent="0.3">
      <c r="C28" s="1" t="s">
        <v>24</v>
      </c>
      <c r="D28" s="2">
        <v>0</v>
      </c>
      <c r="E28" s="2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432000</v>
      </c>
      <c r="L28" s="3">
        <v>30720000.000000004</v>
      </c>
      <c r="M28" s="3">
        <v>41344000</v>
      </c>
      <c r="N28" s="3">
        <v>31933440.000000004</v>
      </c>
      <c r="O28" s="3">
        <v>16537600</v>
      </c>
      <c r="P28" s="3">
        <v>18432000</v>
      </c>
      <c r="R28" s="3"/>
    </row>
    <row r="29" spans="3:37" s="10" customFormat="1" ht="13.8" x14ac:dyDescent="0.3">
      <c r="C29" s="1" t="s">
        <v>22</v>
      </c>
      <c r="D29" s="2">
        <v>0</v>
      </c>
      <c r="E29" s="2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R29" s="3"/>
    </row>
    <row r="30" spans="3:37" s="10" customFormat="1" ht="13.8" x14ac:dyDescent="0.3">
      <c r="C30" s="1" t="s">
        <v>27</v>
      </c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3:37" s="10" customFormat="1" ht="13.8" x14ac:dyDescent="0.3">
      <c r="C31" s="1" t="s">
        <v>2</v>
      </c>
      <c r="D31" s="2"/>
      <c r="E31" s="2"/>
      <c r="F31" s="3"/>
      <c r="G31" s="3"/>
      <c r="H31" s="3"/>
      <c r="I31" s="3"/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3:37" s="10" customFormat="1" ht="13.8" x14ac:dyDescent="0.3">
      <c r="C32" s="1" t="s">
        <v>3</v>
      </c>
      <c r="D32" s="2"/>
      <c r="E32" s="2"/>
      <c r="F32" s="3"/>
      <c r="G32" s="3"/>
      <c r="H32" s="3"/>
      <c r="I32" s="3"/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T32" s="3"/>
    </row>
    <row r="33" spans="2:17" s="10" customFormat="1" ht="13.8" x14ac:dyDescent="0.3">
      <c r="C33" s="1" t="s">
        <v>21</v>
      </c>
      <c r="D33" s="2"/>
      <c r="E33" s="2"/>
      <c r="F33" s="3"/>
      <c r="G33" s="3"/>
      <c r="H33" s="3"/>
      <c r="I33" s="3"/>
      <c r="J33" s="3">
        <v>0</v>
      </c>
      <c r="K33" s="3">
        <v>0</v>
      </c>
      <c r="L33" s="3">
        <v>9799.9999999999873</v>
      </c>
      <c r="M33" s="3">
        <v>119999.99999999997</v>
      </c>
      <c r="N33" s="3">
        <v>159999.99999999997</v>
      </c>
      <c r="O33" s="3">
        <v>179999.99999999997</v>
      </c>
      <c r="P33" s="3">
        <v>199999.99999999994</v>
      </c>
    </row>
    <row r="34" spans="2:17" s="10" customFormat="1" ht="13.8" x14ac:dyDescent="0.3">
      <c r="C34" s="1" t="s">
        <v>5</v>
      </c>
      <c r="D34" s="2"/>
      <c r="E34" s="2"/>
      <c r="F34" s="3"/>
      <c r="G34" s="3"/>
      <c r="H34" s="3"/>
      <c r="I34" s="3"/>
      <c r="J34" s="3">
        <v>0</v>
      </c>
      <c r="K34" s="3">
        <v>0</v>
      </c>
      <c r="L34" s="3">
        <v>20000</v>
      </c>
      <c r="M34" s="3">
        <v>0</v>
      </c>
      <c r="N34" s="3">
        <v>0</v>
      </c>
      <c r="O34" s="3">
        <v>0</v>
      </c>
      <c r="P34" s="3">
        <v>0</v>
      </c>
    </row>
    <row r="35" spans="2:17" s="10" customFormat="1" ht="13.8" x14ac:dyDescent="0.3">
      <c r="C35" s="1" t="s">
        <v>24</v>
      </c>
      <c r="D35" s="2"/>
      <c r="E35" s="2"/>
      <c r="F35" s="3"/>
      <c r="G35" s="3"/>
      <c r="H35" s="3"/>
      <c r="I35" s="3"/>
      <c r="J35" s="3">
        <v>0</v>
      </c>
      <c r="K35" s="3">
        <v>0</v>
      </c>
      <c r="L35" s="3">
        <v>0</v>
      </c>
      <c r="M35" s="3">
        <v>240000</v>
      </c>
      <c r="N35" s="3">
        <v>320000</v>
      </c>
      <c r="O35" s="3">
        <v>360000</v>
      </c>
      <c r="P35" s="3">
        <v>400000</v>
      </c>
    </row>
    <row r="36" spans="2:17" s="10" customFormat="1" ht="13.8" x14ac:dyDescent="0.3">
      <c r="C36" s="1" t="s">
        <v>7</v>
      </c>
      <c r="D36" s="2"/>
      <c r="E36" s="2"/>
      <c r="F36" s="3"/>
      <c r="G36" s="3"/>
      <c r="H36" s="3"/>
      <c r="I36" s="3"/>
      <c r="J36" s="3">
        <v>0</v>
      </c>
      <c r="K36" s="3">
        <v>11520.000000000002</v>
      </c>
      <c r="L36" s="3">
        <v>2400</v>
      </c>
      <c r="M36" s="3">
        <v>5039999.9999999991</v>
      </c>
      <c r="N36" s="3">
        <v>6719999.9999999991</v>
      </c>
      <c r="O36" s="3">
        <v>7559999.9999999991</v>
      </c>
      <c r="P36" s="3">
        <v>8399999.9999999981</v>
      </c>
    </row>
    <row r="37" spans="2:17" s="10" customFormat="1" ht="13.8" x14ac:dyDescent="0.3">
      <c r="C37" s="1" t="s">
        <v>8</v>
      </c>
      <c r="D37" s="2"/>
      <c r="E37" s="2"/>
      <c r="F37" s="3"/>
      <c r="G37" s="3"/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2:17" s="10" customFormat="1" ht="13.8" x14ac:dyDescent="0.3">
      <c r="C38" s="1" t="s">
        <v>9</v>
      </c>
      <c r="D38" s="2"/>
      <c r="E38" s="2"/>
      <c r="F38" s="3"/>
      <c r="G38" s="3"/>
      <c r="H38" s="3"/>
      <c r="I38" s="3"/>
      <c r="J38" s="3"/>
      <c r="K38" s="3">
        <v>552960</v>
      </c>
      <c r="L38" s="3">
        <v>11520000</v>
      </c>
      <c r="M38" s="3">
        <v>38400000</v>
      </c>
      <c r="N38" s="3">
        <v>51200000</v>
      </c>
      <c r="O38" s="3">
        <v>57600000</v>
      </c>
      <c r="P38" s="3">
        <v>64000000</v>
      </c>
    </row>
    <row r="41" spans="2:17" x14ac:dyDescent="0.3">
      <c r="B41" t="s">
        <v>11</v>
      </c>
      <c r="Q41" s="11" t="s">
        <v>40</v>
      </c>
    </row>
    <row r="42" spans="2:17" x14ac:dyDescent="0.3">
      <c r="B42" s="6"/>
      <c r="C42" s="7">
        <v>2011</v>
      </c>
      <c r="D42" s="7">
        <v>2012</v>
      </c>
      <c r="E42" s="7">
        <v>2013</v>
      </c>
      <c r="F42" s="7">
        <v>2014</v>
      </c>
      <c r="G42" s="7">
        <v>2015</v>
      </c>
      <c r="H42" s="7">
        <v>2016</v>
      </c>
      <c r="I42" s="7">
        <v>2017</v>
      </c>
      <c r="J42" s="7">
        <v>2018</v>
      </c>
      <c r="K42" s="7">
        <v>2019</v>
      </c>
      <c r="L42" s="7">
        <v>2020</v>
      </c>
      <c r="M42" s="7">
        <v>2021</v>
      </c>
      <c r="N42" s="7">
        <v>2022</v>
      </c>
      <c r="O42" s="7">
        <v>2023</v>
      </c>
    </row>
    <row r="43" spans="2:17" x14ac:dyDescent="0.3">
      <c r="B43" s="1" t="s">
        <v>0</v>
      </c>
      <c r="C43" s="2"/>
      <c r="D43" s="2"/>
      <c r="E43" s="3"/>
      <c r="F43" s="3"/>
      <c r="G43" s="3">
        <v>4542540</v>
      </c>
      <c r="H43" s="3">
        <v>3361884</v>
      </c>
      <c r="I43" s="3">
        <v>2722942</v>
      </c>
      <c r="J43" s="3">
        <v>2288410</v>
      </c>
      <c r="K43" s="3">
        <v>1550000</v>
      </c>
      <c r="L43" s="3">
        <v>1154950</v>
      </c>
      <c r="M43" s="3">
        <v>661553.75</v>
      </c>
      <c r="N43" s="3">
        <v>459004</v>
      </c>
      <c r="O43" s="3">
        <v>337650.3</v>
      </c>
    </row>
    <row r="44" spans="2:17" x14ac:dyDescent="0.3">
      <c r="B44" s="1" t="s">
        <v>1</v>
      </c>
      <c r="C44" s="3">
        <v>434000</v>
      </c>
      <c r="D44" s="3">
        <v>1102212</v>
      </c>
      <c r="E44" s="3">
        <v>2169875.6436000001</v>
      </c>
      <c r="F44" s="3">
        <v>3714078.7984206667</v>
      </c>
      <c r="G44" s="3">
        <v>6298670.8852848066</v>
      </c>
      <c r="H44" s="3">
        <v>6484211.139301789</v>
      </c>
      <c r="I44" s="3">
        <v>6982019.9999999991</v>
      </c>
      <c r="J44" s="3">
        <v>6749400</v>
      </c>
      <c r="K44" s="3">
        <v>6296131.8800000008</v>
      </c>
      <c r="L44" s="3">
        <v>5991526.2016000003</v>
      </c>
      <c r="M44" s="3">
        <v>5609859.5116799995</v>
      </c>
      <c r="N44" s="3">
        <v>5228578.6924031992</v>
      </c>
      <c r="O44" s="3">
        <v>4851602.9561151993</v>
      </c>
    </row>
    <row r="45" spans="2:17" x14ac:dyDescent="0.3">
      <c r="B45" s="1" t="s">
        <v>2</v>
      </c>
      <c r="C45" s="3">
        <v>0</v>
      </c>
      <c r="D45" s="3">
        <v>3354</v>
      </c>
      <c r="E45" s="3">
        <v>136060.37640000001</v>
      </c>
      <c r="F45" s="3">
        <v>432296.31644599995</v>
      </c>
      <c r="G45" s="2">
        <v>596370.77510586008</v>
      </c>
      <c r="H45" s="2">
        <v>1070243.0791021171</v>
      </c>
      <c r="I45" s="2">
        <v>1248095.9999999998</v>
      </c>
      <c r="J45" s="2">
        <v>1520800.0000000002</v>
      </c>
      <c r="K45" s="2">
        <v>1919976</v>
      </c>
      <c r="L45" s="2">
        <v>2296101.4400000004</v>
      </c>
      <c r="M45" s="2">
        <v>2777577.7279999997</v>
      </c>
      <c r="N45" s="2">
        <v>3234200.7761919992</v>
      </c>
      <c r="O45" s="2">
        <v>3663954.3311359994</v>
      </c>
    </row>
    <row r="46" spans="2:17" x14ac:dyDescent="0.3">
      <c r="B46" s="1" t="s">
        <v>3</v>
      </c>
      <c r="C46" s="3">
        <v>48000</v>
      </c>
      <c r="D46" s="3">
        <v>661518</v>
      </c>
      <c r="E46" s="3">
        <v>4656822.8</v>
      </c>
      <c r="F46" s="3">
        <v>13092022.099999998</v>
      </c>
      <c r="G46" s="3">
        <v>6783791.6799999997</v>
      </c>
      <c r="H46" s="3">
        <v>3862642.8849999998</v>
      </c>
      <c r="I46" s="3">
        <v>3885816</v>
      </c>
      <c r="J46" s="3">
        <v>3349880</v>
      </c>
      <c r="K46" s="3">
        <v>5031564</v>
      </c>
      <c r="L46" s="3">
        <v>7556956</v>
      </c>
      <c r="M46" s="3">
        <v>9816640</v>
      </c>
      <c r="N46" s="3">
        <v>10508836</v>
      </c>
      <c r="O46" s="3">
        <v>10927000</v>
      </c>
    </row>
    <row r="47" spans="2:17" x14ac:dyDescent="0.3">
      <c r="B47" s="1" t="s">
        <v>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1440</v>
      </c>
      <c r="K47" s="3">
        <v>1929800.0000000002</v>
      </c>
      <c r="L47" s="3">
        <v>6503999.9999999991</v>
      </c>
      <c r="M47" s="3">
        <v>7215999.9999999991</v>
      </c>
      <c r="N47" s="3">
        <v>7415199.9999999991</v>
      </c>
      <c r="O47" s="3">
        <v>6247999.9999999991</v>
      </c>
    </row>
    <row r="48" spans="2:17" x14ac:dyDescent="0.3">
      <c r="B48" s="1" t="s">
        <v>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20000</v>
      </c>
      <c r="L48" s="3">
        <v>0</v>
      </c>
      <c r="M48" s="3">
        <v>0</v>
      </c>
      <c r="N48" s="3">
        <v>0</v>
      </c>
      <c r="O48" s="3">
        <v>0</v>
      </c>
    </row>
    <row r="49" spans="2:15" x14ac:dyDescent="0.3">
      <c r="B49" s="1" t="s">
        <v>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616296</v>
      </c>
      <c r="J49" s="3">
        <v>1355600</v>
      </c>
      <c r="K49" s="3">
        <v>31672196.840000004</v>
      </c>
      <c r="L49" s="3">
        <v>42744914.5088</v>
      </c>
      <c r="M49" s="3">
        <v>33974450.21824</v>
      </c>
      <c r="N49" s="3">
        <v>19216199.836825602</v>
      </c>
      <c r="O49" s="3">
        <v>21737097.885337599</v>
      </c>
    </row>
    <row r="50" spans="2:15" x14ac:dyDescent="0.3">
      <c r="B50" s="1" t="s">
        <v>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11520.000000000002</v>
      </c>
      <c r="K50" s="3">
        <v>2400</v>
      </c>
      <c r="L50" s="3">
        <v>5039999.9999999991</v>
      </c>
      <c r="M50" s="3">
        <v>6719999.9999999991</v>
      </c>
      <c r="N50" s="3">
        <v>7559999.9999999991</v>
      </c>
      <c r="O50" s="3">
        <v>8399999.9999999981</v>
      </c>
    </row>
    <row r="51" spans="2:15" x14ac:dyDescent="0.3">
      <c r="B51" s="1" t="s">
        <v>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</row>
    <row r="52" spans="2:15" x14ac:dyDescent="0.3">
      <c r="B52" s="1" t="s">
        <v>9</v>
      </c>
      <c r="C52" s="3"/>
      <c r="D52" s="3"/>
      <c r="E52" s="3"/>
      <c r="F52" s="3"/>
      <c r="G52" s="3">
        <v>0</v>
      </c>
      <c r="H52" s="3">
        <v>0</v>
      </c>
      <c r="I52" s="3">
        <v>0</v>
      </c>
      <c r="J52" s="3">
        <v>552960</v>
      </c>
      <c r="K52" s="3">
        <v>11520000</v>
      </c>
      <c r="L52" s="3">
        <v>38400000</v>
      </c>
      <c r="M52" s="3">
        <v>51200000</v>
      </c>
      <c r="N52" s="3">
        <v>57600000</v>
      </c>
      <c r="O52" s="3">
        <v>64000000</v>
      </c>
    </row>
    <row r="53" spans="2:15" x14ac:dyDescent="0.3">
      <c r="B53" s="4" t="s">
        <v>10</v>
      </c>
      <c r="C53" s="5">
        <v>482000</v>
      </c>
      <c r="D53" s="5">
        <v>1767084</v>
      </c>
      <c r="E53" s="5">
        <v>6962758.8200000003</v>
      </c>
      <c r="F53" s="5">
        <v>17238397.214866664</v>
      </c>
      <c r="G53" s="5">
        <v>18221373.340390667</v>
      </c>
      <c r="H53" s="5">
        <v>14778981.103403905</v>
      </c>
      <c r="I53" s="5">
        <v>15455170</v>
      </c>
      <c r="J53" s="5">
        <v>15830010</v>
      </c>
      <c r="K53" s="5">
        <v>59942068.720000006</v>
      </c>
      <c r="L53" s="5">
        <v>109688448.1504</v>
      </c>
      <c r="M53" s="5">
        <v>117976081.20792</v>
      </c>
      <c r="N53" s="5">
        <v>111222019.3054208</v>
      </c>
      <c r="O53" s="5">
        <v>120165305.47258879</v>
      </c>
    </row>
    <row r="56" spans="2:15" x14ac:dyDescent="0.3">
      <c r="B56" t="s">
        <v>12</v>
      </c>
    </row>
    <row r="57" spans="2:15" x14ac:dyDescent="0.3">
      <c r="B57" s="6"/>
      <c r="C57" s="7">
        <v>2011</v>
      </c>
      <c r="D57" s="7">
        <v>2012</v>
      </c>
      <c r="E57" s="7">
        <v>2013</v>
      </c>
      <c r="F57" s="7">
        <v>2014</v>
      </c>
      <c r="G57" s="7">
        <v>2015</v>
      </c>
      <c r="H57" s="7">
        <v>2016</v>
      </c>
      <c r="I57" s="7">
        <v>2017</v>
      </c>
      <c r="J57" s="7">
        <v>2018</v>
      </c>
      <c r="K57" s="7">
        <v>2019</v>
      </c>
      <c r="L57" s="7">
        <v>2020</v>
      </c>
      <c r="M57" s="7">
        <v>2021</v>
      </c>
      <c r="N57" s="7">
        <v>2022</v>
      </c>
      <c r="O57" s="7">
        <v>2023</v>
      </c>
    </row>
    <row r="58" spans="2:15" x14ac:dyDescent="0.3">
      <c r="B58" s="1" t="s">
        <v>0</v>
      </c>
      <c r="C58" s="8">
        <f>C43</f>
        <v>0</v>
      </c>
      <c r="D58" s="8">
        <f t="shared" ref="D58:O58" si="0">D43</f>
        <v>0</v>
      </c>
      <c r="E58" s="8">
        <f t="shared" si="0"/>
        <v>0</v>
      </c>
      <c r="F58" s="8">
        <f t="shared" si="0"/>
        <v>0</v>
      </c>
      <c r="G58" s="8">
        <f t="shared" si="0"/>
        <v>4542540</v>
      </c>
      <c r="H58" s="8">
        <f t="shared" si="0"/>
        <v>3361884</v>
      </c>
      <c r="I58" s="8">
        <f t="shared" si="0"/>
        <v>2722942</v>
      </c>
      <c r="J58" s="8">
        <f t="shared" si="0"/>
        <v>2288410</v>
      </c>
      <c r="K58" s="8">
        <f t="shared" si="0"/>
        <v>1550000</v>
      </c>
      <c r="L58" s="8">
        <f t="shared" si="0"/>
        <v>1154950</v>
      </c>
      <c r="M58" s="8">
        <f t="shared" si="0"/>
        <v>661553.75</v>
      </c>
      <c r="N58" s="8">
        <f t="shared" si="0"/>
        <v>459004</v>
      </c>
      <c r="O58" s="8">
        <f t="shared" si="0"/>
        <v>337650.3</v>
      </c>
    </row>
    <row r="59" spans="2:15" x14ac:dyDescent="0.3">
      <c r="B59" s="1" t="s">
        <v>1</v>
      </c>
      <c r="C59" s="9">
        <f>C44/2</f>
        <v>217000</v>
      </c>
      <c r="D59" s="9">
        <f t="shared" ref="D59:O59" si="1">D44/2</f>
        <v>551106</v>
      </c>
      <c r="E59" s="9">
        <f t="shared" si="1"/>
        <v>1084937.8218</v>
      </c>
      <c r="F59" s="9">
        <f t="shared" si="1"/>
        <v>1857039.3992103334</v>
      </c>
      <c r="G59" s="9">
        <f t="shared" si="1"/>
        <v>3149335.4426424033</v>
      </c>
      <c r="H59" s="9">
        <f t="shared" si="1"/>
        <v>3242105.5696508945</v>
      </c>
      <c r="I59" s="9">
        <f t="shared" si="1"/>
        <v>3491009.9999999995</v>
      </c>
      <c r="J59" s="9">
        <f t="shared" si="1"/>
        <v>3374700</v>
      </c>
      <c r="K59" s="9">
        <f t="shared" si="1"/>
        <v>3148065.9400000004</v>
      </c>
      <c r="L59" s="9">
        <f t="shared" si="1"/>
        <v>2995763.1008000001</v>
      </c>
      <c r="M59" s="9">
        <f t="shared" si="1"/>
        <v>2804929.7558399998</v>
      </c>
      <c r="N59" s="9">
        <f t="shared" si="1"/>
        <v>2614289.3462015996</v>
      </c>
      <c r="O59" s="9">
        <f t="shared" si="1"/>
        <v>2425801.4780575996</v>
      </c>
    </row>
    <row r="60" spans="2:15" x14ac:dyDescent="0.3">
      <c r="B60" s="1" t="s">
        <v>2</v>
      </c>
      <c r="C60">
        <f>+C45/4</f>
        <v>0</v>
      </c>
      <c r="D60">
        <f t="shared" ref="D60:O60" si="2">+D45/4</f>
        <v>838.5</v>
      </c>
      <c r="E60">
        <f t="shared" si="2"/>
        <v>34015.094100000002</v>
      </c>
      <c r="F60">
        <f t="shared" si="2"/>
        <v>108074.07911149999</v>
      </c>
      <c r="G60">
        <f t="shared" si="2"/>
        <v>149092.69377646502</v>
      </c>
      <c r="H60">
        <f t="shared" si="2"/>
        <v>267560.76977552928</v>
      </c>
      <c r="I60">
        <f t="shared" si="2"/>
        <v>312023.99999999994</v>
      </c>
      <c r="J60">
        <f t="shared" si="2"/>
        <v>380200.00000000006</v>
      </c>
      <c r="K60">
        <f t="shared" si="2"/>
        <v>479994</v>
      </c>
      <c r="L60">
        <f t="shared" si="2"/>
        <v>574025.3600000001</v>
      </c>
      <c r="M60">
        <f t="shared" si="2"/>
        <v>694394.43199999991</v>
      </c>
      <c r="N60">
        <f t="shared" si="2"/>
        <v>808550.1940479998</v>
      </c>
      <c r="O60">
        <f t="shared" si="2"/>
        <v>915988.58278399985</v>
      </c>
    </row>
    <row r="61" spans="2:15" x14ac:dyDescent="0.3">
      <c r="B61" s="1" t="s">
        <v>3</v>
      </c>
      <c r="C61">
        <f>+C46/8</f>
        <v>6000</v>
      </c>
      <c r="D61">
        <f t="shared" ref="D61:O61" si="3">+D46/8</f>
        <v>82689.75</v>
      </c>
      <c r="E61">
        <f t="shared" si="3"/>
        <v>582102.85</v>
      </c>
      <c r="F61">
        <f t="shared" si="3"/>
        <v>1636502.7624999997</v>
      </c>
      <c r="G61">
        <f t="shared" si="3"/>
        <v>847973.96</v>
      </c>
      <c r="H61">
        <f t="shared" si="3"/>
        <v>482830.36062499997</v>
      </c>
      <c r="I61">
        <f t="shared" si="3"/>
        <v>485727</v>
      </c>
      <c r="J61">
        <f t="shared" si="3"/>
        <v>418735</v>
      </c>
      <c r="K61">
        <f t="shared" si="3"/>
        <v>628945.5</v>
      </c>
      <c r="L61">
        <f t="shared" si="3"/>
        <v>944619.5</v>
      </c>
      <c r="M61">
        <f t="shared" si="3"/>
        <v>1227080</v>
      </c>
      <c r="N61">
        <f t="shared" si="3"/>
        <v>1313604.5</v>
      </c>
      <c r="O61">
        <f t="shared" si="3"/>
        <v>1365875</v>
      </c>
    </row>
    <row r="62" spans="2:15" x14ac:dyDescent="0.3">
      <c r="B62" s="1" t="s">
        <v>4</v>
      </c>
      <c r="C62">
        <f>+C47/16</f>
        <v>0</v>
      </c>
      <c r="D62">
        <f t="shared" ref="D62:O62" si="4">+D47/16</f>
        <v>0</v>
      </c>
      <c r="E62">
        <f t="shared" si="4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90</v>
      </c>
      <c r="K62">
        <f t="shared" si="4"/>
        <v>120612.50000000001</v>
      </c>
      <c r="L62">
        <f t="shared" si="4"/>
        <v>406499.99999999994</v>
      </c>
      <c r="M62">
        <f t="shared" si="4"/>
        <v>450999.99999999994</v>
      </c>
      <c r="N62">
        <f t="shared" si="4"/>
        <v>463449.99999999994</v>
      </c>
      <c r="O62">
        <f t="shared" si="4"/>
        <v>390499.99999999994</v>
      </c>
    </row>
    <row r="63" spans="2:15" x14ac:dyDescent="0.3">
      <c r="B63" s="1" t="s">
        <v>5</v>
      </c>
      <c r="C63">
        <f>+C48/32</f>
        <v>0</v>
      </c>
      <c r="D63">
        <f t="shared" ref="D63:O63" si="5">+D48/32</f>
        <v>0</v>
      </c>
      <c r="E63">
        <f t="shared" si="5"/>
        <v>0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625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</row>
    <row r="64" spans="2:15" x14ac:dyDescent="0.3">
      <c r="B64" s="1" t="s">
        <v>6</v>
      </c>
      <c r="C64">
        <f>+C49/64</f>
        <v>0</v>
      </c>
      <c r="D64">
        <f t="shared" ref="D64:O64" si="6">+D49/64</f>
        <v>0</v>
      </c>
      <c r="E64">
        <f t="shared" si="6"/>
        <v>0</v>
      </c>
      <c r="F64">
        <f t="shared" si="6"/>
        <v>0</v>
      </c>
      <c r="G64">
        <f t="shared" si="6"/>
        <v>0</v>
      </c>
      <c r="H64">
        <f t="shared" si="6"/>
        <v>0</v>
      </c>
      <c r="I64">
        <f t="shared" si="6"/>
        <v>9629.625</v>
      </c>
      <c r="J64">
        <f t="shared" si="6"/>
        <v>21181.25</v>
      </c>
      <c r="K64">
        <f t="shared" si="6"/>
        <v>494878.07562500006</v>
      </c>
      <c r="L64">
        <f t="shared" si="6"/>
        <v>667889.2892</v>
      </c>
      <c r="M64">
        <f t="shared" si="6"/>
        <v>530850.78466</v>
      </c>
      <c r="N64">
        <f t="shared" si="6"/>
        <v>300253.12245040003</v>
      </c>
      <c r="O64">
        <f t="shared" si="6"/>
        <v>339642.15445839998</v>
      </c>
    </row>
    <row r="65" spans="2:15" x14ac:dyDescent="0.3">
      <c r="B65" s="1" t="s">
        <v>7</v>
      </c>
      <c r="C65">
        <f>+C50/192</f>
        <v>0</v>
      </c>
      <c r="D65">
        <f t="shared" ref="D65:O65" si="7">+D50/192</f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60.000000000000007</v>
      </c>
      <c r="K65">
        <f t="shared" si="7"/>
        <v>12.5</v>
      </c>
      <c r="L65">
        <f t="shared" si="7"/>
        <v>26249.999999999996</v>
      </c>
      <c r="M65">
        <f t="shared" si="7"/>
        <v>34999.999999999993</v>
      </c>
      <c r="N65">
        <f t="shared" si="7"/>
        <v>39374.999999999993</v>
      </c>
      <c r="O65">
        <f t="shared" si="7"/>
        <v>43749.999999999993</v>
      </c>
    </row>
    <row r="66" spans="2:15" x14ac:dyDescent="0.3">
      <c r="B66" s="1" t="s">
        <v>8</v>
      </c>
      <c r="C66">
        <f>+C51/256</f>
        <v>0</v>
      </c>
      <c r="D66">
        <f t="shared" ref="D66:O66" si="8">+D51/256</f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</row>
    <row r="67" spans="2:15" x14ac:dyDescent="0.3">
      <c r="B67" s="1" t="s">
        <v>9</v>
      </c>
      <c r="C67">
        <f>+C52/1024</f>
        <v>0</v>
      </c>
      <c r="D67">
        <f t="shared" ref="D67:O67" si="9">+D52/1024</f>
        <v>0</v>
      </c>
      <c r="E67">
        <f t="shared" si="9"/>
        <v>0</v>
      </c>
      <c r="F67">
        <f t="shared" si="9"/>
        <v>0</v>
      </c>
      <c r="G67">
        <f t="shared" si="9"/>
        <v>0</v>
      </c>
      <c r="H67">
        <f t="shared" si="9"/>
        <v>0</v>
      </c>
      <c r="I67">
        <f t="shared" si="9"/>
        <v>0</v>
      </c>
      <c r="J67">
        <f t="shared" si="9"/>
        <v>540</v>
      </c>
      <c r="K67">
        <f t="shared" si="9"/>
        <v>11250</v>
      </c>
      <c r="L67">
        <f t="shared" si="9"/>
        <v>37500</v>
      </c>
      <c r="M67">
        <f t="shared" si="9"/>
        <v>50000</v>
      </c>
      <c r="N67">
        <f t="shared" si="9"/>
        <v>56250</v>
      </c>
      <c r="O67">
        <f t="shared" si="9"/>
        <v>62500</v>
      </c>
    </row>
    <row r="70" spans="2:15" x14ac:dyDescent="0.3">
      <c r="B70" s="13" t="s">
        <v>28</v>
      </c>
      <c r="C70" s="8">
        <f>+D10/16+D18/16+D26/16</f>
        <v>0</v>
      </c>
      <c r="D70" s="8">
        <f t="shared" ref="D70:O70" si="10">+E10/16+E18/16+E26/16</f>
        <v>0</v>
      </c>
      <c r="E70" s="8">
        <f t="shared" si="10"/>
        <v>0</v>
      </c>
      <c r="F70" s="8">
        <f t="shared" si="10"/>
        <v>0</v>
      </c>
      <c r="G70" s="8">
        <f t="shared" si="10"/>
        <v>0</v>
      </c>
      <c r="H70" s="8">
        <f t="shared" si="10"/>
        <v>0</v>
      </c>
      <c r="I70" s="8">
        <f t="shared" si="10"/>
        <v>0</v>
      </c>
      <c r="J70" s="8">
        <f t="shared" si="10"/>
        <v>90</v>
      </c>
      <c r="K70" s="8">
        <f t="shared" si="10"/>
        <v>120000.00000000001</v>
      </c>
      <c r="L70" s="8">
        <f t="shared" si="10"/>
        <v>398999.99999999994</v>
      </c>
      <c r="M70" s="8">
        <f t="shared" si="10"/>
        <v>440999.99999999994</v>
      </c>
      <c r="N70" s="8">
        <f t="shared" si="10"/>
        <v>452199.99999999994</v>
      </c>
      <c r="O70" s="8">
        <f t="shared" si="10"/>
        <v>377999.99999999994</v>
      </c>
    </row>
    <row r="71" spans="2:15" x14ac:dyDescent="0.3">
      <c r="B71" s="13" t="s">
        <v>29</v>
      </c>
      <c r="C71" s="8">
        <f>+D11/32+D19/32+D27/32</f>
        <v>0</v>
      </c>
      <c r="D71" s="8">
        <f t="shared" ref="D71:O71" si="11">+E11/32+E19/32+E27/32</f>
        <v>0</v>
      </c>
      <c r="E71" s="8">
        <f t="shared" si="11"/>
        <v>0</v>
      </c>
      <c r="F71" s="8">
        <f t="shared" si="11"/>
        <v>0</v>
      </c>
      <c r="G71" s="8">
        <f t="shared" si="11"/>
        <v>0</v>
      </c>
      <c r="H71" s="8">
        <f t="shared" si="11"/>
        <v>0</v>
      </c>
      <c r="I71" s="8">
        <f t="shared" si="11"/>
        <v>0</v>
      </c>
      <c r="J71" s="8">
        <f t="shared" si="11"/>
        <v>0</v>
      </c>
      <c r="K71" s="8">
        <f t="shared" si="11"/>
        <v>0</v>
      </c>
      <c r="L71" s="8">
        <f t="shared" si="11"/>
        <v>0</v>
      </c>
      <c r="M71" s="8">
        <f t="shared" si="11"/>
        <v>0</v>
      </c>
      <c r="N71" s="8">
        <f t="shared" si="11"/>
        <v>0</v>
      </c>
      <c r="O71" s="8">
        <f t="shared" si="11"/>
        <v>0</v>
      </c>
    </row>
    <row r="72" spans="2:15" x14ac:dyDescent="0.3">
      <c r="B72" s="13" t="s">
        <v>30</v>
      </c>
      <c r="C72" s="8">
        <f>+D12/64+D20/64+D28/64</f>
        <v>0</v>
      </c>
      <c r="D72" s="8">
        <f t="shared" ref="D72:O72" si="12">+E12/64+E20/64+E28/64</f>
        <v>0</v>
      </c>
      <c r="E72" s="8">
        <f t="shared" si="12"/>
        <v>0</v>
      </c>
      <c r="F72" s="8">
        <f t="shared" si="12"/>
        <v>0</v>
      </c>
      <c r="G72" s="8">
        <f t="shared" si="12"/>
        <v>0</v>
      </c>
      <c r="H72" s="8">
        <f t="shared" si="12"/>
        <v>0</v>
      </c>
      <c r="I72" s="8">
        <f t="shared" si="12"/>
        <v>9629.625</v>
      </c>
      <c r="J72" s="8">
        <f t="shared" si="12"/>
        <v>21181.25</v>
      </c>
      <c r="K72" s="8">
        <f t="shared" si="12"/>
        <v>494878.07562500006</v>
      </c>
      <c r="L72" s="8">
        <f t="shared" si="12"/>
        <v>664139.2892</v>
      </c>
      <c r="M72" s="8">
        <f t="shared" si="12"/>
        <v>525850.78466</v>
      </c>
      <c r="N72" s="8">
        <f t="shared" si="12"/>
        <v>294628.12245040003</v>
      </c>
      <c r="O72" s="8">
        <f t="shared" si="12"/>
        <v>333392.15445839998</v>
      </c>
    </row>
    <row r="74" spans="2:15" x14ac:dyDescent="0.3">
      <c r="B74" s="13" t="s">
        <v>31</v>
      </c>
      <c r="C74" s="8">
        <f>+C62-C70</f>
        <v>0</v>
      </c>
      <c r="D74" s="8">
        <f t="shared" ref="D74:O74" si="13">+D62-D70</f>
        <v>0</v>
      </c>
      <c r="E74" s="8">
        <f t="shared" si="13"/>
        <v>0</v>
      </c>
      <c r="F74" s="8">
        <f t="shared" si="13"/>
        <v>0</v>
      </c>
      <c r="G74" s="8">
        <f t="shared" si="13"/>
        <v>0</v>
      </c>
      <c r="H74" s="8">
        <f t="shared" si="13"/>
        <v>0</v>
      </c>
      <c r="I74" s="8">
        <f t="shared" si="13"/>
        <v>0</v>
      </c>
      <c r="J74" s="8">
        <f t="shared" si="13"/>
        <v>0</v>
      </c>
      <c r="K74" s="8">
        <f t="shared" si="13"/>
        <v>612.5</v>
      </c>
      <c r="L74" s="8">
        <f t="shared" si="13"/>
        <v>7500</v>
      </c>
      <c r="M74" s="8">
        <f t="shared" si="13"/>
        <v>10000</v>
      </c>
      <c r="N74" s="8">
        <f t="shared" si="13"/>
        <v>11250</v>
      </c>
      <c r="O74" s="8">
        <f t="shared" si="13"/>
        <v>12500</v>
      </c>
    </row>
    <row r="75" spans="2:15" x14ac:dyDescent="0.3">
      <c r="B75" s="13" t="s">
        <v>32</v>
      </c>
      <c r="C75" s="8">
        <f>+C63-C71</f>
        <v>0</v>
      </c>
      <c r="D75" s="8">
        <f t="shared" ref="D75:O75" si="14">+D63-D71</f>
        <v>0</v>
      </c>
      <c r="E75" s="8">
        <f t="shared" si="14"/>
        <v>0</v>
      </c>
      <c r="F75" s="8">
        <f t="shared" si="14"/>
        <v>0</v>
      </c>
      <c r="G75" s="8">
        <f t="shared" si="14"/>
        <v>0</v>
      </c>
      <c r="H75" s="8">
        <f t="shared" si="14"/>
        <v>0</v>
      </c>
      <c r="I75" s="8">
        <f t="shared" si="14"/>
        <v>0</v>
      </c>
      <c r="J75" s="8">
        <f t="shared" si="14"/>
        <v>0</v>
      </c>
      <c r="K75" s="8">
        <f t="shared" si="14"/>
        <v>625</v>
      </c>
      <c r="L75" s="8">
        <f t="shared" si="14"/>
        <v>0</v>
      </c>
      <c r="M75" s="8">
        <f t="shared" si="14"/>
        <v>0</v>
      </c>
      <c r="N75" s="8">
        <f t="shared" si="14"/>
        <v>0</v>
      </c>
      <c r="O75" s="8">
        <f t="shared" si="14"/>
        <v>0</v>
      </c>
    </row>
    <row r="76" spans="2:15" x14ac:dyDescent="0.3">
      <c r="B76" s="13" t="s">
        <v>33</v>
      </c>
      <c r="C76" s="8">
        <f>+C64-C72</f>
        <v>0</v>
      </c>
      <c r="D76" s="8">
        <f t="shared" ref="D76:O76" si="15">+D64-D72</f>
        <v>0</v>
      </c>
      <c r="E76" s="8">
        <f t="shared" si="15"/>
        <v>0</v>
      </c>
      <c r="F76" s="8">
        <f t="shared" si="15"/>
        <v>0</v>
      </c>
      <c r="G76" s="8">
        <f t="shared" si="15"/>
        <v>0</v>
      </c>
      <c r="H76" s="8">
        <f t="shared" si="15"/>
        <v>0</v>
      </c>
      <c r="I76" s="8">
        <f t="shared" si="15"/>
        <v>0</v>
      </c>
      <c r="J76" s="8">
        <f t="shared" si="15"/>
        <v>0</v>
      </c>
      <c r="K76" s="8">
        <f t="shared" si="15"/>
        <v>0</v>
      </c>
      <c r="L76" s="8">
        <f t="shared" si="15"/>
        <v>3750</v>
      </c>
      <c r="M76" s="8">
        <f t="shared" si="15"/>
        <v>5000</v>
      </c>
      <c r="N76" s="8">
        <f t="shared" si="15"/>
        <v>5625</v>
      </c>
      <c r="O76" s="8">
        <f t="shared" si="15"/>
        <v>6250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8"/>
  <sheetViews>
    <sheetView workbookViewId="0">
      <selection activeCell="E12" sqref="E12"/>
    </sheetView>
  </sheetViews>
  <sheetFormatPr defaultRowHeight="14.4" x14ac:dyDescent="0.3"/>
  <cols>
    <col min="3" max="3" width="26.19921875" customWidth="1"/>
  </cols>
  <sheetData>
    <row r="4" spans="2:17" x14ac:dyDescent="0.3">
      <c r="B4" s="15" t="s">
        <v>35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41</v>
      </c>
    </row>
    <row r="5" spans="2:17" x14ac:dyDescent="0.3">
      <c r="B5" s="16"/>
      <c r="C5" s="17"/>
      <c r="D5" s="18">
        <v>2013</v>
      </c>
      <c r="E5" s="18">
        <v>2014</v>
      </c>
      <c r="F5" s="18">
        <v>2015</v>
      </c>
      <c r="G5" s="18">
        <v>2016</v>
      </c>
      <c r="H5" s="18">
        <v>2017</v>
      </c>
      <c r="I5" s="18">
        <v>2018</v>
      </c>
      <c r="J5" s="18">
        <v>2019</v>
      </c>
      <c r="K5" s="18">
        <v>2020</v>
      </c>
      <c r="L5" s="18">
        <v>2021</v>
      </c>
      <c r="M5" s="18">
        <v>2022</v>
      </c>
      <c r="N5" s="18">
        <v>2023</v>
      </c>
      <c r="O5" s="18" t="s">
        <v>36</v>
      </c>
      <c r="P5" s="18"/>
    </row>
    <row r="6" spans="2:17" x14ac:dyDescent="0.3">
      <c r="B6" s="16"/>
      <c r="C6" s="16" t="s">
        <v>37</v>
      </c>
      <c r="D6" s="19">
        <v>44770</v>
      </c>
      <c r="E6" s="19">
        <v>56979</v>
      </c>
      <c r="F6" s="19">
        <v>99920</v>
      </c>
      <c r="G6" s="19">
        <v>139792.40000000002</v>
      </c>
      <c r="H6" s="19">
        <v>237055</v>
      </c>
      <c r="I6" s="19">
        <v>252755.1</v>
      </c>
      <c r="J6" s="19">
        <v>305218.11</v>
      </c>
      <c r="K6" s="19">
        <v>357300.80999999994</v>
      </c>
      <c r="L6" s="19">
        <v>394125.516</v>
      </c>
      <c r="M6" s="19">
        <v>434796.88635000004</v>
      </c>
      <c r="N6" s="19">
        <v>470106.1685475001</v>
      </c>
      <c r="O6" s="20">
        <v>0.12087660588971927</v>
      </c>
      <c r="P6" s="20"/>
    </row>
    <row r="7" spans="2:17" x14ac:dyDescent="0.3">
      <c r="B7" s="16"/>
      <c r="C7" s="16" t="s">
        <v>38</v>
      </c>
      <c r="D7" s="19">
        <v>63505</v>
      </c>
      <c r="E7" s="19">
        <v>48365</v>
      </c>
      <c r="F7" s="19">
        <v>33631</v>
      </c>
      <c r="G7" s="19">
        <v>31085.7</v>
      </c>
      <c r="H7" s="19">
        <v>42059.199999999997</v>
      </c>
      <c r="I7" s="19">
        <v>44632.6</v>
      </c>
      <c r="J7" s="19">
        <v>53185.4</v>
      </c>
      <c r="K7" s="19">
        <v>59615.999999999993</v>
      </c>
      <c r="L7" s="19">
        <v>68558.399999999994</v>
      </c>
      <c r="M7" s="19">
        <v>82270.079999999987</v>
      </c>
      <c r="N7" s="19">
        <v>98724.09599999999</v>
      </c>
      <c r="O7" s="20">
        <v>0.15281696675022838</v>
      </c>
      <c r="P7" s="20"/>
    </row>
    <row r="8" spans="2:17" x14ac:dyDescent="0.3">
      <c r="B8" s="16"/>
      <c r="C8" s="15" t="s">
        <v>39</v>
      </c>
      <c r="D8" s="21">
        <v>108275</v>
      </c>
      <c r="E8" s="21">
        <v>105344</v>
      </c>
      <c r="F8" s="21">
        <v>133551</v>
      </c>
      <c r="G8" s="21">
        <v>170878.10000000003</v>
      </c>
      <c r="H8" s="21">
        <v>279114.2</v>
      </c>
      <c r="I8" s="21">
        <v>297387.7</v>
      </c>
      <c r="J8" s="21">
        <v>358403.51</v>
      </c>
      <c r="K8" s="21">
        <v>416916.80999999994</v>
      </c>
      <c r="L8" s="21">
        <v>462683.91599999997</v>
      </c>
      <c r="M8" s="21">
        <v>517066.96635</v>
      </c>
      <c r="N8" s="21">
        <v>568830.26454750006</v>
      </c>
      <c r="O8" s="20">
        <v>0.1259872179856385</v>
      </c>
      <c r="P8" s="20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"/>
  <sheetViews>
    <sheetView tabSelected="1" topLeftCell="C4" workbookViewId="0">
      <selection activeCell="H17" sqref="H17"/>
    </sheetView>
  </sheetViews>
  <sheetFormatPr defaultRowHeight="14.4" x14ac:dyDescent="0.3"/>
  <cols>
    <col min="2" max="2" width="24.5" customWidth="1"/>
    <col min="3" max="13" width="11.3984375" customWidth="1"/>
  </cols>
  <sheetData>
    <row r="4" spans="2:14" x14ac:dyDescent="0.3">
      <c r="B4" t="s">
        <v>12</v>
      </c>
    </row>
    <row r="5" spans="2:14" x14ac:dyDescent="0.3">
      <c r="B5" s="6"/>
      <c r="C5" s="7">
        <v>2013</v>
      </c>
      <c r="D5" s="7">
        <v>2014</v>
      </c>
      <c r="E5" s="7">
        <v>2015</v>
      </c>
      <c r="F5" s="7">
        <v>2016</v>
      </c>
      <c r="G5" s="7">
        <v>2017</v>
      </c>
      <c r="H5" s="7">
        <v>2018</v>
      </c>
      <c r="I5" s="7">
        <v>2019</v>
      </c>
      <c r="J5" s="7">
        <v>2020</v>
      </c>
      <c r="K5" s="7">
        <v>2021</v>
      </c>
      <c r="L5" s="7">
        <v>2022</v>
      </c>
      <c r="M5" s="7">
        <v>2023</v>
      </c>
    </row>
    <row r="6" spans="2:14" x14ac:dyDescent="0.3">
      <c r="B6" t="s">
        <v>13</v>
      </c>
      <c r="C6" s="9">
        <f>SUM('Transceiver translation to RRH'!E58:E61)</f>
        <v>1701055.7659</v>
      </c>
      <c r="D6" s="9">
        <f>SUM('Transceiver translation to RRH'!F58:F61)</f>
        <v>3601616.2408218328</v>
      </c>
      <c r="E6" s="9">
        <f>SUM('Transceiver translation to RRH'!G58:G61)</f>
        <v>8688942.0964188688</v>
      </c>
      <c r="F6" s="9">
        <f>SUM('Transceiver translation to RRH'!H58:H61)</f>
        <v>7354380.7000514232</v>
      </c>
      <c r="G6" s="9">
        <f>SUM('Transceiver translation to RRH'!I58:I61)</f>
        <v>7011703</v>
      </c>
      <c r="H6" s="9">
        <f>SUM('Transceiver translation to RRH'!J58:J61)</f>
        <v>6462045</v>
      </c>
      <c r="I6" s="9">
        <f>SUM('Transceiver translation to RRH'!K58:K61)</f>
        <v>5807005.4400000004</v>
      </c>
      <c r="J6" s="9">
        <f>SUM('Transceiver translation to RRH'!L58:L61)</f>
        <v>5669357.9608000005</v>
      </c>
      <c r="K6" s="9">
        <f>SUM('Transceiver translation to RRH'!M58:M61)</f>
        <v>5387957.9378399998</v>
      </c>
      <c r="L6" s="9">
        <f>SUM('Transceiver translation to RRH'!N58:N61)</f>
        <v>5195448.0402495991</v>
      </c>
      <c r="M6" s="9">
        <f>SUM('Transceiver translation to RRH'!O58:O61)</f>
        <v>5045315.3608415993</v>
      </c>
      <c r="N6" t="s">
        <v>15</v>
      </c>
    </row>
    <row r="7" spans="2:14" x14ac:dyDescent="0.3">
      <c r="B7" t="s">
        <v>42</v>
      </c>
      <c r="C7" s="14">
        <f>'Transceiver translation to RRH'!E70+'Transceiver translation to RRH'!E71+'Transceiver translation to RRH'!E72</f>
        <v>0</v>
      </c>
      <c r="D7" s="14">
        <f>'Transceiver translation to RRH'!F70+'Transceiver translation to RRH'!F71+'Transceiver translation to RRH'!F72</f>
        <v>0</v>
      </c>
      <c r="E7" s="14">
        <f>'Transceiver translation to RRH'!G70+'Transceiver translation to RRH'!G71+'Transceiver translation to RRH'!G72</f>
        <v>0</v>
      </c>
      <c r="F7" s="14">
        <f>'Transceiver translation to RRH'!H70+'Transceiver translation to RRH'!H71+'Transceiver translation to RRH'!H72</f>
        <v>0</v>
      </c>
      <c r="G7" s="14">
        <f>'Transceiver translation to RRH'!I70+'Transceiver translation to RRH'!I71+'Transceiver translation to RRH'!I72</f>
        <v>9629.625</v>
      </c>
      <c r="H7" s="14">
        <f>'Transceiver translation to RRH'!J70+'Transceiver translation to RRH'!J71+'Transceiver translation to RRH'!J72</f>
        <v>21271.25</v>
      </c>
      <c r="I7" s="14">
        <f>'Transceiver translation to RRH'!K70+'Transceiver translation to RRH'!K71+'Transceiver translation to RRH'!K72</f>
        <v>614878.07562500006</v>
      </c>
      <c r="J7" s="14">
        <f>'Transceiver translation to RRH'!L70+'Transceiver translation to RRH'!L71+'Transceiver translation to RRH'!L72</f>
        <v>1063139.2892</v>
      </c>
      <c r="K7" s="14">
        <f>'Transceiver translation to RRH'!M70+'Transceiver translation to RRH'!M71+'Transceiver translation to RRH'!M72</f>
        <v>966850.78465999989</v>
      </c>
      <c r="L7" s="14">
        <f>'Transceiver translation to RRH'!N70+'Transceiver translation to RRH'!N71+'Transceiver translation to RRH'!N72</f>
        <v>746828.12245039991</v>
      </c>
      <c r="M7" s="14">
        <f>'Transceiver translation to RRH'!O70+'Transceiver translation to RRH'!O71+'Transceiver translation to RRH'!O72</f>
        <v>711392.15445839986</v>
      </c>
      <c r="N7" t="s">
        <v>14</v>
      </c>
    </row>
    <row r="8" spans="2:14" x14ac:dyDescent="0.3">
      <c r="B8" t="s">
        <v>16</v>
      </c>
      <c r="C8" s="14">
        <f>+'Transceiver translation to RRH'!E74+'Transceiver translation to RRH'!E75+'Transceiver translation to RRH'!E76+'Transceiver translation to RRH'!E65+'Transceiver translation to RRH'!E66+'Transceiver translation to RRH'!E67</f>
        <v>0</v>
      </c>
      <c r="D8" s="14">
        <f>+'Transceiver translation to RRH'!F74+'Transceiver translation to RRH'!F75+'Transceiver translation to RRH'!F76+'Transceiver translation to RRH'!F65+'Transceiver translation to RRH'!F66+'Transceiver translation to RRH'!F67</f>
        <v>0</v>
      </c>
      <c r="E8" s="14">
        <f>+'Transceiver translation to RRH'!G74+'Transceiver translation to RRH'!G75+'Transceiver translation to RRH'!G76+'Transceiver translation to RRH'!G65+'Transceiver translation to RRH'!G66+'Transceiver translation to RRH'!G67</f>
        <v>0</v>
      </c>
      <c r="F8" s="14">
        <f>+'Transceiver translation to RRH'!H74+'Transceiver translation to RRH'!H75+'Transceiver translation to RRH'!H76+'Transceiver translation to RRH'!H65+'Transceiver translation to RRH'!H66+'Transceiver translation to RRH'!H67</f>
        <v>0</v>
      </c>
      <c r="G8" s="14">
        <f>+'Transceiver translation to RRH'!I74+'Transceiver translation to RRH'!I75+'Transceiver translation to RRH'!I76+'Transceiver translation to RRH'!I65+'Transceiver translation to RRH'!I66+'Transceiver translation to RRH'!I67</f>
        <v>0</v>
      </c>
      <c r="H8" s="14">
        <f>+'Transceiver translation to RRH'!J74+'Transceiver translation to RRH'!J75+'Transceiver translation to RRH'!J76+'Transceiver translation to RRH'!J65+'Transceiver translation to RRH'!J66+'Transceiver translation to RRH'!J67</f>
        <v>600</v>
      </c>
      <c r="I8" s="14">
        <f>+'Transceiver translation to RRH'!K74+'Transceiver translation to RRH'!K75+'Transceiver translation to RRH'!K76+'Transceiver translation to RRH'!K65+'Transceiver translation to RRH'!K66+'Transceiver translation to RRH'!K67</f>
        <v>12500</v>
      </c>
      <c r="J8" s="14">
        <f>+'Transceiver translation to RRH'!L74+'Transceiver translation to RRH'!L75+'Transceiver translation to RRH'!L76+'Transceiver translation to RRH'!L65+'Transceiver translation to RRH'!L66+'Transceiver translation to RRH'!L67</f>
        <v>75000</v>
      </c>
      <c r="K8" s="14">
        <f>+'Transceiver translation to RRH'!M74+'Transceiver translation to RRH'!M75+'Transceiver translation to RRH'!M76+'Transceiver translation to RRH'!M65+'Transceiver translation to RRH'!M66+'Transceiver translation to RRH'!M67</f>
        <v>100000</v>
      </c>
      <c r="L8" s="14">
        <f>+'Transceiver translation to RRH'!N74+'Transceiver translation to RRH'!N75+'Transceiver translation to RRH'!N76+'Transceiver translation to RRH'!N65+'Transceiver translation to RRH'!N66+'Transceiver translation to RRH'!N67</f>
        <v>112500</v>
      </c>
      <c r="M8" s="14">
        <f>+'Transceiver translation to RRH'!O74+'Transceiver translation to RRH'!O75+'Transceiver translation to RRH'!O76+'Transceiver translation to RRH'!O65+'Transceiver translation to RRH'!O66+'Transceiver translation to RRH'!O67</f>
        <v>125000</v>
      </c>
      <c r="N8" t="s">
        <v>18</v>
      </c>
    </row>
    <row r="9" spans="2:14" x14ac:dyDescent="0.3">
      <c r="B9" t="s">
        <v>17</v>
      </c>
      <c r="C9" s="14">
        <v>63505</v>
      </c>
      <c r="D9" s="14">
        <v>48365</v>
      </c>
      <c r="E9" s="14">
        <v>33631</v>
      </c>
      <c r="F9" s="14">
        <v>31085.7</v>
      </c>
      <c r="G9" s="14">
        <v>42059.199999999997</v>
      </c>
      <c r="H9" s="14">
        <v>44632.6</v>
      </c>
      <c r="I9" s="14">
        <v>53185.4</v>
      </c>
      <c r="J9" s="14">
        <v>59615.999999999993</v>
      </c>
      <c r="K9" s="14">
        <v>68558.399999999994</v>
      </c>
      <c r="L9" s="14">
        <v>82270.079999999987</v>
      </c>
      <c r="M9" s="14">
        <v>98724.09599999999</v>
      </c>
      <c r="N9" t="s">
        <v>34</v>
      </c>
    </row>
    <row r="10" spans="2:14" x14ac:dyDescent="0.3">
      <c r="C10" s="22">
        <f>SUM(C6:C9)</f>
        <v>1764560.7659</v>
      </c>
      <c r="D10" s="22">
        <f t="shared" ref="D10:M10" si="0">SUM(D6:D9)</f>
        <v>3649981.2408218328</v>
      </c>
      <c r="E10" s="22">
        <f t="shared" si="0"/>
        <v>8722573.0964188688</v>
      </c>
      <c r="F10" s="22">
        <f t="shared" si="0"/>
        <v>7385466.4000514233</v>
      </c>
      <c r="G10" s="22">
        <f t="shared" si="0"/>
        <v>7063391.8250000002</v>
      </c>
      <c r="H10" s="22">
        <f t="shared" si="0"/>
        <v>6528548.8499999996</v>
      </c>
      <c r="I10" s="22">
        <f t="shared" si="0"/>
        <v>6487568.9156250004</v>
      </c>
      <c r="J10" s="22">
        <f t="shared" si="0"/>
        <v>6867113.25</v>
      </c>
      <c r="K10" s="22">
        <f t="shared" si="0"/>
        <v>6523367.1225000005</v>
      </c>
      <c r="L10" s="22">
        <f t="shared" si="0"/>
        <v>6137046.2426999994</v>
      </c>
      <c r="M10" s="22">
        <f t="shared" si="0"/>
        <v>5980431.6112999991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Transceiver translation to RRH</vt:lpstr>
      <vt:lpstr>Small Cell table</vt:lpstr>
      <vt:lpstr>RRH units in Ericsson segments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MaddenMEXP</dc:creator>
  <cp:lastModifiedBy>MaddenMEXP</cp:lastModifiedBy>
  <dcterms:created xsi:type="dcterms:W3CDTF">2018-08-13T19:19:52Z</dcterms:created>
  <dcterms:modified xsi:type="dcterms:W3CDTF">2018-08-13T19:45:52Z</dcterms:modified>
</cp:coreProperties>
</file>