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:\Moss Incorporated Ltd\2. Sewer Swarm AI\Model Calculators\"/>
    </mc:Choice>
  </mc:AlternateContent>
  <xr:revisionPtr revIDLastSave="0" documentId="8_{31ADE03D-2F03-4BEB-8B08-3F1DE8D03524}" xr6:coauthVersionLast="47" xr6:coauthVersionMax="47" xr10:uidLastSave="{00000000-0000-0000-0000-000000000000}"/>
  <bookViews>
    <workbookView xWindow="13095" yWindow="-16320" windowWidth="29040" windowHeight="15720" xr2:uid="{D690A2F6-9ECB-4141-AEAB-6DEB2A90E5E9}"/>
  </bookViews>
  <sheets>
    <sheet name="Circular" sheetId="1" r:id="rId1"/>
  </sheets>
  <definedNames>
    <definedName name="_xlnm.Print_Area" localSheetId="0">Circular!$A$1:$O$50</definedName>
    <definedName name="_xlnm.Print_Area">Circular!$A$1:$O$50</definedName>
    <definedName name="Print_Area_MI" localSheetId="0">Circular!$A$1:$O$50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8" i="1" l="1"/>
  <c r="D39" i="1" s="1"/>
  <c r="M14" i="1"/>
  <c r="B57" i="1"/>
  <c r="B56" i="1"/>
  <c r="B58" i="1"/>
  <c r="B59" i="1" l="1"/>
  <c r="B60" i="1" s="1"/>
  <c r="D45" i="1" s="1"/>
  <c r="L48" i="1"/>
</calcChain>
</file>

<file path=xl/sharedStrings.xml><?xml version="1.0" encoding="utf-8"?>
<sst xmlns="http://schemas.openxmlformats.org/spreadsheetml/2006/main" count="66" uniqueCount="54">
  <si>
    <t>Client</t>
  </si>
  <si>
    <t xml:space="preserve">Date: </t>
  </si>
  <si>
    <t>Material Choice</t>
  </si>
  <si>
    <t>Polyester</t>
  </si>
  <si>
    <t>ROAD NAME</t>
  </si>
  <si>
    <t>Vinyl Ester</t>
  </si>
  <si>
    <t>Epoxy</t>
  </si>
  <si>
    <t>Silicate</t>
  </si>
  <si>
    <t>Design Criteria</t>
  </si>
  <si>
    <t>Es</t>
  </si>
  <si>
    <t>El</t>
  </si>
  <si>
    <t>Resin</t>
  </si>
  <si>
    <t>OD of lining (D)</t>
  </si>
  <si>
    <t>mm</t>
  </si>
  <si>
    <t>Deformation of host pipe (q)</t>
  </si>
  <si>
    <t>%</t>
  </si>
  <si>
    <t xml:space="preserve"> </t>
  </si>
  <si>
    <t xml:space="preserve">Max GWL above invert </t>
  </si>
  <si>
    <t>m</t>
  </si>
  <si>
    <t>Physical Properties</t>
  </si>
  <si>
    <t>Modulus of Elasticity  Es  (Short Term)</t>
  </si>
  <si>
    <t>MPa</t>
  </si>
  <si>
    <t>Modulus of Elasticity  El  (Long Term)</t>
  </si>
  <si>
    <t>Ultimate Flexural Stress (w)</t>
  </si>
  <si>
    <t>Support Enhancement Factor  (K)</t>
  </si>
  <si>
    <t>Poissons Ratio  (v)</t>
  </si>
  <si>
    <t>Ovality Factor  (C)</t>
  </si>
  <si>
    <t>Safety Factor  (N)</t>
  </si>
  <si>
    <t xml:space="preserve">Pressure (P) </t>
  </si>
  <si>
    <t>Design</t>
  </si>
  <si>
    <t xml:space="preserve">P  = </t>
  </si>
  <si>
    <t>2KEl</t>
  </si>
  <si>
    <t>x</t>
  </si>
  <si>
    <t>C</t>
  </si>
  <si>
    <t>where SDR = D/t</t>
  </si>
  <si>
    <t>N</t>
  </si>
  <si>
    <t>Rewriting</t>
  </si>
  <si>
    <t xml:space="preserve">t  = </t>
  </si>
  <si>
    <t xml:space="preserve">1 + </t>
  </si>
  <si>
    <r>
      <t>3</t>
    </r>
    <r>
      <rPr>
        <sz val="26"/>
        <rFont val="Symbol"/>
        <family val="1"/>
        <charset val="2"/>
      </rPr>
      <t></t>
    </r>
  </si>
  <si>
    <t>2KElC</t>
  </si>
  <si>
    <t>)</t>
  </si>
  <si>
    <t>t =</t>
  </si>
  <si>
    <t>Pressure limited due to stress</t>
  </si>
  <si>
    <t>1.5q(1+q/100)SDR² - 0.5(1+q/100)SDR = w/(PN)</t>
  </si>
  <si>
    <t xml:space="preserve">          where SDR = D/t</t>
  </si>
  <si>
    <t>Required Lining Finished Thickness =</t>
  </si>
  <si>
    <r>
      <t>1 - v</t>
    </r>
    <r>
      <rPr>
        <vertAlign val="superscript"/>
        <sz val="10"/>
        <rFont val="Arial"/>
        <family val="2"/>
      </rPr>
      <t>2</t>
    </r>
  </si>
  <si>
    <r>
      <t>(SDR-1)</t>
    </r>
    <r>
      <rPr>
        <vertAlign val="superscript"/>
        <sz val="10"/>
        <rFont val="Arial"/>
        <family val="2"/>
      </rPr>
      <t>3</t>
    </r>
  </si>
  <si>
    <r>
      <t>D</t>
    </r>
    <r>
      <rPr>
        <sz val="18"/>
        <rFont val="Arial"/>
        <family val="2"/>
      </rPr>
      <t xml:space="preserve"> </t>
    </r>
    <r>
      <rPr>
        <sz val="20"/>
        <rFont val="Arial"/>
        <family val="2"/>
      </rPr>
      <t>/ (</t>
    </r>
  </si>
  <si>
    <r>
      <t>PN(1-V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</si>
  <si>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Reference</t>
  </si>
  <si>
    <t>Pressure limited due to buckling effect of ground water</t>
  </si>
  <si>
    <t>PATCH DESIGN FOR CIRCULAR PIPES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</si>
</sst>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2" formatCode="General_)"/>
    <numFmt numFmtId="174" formatCode="0.00_)"/>
    <numFmt numFmtId="175" formatCode="0_)"/>
    <numFmt numFmtId="176" formatCode="0.0_)"/>
  </numFmts>
  <fonts count="18" x14ac:knownFonts="1">
    <font>
      <sz val="10"/>
      <name val="Helv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18"/>
      <name val="Arial"/>
      <family val="2"/>
    </font>
    <font>
      <sz val="20"/>
      <name val="Arial"/>
      <family val="2"/>
    </font>
    <font>
      <vertAlign val="superscript"/>
      <sz val="16"/>
      <name val="Arial"/>
      <family val="2"/>
    </font>
    <font>
      <sz val="26"/>
      <name val="Symbol"/>
      <family val="1"/>
      <charset val="2"/>
    </font>
    <font>
      <b/>
      <sz val="12"/>
      <name val="Lucida Sans Unicode"/>
      <family val="2"/>
    </font>
    <font>
      <sz val="10"/>
      <name val="Lucida Sans Unicode"/>
      <family val="2"/>
    </font>
    <font>
      <sz val="10"/>
      <color indexed="18"/>
      <name val="Lucida Sans Unicode"/>
      <family val="2"/>
    </font>
    <font>
      <u/>
      <sz val="10"/>
      <name val="Lucida Sans Unicode"/>
      <family val="2"/>
    </font>
    <font>
      <b/>
      <sz val="10"/>
      <name val="Lucida Sans Unicode"/>
      <family val="2"/>
    </font>
    <font>
      <sz val="10"/>
      <color indexed="12"/>
      <name val="Lucida Sans Unicode"/>
      <family val="2"/>
    </font>
    <font>
      <b/>
      <sz val="11"/>
      <name val="Lucida Sans Unicode"/>
      <family val="2"/>
    </font>
    <font>
      <b/>
      <u/>
      <sz val="11"/>
      <name val="Lucida Sans Unicode"/>
      <family val="2"/>
    </font>
    <font>
      <b/>
      <u/>
      <sz val="10"/>
      <name val="Lucida Sans Unicode"/>
      <family val="2"/>
    </font>
    <font>
      <sz val="10"/>
      <color theme="1"/>
      <name val="Lucida Sans Unicode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172" fontId="1" fillId="0" borderId="1" xfId="0" applyNumberFormat="1" applyFont="1" applyBorder="1" applyAlignment="1">
      <alignment horizontal="left"/>
    </xf>
    <xf numFmtId="172" fontId="1" fillId="0" borderId="0" xfId="0" applyNumberFormat="1" applyFont="1"/>
    <xf numFmtId="172" fontId="1" fillId="0" borderId="0" xfId="0" applyNumberFormat="1" applyFont="1" applyAlignment="1">
      <alignment horizontal="left"/>
    </xf>
    <xf numFmtId="172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172" fontId="1" fillId="0" borderId="1" xfId="0" applyNumberFormat="1" applyFont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vertical="center"/>
    </xf>
    <xf numFmtId="172" fontId="9" fillId="0" borderId="1" xfId="0" applyNumberFormat="1" applyFont="1" applyBorder="1" applyAlignment="1">
      <alignment horizontal="left"/>
    </xf>
    <xf numFmtId="172" fontId="9" fillId="0" borderId="3" xfId="0" applyNumberFormat="1" applyFont="1" applyBorder="1" applyAlignment="1">
      <alignment horizontal="right"/>
    </xf>
    <xf numFmtId="0" fontId="9" fillId="0" borderId="0" xfId="0" applyFont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172" fontId="11" fillId="0" borderId="0" xfId="0" applyNumberFormat="1" applyFont="1" applyAlignment="1">
      <alignment horizontal="left"/>
    </xf>
    <xf numFmtId="172" fontId="9" fillId="0" borderId="0" xfId="0" applyNumberFormat="1" applyFont="1"/>
    <xf numFmtId="172" fontId="9" fillId="0" borderId="0" xfId="0" applyNumberFormat="1" applyFont="1" applyAlignment="1">
      <alignment horizontal="left"/>
    </xf>
    <xf numFmtId="172" fontId="9" fillId="0" borderId="0" xfId="0" applyNumberFormat="1" applyFont="1" applyAlignment="1">
      <alignment horizontal="right"/>
    </xf>
    <xf numFmtId="172" fontId="9" fillId="0" borderId="0" xfId="0" applyNumberFormat="1" applyFont="1" applyAlignment="1">
      <alignment horizontal="center"/>
    </xf>
    <xf numFmtId="174" fontId="9" fillId="0" borderId="0" xfId="0" applyNumberFormat="1" applyFont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172" fontId="1" fillId="0" borderId="0" xfId="0" applyNumberFormat="1" applyFont="1" applyAlignment="1">
      <alignment horizontal="center"/>
    </xf>
    <xf numFmtId="0" fontId="2" fillId="0" borderId="7" xfId="0" applyFont="1" applyBorder="1"/>
    <xf numFmtId="0" fontId="12" fillId="0" borderId="0" xfId="0" applyFont="1"/>
    <xf numFmtId="172" fontId="12" fillId="0" borderId="0" xfId="0" applyNumberFormat="1" applyFont="1" applyAlignment="1">
      <alignment horizontal="left"/>
    </xf>
    <xf numFmtId="176" fontId="12" fillId="0" borderId="0" xfId="0" applyNumberFormat="1" applyFont="1"/>
    <xf numFmtId="0" fontId="12" fillId="0" borderId="8" xfId="0" applyFont="1" applyBorder="1"/>
    <xf numFmtId="176" fontId="14" fillId="0" borderId="0" xfId="0" applyNumberFormat="1" applyFont="1"/>
    <xf numFmtId="0" fontId="14" fillId="0" borderId="0" xfId="0" applyFont="1"/>
    <xf numFmtId="174" fontId="15" fillId="0" borderId="0" xfId="0" applyNumberFormat="1" applyFont="1"/>
    <xf numFmtId="0" fontId="9" fillId="0" borderId="0" xfId="0" applyFont="1" applyAlignment="1">
      <alignment horizontal="left"/>
    </xf>
    <xf numFmtId="0" fontId="9" fillId="0" borderId="8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2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9" fillId="0" borderId="0" xfId="0" applyFont="1" applyAlignment="1">
      <alignment horizontal="centerContinuous"/>
    </xf>
    <xf numFmtId="172" fontId="14" fillId="0" borderId="0" xfId="0" quotePrefix="1" applyNumberFormat="1" applyFont="1" applyAlignment="1">
      <alignment horizontal="centerContinuous"/>
    </xf>
    <xf numFmtId="0" fontId="16" fillId="0" borderId="8" xfId="0" applyFont="1" applyBorder="1" applyAlignment="1">
      <alignment horizontal="left"/>
    </xf>
    <xf numFmtId="0" fontId="1" fillId="0" borderId="9" xfId="0" applyFont="1" applyBorder="1"/>
    <xf numFmtId="0" fontId="9" fillId="0" borderId="10" xfId="0" applyFont="1" applyBorder="1"/>
    <xf numFmtId="0" fontId="9" fillId="0" borderId="11" xfId="0" applyFont="1" applyBorder="1"/>
    <xf numFmtId="172" fontId="13" fillId="2" borderId="0" xfId="0" applyNumberFormat="1" applyFont="1" applyFill="1" applyProtection="1">
      <protection locked="0"/>
    </xf>
    <xf numFmtId="172" fontId="9" fillId="2" borderId="0" xfId="0" applyNumberFormat="1" applyFont="1" applyFill="1" applyAlignment="1" applyProtection="1">
      <alignment horizontal="center"/>
      <protection locked="0"/>
    </xf>
    <xf numFmtId="176" fontId="14" fillId="2" borderId="0" xfId="0" applyNumberFormat="1" applyFont="1" applyFill="1"/>
    <xf numFmtId="14" fontId="17" fillId="0" borderId="12" xfId="0" applyNumberFormat="1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175" fontId="1" fillId="0" borderId="0" xfId="0" applyNumberFormat="1" applyFont="1" applyAlignment="1">
      <alignment horizontal="center" vertical="center"/>
    </xf>
    <xf numFmtId="0" fontId="17" fillId="2" borderId="23" xfId="0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 applyProtection="1">
      <alignment horizontal="center"/>
      <protection locked="0"/>
    </xf>
    <xf numFmtId="172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172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/>
    </xf>
    <xf numFmtId="172" fontId="9" fillId="0" borderId="25" xfId="0" applyNumberFormat="1" applyFont="1" applyBorder="1" applyAlignment="1">
      <alignment horizontal="center"/>
    </xf>
    <xf numFmtId="172" fontId="9" fillId="0" borderId="26" xfId="0" applyNumberFormat="1" applyFont="1" applyBorder="1" applyAlignment="1">
      <alignment horizontal="center"/>
    </xf>
    <xf numFmtId="172" fontId="9" fillId="0" borderId="27" xfId="0" applyNumberFormat="1" applyFont="1" applyBorder="1" applyAlignment="1">
      <alignment horizontal="center"/>
    </xf>
    <xf numFmtId="0" fontId="9" fillId="0" borderId="13" xfId="0" applyFont="1" applyBorder="1"/>
    <xf numFmtId="0" fontId="0" fillId="0" borderId="14" xfId="0" applyBorder="1"/>
    <xf numFmtId="0" fontId="0" fillId="0" borderId="15" xfId="0" applyBorder="1"/>
    <xf numFmtId="0" fontId="12" fillId="2" borderId="16" xfId="0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72" fontId="1" fillId="0" borderId="0" xfId="0" applyNumberFormat="1" applyFont="1" applyAlignment="1">
      <alignment horizontal="center" vertical="center"/>
    </xf>
    <xf numFmtId="172" fontId="1" fillId="0" borderId="1" xfId="0" applyNumberFormat="1" applyFont="1" applyBorder="1" applyAlignment="1">
      <alignment horizontal="center"/>
    </xf>
    <xf numFmtId="172" fontId="1" fillId="0" borderId="20" xfId="0" applyNumberFormat="1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17" fillId="3" borderId="23" xfId="0" applyFont="1" applyFill="1" applyBorder="1" applyAlignment="1" applyProtection="1">
      <alignment horizontal="center"/>
      <protection locked="0"/>
    </xf>
    <xf numFmtId="0" fontId="17" fillId="3" borderId="24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163502</xdr:colOff>
      <xdr:row>0</xdr:row>
      <xdr:rowOff>107950</xdr:rowOff>
    </xdr:from>
    <xdr:to>
      <xdr:col>14</xdr:col>
      <xdr:colOff>470130</xdr:colOff>
      <xdr:row>1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1202C35-BECA-3107-30CE-945D6F3BD1B1}"/>
            </a:ext>
          </a:extLst>
        </xdr:cNvPr>
        <xdr:cNvSpPr/>
      </xdr:nvSpPr>
      <xdr:spPr bwMode="auto">
        <a:xfrm>
          <a:off x="2981315" y="114300"/>
          <a:ext cx="3471863" cy="647700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7FE6-A09D-4A66-8C97-28B1BDBD5BE6}">
  <sheetPr transitionEvaluation="1">
    <pageSetUpPr fitToPage="1"/>
  </sheetPr>
  <dimension ref="A1:V60"/>
  <sheetViews>
    <sheetView showGridLines="0" tabSelected="1" topLeftCell="A8" workbookViewId="0">
      <selection activeCell="C48" sqref="C48:M48"/>
    </sheetView>
  </sheetViews>
  <sheetFormatPr defaultRowHeight="12.5" x14ac:dyDescent="0.25"/>
  <cols>
    <col min="1" max="1" width="2.7265625" style="1" customWidth="1"/>
    <col min="2" max="2" width="9" style="1" customWidth="1"/>
    <col min="3" max="3" width="10.7265625" style="1" customWidth="1"/>
    <col min="4" max="4" width="7.1796875" style="1" customWidth="1"/>
    <col min="5" max="5" width="4.26953125" style="1" customWidth="1"/>
    <col min="6" max="8" width="3.7265625" style="1" customWidth="1"/>
    <col min="9" max="9" width="2.453125" style="1" bestFit="1" customWidth="1"/>
    <col min="10" max="10" width="2.54296875" style="1" bestFit="1" customWidth="1"/>
    <col min="11" max="11" width="4" style="1" customWidth="1"/>
    <col min="12" max="12" width="10.453125" style="1" customWidth="1"/>
    <col min="13" max="13" width="18.7265625" style="1" customWidth="1"/>
    <col min="14" max="14" width="6" style="1" customWidth="1"/>
    <col min="15" max="15" width="12.54296875" style="1" bestFit="1" customWidth="1"/>
    <col min="16" max="19" width="8.7265625" style="1"/>
    <col min="20" max="20" width="10" style="1" bestFit="1" customWidth="1"/>
    <col min="21" max="22" width="5" style="1" bestFit="1" customWidth="1"/>
    <col min="23" max="16384" width="8.7265625" style="1"/>
  </cols>
  <sheetData>
    <row r="1" spans="1:22" ht="60" customHeight="1" x14ac:dyDescent="0.3">
      <c r="A1" s="66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</row>
    <row r="2" spans="1:22" ht="27" hidden="1" customHeight="1" x14ac:dyDescent="0.25">
      <c r="A2" s="15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6"/>
    </row>
    <row r="3" spans="1:22" ht="27" customHeight="1" x14ac:dyDescent="0.25">
      <c r="A3" s="73" t="s">
        <v>53</v>
      </c>
      <c r="B3" s="74"/>
      <c r="C3" s="74"/>
      <c r="D3" s="74"/>
      <c r="E3" s="74"/>
      <c r="F3" s="74"/>
      <c r="G3" s="74"/>
      <c r="H3" s="75"/>
      <c r="I3" s="75"/>
      <c r="J3" s="75"/>
      <c r="K3" s="75"/>
      <c r="L3" s="74"/>
      <c r="M3" s="74"/>
      <c r="N3" s="74"/>
      <c r="O3" s="76"/>
    </row>
    <row r="4" spans="1:22" ht="21" customHeight="1" x14ac:dyDescent="0.25">
      <c r="A4" s="17"/>
      <c r="B4" s="12" t="s">
        <v>0</v>
      </c>
      <c r="C4" s="56"/>
      <c r="D4" s="57"/>
      <c r="E4" s="57"/>
      <c r="F4" s="57"/>
      <c r="G4" s="57"/>
      <c r="H4" s="63" t="s">
        <v>51</v>
      </c>
      <c r="I4" s="64"/>
      <c r="J4" s="64"/>
      <c r="K4" s="65"/>
      <c r="L4" s="82"/>
      <c r="M4" s="83"/>
      <c r="N4" s="13" t="s">
        <v>1</v>
      </c>
      <c r="O4" s="51"/>
    </row>
    <row r="5" spans="1:22" x14ac:dyDescent="0.25">
      <c r="A5" s="18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9"/>
    </row>
    <row r="6" spans="1:22" x14ac:dyDescent="0.25">
      <c r="A6" s="18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9"/>
    </row>
    <row r="7" spans="1:22" x14ac:dyDescent="0.25">
      <c r="A7" s="18"/>
      <c r="B7" s="20" t="s">
        <v>2</v>
      </c>
      <c r="C7" s="14"/>
      <c r="D7" s="21">
        <v>1</v>
      </c>
      <c r="E7" s="22" t="s">
        <v>3</v>
      </c>
      <c r="F7" s="14"/>
      <c r="G7" s="14"/>
      <c r="H7" s="14"/>
      <c r="I7" s="14"/>
      <c r="J7" s="14"/>
      <c r="K7" s="14"/>
      <c r="L7" s="14"/>
      <c r="M7" s="80" t="s">
        <v>4</v>
      </c>
      <c r="N7" s="81"/>
      <c r="O7" s="19"/>
    </row>
    <row r="8" spans="1:22" x14ac:dyDescent="0.25">
      <c r="A8" s="18"/>
      <c r="B8" s="20"/>
      <c r="C8" s="14"/>
      <c r="D8" s="23">
        <v>2</v>
      </c>
      <c r="E8" s="22" t="s">
        <v>5</v>
      </c>
      <c r="F8" s="14"/>
      <c r="G8" s="14"/>
      <c r="H8" s="14"/>
      <c r="I8" s="14"/>
      <c r="J8" s="23"/>
      <c r="K8" s="22"/>
      <c r="L8" s="14"/>
      <c r="M8" s="69"/>
      <c r="N8" s="70"/>
      <c r="O8" s="19"/>
    </row>
    <row r="9" spans="1:22" x14ac:dyDescent="0.25">
      <c r="A9" s="18"/>
      <c r="B9" s="14"/>
      <c r="C9" s="14"/>
      <c r="D9" s="21">
        <v>3</v>
      </c>
      <c r="E9" s="22" t="s">
        <v>6</v>
      </c>
      <c r="F9" s="14"/>
      <c r="G9" s="14"/>
      <c r="H9" s="14"/>
      <c r="I9" s="14"/>
      <c r="J9" s="14"/>
      <c r="K9" s="14"/>
      <c r="L9" s="14"/>
      <c r="M9" s="71"/>
      <c r="N9" s="72"/>
      <c r="O9" s="19"/>
    </row>
    <row r="10" spans="1:22" x14ac:dyDescent="0.25">
      <c r="A10" s="18"/>
      <c r="B10" s="14"/>
      <c r="C10" s="14"/>
      <c r="D10" s="21">
        <v>4</v>
      </c>
      <c r="E10" s="14" t="s">
        <v>7</v>
      </c>
      <c r="F10" s="14"/>
      <c r="G10" s="14"/>
      <c r="H10" s="14"/>
      <c r="I10" s="14"/>
      <c r="J10" s="14"/>
      <c r="K10" s="14"/>
      <c r="L10" s="14"/>
      <c r="M10" s="14"/>
      <c r="N10" s="14"/>
      <c r="O10" s="19"/>
    </row>
    <row r="11" spans="1:22" x14ac:dyDescent="0.25">
      <c r="A11" s="18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9"/>
    </row>
    <row r="12" spans="1:22" x14ac:dyDescent="0.25">
      <c r="A12" s="18"/>
      <c r="B12" s="20" t="s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9"/>
    </row>
    <row r="13" spans="1:22" x14ac:dyDescent="0.25">
      <c r="A13" s="18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9"/>
      <c r="U13" s="6" t="s">
        <v>9</v>
      </c>
      <c r="V13" s="6" t="s">
        <v>10</v>
      </c>
    </row>
    <row r="14" spans="1:22" x14ac:dyDescent="0.25">
      <c r="A14" s="18"/>
      <c r="B14" s="14"/>
      <c r="C14" s="22" t="s">
        <v>11</v>
      </c>
      <c r="D14" s="14"/>
      <c r="E14" s="14"/>
      <c r="F14" s="14"/>
      <c r="G14" s="14"/>
      <c r="H14" s="14"/>
      <c r="I14" s="14"/>
      <c r="J14" s="14"/>
      <c r="K14" s="14"/>
      <c r="L14" s="48">
        <v>4</v>
      </c>
      <c r="M14" s="24" t="str">
        <f>VLOOKUP(L$14,S$14:V$17,2)</f>
        <v>Silicate</v>
      </c>
      <c r="N14" s="14"/>
      <c r="O14" s="19"/>
      <c r="S14" s="3">
        <v>1</v>
      </c>
      <c r="T14" s="4" t="s">
        <v>3</v>
      </c>
      <c r="U14" s="6">
        <v>2200</v>
      </c>
      <c r="V14" s="6">
        <v>500</v>
      </c>
    </row>
    <row r="15" spans="1:22" x14ac:dyDescent="0.25">
      <c r="A15" s="18"/>
      <c r="B15" s="14"/>
      <c r="C15" s="22" t="s">
        <v>12</v>
      </c>
      <c r="D15" s="14"/>
      <c r="E15" s="14"/>
      <c r="F15" s="14"/>
      <c r="G15" s="14"/>
      <c r="H15" s="14"/>
      <c r="I15" s="14"/>
      <c r="J15" s="14"/>
      <c r="K15" s="14"/>
      <c r="L15" s="14"/>
      <c r="M15" s="49">
        <v>0</v>
      </c>
      <c r="N15" s="22" t="s">
        <v>13</v>
      </c>
      <c r="O15" s="19"/>
      <c r="S15" s="5">
        <v>2</v>
      </c>
      <c r="T15" s="4" t="s">
        <v>5</v>
      </c>
      <c r="U15" s="6">
        <v>2200</v>
      </c>
      <c r="V15" s="6">
        <v>500</v>
      </c>
    </row>
    <row r="16" spans="1:22" x14ac:dyDescent="0.25">
      <c r="A16" s="18"/>
      <c r="B16" s="14"/>
      <c r="C16" s="22" t="s">
        <v>14</v>
      </c>
      <c r="D16" s="14"/>
      <c r="E16" s="14"/>
      <c r="F16" s="14"/>
      <c r="G16" s="14"/>
      <c r="H16" s="14"/>
      <c r="I16" s="14"/>
      <c r="J16" s="14"/>
      <c r="K16" s="14"/>
      <c r="L16" s="14"/>
      <c r="M16" s="49">
        <v>0</v>
      </c>
      <c r="N16" s="22" t="s">
        <v>15</v>
      </c>
      <c r="O16" s="19" t="s">
        <v>16</v>
      </c>
      <c r="S16" s="3">
        <v>3</v>
      </c>
      <c r="T16" s="4" t="s">
        <v>6</v>
      </c>
      <c r="U16" s="6">
        <v>2200</v>
      </c>
      <c r="V16" s="6">
        <v>1100</v>
      </c>
    </row>
    <row r="17" spans="1:22" x14ac:dyDescent="0.25">
      <c r="A17" s="18"/>
      <c r="B17" s="14"/>
      <c r="C17" s="22" t="s">
        <v>17</v>
      </c>
      <c r="D17" s="14"/>
      <c r="E17" s="14"/>
      <c r="F17" s="14"/>
      <c r="G17" s="14"/>
      <c r="H17" s="14"/>
      <c r="I17" s="14"/>
      <c r="J17" s="14"/>
      <c r="K17" s="14"/>
      <c r="L17" s="14"/>
      <c r="M17" s="49">
        <v>1</v>
      </c>
      <c r="N17" s="22" t="s">
        <v>18</v>
      </c>
      <c r="O17" s="19"/>
      <c r="S17" s="3">
        <v>4</v>
      </c>
      <c r="T17" s="1" t="s">
        <v>7</v>
      </c>
      <c r="U17" s="6">
        <v>9800</v>
      </c>
      <c r="V17" s="6">
        <v>2000</v>
      </c>
    </row>
    <row r="18" spans="1:22" x14ac:dyDescent="0.25">
      <c r="A18" s="18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9"/>
    </row>
    <row r="19" spans="1:22" x14ac:dyDescent="0.25">
      <c r="A19" s="18"/>
      <c r="B19" s="20" t="s">
        <v>19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9"/>
    </row>
    <row r="20" spans="1:22" x14ac:dyDescent="0.25">
      <c r="A20" s="18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9"/>
    </row>
    <row r="21" spans="1:22" x14ac:dyDescent="0.25">
      <c r="A21" s="18"/>
      <c r="B21" s="14"/>
      <c r="C21" s="22" t="s">
        <v>20</v>
      </c>
      <c r="D21" s="14"/>
      <c r="E21" s="14"/>
      <c r="F21" s="14"/>
      <c r="G21" s="14"/>
      <c r="H21" s="14"/>
      <c r="I21" s="14"/>
      <c r="J21" s="14"/>
      <c r="K21" s="14"/>
      <c r="L21" s="14"/>
      <c r="M21" s="24">
        <v>8000</v>
      </c>
      <c r="N21" s="22" t="s">
        <v>21</v>
      </c>
      <c r="O21" s="19"/>
    </row>
    <row r="22" spans="1:22" x14ac:dyDescent="0.25">
      <c r="A22" s="18"/>
      <c r="B22" s="14"/>
      <c r="C22" s="22" t="s">
        <v>22</v>
      </c>
      <c r="D22" s="14"/>
      <c r="E22" s="14"/>
      <c r="F22" s="14"/>
      <c r="G22" s="14"/>
      <c r="H22" s="14"/>
      <c r="I22" s="14"/>
      <c r="J22" s="14"/>
      <c r="K22" s="14"/>
      <c r="L22" s="14"/>
      <c r="M22" s="24">
        <v>2000</v>
      </c>
      <c r="N22" s="22" t="s">
        <v>21</v>
      </c>
      <c r="O22" s="19"/>
    </row>
    <row r="23" spans="1:22" x14ac:dyDescent="0.25">
      <c r="A23" s="18"/>
      <c r="B23" s="14"/>
      <c r="C23" s="22" t="s">
        <v>23</v>
      </c>
      <c r="D23" s="14"/>
      <c r="E23" s="14"/>
      <c r="F23" s="14"/>
      <c r="G23" s="14"/>
      <c r="H23" s="14"/>
      <c r="I23" s="14"/>
      <c r="J23" s="14"/>
      <c r="K23" s="14"/>
      <c r="L23" s="14"/>
      <c r="M23" s="24">
        <v>20</v>
      </c>
      <c r="N23" s="22" t="s">
        <v>21</v>
      </c>
      <c r="O23" s="19"/>
    </row>
    <row r="24" spans="1:22" x14ac:dyDescent="0.25">
      <c r="A24" s="18"/>
      <c r="B24" s="14"/>
      <c r="C24" s="22" t="s">
        <v>24</v>
      </c>
      <c r="D24" s="14"/>
      <c r="E24" s="14"/>
      <c r="F24" s="14"/>
      <c r="G24" s="14"/>
      <c r="H24" s="14"/>
      <c r="I24" s="14"/>
      <c r="J24" s="14"/>
      <c r="K24" s="14"/>
      <c r="L24" s="14"/>
      <c r="M24" s="24">
        <v>7</v>
      </c>
      <c r="N24" s="14"/>
      <c r="O24" s="19"/>
    </row>
    <row r="25" spans="1:22" x14ac:dyDescent="0.25">
      <c r="A25" s="18"/>
      <c r="B25" s="14"/>
      <c r="C25" s="22" t="s">
        <v>25</v>
      </c>
      <c r="D25" s="14"/>
      <c r="E25" s="14"/>
      <c r="F25" s="14"/>
      <c r="G25" s="14"/>
      <c r="H25" s="14"/>
      <c r="I25" s="14"/>
      <c r="J25" s="14"/>
      <c r="K25" s="14"/>
      <c r="L25" s="14"/>
      <c r="M25" s="24">
        <v>0.3</v>
      </c>
      <c r="N25" s="14"/>
      <c r="O25" s="19"/>
    </row>
    <row r="26" spans="1:22" x14ac:dyDescent="0.25">
      <c r="A26" s="18"/>
      <c r="B26" s="14"/>
      <c r="C26" s="22" t="s">
        <v>26</v>
      </c>
      <c r="D26" s="14"/>
      <c r="E26" s="14"/>
      <c r="F26" s="14"/>
      <c r="G26" s="14"/>
      <c r="H26" s="14"/>
      <c r="I26" s="14"/>
      <c r="J26" s="14"/>
      <c r="K26" s="14"/>
      <c r="L26" s="14"/>
      <c r="M26" s="25">
        <v>0.84</v>
      </c>
      <c r="N26" s="14"/>
      <c r="O26" s="19"/>
    </row>
    <row r="27" spans="1:22" x14ac:dyDescent="0.25">
      <c r="A27" s="18"/>
      <c r="B27" s="14"/>
      <c r="C27" s="22" t="s">
        <v>27</v>
      </c>
      <c r="D27" s="14"/>
      <c r="E27" s="14"/>
      <c r="F27" s="14"/>
      <c r="G27" s="14"/>
      <c r="H27" s="14"/>
      <c r="I27" s="14"/>
      <c r="J27" s="14"/>
      <c r="K27" s="14"/>
      <c r="L27" s="14"/>
      <c r="M27" s="24">
        <v>2</v>
      </c>
      <c r="N27" s="14"/>
      <c r="O27" s="19"/>
    </row>
    <row r="28" spans="1:22" x14ac:dyDescent="0.25">
      <c r="A28" s="18"/>
      <c r="B28" s="14"/>
      <c r="C28" s="22" t="s">
        <v>28</v>
      </c>
      <c r="D28" s="14"/>
      <c r="E28" s="14"/>
      <c r="F28" s="14"/>
      <c r="G28" s="14"/>
      <c r="H28" s="14"/>
      <c r="I28" s="14"/>
      <c r="J28" s="14"/>
      <c r="K28" s="14"/>
      <c r="L28" s="14"/>
      <c r="M28" s="25">
        <f>M17*9.81/1000</f>
        <v>9.810000000000001E-3</v>
      </c>
      <c r="N28" s="22" t="s">
        <v>21</v>
      </c>
      <c r="O28" s="19"/>
    </row>
    <row r="29" spans="1:22" x14ac:dyDescent="0.25">
      <c r="A29" s="18"/>
      <c r="B29" s="20" t="s">
        <v>29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9"/>
    </row>
    <row r="30" spans="1:22" x14ac:dyDescent="0.25">
      <c r="A30" s="18"/>
      <c r="B30" s="14"/>
      <c r="C30" s="20" t="s">
        <v>52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9"/>
    </row>
    <row r="31" spans="1:22" x14ac:dyDescent="0.25">
      <c r="A31" s="26"/>
      <c r="O31" s="27"/>
    </row>
    <row r="32" spans="1:22" x14ac:dyDescent="0.25">
      <c r="A32" s="26"/>
      <c r="C32" s="60" t="s">
        <v>30</v>
      </c>
      <c r="D32" s="7" t="s">
        <v>31</v>
      </c>
      <c r="E32" s="77" t="s">
        <v>32</v>
      </c>
      <c r="F32" s="78">
        <v>1</v>
      </c>
      <c r="G32" s="78"/>
      <c r="H32" s="77" t="s">
        <v>32</v>
      </c>
      <c r="I32" s="2" t="s">
        <v>33</v>
      </c>
      <c r="M32" s="22" t="s">
        <v>34</v>
      </c>
      <c r="O32" s="27"/>
    </row>
    <row r="33" spans="1:16" ht="14.5" x14ac:dyDescent="0.25">
      <c r="A33" s="26"/>
      <c r="C33" s="61"/>
      <c r="D33" s="28" t="s">
        <v>47</v>
      </c>
      <c r="E33" s="77"/>
      <c r="F33" s="79" t="s">
        <v>48</v>
      </c>
      <c r="G33" s="79"/>
      <c r="H33" s="77"/>
      <c r="I33" s="4" t="s">
        <v>35</v>
      </c>
      <c r="O33" s="27"/>
    </row>
    <row r="34" spans="1:16" x14ac:dyDescent="0.25">
      <c r="A34" s="26"/>
      <c r="C34" s="22" t="s">
        <v>36</v>
      </c>
      <c r="O34" s="27"/>
    </row>
    <row r="35" spans="1:16" x14ac:dyDescent="0.25">
      <c r="A35" s="26"/>
      <c r="O35" s="27"/>
    </row>
    <row r="36" spans="1:16" x14ac:dyDescent="0.25">
      <c r="A36" s="26"/>
      <c r="C36" s="60" t="s">
        <v>37</v>
      </c>
      <c r="D36" s="53" t="s">
        <v>49</v>
      </c>
      <c r="E36" s="55" t="s">
        <v>38</v>
      </c>
      <c r="F36" s="58" t="s">
        <v>39</v>
      </c>
      <c r="G36" s="62" t="s">
        <v>40</v>
      </c>
      <c r="H36" s="62"/>
      <c r="I36" s="52" t="s">
        <v>41</v>
      </c>
      <c r="O36" s="27"/>
    </row>
    <row r="37" spans="1:16" ht="14.5" x14ac:dyDescent="0.25">
      <c r="A37" s="26"/>
      <c r="C37" s="61"/>
      <c r="D37" s="54"/>
      <c r="E37" s="55"/>
      <c r="F37" s="59"/>
      <c r="G37" s="62" t="s">
        <v>50</v>
      </c>
      <c r="H37" s="62"/>
      <c r="I37" s="52"/>
      <c r="O37" s="27"/>
    </row>
    <row r="38" spans="1:16" x14ac:dyDescent="0.25">
      <c r="A38" s="26"/>
      <c r="O38" s="27"/>
    </row>
    <row r="39" spans="1:16" s="8" customFormat="1" ht="13" x14ac:dyDescent="0.3">
      <c r="A39" s="29"/>
      <c r="B39" s="30"/>
      <c r="C39" s="31" t="s">
        <v>42</v>
      </c>
      <c r="D39" s="32">
        <f>M15/(((2*M24*M22*M26)/(M28*M27*0.91))^0.3333333+1)</f>
        <v>0</v>
      </c>
      <c r="E39" s="31" t="s">
        <v>13</v>
      </c>
      <c r="F39" s="30"/>
      <c r="G39" s="30"/>
      <c r="H39" s="30"/>
      <c r="I39" s="30"/>
      <c r="J39" s="30"/>
      <c r="K39" s="30"/>
      <c r="L39" s="30"/>
      <c r="M39" s="30"/>
      <c r="N39" s="30"/>
      <c r="O39" s="33"/>
    </row>
    <row r="40" spans="1:16" ht="14" x14ac:dyDescent="0.3">
      <c r="A40" s="26"/>
      <c r="B40" s="14"/>
      <c r="C40" s="14"/>
      <c r="D40" s="34"/>
      <c r="E40" s="14"/>
      <c r="F40" s="14"/>
      <c r="G40" s="14"/>
      <c r="H40" s="14"/>
      <c r="I40" s="14"/>
      <c r="J40" s="14"/>
      <c r="K40" s="35"/>
      <c r="L40" s="36"/>
      <c r="M40" s="35"/>
      <c r="N40" s="14"/>
      <c r="O40" s="19"/>
    </row>
    <row r="41" spans="1:16" x14ac:dyDescent="0.25">
      <c r="A41" s="26"/>
      <c r="B41" s="14"/>
      <c r="C41" s="20" t="s">
        <v>43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9"/>
    </row>
    <row r="42" spans="1:16" x14ac:dyDescent="0.25">
      <c r="A42" s="26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9"/>
    </row>
    <row r="43" spans="1:16" x14ac:dyDescent="0.25">
      <c r="A43" s="26"/>
      <c r="B43" s="14"/>
      <c r="C43" s="22" t="s">
        <v>44</v>
      </c>
      <c r="D43" s="14"/>
      <c r="E43" s="14"/>
      <c r="F43" s="14"/>
      <c r="G43" s="14"/>
      <c r="H43" s="14"/>
      <c r="I43" s="14"/>
      <c r="J43" s="14"/>
      <c r="K43" s="14"/>
      <c r="L43" s="14"/>
      <c r="M43" s="22" t="s">
        <v>45</v>
      </c>
      <c r="N43" s="37"/>
      <c r="O43" s="38"/>
      <c r="P43" s="9"/>
    </row>
    <row r="44" spans="1:16" x14ac:dyDescent="0.25">
      <c r="A44" s="26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37"/>
      <c r="O44" s="38"/>
      <c r="P44" s="9"/>
    </row>
    <row r="45" spans="1:16" s="8" customFormat="1" ht="13" x14ac:dyDescent="0.3">
      <c r="A45" s="29"/>
      <c r="B45" s="30"/>
      <c r="C45" s="31" t="s">
        <v>42</v>
      </c>
      <c r="D45" s="32" t="str">
        <f>IF(M16=0,"N/A",M15/B60)</f>
        <v>N/A</v>
      </c>
      <c r="E45" s="31" t="s">
        <v>13</v>
      </c>
      <c r="F45" s="30"/>
      <c r="G45" s="30"/>
      <c r="H45" s="30"/>
      <c r="I45" s="30"/>
      <c r="J45" s="30"/>
      <c r="K45" s="30"/>
      <c r="L45" s="30"/>
      <c r="M45" s="30"/>
      <c r="N45" s="39"/>
      <c r="O45" s="40"/>
      <c r="P45" s="10"/>
    </row>
    <row r="46" spans="1:16" x14ac:dyDescent="0.25">
      <c r="A46" s="26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37"/>
      <c r="O46" s="38"/>
      <c r="P46" s="9"/>
    </row>
    <row r="47" spans="1:16" x14ac:dyDescent="0.25">
      <c r="A47" s="26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37"/>
      <c r="O47" s="38"/>
      <c r="P47" s="9"/>
    </row>
    <row r="48" spans="1:16" ht="16.5" customHeight="1" x14ac:dyDescent="0.3">
      <c r="A48" s="41"/>
      <c r="B48" s="42"/>
      <c r="C48" s="43" t="s">
        <v>46</v>
      </c>
      <c r="D48" s="42"/>
      <c r="E48" s="42"/>
      <c r="F48" s="42"/>
      <c r="G48" s="42"/>
      <c r="H48" s="42"/>
      <c r="I48" s="42"/>
      <c r="J48" s="42"/>
      <c r="K48" s="42"/>
      <c r="L48" s="50">
        <f>IF(D45="N/A",D39,IF(D39&gt;D45,D39,D45))</f>
        <v>0</v>
      </c>
      <c r="M48" s="39" t="s">
        <v>13</v>
      </c>
      <c r="N48" s="37"/>
      <c r="O48" s="44"/>
      <c r="P48" s="9"/>
    </row>
    <row r="49" spans="1:16" x14ac:dyDescent="0.25">
      <c r="A49" s="26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14"/>
      <c r="M49" s="14"/>
      <c r="N49" s="37"/>
      <c r="O49" s="38"/>
      <c r="P49" s="9"/>
    </row>
    <row r="50" spans="1:16" ht="13" thickBot="1" x14ac:dyDescent="0.3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7"/>
    </row>
    <row r="56" spans="1:16" x14ac:dyDescent="0.25">
      <c r="B56" s="3">
        <f>(1.5*M16/100)*(1+M16/100)</f>
        <v>0</v>
      </c>
    </row>
    <row r="57" spans="1:16" x14ac:dyDescent="0.25">
      <c r="B57" s="3">
        <f>0.5*(1+M16/100)</f>
        <v>0.5</v>
      </c>
    </row>
    <row r="58" spans="1:16" x14ac:dyDescent="0.25">
      <c r="B58" s="3">
        <f>M23/(M27*M28)</f>
        <v>1019.3679918450559</v>
      </c>
    </row>
    <row r="59" spans="1:16" x14ac:dyDescent="0.25">
      <c r="B59" s="3">
        <f>(B57^2+4*B56*B58)^0.5</f>
        <v>0.5</v>
      </c>
    </row>
    <row r="60" spans="1:16" x14ac:dyDescent="0.25">
      <c r="B60" s="3" t="e">
        <f>(B59+B57)/(2*B56)</f>
        <v>#DIV/0!</v>
      </c>
    </row>
  </sheetData>
  <mergeCells count="19">
    <mergeCell ref="A1:O1"/>
    <mergeCell ref="M8:N9"/>
    <mergeCell ref="A3:O3"/>
    <mergeCell ref="E32:E33"/>
    <mergeCell ref="F32:G32"/>
    <mergeCell ref="F33:G33"/>
    <mergeCell ref="H32:H33"/>
    <mergeCell ref="C32:C33"/>
    <mergeCell ref="M7:N7"/>
    <mergeCell ref="L4:M4"/>
    <mergeCell ref="I36:I37"/>
    <mergeCell ref="D36:D37"/>
    <mergeCell ref="E36:E37"/>
    <mergeCell ref="C4:G4"/>
    <mergeCell ref="F36:F37"/>
    <mergeCell ref="C36:C37"/>
    <mergeCell ref="G36:H36"/>
    <mergeCell ref="G37:H37"/>
    <mergeCell ref="H4:K4"/>
  </mergeCells>
  <phoneticPr fontId="0" type="noConversion"/>
  <printOptions gridLinesSet="0"/>
  <pageMargins left="0.39300000000000002" right="0.39300000000000002" top="0.98399999999999999" bottom="0.43" header="0.5" footer="0.5"/>
  <pageSetup paperSize="9" scale="96" fitToHeight="0" orientation="portrait" horizontalDpi="240" verticalDpi="14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Circular</vt:lpstr>
      <vt:lpstr>Circular!Print_Area</vt:lpstr>
      <vt:lpstr>Print_Area</vt:lpstr>
      <vt:lpstr>Circular!Print_Area_MI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Barr</dc:creator>
  <cp:lastModifiedBy>Mike Moss</cp:lastModifiedBy>
  <cp:lastPrinted>2018-09-24T06:41:28Z</cp:lastPrinted>
  <dcterms:created xsi:type="dcterms:W3CDTF">2005-10-26T10:02:54Z</dcterms:created>
  <dcterms:modified xsi:type="dcterms:W3CDTF">2025-07-04T14:01:52Z</dcterms:modified>
</cp:coreProperties>
</file>