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mayur.v\Documents\Index_Method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AL28" i="1"/>
  <c r="AK26" i="1"/>
  <c r="AI24" i="1"/>
  <c r="M24" i="1"/>
  <c r="AH23" i="1"/>
  <c r="AG22" i="1"/>
  <c r="AE20" i="1"/>
  <c r="AD19" i="1"/>
  <c r="L31" i="1"/>
  <c r="L28" i="1"/>
  <c r="L22" i="1"/>
  <c r="AC18" i="1"/>
  <c r="AA16" i="1"/>
  <c r="L18" i="1"/>
  <c r="P18" i="1"/>
  <c r="L17" i="1"/>
  <c r="AB17" i="1" s="1"/>
  <c r="Z15" i="1"/>
  <c r="Y14" i="1"/>
  <c r="L14" i="1"/>
  <c r="X13" i="1"/>
  <c r="W12" i="1"/>
  <c r="L12" i="1"/>
  <c r="V11" i="1"/>
  <c r="U10" i="1"/>
  <c r="T9" i="1"/>
  <c r="T6" i="1"/>
  <c r="S11" i="1"/>
  <c r="S10" i="1"/>
  <c r="S6" i="1"/>
  <c r="R6" i="1"/>
  <c r="L13" i="1"/>
  <c r="Q16" i="1"/>
  <c r="L8" i="1"/>
  <c r="L9" i="1"/>
  <c r="L10" i="1"/>
  <c r="Q9" i="1"/>
  <c r="Q8" i="1"/>
  <c r="Q7" i="1"/>
  <c r="P16" i="1"/>
  <c r="P15" i="1"/>
  <c r="O2" i="1"/>
  <c r="Q3" i="1"/>
  <c r="P13" i="1"/>
  <c r="P11" i="1"/>
  <c r="P10" i="1"/>
  <c r="Q2" i="1"/>
  <c r="P6" i="1"/>
  <c r="P5" i="1"/>
  <c r="M3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" i="1"/>
  <c r="M4" i="1"/>
  <c r="M5" i="1"/>
  <c r="M6" i="1"/>
  <c r="M7" i="1"/>
  <c r="M2" i="1"/>
  <c r="E1" i="2"/>
  <c r="I33" i="1"/>
  <c r="J8" i="1"/>
  <c r="J5" i="1"/>
  <c r="L5" i="1" s="1"/>
  <c r="H6" i="1"/>
  <c r="D35" i="1"/>
  <c r="D34" i="1"/>
  <c r="E5" i="1"/>
  <c r="E4" i="1"/>
  <c r="E2" i="1"/>
  <c r="E3" i="1"/>
  <c r="J3" i="1"/>
  <c r="H31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C21" i="2"/>
  <c r="D32" i="1"/>
</calcChain>
</file>

<file path=xl/sharedStrings.xml><?xml version="1.0" encoding="utf-8"?>
<sst xmlns="http://schemas.openxmlformats.org/spreadsheetml/2006/main" count="52" uniqueCount="52">
  <si>
    <t>Bitcoin</t>
  </si>
  <si>
    <t>Ethereum</t>
  </si>
  <si>
    <t>Ripple</t>
  </si>
  <si>
    <t>Litecoin</t>
  </si>
  <si>
    <t>Cardano</t>
  </si>
  <si>
    <t>IOTA</t>
  </si>
  <si>
    <t>Dash</t>
  </si>
  <si>
    <t>NEM</t>
  </si>
  <si>
    <t>Monero</t>
  </si>
  <si>
    <t>EOS</t>
  </si>
  <si>
    <t>Stellar</t>
  </si>
  <si>
    <t>Qtum</t>
  </si>
  <si>
    <t>NEO</t>
  </si>
  <si>
    <t>Ethereum Classic</t>
  </si>
  <si>
    <t>Lisk</t>
  </si>
  <si>
    <t>TRON</t>
  </si>
  <si>
    <t>Verge</t>
  </si>
  <si>
    <t>Zcash</t>
  </si>
  <si>
    <t>Populous</t>
  </si>
  <si>
    <t>OmiseGO</t>
  </si>
  <si>
    <t>Waves</t>
  </si>
  <si>
    <t>Hshare</t>
  </si>
  <si>
    <t>Stratis</t>
  </si>
  <si>
    <t>Nxt</t>
  </si>
  <si>
    <t>Ardor</t>
  </si>
  <si>
    <t>Augur</t>
  </si>
  <si>
    <t>Steem</t>
  </si>
  <si>
    <t>Ark</t>
  </si>
  <si>
    <t>Bytecoin</t>
  </si>
  <si>
    <t>Siacoin</t>
  </si>
  <si>
    <t>Coins</t>
  </si>
  <si>
    <t> Bitcoin</t>
  </si>
  <si>
    <t> Ethereum</t>
  </si>
  <si>
    <t> Bitcoin Cash</t>
  </si>
  <si>
    <t> Ripple</t>
  </si>
  <si>
    <t> Litecoin</t>
  </si>
  <si>
    <t> Cardano</t>
  </si>
  <si>
    <t> IOTA</t>
  </si>
  <si>
    <t> Dash</t>
  </si>
  <si>
    <t> NEM</t>
  </si>
  <si>
    <t> Bitcoin Gold</t>
  </si>
  <si>
    <t> Monero</t>
  </si>
  <si>
    <t> EOS</t>
  </si>
  <si>
    <t> Stellar</t>
  </si>
  <si>
    <t> Qtum</t>
  </si>
  <si>
    <t> NEO</t>
  </si>
  <si>
    <t> Ethereum Classic</t>
  </si>
  <si>
    <t> Lisk</t>
  </si>
  <si>
    <t> TRON</t>
  </si>
  <si>
    <t> Populous</t>
  </si>
  <si>
    <t> OmiseGO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</si>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</sst>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</font>
    <font>
      <sz val="11"/>
      <color rgb="FF6C6F73"/>
      <name val="Arial"/>
      <family val="2"/>
    </font>
    <font>
      <b/>
      <sz val="15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2"/>
    <xf numFmtId="0" fontId="2" fillId="2" borderId="1" xfId="2" applyFill="1" applyBorder="1" applyAlignment="1">
      <alignment horizontal="right" vertical="center"/>
    </xf>
    <xf numFmtId="0" fontId="2" fillId="2" borderId="1" xfId="2" applyFill="1" applyBorder="1" applyAlignment="1">
      <alignment vertical="center"/>
    </xf>
    <xf numFmtId="4" fontId="2" fillId="0" borderId="0" xfId="2" applyNumberFormat="1"/>
    <xf numFmtId="3" fontId="3" fillId="0" borderId="0" xfId="0" applyNumberFormat="1" applyFont="1"/>
    <xf numFmtId="3" fontId="3" fillId="2" borderId="1" xfId="0" applyNumberFormat="1" applyFont="1" applyFill="1" applyBorder="1" applyAlignment="1">
      <alignment horizontal="right" vertical="center"/>
    </xf>
    <xf numFmtId="9" fontId="0" fillId="0" borderId="0" xfId="1" applyFont="1"/>
    <xf numFmtId="10" fontId="0" fillId="0" borderId="0" xfId="1" applyNumberFormat="1" applyFont="1"/>
    <xf numFmtId="0" fontId="4" fillId="3" borderId="2" xfId="0" applyFont="1" applyFill="1" applyBorder="1" applyAlignment="1">
      <alignment vertical="top" wrapText="1"/>
    </xf>
    <xf numFmtId="10" fontId="4" fillId="3" borderId="2" xfId="0" applyNumberFormat="1" applyFont="1" applyFill="1" applyBorder="1" applyAlignment="1">
      <alignment vertical="top" wrapText="1"/>
    </xf>
    <xf numFmtId="4" fontId="4" fillId="3" borderId="2" xfId="0" applyNumberFormat="1" applyFont="1" applyFill="1" applyBorder="1" applyAlignment="1">
      <alignment vertical="top" wrapText="1"/>
    </xf>
    <xf numFmtId="3" fontId="4" fillId="3" borderId="2" xfId="0" applyNumberFormat="1" applyFont="1" applyFill="1" applyBorder="1" applyAlignment="1">
      <alignment vertical="top" wrapText="1"/>
    </xf>
    <xf numFmtId="3" fontId="0" fillId="0" borderId="0" xfId="0" applyNumberFormat="1"/>
    <xf numFmtId="9" fontId="0" fillId="0" borderId="0" xfId="0" applyNumberFormat="1"/>
    <xf numFmtId="0" fontId="0" fillId="4" borderId="0" xfId="0" applyFill="1"/>
    <xf numFmtId="0" fontId="2" fillId="4" borderId="0" xfId="2" applyFill="1"/>
    <xf numFmtId="0" fontId="2" fillId="4" borderId="1" xfId="2" applyFill="1" applyBorder="1" applyAlignment="1">
      <alignment horizontal="right" vertical="center"/>
    </xf>
    <xf numFmtId="3" fontId="3" fillId="4" borderId="0" xfId="0" applyNumberFormat="1" applyFont="1" applyFill="1"/>
    <xf numFmtId="10" fontId="0" fillId="4" borderId="0" xfId="1" applyNumberFormat="1" applyFont="1" applyFill="1"/>
    <xf numFmtId="9" fontId="0" fillId="4" borderId="0" xfId="1" applyFont="1" applyFill="1"/>
    <xf numFmtId="3" fontId="3" fillId="4" borderId="1" xfId="0" applyNumberFormat="1" applyFont="1" applyFill="1" applyBorder="1" applyAlignment="1">
      <alignment horizontal="right" vertical="center"/>
    </xf>
    <xf numFmtId="4" fontId="2" fillId="4" borderId="0" xfId="2" applyNumberFormat="1" applyFill="1"/>
    <xf numFmtId="0" fontId="5" fillId="4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inmarketcap.com/currencies/stellar/" TargetMode="External"/><Relationship Id="rId18" Type="http://schemas.openxmlformats.org/officeDocument/2006/relationships/hyperlink" Target="https://coinmarketcap.com/currencies/tron/" TargetMode="External"/><Relationship Id="rId26" Type="http://schemas.openxmlformats.org/officeDocument/2006/relationships/hyperlink" Target="https://coinmarketcap.com/currencies/nxt/" TargetMode="External"/><Relationship Id="rId39" Type="http://schemas.openxmlformats.org/officeDocument/2006/relationships/hyperlink" Target="https://coinmarketcap.com/currencies/monero/" TargetMode="External"/><Relationship Id="rId21" Type="http://schemas.openxmlformats.org/officeDocument/2006/relationships/hyperlink" Target="https://coinmarketcap.com/currencies/populous/" TargetMode="External"/><Relationship Id="rId34" Type="http://schemas.openxmlformats.org/officeDocument/2006/relationships/hyperlink" Target="https://coinmarketcap.com/currencies/litecoin/" TargetMode="External"/><Relationship Id="rId42" Type="http://schemas.openxmlformats.org/officeDocument/2006/relationships/hyperlink" Target="https://coinmarketcap.com/currencies/qtum/" TargetMode="External"/><Relationship Id="rId47" Type="http://schemas.openxmlformats.org/officeDocument/2006/relationships/hyperlink" Target="https://coinmarketcap.com/currencies/verge/" TargetMode="External"/><Relationship Id="rId50" Type="http://schemas.openxmlformats.org/officeDocument/2006/relationships/hyperlink" Target="https://coinmarketcap.com/currencies/omisego/" TargetMode="External"/><Relationship Id="rId55" Type="http://schemas.openxmlformats.org/officeDocument/2006/relationships/hyperlink" Target="https://coinmarketcap.com/currencies/ardor/" TargetMode="External"/><Relationship Id="rId7" Type="http://schemas.openxmlformats.org/officeDocument/2006/relationships/hyperlink" Target="https://coinmarketcap.com/currencies/cardano/" TargetMode="External"/><Relationship Id="rId2" Type="http://schemas.openxmlformats.org/officeDocument/2006/relationships/hyperlink" Target="https://coinmarketcap.com/currencies/bitcoin/" TargetMode="External"/><Relationship Id="rId16" Type="http://schemas.openxmlformats.org/officeDocument/2006/relationships/hyperlink" Target="https://coinmarketcap.com/currencies/ethereum-classic/" TargetMode="External"/><Relationship Id="rId29" Type="http://schemas.openxmlformats.org/officeDocument/2006/relationships/hyperlink" Target="https://coinmarketcap.com/currencies/steem/" TargetMode="External"/><Relationship Id="rId11" Type="http://schemas.openxmlformats.org/officeDocument/2006/relationships/hyperlink" Target="https://coinmarketcap.com/currencies/monero/" TargetMode="External"/><Relationship Id="rId24" Type="http://schemas.openxmlformats.org/officeDocument/2006/relationships/hyperlink" Target="https://coinmarketcap.com/currencies/hshare/" TargetMode="External"/><Relationship Id="rId32" Type="http://schemas.openxmlformats.org/officeDocument/2006/relationships/hyperlink" Target="https://coinmarketcap.com/currencies/siacoin/" TargetMode="External"/><Relationship Id="rId37" Type="http://schemas.openxmlformats.org/officeDocument/2006/relationships/hyperlink" Target="https://coinmarketcap.com/currencies/dash/" TargetMode="External"/><Relationship Id="rId40" Type="http://schemas.openxmlformats.org/officeDocument/2006/relationships/hyperlink" Target="https://coinmarketcap.com/currencies/eos/" TargetMode="External"/><Relationship Id="rId45" Type="http://schemas.openxmlformats.org/officeDocument/2006/relationships/hyperlink" Target="https://coinmarketcap.com/currencies/lisk/" TargetMode="External"/><Relationship Id="rId53" Type="http://schemas.openxmlformats.org/officeDocument/2006/relationships/hyperlink" Target="https://coinmarketcap.com/currencies/nxt/" TargetMode="External"/><Relationship Id="rId58" Type="http://schemas.openxmlformats.org/officeDocument/2006/relationships/hyperlink" Target="https://coinmarketcap.com/currencies/steem/" TargetMode="External"/><Relationship Id="rId5" Type="http://schemas.openxmlformats.org/officeDocument/2006/relationships/hyperlink" Target="https://coinmarketcap.com/currencies/ripple/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coinmarketcap.com/currencies/verge/" TargetMode="External"/><Relationship Id="rId14" Type="http://schemas.openxmlformats.org/officeDocument/2006/relationships/hyperlink" Target="https://coinmarketcap.com/currencies/qtum/" TargetMode="External"/><Relationship Id="rId22" Type="http://schemas.openxmlformats.org/officeDocument/2006/relationships/hyperlink" Target="https://coinmarketcap.com/currencies/omisego/" TargetMode="External"/><Relationship Id="rId27" Type="http://schemas.openxmlformats.org/officeDocument/2006/relationships/hyperlink" Target="https://coinmarketcap.com/currencies/ardor/" TargetMode="External"/><Relationship Id="rId30" Type="http://schemas.openxmlformats.org/officeDocument/2006/relationships/hyperlink" Target="https://coinmarketcap.com/currencies/ark/" TargetMode="External"/><Relationship Id="rId35" Type="http://schemas.openxmlformats.org/officeDocument/2006/relationships/hyperlink" Target="https://coinmarketcap.com/currencies/cardano/" TargetMode="External"/><Relationship Id="rId43" Type="http://schemas.openxmlformats.org/officeDocument/2006/relationships/hyperlink" Target="https://coinmarketcap.com/currencies/neo/" TargetMode="External"/><Relationship Id="rId48" Type="http://schemas.openxmlformats.org/officeDocument/2006/relationships/hyperlink" Target="https://coinmarketcap.com/currencies/zcash/" TargetMode="External"/><Relationship Id="rId56" Type="http://schemas.openxmlformats.org/officeDocument/2006/relationships/hyperlink" Target="https://coinmarketcap.com/currencies/bytecoin-bcn/" TargetMode="External"/><Relationship Id="rId8" Type="http://schemas.openxmlformats.org/officeDocument/2006/relationships/hyperlink" Target="https://coinmarketcap.com/currencies/iota/" TargetMode="External"/><Relationship Id="rId51" Type="http://schemas.openxmlformats.org/officeDocument/2006/relationships/hyperlink" Target="https://coinmarketcap.com/currencies/waves/" TargetMode="External"/><Relationship Id="rId3" Type="http://schemas.openxmlformats.org/officeDocument/2006/relationships/hyperlink" Target="https://coinmarketcap.com/currencies/ethereum/" TargetMode="External"/><Relationship Id="rId12" Type="http://schemas.openxmlformats.org/officeDocument/2006/relationships/hyperlink" Target="https://coinmarketcap.com/currencies/eos/" TargetMode="External"/><Relationship Id="rId17" Type="http://schemas.openxmlformats.org/officeDocument/2006/relationships/hyperlink" Target="https://coinmarketcap.com/currencies/lisk/" TargetMode="External"/><Relationship Id="rId25" Type="http://schemas.openxmlformats.org/officeDocument/2006/relationships/hyperlink" Target="https://coinmarketcap.com/currencies/stratis/" TargetMode="External"/><Relationship Id="rId33" Type="http://schemas.openxmlformats.org/officeDocument/2006/relationships/hyperlink" Target="https://coinmarketcap.com/currencies/ripple/" TargetMode="External"/><Relationship Id="rId38" Type="http://schemas.openxmlformats.org/officeDocument/2006/relationships/hyperlink" Target="https://coinmarketcap.com/currencies/nem/" TargetMode="External"/><Relationship Id="rId46" Type="http://schemas.openxmlformats.org/officeDocument/2006/relationships/hyperlink" Target="https://coinmarketcap.com/currencies/tron/" TargetMode="External"/><Relationship Id="rId59" Type="http://schemas.openxmlformats.org/officeDocument/2006/relationships/hyperlink" Target="https://coinmarketcap.com/currencies/ark/" TargetMode="External"/><Relationship Id="rId20" Type="http://schemas.openxmlformats.org/officeDocument/2006/relationships/hyperlink" Target="https://coinmarketcap.com/currencies/zcash/" TargetMode="External"/><Relationship Id="rId41" Type="http://schemas.openxmlformats.org/officeDocument/2006/relationships/hyperlink" Target="https://coinmarketcap.com/currencies/stellar/" TargetMode="External"/><Relationship Id="rId54" Type="http://schemas.openxmlformats.org/officeDocument/2006/relationships/hyperlink" Target="https://coinmarketcap.com/currencies/stratis/" TargetMode="External"/><Relationship Id="rId1" Type="http://schemas.openxmlformats.org/officeDocument/2006/relationships/hyperlink" Target="https://coinmarketcap.com/currencies/bitcoin/" TargetMode="External"/><Relationship Id="rId6" Type="http://schemas.openxmlformats.org/officeDocument/2006/relationships/hyperlink" Target="https://coinmarketcap.com/currencies/litecoin/" TargetMode="External"/><Relationship Id="rId15" Type="http://schemas.openxmlformats.org/officeDocument/2006/relationships/hyperlink" Target="https://coinmarketcap.com/currencies/neo/" TargetMode="External"/><Relationship Id="rId23" Type="http://schemas.openxmlformats.org/officeDocument/2006/relationships/hyperlink" Target="https://coinmarketcap.com/currencies/waves/" TargetMode="External"/><Relationship Id="rId28" Type="http://schemas.openxmlformats.org/officeDocument/2006/relationships/hyperlink" Target="https://coinmarketcap.com/currencies/augur/" TargetMode="External"/><Relationship Id="rId36" Type="http://schemas.openxmlformats.org/officeDocument/2006/relationships/hyperlink" Target="https://coinmarketcap.com/currencies/iota/" TargetMode="External"/><Relationship Id="rId49" Type="http://schemas.openxmlformats.org/officeDocument/2006/relationships/hyperlink" Target="https://coinmarketcap.com/currencies/populous/" TargetMode="External"/><Relationship Id="rId57" Type="http://schemas.openxmlformats.org/officeDocument/2006/relationships/hyperlink" Target="https://coinmarketcap.com/currencies/augur/" TargetMode="External"/><Relationship Id="rId10" Type="http://schemas.openxmlformats.org/officeDocument/2006/relationships/hyperlink" Target="https://coinmarketcap.com/currencies/nem/" TargetMode="External"/><Relationship Id="rId31" Type="http://schemas.openxmlformats.org/officeDocument/2006/relationships/hyperlink" Target="https://coinmarketcap.com/currencies/bytecoin-bcn/" TargetMode="External"/><Relationship Id="rId44" Type="http://schemas.openxmlformats.org/officeDocument/2006/relationships/hyperlink" Target="https://coinmarketcap.com/currencies/ethereum-classic/" TargetMode="External"/><Relationship Id="rId52" Type="http://schemas.openxmlformats.org/officeDocument/2006/relationships/hyperlink" Target="https://coinmarketcap.com/currencies/hshare/" TargetMode="External"/><Relationship Id="rId60" Type="http://schemas.openxmlformats.org/officeDocument/2006/relationships/hyperlink" Target="https://coinmarketcap.com/currencies/siacoin/" TargetMode="External"/><Relationship Id="rId4" Type="http://schemas.openxmlformats.org/officeDocument/2006/relationships/hyperlink" Target="https://coinmarketcap.com/currencies/ethereum/" TargetMode="External"/><Relationship Id="rId9" Type="http://schemas.openxmlformats.org/officeDocument/2006/relationships/hyperlink" Target="https://coinmarketcap.com/currencies/da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tabSelected="1" workbookViewId="0"/>
  </sheetViews>
  <sheetFormatPr defaultRowHeight="15" x14ac:dyDescent="0.25"/>
  <cols>
    <col min="4" max="4" width="21.42578125" customWidth="1"/>
    <col min="5" max="5" width="16.28515625" customWidth="1"/>
    <col min="6" max="6" width="12" bestFit="1" customWidth="1"/>
    <col min="11" max="11" width="12" bestFit="1" customWidth="1"/>
  </cols>
  <sheetData>
    <row r="1" spans="1:27" x14ac:dyDescent="0.25">
      <c r="A1" t="s">
        <v>51</v>
      </c>
      <c r="B1" t="s">
        <v>30</v>
      </c>
    </row>
    <row r="2" spans="1:27" s="15" customFormat="1" ht="19.5" x14ac:dyDescent="0.3">
      <c r="B2" s="16" t="s">
        <v>0</v>
      </c>
      <c r="C2" s="22">
        <v>13138.1</v>
      </c>
      <c r="D2" s="18">
        <v>220146102687</v>
      </c>
      <c r="E2" s="15">
        <f>(D2/$D$32)*0.1</f>
        <v>5.4039815276636663E-2</v>
      </c>
      <c r="F2" s="15">
        <f>M2+L7+L11+L17+M20+M23+L24+M27+M31</f>
        <v>16747.5</v>
      </c>
      <c r="G2" s="15">
        <v>10</v>
      </c>
      <c r="H2" s="19">
        <f>D2/$D$32</f>
        <v>0.5403981527663666</v>
      </c>
      <c r="I2" s="15">
        <v>0.9</v>
      </c>
      <c r="K2" s="15">
        <v>8</v>
      </c>
      <c r="M2" s="15">
        <f>N2*$I$35</f>
        <v>5850</v>
      </c>
      <c r="N2" s="15">
        <v>0.09</v>
      </c>
      <c r="O2" s="15">
        <f>M2+650</f>
        <v>6500</v>
      </c>
      <c r="P2" s="23">
        <v>67.650000000000006</v>
      </c>
      <c r="Q2" s="15">
        <f>P2*65</f>
        <v>4397.25</v>
      </c>
    </row>
    <row r="3" spans="1:27" ht="15.75" thickBot="1" x14ac:dyDescent="0.3">
      <c r="A3">
        <v>0.13</v>
      </c>
      <c r="B3" s="1" t="s">
        <v>1</v>
      </c>
      <c r="C3" s="2">
        <v>640.47</v>
      </c>
      <c r="D3" s="6">
        <v>61800903865</v>
      </c>
      <c r="E3">
        <f>(D3/$D$32)*0.1</f>
        <v>1.5170422678534185E-2</v>
      </c>
      <c r="G3">
        <v>10</v>
      </c>
      <c r="H3" s="8">
        <f t="shared" ref="H3:H30" si="0">D3/$D$32</f>
        <v>0.15170422678534184</v>
      </c>
      <c r="I3">
        <v>1</v>
      </c>
      <c r="J3">
        <f>I2+I3</f>
        <v>1.9</v>
      </c>
      <c r="K3">
        <v>15</v>
      </c>
      <c r="M3">
        <f>N3*$I$35</f>
        <v>6500</v>
      </c>
      <c r="N3">
        <v>0.1</v>
      </c>
      <c r="O3">
        <v>5850</v>
      </c>
      <c r="Q3">
        <f>6500-5850</f>
        <v>650</v>
      </c>
    </row>
    <row r="4" spans="1:27" ht="15.75" x14ac:dyDescent="0.25">
      <c r="A4">
        <v>107.54</v>
      </c>
      <c r="B4" s="1" t="s">
        <v>2</v>
      </c>
      <c r="C4" s="1">
        <v>0.97354200000000002</v>
      </c>
      <c r="D4" s="5">
        <v>37714184553</v>
      </c>
      <c r="E4">
        <f>(D4/$D$32)*0.1</f>
        <v>9.2577953535284401E-3</v>
      </c>
      <c r="G4">
        <v>10</v>
      </c>
      <c r="H4" s="8">
        <f t="shared" si="0"/>
        <v>9.2577953535284405E-2</v>
      </c>
      <c r="I4">
        <v>0.9</v>
      </c>
      <c r="K4">
        <v>9</v>
      </c>
      <c r="M4">
        <f t="shared" ref="M3:M31" si="1">N4*$I$35</f>
        <v>5850</v>
      </c>
      <c r="N4">
        <v>0.09</v>
      </c>
      <c r="P4">
        <v>0.1</v>
      </c>
    </row>
    <row r="5" spans="1:27" ht="15.75" thickBot="1" x14ac:dyDescent="0.3">
      <c r="A5">
        <v>0.28000000000000003</v>
      </c>
      <c r="B5" s="1" t="s">
        <v>3</v>
      </c>
      <c r="C5" s="1">
        <v>245.66</v>
      </c>
      <c r="D5" s="6">
        <v>13367660175</v>
      </c>
      <c r="E5">
        <f>(D5/$D$32)*0.1</f>
        <v>3.2813930281787845E-3</v>
      </c>
      <c r="G5">
        <v>10</v>
      </c>
      <c r="H5" s="8">
        <f t="shared" si="0"/>
        <v>3.2813930281787841E-2</v>
      </c>
      <c r="I5">
        <v>0.9</v>
      </c>
      <c r="J5">
        <f>SUM(I2:I5)</f>
        <v>3.6999999999999997</v>
      </c>
      <c r="K5">
        <v>10</v>
      </c>
      <c r="L5">
        <f>100-J5</f>
        <v>96.3</v>
      </c>
      <c r="M5">
        <f t="shared" si="1"/>
        <v>5850</v>
      </c>
      <c r="N5">
        <v>0.09</v>
      </c>
      <c r="P5">
        <f>M2/P2</f>
        <v>86.474501108647445</v>
      </c>
    </row>
    <row r="6" spans="1:27" ht="15.75" thickBot="1" x14ac:dyDescent="0.3">
      <c r="A6">
        <v>197.8</v>
      </c>
      <c r="B6" s="1" t="s">
        <v>4</v>
      </c>
      <c r="C6" s="2">
        <v>0.38329600000000003</v>
      </c>
      <c r="D6" s="6">
        <v>9937742429</v>
      </c>
      <c r="H6" s="8">
        <f>D6/$D$32</f>
        <v>2.4394425273723788E-2</v>
      </c>
      <c r="I6">
        <v>0.8</v>
      </c>
      <c r="K6" s="7"/>
      <c r="L6">
        <v>4500</v>
      </c>
      <c r="M6">
        <f t="shared" si="1"/>
        <v>5200</v>
      </c>
      <c r="N6">
        <v>0.08</v>
      </c>
      <c r="O6">
        <v>4500</v>
      </c>
      <c r="P6">
        <f>M2/P2</f>
        <v>86.474501108647445</v>
      </c>
      <c r="R6">
        <f>L6/65</f>
        <v>69.230769230769226</v>
      </c>
      <c r="S6">
        <f>L6/0.35</f>
        <v>12857.142857142859</v>
      </c>
      <c r="T6">
        <f>L7/65</f>
        <v>61.53846153846154</v>
      </c>
    </row>
    <row r="7" spans="1:27" s="15" customFormat="1" ht="16.5" thickBot="1" x14ac:dyDescent="0.3">
      <c r="B7" s="16" t="s">
        <v>5</v>
      </c>
      <c r="C7" s="17">
        <v>3.2</v>
      </c>
      <c r="D7" s="18">
        <v>8900667463</v>
      </c>
      <c r="H7" s="19">
        <f t="shared" si="0"/>
        <v>2.1848691376706055E-2</v>
      </c>
      <c r="I7" s="15">
        <v>0.8</v>
      </c>
      <c r="K7" s="20"/>
      <c r="L7" s="15">
        <v>4000</v>
      </c>
      <c r="M7" s="15">
        <f t="shared" si="1"/>
        <v>5200</v>
      </c>
      <c r="N7" s="15">
        <v>0.08</v>
      </c>
      <c r="O7" s="15">
        <v>4200</v>
      </c>
      <c r="P7" s="15">
        <v>8.5999999999999993E-2</v>
      </c>
      <c r="Q7" s="15">
        <f>O7/65</f>
        <v>64.615384615384613</v>
      </c>
    </row>
    <row r="8" spans="1:27" ht="15.75" x14ac:dyDescent="0.25">
      <c r="A8">
        <v>4.1000000000000002E-2</v>
      </c>
      <c r="B8" s="1" t="s">
        <v>6</v>
      </c>
      <c r="C8" s="4">
        <v>1025.55</v>
      </c>
      <c r="D8" s="5">
        <v>7966350818</v>
      </c>
      <c r="H8" s="8">
        <f t="shared" si="0"/>
        <v>1.9555200904268613E-2</v>
      </c>
      <c r="I8">
        <v>0.4</v>
      </c>
      <c r="J8">
        <f>SUM(I2:I7)</f>
        <v>5.3</v>
      </c>
      <c r="K8" s="7"/>
      <c r="L8">
        <f>M8+O8</f>
        <v>2600</v>
      </c>
      <c r="M8">
        <f t="shared" si="1"/>
        <v>2600</v>
      </c>
      <c r="N8">
        <v>0.04</v>
      </c>
      <c r="Q8">
        <f>M8/65</f>
        <v>40</v>
      </c>
    </row>
    <row r="9" spans="1:27" ht="15.75" x14ac:dyDescent="0.25">
      <c r="A9">
        <v>54</v>
      </c>
      <c r="B9" s="1" t="s">
        <v>7</v>
      </c>
      <c r="C9" s="1">
        <v>0.82810300000000003</v>
      </c>
      <c r="D9" s="5">
        <v>7452926999</v>
      </c>
      <c r="H9" s="8">
        <f t="shared" si="0"/>
        <v>1.8294886594874129E-2</v>
      </c>
      <c r="I9">
        <v>0.35</v>
      </c>
      <c r="K9" s="7"/>
      <c r="L9">
        <f>M9+O9</f>
        <v>2525</v>
      </c>
      <c r="M9">
        <f t="shared" si="1"/>
        <v>2275</v>
      </c>
      <c r="N9">
        <v>3.5000000000000003E-2</v>
      </c>
      <c r="O9">
        <v>250</v>
      </c>
      <c r="Q9">
        <f>Q8*65</f>
        <v>2600</v>
      </c>
      <c r="T9">
        <f>L9/65</f>
        <v>38.846153846153847</v>
      </c>
    </row>
    <row r="10" spans="1:27" ht="15.75" thickBot="1" x14ac:dyDescent="0.3">
      <c r="A10">
        <v>0.17399999999999999</v>
      </c>
      <c r="B10" s="1" t="s">
        <v>8</v>
      </c>
      <c r="C10" s="2">
        <v>293.89999999999998</v>
      </c>
      <c r="D10" s="6">
        <v>4557018720</v>
      </c>
      <c r="H10" s="8">
        <f t="shared" si="0"/>
        <v>1.1186228002005747E-2</v>
      </c>
      <c r="I10">
        <v>0.45</v>
      </c>
      <c r="K10" s="7"/>
      <c r="L10">
        <f>M10+O10</f>
        <v>3175</v>
      </c>
      <c r="M10">
        <f t="shared" si="1"/>
        <v>2925</v>
      </c>
      <c r="N10">
        <v>4.4999999999999998E-2</v>
      </c>
      <c r="O10">
        <v>250</v>
      </c>
      <c r="P10">
        <f>M2/65</f>
        <v>90</v>
      </c>
      <c r="S10">
        <f>0.35*65</f>
        <v>22.75</v>
      </c>
      <c r="U10">
        <f>L10/65</f>
        <v>48.846153846153847</v>
      </c>
    </row>
    <row r="11" spans="1:27" s="15" customFormat="1" ht="15.75" thickBot="1" x14ac:dyDescent="0.3">
      <c r="B11" s="16" t="s">
        <v>9</v>
      </c>
      <c r="C11" s="17">
        <v>7.98</v>
      </c>
      <c r="D11" s="21">
        <v>4426467867</v>
      </c>
      <c r="H11" s="19">
        <f t="shared" si="0"/>
        <v>1.0865761552942239E-2</v>
      </c>
      <c r="I11" s="15">
        <v>0.4</v>
      </c>
      <c r="K11" s="20"/>
      <c r="L11" s="15">
        <v>3000</v>
      </c>
      <c r="M11" s="15">
        <f t="shared" si="1"/>
        <v>2600</v>
      </c>
      <c r="N11" s="15">
        <v>0.04</v>
      </c>
      <c r="O11" s="15">
        <v>500</v>
      </c>
      <c r="P11" s="15">
        <f>M2/65</f>
        <v>90</v>
      </c>
      <c r="S11" s="15">
        <f>L6/S10</f>
        <v>197.80219780219781</v>
      </c>
      <c r="V11" s="15">
        <f>L11/65</f>
        <v>46.153846153846153</v>
      </c>
    </row>
    <row r="12" spans="1:27" ht="15.75" x14ac:dyDescent="0.25">
      <c r="A12">
        <v>220</v>
      </c>
      <c r="B12" s="1" t="s">
        <v>10</v>
      </c>
      <c r="C12" s="1">
        <v>0.216695</v>
      </c>
      <c r="D12" s="5">
        <v>3869912436</v>
      </c>
      <c r="H12" s="8">
        <f t="shared" si="0"/>
        <v>9.4995709951556824E-3</v>
      </c>
      <c r="I12">
        <v>0.3</v>
      </c>
      <c r="K12" s="7"/>
      <c r="L12">
        <f>M12+O12</f>
        <v>2300</v>
      </c>
      <c r="M12">
        <f t="shared" si="1"/>
        <v>1950</v>
      </c>
      <c r="N12">
        <v>0.03</v>
      </c>
      <c r="O12">
        <v>350</v>
      </c>
      <c r="W12">
        <f>L12/65</f>
        <v>35.384615384615387</v>
      </c>
    </row>
    <row r="13" spans="1:27" ht="15.75" x14ac:dyDescent="0.25">
      <c r="A13">
        <v>0.88</v>
      </c>
      <c r="B13" s="1" t="s">
        <v>11</v>
      </c>
      <c r="C13" s="1">
        <v>46.03</v>
      </c>
      <c r="D13" s="5">
        <v>3394724048</v>
      </c>
      <c r="H13" s="8">
        <f t="shared" si="0"/>
        <v>8.3331141560067813E-3</v>
      </c>
      <c r="I13">
        <v>0.3</v>
      </c>
      <c r="K13" s="7"/>
      <c r="L13">
        <f>M13+O13</f>
        <v>1950</v>
      </c>
      <c r="M13">
        <f t="shared" si="1"/>
        <v>1950</v>
      </c>
      <c r="N13">
        <v>0.03</v>
      </c>
      <c r="P13">
        <f>6500/P2</f>
        <v>96.082779009608274</v>
      </c>
      <c r="X13">
        <f>L13/65</f>
        <v>30</v>
      </c>
    </row>
    <row r="14" spans="1:27" ht="15.75" thickBot="1" x14ac:dyDescent="0.3">
      <c r="A14">
        <v>0.75</v>
      </c>
      <c r="B14" s="1" t="s">
        <v>12</v>
      </c>
      <c r="C14" s="2">
        <v>51.73</v>
      </c>
      <c r="D14" s="6">
        <v>3362365500</v>
      </c>
      <c r="H14" s="8">
        <f t="shared" si="0"/>
        <v>8.2536828176729676E-3</v>
      </c>
      <c r="I14">
        <v>0.35</v>
      </c>
      <c r="K14" s="7"/>
      <c r="L14">
        <f>M14+O14</f>
        <v>2475</v>
      </c>
      <c r="M14">
        <f t="shared" si="1"/>
        <v>2275</v>
      </c>
      <c r="N14">
        <v>3.5000000000000003E-2</v>
      </c>
      <c r="O14">
        <v>200</v>
      </c>
      <c r="Y14">
        <f>L14/65</f>
        <v>38.07692307692308</v>
      </c>
    </row>
    <row r="15" spans="1:27" ht="16.5" thickBot="1" x14ac:dyDescent="0.3">
      <c r="A15">
        <v>1.4</v>
      </c>
      <c r="B15" s="3" t="s">
        <v>13</v>
      </c>
      <c r="C15" s="2">
        <v>28.63</v>
      </c>
      <c r="D15" s="5">
        <v>2821524562</v>
      </c>
      <c r="H15" s="8">
        <f t="shared" si="0"/>
        <v>6.9260670194901909E-3</v>
      </c>
      <c r="I15">
        <v>0.4</v>
      </c>
      <c r="K15" s="7"/>
      <c r="L15">
        <v>2400</v>
      </c>
      <c r="M15">
        <f t="shared" si="1"/>
        <v>2600</v>
      </c>
      <c r="N15">
        <v>0.04</v>
      </c>
      <c r="P15">
        <f>M4/0.84</f>
        <v>6964.2857142857147</v>
      </c>
      <c r="Z15">
        <f>L15/65</f>
        <v>36.92307692307692</v>
      </c>
    </row>
    <row r="16" spans="1:27" ht="15.75" thickBot="1" x14ac:dyDescent="0.3">
      <c r="A16">
        <v>1.6</v>
      </c>
      <c r="B16" s="1" t="s">
        <v>14</v>
      </c>
      <c r="C16" s="2">
        <v>18.989999999999998</v>
      </c>
      <c r="D16" s="6">
        <v>2206052068</v>
      </c>
      <c r="H16" s="8">
        <f t="shared" si="0"/>
        <v>5.4152512713277349E-3</v>
      </c>
      <c r="I16">
        <v>0.35</v>
      </c>
      <c r="K16" s="7"/>
      <c r="L16">
        <v>2000</v>
      </c>
      <c r="M16">
        <f t="shared" si="1"/>
        <v>2275</v>
      </c>
      <c r="N16">
        <v>3.5000000000000003E-2</v>
      </c>
      <c r="P16">
        <f>P15/65</f>
        <v>107.14285714285715</v>
      </c>
      <c r="Q16">
        <f>M7-O6</f>
        <v>700</v>
      </c>
      <c r="AA16">
        <f>L16/65</f>
        <v>30.76923076923077</v>
      </c>
    </row>
    <row r="17" spans="1:41" s="15" customFormat="1" ht="16.5" thickBot="1" x14ac:dyDescent="0.3">
      <c r="B17" s="16" t="s">
        <v>15</v>
      </c>
      <c r="C17" s="17">
        <v>3.3196999999999997E-2</v>
      </c>
      <c r="D17" s="18">
        <v>2182623021</v>
      </c>
      <c r="H17" s="19">
        <f t="shared" si="0"/>
        <v>5.3577394027761599E-3</v>
      </c>
      <c r="I17" s="15">
        <v>0.15</v>
      </c>
      <c r="K17" s="20"/>
      <c r="L17" s="15">
        <f>M17+O17</f>
        <v>1187.5</v>
      </c>
      <c r="M17" s="15">
        <f t="shared" si="1"/>
        <v>975</v>
      </c>
      <c r="N17" s="15">
        <v>1.4999999999999999E-2</v>
      </c>
      <c r="O17" s="15">
        <v>212.5</v>
      </c>
      <c r="P17" s="15">
        <v>275</v>
      </c>
      <c r="AB17" s="15">
        <f>L17/65</f>
        <v>18.26923076923077</v>
      </c>
    </row>
    <row r="18" spans="1:41" ht="16.5" thickBot="1" x14ac:dyDescent="0.3">
      <c r="A18">
        <v>378</v>
      </c>
      <c r="B18" s="1" t="s">
        <v>16</v>
      </c>
      <c r="C18" s="2">
        <v>9.5961000000000005E-2</v>
      </c>
      <c r="D18" s="5">
        <v>1386735368</v>
      </c>
      <c r="H18" s="8">
        <f t="shared" si="0"/>
        <v>3.4040540445472089E-3</v>
      </c>
      <c r="I18">
        <v>0.15</v>
      </c>
      <c r="K18" s="7"/>
      <c r="L18">
        <f>M18+O18</f>
        <v>1287.5</v>
      </c>
      <c r="M18">
        <f t="shared" si="1"/>
        <v>975</v>
      </c>
      <c r="N18">
        <v>1.4999999999999999E-2</v>
      </c>
      <c r="O18">
        <v>312.5</v>
      </c>
      <c r="P18">
        <f>O17/2</f>
        <v>106.25</v>
      </c>
      <c r="AC18">
        <f>L18/65</f>
        <v>19.807692307692307</v>
      </c>
    </row>
    <row r="19" spans="1:41" ht="15.75" thickBot="1" x14ac:dyDescent="0.3">
      <c r="A19">
        <v>3.4000000000000002E-2</v>
      </c>
      <c r="B19" s="1" t="s">
        <v>17</v>
      </c>
      <c r="C19" s="2">
        <v>462.8</v>
      </c>
      <c r="D19" s="6">
        <v>1336809374</v>
      </c>
      <c r="H19" s="8">
        <f t="shared" si="0"/>
        <v>3.2814994564653831E-3</v>
      </c>
      <c r="I19">
        <v>0.15</v>
      </c>
      <c r="K19" s="7"/>
      <c r="M19">
        <f t="shared" si="1"/>
        <v>975</v>
      </c>
      <c r="N19">
        <v>1.4999999999999999E-2</v>
      </c>
      <c r="AD19">
        <f>M19/65</f>
        <v>15</v>
      </c>
    </row>
    <row r="20" spans="1:41" s="15" customFormat="1" ht="15.75" thickBot="1" x14ac:dyDescent="0.3">
      <c r="B20" s="16" t="s">
        <v>18</v>
      </c>
      <c r="C20" s="16">
        <v>30.04</v>
      </c>
      <c r="D20" s="21">
        <v>1239114339</v>
      </c>
      <c r="H20" s="19">
        <f t="shared" si="0"/>
        <v>3.0416850068609425E-3</v>
      </c>
      <c r="I20" s="15">
        <v>0.15</v>
      </c>
      <c r="K20" s="20"/>
      <c r="M20" s="15">
        <f t="shared" si="1"/>
        <v>975</v>
      </c>
      <c r="N20" s="15">
        <v>1.4999999999999999E-2</v>
      </c>
      <c r="AE20" s="15">
        <f>975/65</f>
        <v>15</v>
      </c>
    </row>
    <row r="21" spans="1:41" ht="15.75" thickBot="1" x14ac:dyDescent="0.3">
      <c r="A21">
        <v>1.25</v>
      </c>
      <c r="B21" s="1" t="s">
        <v>19</v>
      </c>
      <c r="C21" s="2">
        <v>11.97</v>
      </c>
      <c r="D21" s="6">
        <v>1221755472</v>
      </c>
      <c r="H21" s="8">
        <f t="shared" si="0"/>
        <v>2.999073761208984E-3</v>
      </c>
      <c r="I21">
        <v>0.15</v>
      </c>
      <c r="K21" s="7"/>
      <c r="M21">
        <f t="shared" si="1"/>
        <v>975</v>
      </c>
      <c r="N21">
        <v>1.4999999999999999E-2</v>
      </c>
      <c r="AF21">
        <v>15</v>
      </c>
    </row>
    <row r="22" spans="1:41" ht="16.5" thickBot="1" x14ac:dyDescent="0.3">
      <c r="A22">
        <v>0.73</v>
      </c>
      <c r="B22" s="1" t="s">
        <v>20</v>
      </c>
      <c r="C22" s="2">
        <v>11.66</v>
      </c>
      <c r="D22" s="5">
        <v>1165860000</v>
      </c>
      <c r="H22" s="8">
        <f t="shared" si="0"/>
        <v>2.8618657459494531E-3</v>
      </c>
      <c r="I22">
        <v>0.06</v>
      </c>
      <c r="K22" s="7"/>
      <c r="L22">
        <f>M22+O22</f>
        <v>490</v>
      </c>
      <c r="M22">
        <f t="shared" si="1"/>
        <v>390</v>
      </c>
      <c r="N22">
        <v>6.0000000000000001E-3</v>
      </c>
      <c r="O22">
        <v>100</v>
      </c>
      <c r="AG22">
        <f>490/65</f>
        <v>7.5384615384615383</v>
      </c>
    </row>
    <row r="23" spans="1:41" s="15" customFormat="1" ht="15.75" thickBot="1" x14ac:dyDescent="0.3">
      <c r="B23" s="16" t="s">
        <v>21</v>
      </c>
      <c r="C23" s="17">
        <v>27.19</v>
      </c>
      <c r="D23" s="21">
        <v>1152978106</v>
      </c>
      <c r="H23" s="19">
        <f t="shared" si="0"/>
        <v>2.8302442380655291E-3</v>
      </c>
      <c r="I23" s="15">
        <v>7.0000000000000007E-2</v>
      </c>
      <c r="K23" s="20"/>
      <c r="M23" s="15">
        <f t="shared" si="1"/>
        <v>455</v>
      </c>
      <c r="N23" s="15">
        <v>7.0000000000000001E-3</v>
      </c>
      <c r="AH23" s="15">
        <f>455/65</f>
        <v>7</v>
      </c>
    </row>
    <row r="24" spans="1:41" s="15" customFormat="1" ht="15.75" thickBot="1" x14ac:dyDescent="0.3">
      <c r="B24" s="16" t="s">
        <v>23</v>
      </c>
      <c r="C24" s="17">
        <v>0.91247500000000004</v>
      </c>
      <c r="D24" s="21">
        <v>911562472</v>
      </c>
      <c r="H24" s="19">
        <f t="shared" si="0"/>
        <v>2.2376352339987713E-3</v>
      </c>
      <c r="I24" s="15">
        <v>0.06</v>
      </c>
      <c r="K24" s="20"/>
      <c r="L24" s="15">
        <v>500</v>
      </c>
      <c r="M24" s="15">
        <f>N24*$I$35</f>
        <v>390</v>
      </c>
      <c r="N24" s="15">
        <v>6.0000000000000001E-3</v>
      </c>
      <c r="O24" s="15">
        <v>100</v>
      </c>
      <c r="AI24" s="15">
        <f>500/65</f>
        <v>7.6923076923076925</v>
      </c>
    </row>
    <row r="25" spans="1:41" ht="15.75" thickBot="1" x14ac:dyDescent="0.3">
      <c r="A25">
        <v>1</v>
      </c>
      <c r="B25" s="1" t="s">
        <v>22</v>
      </c>
      <c r="C25" s="2">
        <v>9.23</v>
      </c>
      <c r="D25" s="6">
        <v>910532657</v>
      </c>
      <c r="H25" s="8">
        <f t="shared" si="0"/>
        <v>2.2351073213221504E-3</v>
      </c>
      <c r="I25">
        <v>7.0000000000000007E-2</v>
      </c>
      <c r="K25" s="7"/>
      <c r="M25">
        <f t="shared" si="1"/>
        <v>455</v>
      </c>
      <c r="N25">
        <v>7.0000000000000001E-3</v>
      </c>
      <c r="AJ25">
        <v>9.15</v>
      </c>
    </row>
    <row r="26" spans="1:41" ht="15.75" thickBot="1" x14ac:dyDescent="0.3">
      <c r="A26">
        <v>10</v>
      </c>
      <c r="B26" s="1" t="s">
        <v>24</v>
      </c>
      <c r="C26" s="2">
        <v>0.88628399999999996</v>
      </c>
      <c r="D26" s="6">
        <v>885397268</v>
      </c>
      <c r="H26" s="8">
        <f t="shared" si="0"/>
        <v>2.1734068523205424E-3</v>
      </c>
      <c r="I26">
        <v>0.08</v>
      </c>
      <c r="K26" s="7"/>
      <c r="M26">
        <f t="shared" si="1"/>
        <v>520</v>
      </c>
      <c r="N26">
        <v>8.0000000000000002E-3</v>
      </c>
      <c r="AK26">
        <f>520/65</f>
        <v>8</v>
      </c>
    </row>
    <row r="27" spans="1:41" s="15" customFormat="1" ht="16.5" thickBot="1" x14ac:dyDescent="0.3">
      <c r="B27" s="16" t="s">
        <v>28</v>
      </c>
      <c r="C27" s="17">
        <v>4.1749999999999999E-3</v>
      </c>
      <c r="D27" s="18">
        <v>765028531</v>
      </c>
      <c r="H27" s="19">
        <f t="shared" si="0"/>
        <v>1.8779346984568724E-3</v>
      </c>
      <c r="I27" s="15">
        <v>7.0000000000000007E-2</v>
      </c>
      <c r="K27" s="20"/>
      <c r="M27" s="15">
        <f t="shared" si="1"/>
        <v>455</v>
      </c>
      <c r="N27" s="15">
        <v>7.0000000000000001E-3</v>
      </c>
    </row>
    <row r="28" spans="1:41" ht="15.75" thickBot="1" x14ac:dyDescent="0.3">
      <c r="A28">
        <v>0.25</v>
      </c>
      <c r="B28" s="1" t="s">
        <v>25</v>
      </c>
      <c r="C28" s="2">
        <v>57.33</v>
      </c>
      <c r="D28" s="6">
        <v>630656400</v>
      </c>
      <c r="H28" s="8">
        <f t="shared" si="0"/>
        <v>1.5480880625665145E-3</v>
      </c>
      <c r="I28">
        <v>0.05</v>
      </c>
      <c r="K28" s="7"/>
      <c r="L28">
        <f>M28+O28</f>
        <v>515</v>
      </c>
      <c r="M28">
        <f t="shared" si="1"/>
        <v>325</v>
      </c>
      <c r="N28">
        <v>5.0000000000000001E-3</v>
      </c>
      <c r="O28">
        <v>190</v>
      </c>
      <c r="AL28">
        <f>515/65</f>
        <v>7.9230769230769234</v>
      </c>
    </row>
    <row r="29" spans="1:41" ht="16.5" thickBot="1" x14ac:dyDescent="0.3">
      <c r="A29">
        <v>5</v>
      </c>
      <c r="B29" s="1" t="s">
        <v>26</v>
      </c>
      <c r="C29" s="2">
        <v>2.5299999999999998</v>
      </c>
      <c r="D29" s="5">
        <v>622850451</v>
      </c>
      <c r="H29" s="8">
        <f t="shared" si="0"/>
        <v>1.5289266040228399E-3</v>
      </c>
      <c r="I29">
        <v>7.0000000000000007E-2</v>
      </c>
      <c r="K29" s="7"/>
      <c r="M29">
        <f t="shared" si="1"/>
        <v>455</v>
      </c>
      <c r="N29">
        <v>7.0000000000000001E-3</v>
      </c>
      <c r="AM29">
        <v>12.34</v>
      </c>
    </row>
    <row r="30" spans="1:41" ht="16.5" thickBot="1" x14ac:dyDescent="0.3">
      <c r="A30">
        <v>2</v>
      </c>
      <c r="B30" s="1" t="s">
        <v>27</v>
      </c>
      <c r="C30" s="2">
        <v>5.46</v>
      </c>
      <c r="D30" s="5">
        <v>534723059</v>
      </c>
      <c r="H30" s="8">
        <f t="shared" si="0"/>
        <v>1.3125980873530342E-3</v>
      </c>
      <c r="I30">
        <v>7.0000000000000007E-2</v>
      </c>
      <c r="K30" s="7"/>
      <c r="M30">
        <f t="shared" si="1"/>
        <v>455</v>
      </c>
      <c r="N30">
        <v>7.0000000000000001E-3</v>
      </c>
      <c r="AN30">
        <v>10.79</v>
      </c>
    </row>
    <row r="31" spans="1:41" s="15" customFormat="1" ht="16.5" thickBot="1" x14ac:dyDescent="0.3">
      <c r="B31" s="16" t="s">
        <v>29</v>
      </c>
      <c r="C31" s="17">
        <v>1.6128E-2</v>
      </c>
      <c r="D31" s="18">
        <v>506369604</v>
      </c>
      <c r="H31" s="19">
        <f>D31/$D$32</f>
        <v>1.2429981511310013E-3</v>
      </c>
      <c r="I31" s="15">
        <v>0.05</v>
      </c>
      <c r="K31" s="20"/>
      <c r="L31" s="15">
        <f>M31+O31</f>
        <v>425</v>
      </c>
      <c r="M31" s="15">
        <f t="shared" si="1"/>
        <v>325</v>
      </c>
      <c r="N31" s="15">
        <v>5.0000000000000001E-3</v>
      </c>
      <c r="O31" s="15">
        <v>100</v>
      </c>
      <c r="AO31" s="15">
        <v>11.21</v>
      </c>
    </row>
    <row r="32" spans="1:41" x14ac:dyDescent="0.25">
      <c r="D32">
        <f>SUM(D2:D31)</f>
        <v>407377600312</v>
      </c>
      <c r="K32" s="14"/>
    </row>
    <row r="33" spans="4:13" x14ac:dyDescent="0.25">
      <c r="I33">
        <f>SUM(I2:I31)</f>
        <v>10.000000000000005</v>
      </c>
      <c r="M33">
        <f>SUM(M2:M31)</f>
        <v>65000</v>
      </c>
    </row>
    <row r="34" spans="4:13" x14ac:dyDescent="0.25">
      <c r="D34" s="13">
        <f>SUM(D6:D31)</f>
        <v>74348749032</v>
      </c>
    </row>
    <row r="35" spans="4:13" x14ac:dyDescent="0.25">
      <c r="D35" s="13">
        <f>D32-D34</f>
        <v>333028851280</v>
      </c>
      <c r="I35">
        <v>65000</v>
      </c>
    </row>
  </sheetData>
  <hyperlinks>
    <hyperlink ref="B2" r:id="rId1" display="https://coinmarketcap.com/currencies/bitcoin/"/>
    <hyperlink ref="C2" r:id="rId2" location="markets" display="https://coinmarketcap.com/currencies/bitcoin/ - markets"/>
    <hyperlink ref="B3" r:id="rId3" display="https://coinmarketcap.com/currencies/ethereum/"/>
    <hyperlink ref="C3" r:id="rId4" location="markets" display="https://coinmarketcap.com/currencies/ethereum/ - markets"/>
    <hyperlink ref="B4" r:id="rId5" display="https://coinmarketcap.com/currencies/ripple/"/>
    <hyperlink ref="B5" r:id="rId6" display="https://coinmarketcap.com/currencies/litecoin/"/>
    <hyperlink ref="B6" r:id="rId7" display="https://coinmarketcap.com/currencies/cardano/"/>
    <hyperlink ref="B7" r:id="rId8" display="https://coinmarketcap.com/currencies/iota/"/>
    <hyperlink ref="B8" r:id="rId9" display="https://coinmarketcap.com/currencies/dash/"/>
    <hyperlink ref="B9" r:id="rId10" display="https://coinmarketcap.com/currencies/nem/"/>
    <hyperlink ref="B10" r:id="rId11" display="https://coinmarketcap.com/currencies/monero/"/>
    <hyperlink ref="B11" r:id="rId12" display="https://coinmarketcap.com/currencies/eos/"/>
    <hyperlink ref="B12" r:id="rId13" display="https://coinmarketcap.com/currencies/stellar/"/>
    <hyperlink ref="B13" r:id="rId14" display="https://coinmarketcap.com/currencies/qtum/"/>
    <hyperlink ref="B14" r:id="rId15" display="https://coinmarketcap.com/currencies/neo/"/>
    <hyperlink ref="B15" r:id="rId16" display="https://coinmarketcap.com/currencies/ethereum-classic/"/>
    <hyperlink ref="B16" r:id="rId17" display="https://coinmarketcap.com/currencies/lisk/"/>
    <hyperlink ref="B17" r:id="rId18" display="https://coinmarketcap.com/currencies/tron/"/>
    <hyperlink ref="B18" r:id="rId19" display="https://coinmarketcap.com/currencies/verge/"/>
    <hyperlink ref="B19" r:id="rId20" display="https://coinmarketcap.com/currencies/zcash/"/>
    <hyperlink ref="B20" r:id="rId21" display="https://coinmarketcap.com/currencies/populous/"/>
    <hyperlink ref="B21" r:id="rId22" display="https://coinmarketcap.com/currencies/omisego/"/>
    <hyperlink ref="B22" r:id="rId23" display="https://coinmarketcap.com/currencies/waves/"/>
    <hyperlink ref="B23" r:id="rId24" display="https://coinmarketcap.com/currencies/hshare/"/>
    <hyperlink ref="B25" r:id="rId25" display="https://coinmarketcap.com/currencies/stratis/"/>
    <hyperlink ref="B24" r:id="rId26" display="https://coinmarketcap.com/currencies/nxt/"/>
    <hyperlink ref="B26" r:id="rId27" display="https://coinmarketcap.com/currencies/ardor/"/>
    <hyperlink ref="B28" r:id="rId28" display="https://coinmarketcap.com/currencies/augur/"/>
    <hyperlink ref="B29" r:id="rId29" display="https://coinmarketcap.com/currencies/steem/"/>
    <hyperlink ref="B30" r:id="rId30" display="https://coinmarketcap.com/currencies/ark/"/>
    <hyperlink ref="B27" r:id="rId31" display="https://coinmarketcap.com/currencies/bytecoin-bcn/"/>
    <hyperlink ref="B31" r:id="rId32" display="https://coinmarketcap.com/currencies/siacoin/"/>
    <hyperlink ref="C4" r:id="rId33" location="markets" display="https://coinmarketcap.com/currencies/ripple/ - markets"/>
    <hyperlink ref="C5" r:id="rId34" location="markets" display="https://coinmarketcap.com/currencies/litecoin/ - markets"/>
    <hyperlink ref="C6" r:id="rId35" location="markets" display="https://coinmarketcap.com/currencies/cardano/ - markets"/>
    <hyperlink ref="C7" r:id="rId36" location="markets" display="https://coinmarketcap.com/currencies/iota/ - markets"/>
    <hyperlink ref="C8" r:id="rId37" location="markets" display="https://coinmarketcap.com/currencies/dash/ - markets"/>
    <hyperlink ref="C9" r:id="rId38" location="markets" display="https://coinmarketcap.com/currencies/nem/ - markets"/>
    <hyperlink ref="C10" r:id="rId39" location="markets" display="https://coinmarketcap.com/currencies/monero/ - markets"/>
    <hyperlink ref="C11" r:id="rId40" location="markets" display="https://coinmarketcap.com/currencies/eos/ - markets"/>
    <hyperlink ref="C12" r:id="rId41" location="markets" display="https://coinmarketcap.com/currencies/stellar/ - markets"/>
    <hyperlink ref="C13" r:id="rId42" location="markets" display="https://coinmarketcap.com/currencies/qtum/ - markets"/>
    <hyperlink ref="C14" r:id="rId43" location="markets" display="https://coinmarketcap.com/currencies/neo/ - markets"/>
    <hyperlink ref="C15" r:id="rId44" location="markets" display="https://coinmarketcap.com/currencies/ethereum-classic/ - markets"/>
    <hyperlink ref="C16" r:id="rId45" location="markets" display="https://coinmarketcap.com/currencies/lisk/ - markets"/>
    <hyperlink ref="C17" r:id="rId46" location="markets" display="https://coinmarketcap.com/currencies/tron/ - markets"/>
    <hyperlink ref="C18" r:id="rId47" location="markets" display="https://coinmarketcap.com/currencies/verge/ - markets"/>
    <hyperlink ref="C19" r:id="rId48" location="markets" display="https://coinmarketcap.com/currencies/zcash/ - markets"/>
    <hyperlink ref="C20" r:id="rId49" location="markets" display="https://coinmarketcap.com/currencies/populous/ - markets"/>
    <hyperlink ref="C21" r:id="rId50" location="markets" display="https://coinmarketcap.com/currencies/omisego/ - markets"/>
    <hyperlink ref="C22" r:id="rId51" location="markets" display="markets"/>
    <hyperlink ref="C23" r:id="rId52" location="markets" display="https://coinmarketcap.com/currencies/hshare/ - markets"/>
    <hyperlink ref="C24" r:id="rId53" location="markets" display="https://coinmarketcap.com/currencies/nxt/ - markets"/>
    <hyperlink ref="C25" r:id="rId54" location="markets" display="https://coinmarketcap.com/currencies/stratis/ - markets"/>
    <hyperlink ref="C26" r:id="rId55" location="markets" display="https://coinmarketcap.com/currencies/ardor/ - markets"/>
    <hyperlink ref="C27" r:id="rId56" location="markets" display="https://coinmarketcap.com/currencies/bytecoin-bcn/ - markets"/>
    <hyperlink ref="C28" r:id="rId57" location="markets" display="https://coinmarketcap.com/currencies/augur/ - markets"/>
    <hyperlink ref="C29" r:id="rId58" location="markets" display="https://coinmarketcap.com/currencies/steem/ - markets"/>
    <hyperlink ref="C30" r:id="rId59" location="markets" display="https://coinmarketcap.com/currencies/ark/ - markets"/>
    <hyperlink ref="C31" r:id="rId60" location="markets" display="https://coinmarketcap.com/currencies/siacoin/ - markets"/>
  </hyperlinks>
  <pageMargins left="0.7" right="0.7" top="0.75" bottom="0.75" header="0.3" footer="0.3"/>
  <pageSetup paperSize="9"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"/>
    </sheetView>
  </sheetViews>
  <sheetFormatPr defaultRowHeight="15" x14ac:dyDescent="0.25"/>
  <cols>
    <col min="2" max="2" width="17.42578125" customWidth="1"/>
    <col min="3" max="3" width="17" customWidth="1"/>
    <col min="4" max="4" width="10.28515625" customWidth="1"/>
    <col min="5" max="5" width="18.7109375" customWidth="1"/>
  </cols>
  <sheetData>
    <row r="1" spans="1:5" ht="15.75" thickBot="1" x14ac:dyDescent="0.3">
      <c r="A1" s="9" t="s">
        <v>31</v>
      </c>
      <c r="B1" s="9">
        <v>600.08000000000004</v>
      </c>
      <c r="C1" s="12">
        <v>8342312</v>
      </c>
      <c r="D1" s="10">
        <v>8.3099999999999993E-2</v>
      </c>
      <c r="E1">
        <f>C1/C21</f>
        <v>8.3094594717487105E-2</v>
      </c>
    </row>
    <row r="2" spans="1:5" ht="29.25" thickBot="1" x14ac:dyDescent="0.3">
      <c r="A2" s="9" t="s">
        <v>32</v>
      </c>
      <c r="B2" s="11">
        <v>12292.17</v>
      </c>
      <c r="C2" s="12">
        <v>8590284</v>
      </c>
      <c r="D2" s="10">
        <v>8.5599999999999996E-2</v>
      </c>
    </row>
    <row r="3" spans="1:5" ht="29.25" thickBot="1" x14ac:dyDescent="0.3">
      <c r="A3" s="9" t="s">
        <v>33</v>
      </c>
      <c r="B3" s="11">
        <v>4394.58</v>
      </c>
      <c r="C3" s="12">
        <v>11576905</v>
      </c>
      <c r="D3" s="10">
        <v>0.1153</v>
      </c>
    </row>
    <row r="4" spans="1:5" ht="29.25" thickBot="1" x14ac:dyDescent="0.3">
      <c r="A4" s="9" t="s">
        <v>34</v>
      </c>
      <c r="B4" s="11">
        <v>13926473.529999999</v>
      </c>
      <c r="C4" s="12">
        <v>15482478</v>
      </c>
      <c r="D4" s="10">
        <v>0.1542</v>
      </c>
    </row>
    <row r="5" spans="1:5" ht="29.25" thickBot="1" x14ac:dyDescent="0.3">
      <c r="A5" s="9" t="s">
        <v>35</v>
      </c>
      <c r="B5" s="11">
        <v>32171.13</v>
      </c>
      <c r="C5" s="12">
        <v>8507044</v>
      </c>
      <c r="D5" s="10">
        <v>8.4699999999999998E-2</v>
      </c>
    </row>
    <row r="6" spans="1:5" ht="29.25" thickBot="1" x14ac:dyDescent="0.3">
      <c r="A6" s="9" t="s">
        <v>36</v>
      </c>
      <c r="B6" s="11">
        <v>16677603.42</v>
      </c>
      <c r="C6" s="12">
        <v>6864951</v>
      </c>
      <c r="D6" s="10">
        <v>6.8400000000000002E-2</v>
      </c>
    </row>
    <row r="7" spans="1:5" ht="29.25" thickBot="1" x14ac:dyDescent="0.3">
      <c r="A7" s="9" t="s">
        <v>37</v>
      </c>
      <c r="B7" s="11">
        <v>1417141.89</v>
      </c>
      <c r="C7" s="12">
        <v>5393698</v>
      </c>
      <c r="D7" s="10">
        <v>5.3699999999999998E-2</v>
      </c>
    </row>
    <row r="8" spans="1:5" ht="29.25" thickBot="1" x14ac:dyDescent="0.3">
      <c r="A8" s="9" t="s">
        <v>38</v>
      </c>
      <c r="B8" s="11">
        <v>5000.6000000000004</v>
      </c>
      <c r="C8" s="12">
        <v>6040924</v>
      </c>
      <c r="D8" s="10">
        <v>6.0199999999999997E-2</v>
      </c>
    </row>
    <row r="9" spans="1:5" ht="29.25" thickBot="1" x14ac:dyDescent="0.3">
      <c r="A9" s="9" t="s">
        <v>39</v>
      </c>
      <c r="B9" s="11">
        <v>5787356.7599999998</v>
      </c>
      <c r="C9" s="12">
        <v>4930388</v>
      </c>
      <c r="D9" s="10">
        <v>4.9099999999999998E-2</v>
      </c>
    </row>
    <row r="10" spans="1:5" ht="29.25" thickBot="1" x14ac:dyDescent="0.3">
      <c r="A10" s="9" t="s">
        <v>40</v>
      </c>
      <c r="B10" s="11">
        <v>11119.65</v>
      </c>
      <c r="C10" s="12">
        <v>3677012</v>
      </c>
      <c r="D10" s="10">
        <v>3.6600000000000001E-2</v>
      </c>
    </row>
    <row r="11" spans="1:5" ht="29.25" thickBot="1" x14ac:dyDescent="0.3">
      <c r="A11" s="9" t="s">
        <v>41</v>
      </c>
      <c r="B11" s="11">
        <v>11046.36</v>
      </c>
      <c r="C11" s="12">
        <v>3761793</v>
      </c>
      <c r="D11" s="10">
        <v>3.7499999999999999E-2</v>
      </c>
    </row>
    <row r="12" spans="1:5" ht="29.25" thickBot="1" x14ac:dyDescent="0.3">
      <c r="A12" s="9" t="s">
        <v>42</v>
      </c>
      <c r="B12" s="11">
        <v>351897.25</v>
      </c>
      <c r="C12" s="12">
        <v>2998104</v>
      </c>
      <c r="D12" s="10">
        <v>2.9899999999999999E-2</v>
      </c>
    </row>
    <row r="13" spans="1:5" ht="29.25" thickBot="1" x14ac:dyDescent="0.3">
      <c r="A13" s="9" t="s">
        <v>43</v>
      </c>
      <c r="B13" s="11">
        <v>11481673.210000001</v>
      </c>
      <c r="C13" s="12">
        <v>2666216</v>
      </c>
      <c r="D13" s="10">
        <v>2.6599999999999999E-2</v>
      </c>
    </row>
    <row r="14" spans="1:5" ht="29.25" thickBot="1" x14ac:dyDescent="0.3">
      <c r="A14" s="9" t="s">
        <v>44</v>
      </c>
      <c r="B14" s="11">
        <v>47425.83</v>
      </c>
      <c r="C14" s="12">
        <v>2420391</v>
      </c>
      <c r="D14" s="10">
        <v>2.41E-2</v>
      </c>
    </row>
    <row r="15" spans="1:5" ht="29.25" thickBot="1" x14ac:dyDescent="0.3">
      <c r="A15" s="9" t="s">
        <v>45</v>
      </c>
      <c r="B15" s="11">
        <v>41803.160000000003</v>
      </c>
      <c r="C15" s="12">
        <v>2409003</v>
      </c>
      <c r="D15" s="10">
        <v>2.4E-2</v>
      </c>
    </row>
    <row r="16" spans="1:5" ht="43.5" thickBot="1" x14ac:dyDescent="0.3">
      <c r="A16" s="9" t="s">
        <v>46</v>
      </c>
      <c r="B16" s="11">
        <v>70895.95</v>
      </c>
      <c r="C16" s="12">
        <v>2278305</v>
      </c>
      <c r="D16" s="10">
        <v>2.2700000000000001E-2</v>
      </c>
    </row>
    <row r="17" spans="1:4" ht="29.25" thickBot="1" x14ac:dyDescent="0.3">
      <c r="A17" s="9" t="s">
        <v>47</v>
      </c>
      <c r="B17" s="11">
        <v>83313.850000000006</v>
      </c>
      <c r="C17" s="12">
        <v>1730037</v>
      </c>
      <c r="D17" s="10">
        <v>1.72E-2</v>
      </c>
    </row>
    <row r="18" spans="1:4" ht="29.25" thickBot="1" x14ac:dyDescent="0.3">
      <c r="A18" s="9" t="s">
        <v>48</v>
      </c>
      <c r="B18" s="11">
        <v>30247191.629999999</v>
      </c>
      <c r="C18" s="12">
        <v>1106735</v>
      </c>
      <c r="D18" s="10">
        <v>1.0999999999999999E-2</v>
      </c>
    </row>
    <row r="19" spans="1:4" ht="29.25" thickBot="1" x14ac:dyDescent="0.3">
      <c r="A19" s="9" t="s">
        <v>49</v>
      </c>
      <c r="B19" s="11">
        <v>22998.46</v>
      </c>
      <c r="C19" s="12">
        <v>759441</v>
      </c>
      <c r="D19" s="10">
        <v>7.6E-3</v>
      </c>
    </row>
    <row r="20" spans="1:4" ht="29.25" thickBot="1" x14ac:dyDescent="0.3">
      <c r="A20" s="9" t="s">
        <v>50</v>
      </c>
      <c r="B20" s="11">
        <v>65627.199999999997</v>
      </c>
      <c r="C20" s="12">
        <v>859342</v>
      </c>
      <c r="D20" s="10">
        <v>8.6E-3</v>
      </c>
    </row>
    <row r="21" spans="1:4" x14ac:dyDescent="0.25">
      <c r="C21" s="13">
        <f>SUM(C1:C20)</f>
        <v>100395363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Vishwasrao</dc:creator>
  <cp:lastModifiedBy>Mayur Vishwasrao</cp:lastModifiedBy>
  <dcterms:created xsi:type="dcterms:W3CDTF">2017-12-22T07:54:45Z</dcterms:created>
  <dcterms:modified xsi:type="dcterms:W3CDTF">2017-12-22T16:19:31Z</dcterms:modified>
</cp:coreProperties>
</file>