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anaedu-my.sharepoint.com/personal/v73v137_msu_montana_edu/Documents/Koocanusa/Data/originals/"/>
    </mc:Choice>
  </mc:AlternateContent>
  <xr:revisionPtr revIDLastSave="34" documentId="8_{22024909-8E08-4ECE-9F32-F776661B664D}" xr6:coauthVersionLast="47" xr6:coauthVersionMax="47" xr10:uidLastSave="{846C9C9D-EF52-4049-B340-19AB0130B475}"/>
  <bookViews>
    <workbookView xWindow="-19320" yWindow="705" windowWidth="19440" windowHeight="14880" xr2:uid="{D661BFB8-FDF4-4D32-BDE9-375926D82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K2" i="1"/>
  <c r="H11" i="1"/>
  <c r="O11" i="1" s="1"/>
  <c r="H10" i="1"/>
  <c r="O10" i="1" s="1"/>
  <c r="H9" i="1"/>
  <c r="N9" i="1" s="1"/>
  <c r="H8" i="1"/>
  <c r="N8" i="1" s="1"/>
  <c r="H7" i="1"/>
  <c r="O7" i="1" s="1"/>
  <c r="H6" i="1"/>
  <c r="O6" i="1" s="1"/>
  <c r="H5" i="1"/>
  <c r="O5" i="1" s="1"/>
  <c r="H4" i="1"/>
  <c r="O4" i="1" s="1"/>
  <c r="H3" i="1"/>
  <c r="O3" i="1" s="1"/>
  <c r="H2" i="1"/>
  <c r="N2" i="1" s="1"/>
  <c r="O2" i="1" l="1"/>
  <c r="N7" i="1"/>
  <c r="Q7" i="1" s="1"/>
  <c r="N4" i="1"/>
  <c r="Q9" i="1"/>
  <c r="O8" i="1"/>
  <c r="Q8" i="1" s="1"/>
  <c r="N6" i="1"/>
  <c r="Q6" i="1" s="1"/>
  <c r="Q2" i="1"/>
  <c r="Q4" i="1"/>
  <c r="N5" i="1"/>
  <c r="Q5" i="1" s="1"/>
  <c r="N11" i="1"/>
  <c r="Q11" i="1" s="1"/>
  <c r="N3" i="1"/>
  <c r="Q3" i="1" s="1"/>
  <c r="N10" i="1"/>
  <c r="Q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tc={0468CC93-E7BC-498D-B52A-5EE253692524}</author>
    <author>tc={6599CC96-088D-49CA-8348-8DD76D34F666}</author>
    <author>tc={D7032BB1-3C6E-48F4-9981-AF73EF349872}</author>
    <author>tc={C737D2F9-BB83-4CEA-8E91-4D3DDA5D7DCD}</author>
    <author>tc={09BC4B26-E409-4510-AD58-652733F8D6FF}</author>
    <author>tc={D7A23021-9308-4B83-B07B-0B6335B386D7}</author>
  </authors>
  <commentList>
    <comment ref="B1" authorId="0" shapeId="0" xr:uid="{0468CC93-E7BC-498D-B52A-5EE253692524}">
      <text>
        <t>[Threaded comment]
Your version of Excel allows you to read this threaded comment; however, any edits to it will get removed if the file is opened in a newer version of Excel. Learn more: https://go.microsoft.com/fwlink/?linkid=870924
Comment:
    US and BC combined based on pool elevation at time of survey</t>
      </text>
    </comment>
    <comment ref="C1" authorId="1" shapeId="0" xr:uid="{6599CC96-088D-49CA-8348-8DD76D34F666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length of fish captured in fall gill nets</t>
      </text>
    </comment>
    <comment ref="D1" authorId="2" shapeId="0" xr:uid="{D7032BB1-3C6E-48F4-9981-AF73EF34987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Wt of kokanee in the fall gill nets</t>
      </text>
    </comment>
    <comment ref="E1" authorId="3" shapeId="0" xr:uid="{C737D2F9-BB83-4CEA-8E91-4D3DDA5D7D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length considered to be a kokanee in hydro-acoustic file</t>
      </text>
    </comment>
    <comment ref="N1" authorId="4" shapeId="0" xr:uid="{09BC4B26-E409-4510-AD58-652733F8D6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mature spawning kokanee</t>
      </text>
    </comment>
    <comment ref="O1" authorId="5" shapeId="0" xr:uid="{D7A23021-9308-4B83-B07B-0B6335B386D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of the number of immature non-spawning kokanee  (likely either age 2 or 3)</t>
      </text>
    </comment>
  </commentList>
</comments>
</file>

<file path=xl/sharedStrings.xml><?xml version="1.0" encoding="utf-8"?>
<sst xmlns="http://schemas.openxmlformats.org/spreadsheetml/2006/main" count="47" uniqueCount="46">
  <si>
    <t>Year</t>
  </si>
  <si>
    <t>Total area (hectares)</t>
  </si>
  <si>
    <t>Max Adult Length</t>
  </si>
  <si>
    <t>230-280</t>
  </si>
  <si>
    <t>180-200</t>
  </si>
  <si>
    <t>190-204</t>
  </si>
  <si>
    <t>225-255</t>
  </si>
  <si>
    <t>245-260</t>
  </si>
  <si>
    <t>260-280</t>
  </si>
  <si>
    <t>240-250</t>
  </si>
  <si>
    <t>210-225</t>
  </si>
  <si>
    <t>205-215</t>
  </si>
  <si>
    <t>220-250</t>
  </si>
  <si>
    <t>Imm (~2+) no overlap</t>
  </si>
  <si>
    <t>190-220</t>
  </si>
  <si>
    <t>170-180</t>
  </si>
  <si>
    <t>170-189</t>
  </si>
  <si>
    <t>150-224</t>
  </si>
  <si>
    <t>180-245</t>
  </si>
  <si>
    <t>190-260</t>
  </si>
  <si>
    <t>175-240</t>
  </si>
  <si>
    <t>170-210</t>
  </si>
  <si>
    <t>175-205</t>
  </si>
  <si>
    <t>170-220</t>
  </si>
  <si>
    <t>% Imm of overlap</t>
  </si>
  <si>
    <t>Imm/Mat overlap Bin</t>
  </si>
  <si>
    <t>Mat no overlap Bin</t>
  </si>
  <si>
    <t>291-329</t>
  </si>
  <si>
    <t>201-279</t>
  </si>
  <si>
    <t>205-289</t>
  </si>
  <si>
    <t>256-269</t>
  </si>
  <si>
    <t>261-299</t>
  </si>
  <si>
    <t>281-319</t>
  </si>
  <si>
    <t>251-279</t>
  </si>
  <si>
    <t>225-269</t>
  </si>
  <si>
    <t>216-269</t>
  </si>
  <si>
    <t>Imm/Mat overlap Kokanee</t>
  </si>
  <si>
    <t>Mature no overlap Kokanee</t>
  </si>
  <si>
    <t>Age 3+ Kokanee</t>
  </si>
  <si>
    <t>Age 2+ Kokanee</t>
  </si>
  <si>
    <t>Imm no overlap Kokanee</t>
  </si>
  <si>
    <t>Age 1+ and 0+ Kokanee</t>
  </si>
  <si>
    <t>Total Kokanee</t>
  </si>
  <si>
    <t>Mean Length</t>
  </si>
  <si>
    <t>Mean Wt.</t>
  </si>
  <si>
    <t>MinAdultLength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</si>
</sst>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unnigan, James" id="{7E2B3984-43B1-4173-A8ED-B68964FC355B}" userId="S::CF0268@mt.gov::31ff2bdc-8e4f-43a0-854c-bb59255c301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7-26T16:54:54.44" personId="{7E2B3984-43B1-4173-A8ED-B68964FC355B}" id="{0468CC93-E7BC-498D-B52A-5EE253692524}">
    <text>US and BC combined based on pool elevation at time of survey</text>
  </threadedComment>
  <threadedComment ref="C1" dT="2023-07-26T17:34:45.90" personId="{7E2B3984-43B1-4173-A8ED-B68964FC355B}" id="{6599CC96-088D-49CA-8348-8DD76D34F666}">
    <text>Mean length of fish captured in fall gill nets</text>
  </threadedComment>
  <threadedComment ref="D1" dT="2023-07-26T17:36:11.17" personId="{7E2B3984-43B1-4173-A8ED-B68964FC355B}" id="{D7032BB1-3C6E-48F4-9981-AF73EF349872}">
    <text>Mean Wt of kokanee in the fall gill nets</text>
  </threadedComment>
  <threadedComment ref="E1" dT="2023-07-26T16:56:42.22" personId="{7E2B3984-43B1-4173-A8ED-B68964FC355B}" id="{C737D2F9-BB83-4CEA-8E91-4D3DDA5D7DCD}">
    <text>Maximum length considered to be a kokanee in hydro-acoustic file</text>
  </threadedComment>
  <threadedComment ref="N1" dT="2023-07-26T17:09:06.14" personId="{7E2B3984-43B1-4173-A8ED-B68964FC355B}" id="{09BC4B26-E409-4510-AD58-652733F8D6FF}">
    <text>Number of mature spawning kokanee</text>
  </threadedComment>
  <threadedComment ref="O1" dT="2023-07-26T17:11:04.04" personId="{7E2B3984-43B1-4173-A8ED-B68964FC355B}" id="{D7A23021-9308-4B83-B07B-0B6335B386D7}">
    <text>Estimate of the number of immature non-spawning kokanee  (likely either age 2 or 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F59F-BF23-4052-BE5A-08F82198EEA6}">
  <dimension ref="A1:Q11"/>
  <sheetViews>
    <sheetView tabSelected="1" workbookViewId="0">
      <selection activeCell="J12" sqref="J12"/>
    </sheetView>
  </sheetViews>
  <sheetFormatPr defaultRowHeight="15" x14ac:dyDescent="0.25"/>
  <cols>
    <col min="1" max="1" width="4.85546875" bestFit="1" customWidth="1"/>
    <col min="2" max="2" width="9.140625" bestFit="1" customWidth="1"/>
    <col min="3" max="3" width="9.28515625" customWidth="1"/>
    <col min="4" max="4" width="9.140625" bestFit="1" customWidth="1"/>
    <col min="5" max="5" width="9.140625" customWidth="1"/>
    <col min="6" max="7" width="10.42578125" customWidth="1"/>
    <col min="8" max="8" width="11.85546875" bestFit="1" customWidth="1"/>
    <col min="9" max="9" width="7.7109375" bestFit="1" customWidth="1"/>
    <col min="10" max="10" width="7.42578125" bestFit="1" customWidth="1"/>
    <col min="11" max="11" width="8.85546875" style="4" bestFit="1" customWidth="1"/>
    <col min="12" max="15" width="9.140625" style="4" bestFit="1"/>
    <col min="16" max="16" width="10" style="4" bestFit="1" customWidth="1"/>
    <col min="17" max="17" width="10.140625" bestFit="1" customWidth="1"/>
  </cols>
  <sheetData>
    <row r="1" spans="1:17" ht="60" x14ac:dyDescent="0.25">
      <c r="A1" s="1" t="s">
        <v>0</v>
      </c>
      <c r="B1" s="1" t="s">
        <v>1</v>
      </c>
      <c r="C1" s="1" t="s">
        <v>43</v>
      </c>
      <c r="D1" s="1" t="s">
        <v>44</v>
      </c>
      <c r="E1" s="1" t="s">
        <v>2</v>
      </c>
      <c r="F1" s="1" t="s">
        <v>25</v>
      </c>
      <c r="G1" s="1" t="s">
        <v>45</v>
      </c>
      <c r="H1" s="1" t="s">
        <v>24</v>
      </c>
      <c r="I1" s="1" t="s">
        <v>13</v>
      </c>
      <c r="J1" s="1" t="s">
        <v>26</v>
      </c>
      <c r="K1" s="3" t="s">
        <v>36</v>
      </c>
      <c r="L1" s="3" t="s">
        <v>37</v>
      </c>
      <c r="M1" s="3" t="s">
        <v>40</v>
      </c>
      <c r="N1" s="3" t="s">
        <v>38</v>
      </c>
      <c r="O1" s="3" t="s">
        <v>39</v>
      </c>
      <c r="P1" s="3" t="s">
        <v>41</v>
      </c>
      <c r="Q1" s="3" t="s">
        <v>42</v>
      </c>
    </row>
    <row r="2" spans="1:17" x14ac:dyDescent="0.25">
      <c r="A2">
        <v>2013</v>
      </c>
      <c r="B2" s="2">
        <v>18151.137434237149</v>
      </c>
      <c r="C2" s="2">
        <v>281.7</v>
      </c>
      <c r="D2" s="2">
        <v>191.6</v>
      </c>
      <c r="E2">
        <v>329</v>
      </c>
      <c r="F2" t="s">
        <v>3</v>
      </c>
      <c r="G2" s="2">
        <v>230</v>
      </c>
      <c r="H2">
        <f>24/40</f>
        <v>0.6</v>
      </c>
      <c r="I2" t="s">
        <v>14</v>
      </c>
      <c r="J2" t="s">
        <v>27</v>
      </c>
      <c r="K2" s="4">
        <f>1062500</f>
        <v>1062500</v>
      </c>
      <c r="L2" s="4">
        <v>327640</v>
      </c>
      <c r="M2" s="4">
        <v>1149440</v>
      </c>
      <c r="N2" s="4">
        <f t="shared" ref="N2:N11" si="0">(1-H2)*K2+L2</f>
        <v>752640</v>
      </c>
      <c r="O2" s="4">
        <f t="shared" ref="O2:O11" si="1">M2+(K2*H2)</f>
        <v>1786940</v>
      </c>
      <c r="P2" s="4">
        <v>14939105</v>
      </c>
      <c r="Q2" s="4">
        <f>SUM(N2:P2)</f>
        <v>17478685</v>
      </c>
    </row>
    <row r="3" spans="1:17" x14ac:dyDescent="0.25">
      <c r="A3">
        <v>2014</v>
      </c>
      <c r="B3" s="2">
        <v>18271.027923917442</v>
      </c>
      <c r="C3" s="2">
        <v>233.5</v>
      </c>
      <c r="D3" s="2">
        <v>105.4</v>
      </c>
      <c r="E3">
        <v>279</v>
      </c>
      <c r="F3" t="s">
        <v>4</v>
      </c>
      <c r="G3" s="2">
        <v>180</v>
      </c>
      <c r="H3">
        <f>32/37</f>
        <v>0.86486486486486491</v>
      </c>
      <c r="I3" t="s">
        <v>15</v>
      </c>
      <c r="J3" t="s">
        <v>28</v>
      </c>
      <c r="K3" s="4">
        <v>1605601</v>
      </c>
      <c r="L3" s="4">
        <v>1541898</v>
      </c>
      <c r="M3" s="4">
        <v>3544944</v>
      </c>
      <c r="N3" s="4">
        <f t="shared" si="0"/>
        <v>1758871.1081081079</v>
      </c>
      <c r="O3" s="4">
        <f t="shared" si="1"/>
        <v>4933571.8918918921</v>
      </c>
      <c r="P3" s="4">
        <v>12582411</v>
      </c>
      <c r="Q3" s="4">
        <f t="shared" ref="Q3:Q11" si="2">SUM(N3:P3)</f>
        <v>19274854</v>
      </c>
    </row>
    <row r="4" spans="1:17" x14ac:dyDescent="0.25">
      <c r="A4">
        <v>2015</v>
      </c>
      <c r="B4" s="2">
        <v>17377.501659247268</v>
      </c>
      <c r="C4" s="2">
        <v>212.7</v>
      </c>
      <c r="D4" s="2">
        <v>80.2</v>
      </c>
      <c r="E4">
        <v>289</v>
      </c>
      <c r="F4" t="s">
        <v>5</v>
      </c>
      <c r="G4" s="2">
        <v>190</v>
      </c>
      <c r="H4">
        <f>13/26</f>
        <v>0.5</v>
      </c>
      <c r="I4" t="s">
        <v>16</v>
      </c>
      <c r="J4" t="s">
        <v>29</v>
      </c>
      <c r="K4" s="4">
        <v>2546711</v>
      </c>
      <c r="L4" s="4">
        <v>3308216</v>
      </c>
      <c r="M4" s="4">
        <v>1160588</v>
      </c>
      <c r="N4" s="4">
        <f t="shared" si="0"/>
        <v>4581571.5</v>
      </c>
      <c r="O4" s="4">
        <f t="shared" si="1"/>
        <v>2433943.5</v>
      </c>
      <c r="P4" s="4">
        <v>6957576</v>
      </c>
      <c r="Q4" s="4">
        <f t="shared" si="2"/>
        <v>13973091</v>
      </c>
    </row>
    <row r="5" spans="1:17" x14ac:dyDescent="0.25">
      <c r="A5">
        <v>2016</v>
      </c>
      <c r="B5" s="2">
        <v>17836.571752326992</v>
      </c>
      <c r="C5" s="2">
        <v>253.1</v>
      </c>
      <c r="D5" s="2">
        <v>154.4</v>
      </c>
      <c r="E5">
        <v>269</v>
      </c>
      <c r="F5" t="s">
        <v>6</v>
      </c>
      <c r="G5" s="2">
        <v>225</v>
      </c>
      <c r="H5">
        <f>24/42</f>
        <v>0.5714285714285714</v>
      </c>
      <c r="I5" t="s">
        <v>17</v>
      </c>
      <c r="J5" t="s">
        <v>30</v>
      </c>
      <c r="K5" s="4">
        <v>2460781</v>
      </c>
      <c r="L5" s="4">
        <v>379474</v>
      </c>
      <c r="M5" s="4">
        <v>1576781</v>
      </c>
      <c r="N5" s="4">
        <f t="shared" si="0"/>
        <v>1434094.4285714286</v>
      </c>
      <c r="O5" s="4">
        <f t="shared" si="1"/>
        <v>2982941.5714285714</v>
      </c>
      <c r="P5" s="4">
        <v>3937165</v>
      </c>
      <c r="Q5" s="4">
        <f t="shared" si="2"/>
        <v>8354201</v>
      </c>
    </row>
    <row r="6" spans="1:17" x14ac:dyDescent="0.25">
      <c r="A6">
        <v>2017</v>
      </c>
      <c r="B6" s="2">
        <v>17845.912505058681</v>
      </c>
      <c r="C6" s="2">
        <v>278.7</v>
      </c>
      <c r="D6" s="2">
        <v>198.5</v>
      </c>
      <c r="E6">
        <v>299</v>
      </c>
      <c r="F6" t="s">
        <v>7</v>
      </c>
      <c r="G6" s="2">
        <v>245</v>
      </c>
      <c r="H6">
        <f>14/79</f>
        <v>0.17721518987341772</v>
      </c>
      <c r="I6" t="s">
        <v>18</v>
      </c>
      <c r="J6" t="s">
        <v>31</v>
      </c>
      <c r="K6" s="4">
        <v>380593</v>
      </c>
      <c r="L6" s="4">
        <v>870489</v>
      </c>
      <c r="M6" s="4">
        <v>126773</v>
      </c>
      <c r="N6" s="4">
        <f t="shared" si="0"/>
        <v>1183635.1392405063</v>
      </c>
      <c r="O6" s="4">
        <f t="shared" si="1"/>
        <v>194219.86075949366</v>
      </c>
      <c r="P6" s="4">
        <v>6105501</v>
      </c>
      <c r="Q6" s="4">
        <f t="shared" si="2"/>
        <v>7483356</v>
      </c>
    </row>
    <row r="7" spans="1:17" x14ac:dyDescent="0.25">
      <c r="A7">
        <v>2018</v>
      </c>
      <c r="B7" s="2">
        <v>17662.572845002021</v>
      </c>
      <c r="C7" s="2">
        <v>288.2</v>
      </c>
      <c r="D7" s="2">
        <v>235.3</v>
      </c>
      <c r="E7">
        <v>319</v>
      </c>
      <c r="F7" t="s">
        <v>8</v>
      </c>
      <c r="G7" s="2">
        <v>260</v>
      </c>
      <c r="H7">
        <f>10/187</f>
        <v>5.3475935828877004E-2</v>
      </c>
      <c r="I7" t="s">
        <v>19</v>
      </c>
      <c r="J7" t="s">
        <v>32</v>
      </c>
      <c r="K7" s="4">
        <v>484457</v>
      </c>
      <c r="L7" s="4">
        <v>697502</v>
      </c>
      <c r="M7" s="4">
        <v>1505030</v>
      </c>
      <c r="N7" s="4">
        <f t="shared" si="0"/>
        <v>1156052.2085561496</v>
      </c>
      <c r="O7" s="4">
        <f t="shared" si="1"/>
        <v>1530936.7914438504</v>
      </c>
      <c r="P7" s="4">
        <v>7258363</v>
      </c>
      <c r="Q7" s="4">
        <f t="shared" si="2"/>
        <v>9945352</v>
      </c>
    </row>
    <row r="8" spans="1:17" x14ac:dyDescent="0.25">
      <c r="A8">
        <v>2019</v>
      </c>
      <c r="B8" s="2">
        <v>17326.650667745853</v>
      </c>
      <c r="C8" s="2">
        <v>265.8</v>
      </c>
      <c r="D8" s="2">
        <v>171.2</v>
      </c>
      <c r="E8">
        <v>279</v>
      </c>
      <c r="F8" t="s">
        <v>9</v>
      </c>
      <c r="G8" s="2">
        <v>240</v>
      </c>
      <c r="H8">
        <f>6/15</f>
        <v>0.4</v>
      </c>
      <c r="I8" t="s">
        <v>20</v>
      </c>
      <c r="J8" t="s">
        <v>33</v>
      </c>
      <c r="K8" s="4">
        <v>862001</v>
      </c>
      <c r="L8" s="4">
        <v>560422</v>
      </c>
      <c r="M8" s="4">
        <v>2726192</v>
      </c>
      <c r="N8" s="4">
        <f t="shared" si="0"/>
        <v>1077622.6000000001</v>
      </c>
      <c r="O8" s="4">
        <f t="shared" si="1"/>
        <v>3070992.4</v>
      </c>
      <c r="P8" s="4">
        <v>12326871</v>
      </c>
      <c r="Q8" s="4">
        <f t="shared" si="2"/>
        <v>16475486</v>
      </c>
    </row>
    <row r="9" spans="1:17" x14ac:dyDescent="0.25">
      <c r="A9">
        <v>2020</v>
      </c>
      <c r="B9" s="2">
        <v>18160.501659247268</v>
      </c>
      <c r="C9" s="2">
        <v>229.3</v>
      </c>
      <c r="D9" s="2">
        <v>103.1</v>
      </c>
      <c r="E9">
        <v>269</v>
      </c>
      <c r="F9" t="s">
        <v>10</v>
      </c>
      <c r="G9" s="2">
        <v>210</v>
      </c>
      <c r="H9">
        <f>17/39</f>
        <v>0.4358974358974359</v>
      </c>
      <c r="I9" t="s">
        <v>21</v>
      </c>
      <c r="J9" t="s">
        <v>34</v>
      </c>
      <c r="K9" s="4">
        <v>739802</v>
      </c>
      <c r="L9" s="4">
        <v>1069994</v>
      </c>
      <c r="M9" s="4">
        <v>2808662</v>
      </c>
      <c r="N9" s="4">
        <f t="shared" si="0"/>
        <v>1487318.205128205</v>
      </c>
      <c r="O9" s="4">
        <f t="shared" si="1"/>
        <v>3131139.794871795</v>
      </c>
      <c r="P9" s="4">
        <v>6497833</v>
      </c>
      <c r="Q9" s="4">
        <f t="shared" si="2"/>
        <v>11116291</v>
      </c>
    </row>
    <row r="10" spans="1:17" x14ac:dyDescent="0.25">
      <c r="A10">
        <v>2021</v>
      </c>
      <c r="B10" s="2">
        <v>18361.974908943746</v>
      </c>
      <c r="C10" s="2">
        <v>232.17567567567568</v>
      </c>
      <c r="D10" s="2">
        <v>107.21621621621621</v>
      </c>
      <c r="E10">
        <v>269</v>
      </c>
      <c r="F10" t="s">
        <v>11</v>
      </c>
      <c r="G10" s="2">
        <v>205</v>
      </c>
      <c r="H10">
        <f>29/35</f>
        <v>0.82857142857142863</v>
      </c>
      <c r="I10" t="s">
        <v>22</v>
      </c>
      <c r="J10" t="s">
        <v>35</v>
      </c>
      <c r="K10" s="4">
        <v>1385475</v>
      </c>
      <c r="L10" s="4">
        <v>2133695</v>
      </c>
      <c r="M10" s="4">
        <v>1363646</v>
      </c>
      <c r="N10" s="4">
        <f t="shared" si="0"/>
        <v>2371205</v>
      </c>
      <c r="O10" s="4">
        <f t="shared" si="1"/>
        <v>2511611</v>
      </c>
      <c r="P10" s="4">
        <v>7351543</v>
      </c>
      <c r="Q10" s="4">
        <f t="shared" si="2"/>
        <v>12234359</v>
      </c>
    </row>
    <row r="11" spans="1:17" x14ac:dyDescent="0.25">
      <c r="A11">
        <v>2022</v>
      </c>
      <c r="B11" s="2">
        <v>18266.099959530555</v>
      </c>
      <c r="C11" s="2">
        <v>256.61538461538464</v>
      </c>
      <c r="D11" s="2">
        <v>147.69230769230768</v>
      </c>
      <c r="E11">
        <v>279</v>
      </c>
      <c r="F11" t="s">
        <v>12</v>
      </c>
      <c r="G11" s="2">
        <v>220</v>
      </c>
      <c r="H11">
        <f>29/104</f>
        <v>0.27884615384615385</v>
      </c>
      <c r="I11" t="s">
        <v>23</v>
      </c>
      <c r="J11" t="s">
        <v>33</v>
      </c>
      <c r="K11" s="4">
        <v>2529790</v>
      </c>
      <c r="L11" s="4">
        <v>511258</v>
      </c>
      <c r="M11" s="4">
        <v>1605344</v>
      </c>
      <c r="N11" s="4">
        <f t="shared" si="0"/>
        <v>2335625.7884615385</v>
      </c>
      <c r="O11" s="4">
        <f t="shared" si="1"/>
        <v>2310766.2115384615</v>
      </c>
      <c r="P11" s="4">
        <v>4573682</v>
      </c>
      <c r="Q11" s="4">
        <f t="shared" si="2"/>
        <v>9220074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Montana Fish Wildlife and Parks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Dunnigan, James</dc:creator>
  <cp:lastModifiedBy>Madaline Cochrane</cp:lastModifiedBy>
  <dcterms:created xsi:type="dcterms:W3CDTF">2023-07-26T16:54:03Z</dcterms:created>
  <dcterms:modified xsi:type="dcterms:W3CDTF">2024-02-29T16:59:46Z</dcterms:modified>
</cp:coreProperties>
</file>