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(0) LIMITATIONS" sheetId="1" state="visible" r:id="rId1"/>
    <sheet name="(1) DATA &amp; ASSUMPTIONS" sheetId="2" state="visible" r:id="rId2"/>
    <sheet name="(2) FORECAST" sheetId="3" state="visible" r:id="rId3"/>
    <sheet name="(3) INCOME STATEMENT &amp; KEY DATA" sheetId="4" state="visible" r:id="rId4"/>
    <sheet name="(4) GRAPH" sheetId="5" state="visible" r:id="rId5"/>
    <sheet name="(5) LOAN" sheetId="6" state="visible" r:id="rId6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>
      <text>
        <r>
          <rPr>
            <sz val="9"/>
            <rFont val="Tahoma"/>
          </rPr>
          <t xml:space="preserve">======
ID#AAAAlAhTJCo
Demo    (2022-05-03 21:37:49)
These concepts are only EXAMPLES that can be modified, deleted or expanded.</t>
        </r>
      </text>
    </comment>
    <comment ref="D45" authorId="0">
      <text>
        <r>
          <rPr>
            <sz val="9"/>
            <rFont val="Tahoma"/>
          </rPr>
          <t xml:space="preserve">======
ID#AAAAlAhTJCw
Demo    (2022-05-03 21:37:49)
he name of the concepts is automatically copied from the concept in the same row of block 2 (unit sales prices).</t>
        </r>
      </text>
    </comment>
    <comment ref="D54" authorId="0">
      <text>
        <r>
          <rPr>
            <sz val="9"/>
            <rFont val="Tahoma"/>
          </rPr>
          <t xml:space="preserve">======
ID#AAAAlAhTJCc
Demo    (2022-05-03 21:37:49)
The name of the concepts is automatically copied from the concept in the same row of block 3 (monthly installments)</t>
        </r>
      </text>
    </comment>
    <comment ref="D63" authorId="0">
      <text>
        <r>
          <rPr>
            <sz val="9"/>
            <rFont val="Tahoma"/>
          </rPr>
          <t xml:space="preserve">======
ID#AAAAlAhTJCY
Demo    (2022-05-03 21:37:49)
These concepts are only EXAMPLES that can be modified, deleted or expanded.</t>
        </r>
      </text>
    </comment>
    <comment ref="H8" authorId="0">
      <text>
        <r>
          <rPr>
            <sz val="9"/>
            <rFont val="Tahoma"/>
          </rPr>
          <t xml:space="preserve">======
ID#AAAAlAhTJCg
Demo    (2022-05-03 21:37:49)
With this traffic light you can indicate how reliable the amount you have put in is.
If it is not green, it means that you will have to take action: inform yourself, request budgets, etc.</t>
        </r>
      </text>
    </comment>
    <comment ref="E92" authorId="0">
      <text>
        <r>
          <rPr>
            <sz val="9"/>
            <rFont val="Tahoma"/>
          </rPr>
          <t xml:space="preserve">======
ID#AAAAlAhTJDE
Demo    (2022-05-03 21:37:49)
We fix the amount of the loan by trial-and-error, until the "Accumulated result AFTER financing" is NEVER negative 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4" authorId="0">
      <text>
        <r>
          <rPr>
            <sz val="9"/>
            <rFont val="Tahoma"/>
          </rPr>
          <t xml:space="preserve">======
ID#AAAAlAhTJCs
Assuming that payments and collection is done inmediatly (at ZERO days)</t>
        </r>
      </text>
    </comment>
    <comment ref="D106" authorId="0">
      <text>
        <r>
          <rPr>
            <sz val="9"/>
            <rFont val="Tahoma"/>
          </rPr>
          <t xml:space="preserve">======
ID#AAAAlAhTJDI
Demo    (2022-05-03 21:37:49)
HERE, we can NEVER stay negative once we apply the financing !!!</t>
        </r>
      </text>
    </comment>
    <comment ref="D88" authorId="0">
      <text>
        <r>
          <rPr>
            <sz val="9"/>
            <rFont val="Tahoma"/>
          </rPr>
          <t xml:space="preserve">======
ID#AAAAlAhTJDA
Demo    (2022-05-03 21:37:49)
Assuming that payments and collection is done inmediatly (at ZERO days)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4" authorId="0">
      <text>
        <r>
          <rPr>
            <sz val="9"/>
            <rFont val="Tahoma"/>
          </rPr>
          <t xml:space="preserve">======
ID#AAAAlAhTJC4
Demo    (2022-05-03 21:37:49)
If "0" appears, it means that the month in balance is after the first 24 months.</t>
        </r>
      </text>
    </comment>
    <comment ref="H38" authorId="0">
      <text>
        <r>
          <rPr>
            <sz val="9"/>
            <rFont val="Tahoma"/>
          </rPr>
          <t xml:space="preserve">======
ID#AAAAlAhTJC8
Demo    (2022-05-03 21:37:49)
If "0" appears, it means that the month in which we recover the investment is after the first 24 months.</t>
        </r>
      </text>
    </comment>
    <comment ref="E9" authorId="0">
      <text>
        <r>
          <rPr>
            <sz val="9"/>
            <rFont val="Tahoma"/>
          </rPr>
          <t xml:space="preserve">======
ID#AAAAlAhTJCk
Demo    (2022-05-03 21:37:49)
Select only one option with a "1", and the other with a "0"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>
      <text>
        <r>
          <rPr>
            <sz val="9"/>
            <rFont val="Tahoma"/>
          </rPr>
          <t xml:space="preserve">======
ID#AAAAlAhTJC0
Demo    (2022-05-03 21:37:49)
Cuadro de amortitzación del préstamo (máximo 10 años)</t>
        </r>
      </text>
    </comment>
  </commentList>
</comments>
</file>

<file path=xl/sharedStrings.xml><?xml version="1.0" encoding="utf-8"?>
<sst xmlns="http://schemas.openxmlformats.org/spreadsheetml/2006/main" count="152" uniqueCount="152">
  <si>
    <r>
      <rPr>
        <sz val="8"/>
        <color indexed="63"/>
        <rFont val="Ubuntu"/>
      </rPr>
      <t xml:space="preserve">Content licensed CC </t>
    </r>
    <r>
      <rPr>
        <b/>
        <sz val="8"/>
        <color indexed="63"/>
        <rFont val="Ubuntu"/>
      </rPr>
      <t>BY-NC-SA</t>
    </r>
    <r>
      <rPr>
        <sz val="8"/>
        <color indexed="63"/>
        <rFont val="Ubuntu"/>
      </rPr>
      <t xml:space="preserve"> || Created by Jordi Puigdellivol - www.sherpa.cat</t>
    </r>
  </si>
  <si>
    <r>
      <rPr>
        <b/>
        <sz val="12"/>
        <color rgb="FF1C1C1C"/>
        <rFont val="Ubuntu"/>
      </rPr>
      <t xml:space="preserve">(0) LIMITATIONS</t>
    </r>
  </si>
  <si>
    <t xml:space="preserve">Financial Plan</t>
  </si>
  <si>
    <r>
      <rPr>
        <b/>
        <sz val="16"/>
        <color indexed="65"/>
        <rFont val="Arial"/>
      </rPr>
      <t xml:space="preserve">*** PRELIMINARY ***</t>
    </r>
  </si>
  <si>
    <t xml:space="preserve">Only as a first approach!!!</t>
  </si>
  <si>
    <r>
      <rPr>
        <b/>
        <sz val="16"/>
        <color rgb="FFFF3333"/>
        <rFont val="Arial"/>
      </rPr>
      <t xml:space="preserve">*** LIMITATIONS ***</t>
    </r>
  </si>
  <si>
    <r>
      <rPr>
        <sz val="10"/>
        <color rgb="FFFF3333"/>
        <rFont val="Arial"/>
      </rPr>
      <t xml:space="preserve">* It considers all </t>
    </r>
    <r>
      <rPr>
        <b/>
        <sz val="10"/>
        <color rgb="FFFF3333"/>
        <rFont val="Arial"/>
      </rPr>
      <t xml:space="preserve">payments and collections</t>
    </r>
    <r>
      <rPr>
        <sz val="10"/>
        <color rgb="FFFF3333"/>
        <rFont val="Arial"/>
      </rPr>
      <t xml:space="preserve"> to an immediate term (zero days).</t>
    </r>
  </si>
  <si>
    <t xml:space="preserve">The effects on cash of collecting and paying in a period of days greater than zero are lacking (because it considers zero days)</t>
  </si>
  <si>
    <t xml:space="preserve">*Depreciation is not considered.</t>
  </si>
  <si>
    <r>
      <rPr>
        <sz val="10"/>
        <color rgb="FFFF3333"/>
        <rFont val="Arial"/>
      </rPr>
      <t xml:space="preserve">*  Taxes and their payment periods are not considered.</t>
    </r>
  </si>
  <si>
    <r>
      <rPr>
        <sz val="10"/>
        <color rgb="FFFF3333"/>
        <rFont val="Arial"/>
      </rPr>
      <t xml:space="preserve">* It is a </t>
    </r>
    <r>
      <rPr>
        <b/>
        <sz val="10"/>
        <color rgb="FFFF3333"/>
        <rFont val="Arial"/>
      </rPr>
      <t>generic</t>
    </r>
    <r>
      <rPr>
        <sz val="10"/>
        <color rgb="FFFF3333"/>
        <rFont val="Arial"/>
      </rPr>
      <t xml:space="preserve">  financial plan and it  might not fit to a specific business model.  </t>
    </r>
  </si>
  <si>
    <t xml:space="preserve">Therefore,  Results are not 100% reliable or representative.</t>
  </si>
  <si>
    <r>
      <rPr>
        <sz val="10"/>
        <color rgb="FFFF3333"/>
        <rFont val="Arial"/>
      </rPr>
      <t xml:space="preserve">* It doesn't consider </t>
    </r>
    <r>
      <rPr>
        <b/>
        <sz val="10"/>
        <color rgb="FFFF3333"/>
        <rFont val="Arial"/>
      </rPr>
      <t>stock</t>
    </r>
    <r>
      <rPr>
        <sz val="10"/>
        <color rgb="FFFF3333"/>
        <rFont val="Arial"/>
      </rPr>
      <t xml:space="preserve"> management and its impact on current assets or cash management</t>
    </r>
  </si>
  <si>
    <t xml:space="preserve">* This financial plan can have mistakes in its formulas and results. </t>
  </si>
  <si>
    <t xml:space="preserve">USE IT ONLY AT YOUR OWN RESPONSABILITY</t>
  </si>
  <si>
    <r>
      <rPr>
        <b/>
        <sz val="10"/>
        <color indexed="63"/>
        <rFont val="Arial"/>
      </rPr>
      <t xml:space="preserve">1st </t>
    </r>
    <r>
      <rPr>
        <sz val="10"/>
        <color indexed="63"/>
        <rFont val="Arial"/>
      </rPr>
      <t xml:space="preserve">
DEMAND Estimation</t>
    </r>
  </si>
  <si>
    <r>
      <rPr>
        <b/>
        <sz val="10"/>
        <color indexed="64"/>
        <rFont val="Arial"/>
      </rPr>
      <t xml:space="preserve">(1) 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DATA Entry </t>
    </r>
    <r>
      <rPr>
        <sz val="10"/>
        <color indexed="64"/>
        <rFont val="Arial"/>
      </rPr>
      <t xml:space="preserve">
</t>
    </r>
  </si>
  <si>
    <t>&gt;&gt;</t>
  </si>
  <si>
    <r>
      <rPr>
        <b/>
        <sz val="10"/>
        <color indexed="64"/>
        <rFont val="Arial"/>
      </rPr>
      <t xml:space="preserve">(2) 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ESTIMATION of sales (units) 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And see Forecasts</t>
    </r>
  </si>
  <si>
    <r>
      <rPr>
        <b/>
        <sz val="10"/>
        <color indexed="64"/>
        <rFont val="Arial"/>
      </rPr>
      <t xml:space="preserve">(3) 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View INCOME STATEMENT AND RESULTS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And other INDICATORS</t>
    </r>
  </si>
  <si>
    <r>
      <rPr>
        <b/>
        <sz val="10"/>
        <color indexed="64"/>
        <rFont val="Arial"/>
      </rPr>
      <t xml:space="preserve">(4) 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View evolution graph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TREASURY (end needs)</t>
    </r>
  </si>
  <si>
    <r>
      <rPr>
        <b/>
        <sz val="10"/>
        <color indexed="63"/>
        <rFont val="Arial"/>
      </rPr>
      <t xml:space="preserve">2nd </t>
    </r>
    <r>
      <rPr>
        <sz val="10"/>
        <color indexed="63"/>
        <rFont val="Arial"/>
      </rPr>
      <t xml:space="preserve">
FINANCING Design</t>
    </r>
  </si>
  <si>
    <r>
      <rPr>
        <b/>
        <sz val="10"/>
        <color indexed="64"/>
        <rFont val="Arial"/>
      </rPr>
      <t xml:space="preserve">(2) 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ESTIMATION of sales (units) 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And see PROJECTIONS</t>
    </r>
  </si>
  <si>
    <r>
      <rPr>
        <b/>
        <sz val="10"/>
        <color indexed="64"/>
        <rFont val="Arial"/>
      </rPr>
      <t xml:space="preserve">(3) 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View NOTHING ACCOUNT.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And other INDICATORS</t>
    </r>
  </si>
  <si>
    <r>
      <rPr>
        <b/>
        <sz val="10"/>
        <color indexed="64"/>
        <rFont val="Arial"/>
      </rPr>
      <t xml:space="preserve">(4) 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 xml:space="preserve">View evolution graph</t>
    </r>
    <r>
      <rPr>
        <sz val="10"/>
        <color indexed="64"/>
        <rFont val="Arial"/>
      </rPr>
      <t xml:space="preserve">
</t>
    </r>
    <r>
      <rPr>
        <b/>
        <sz val="10"/>
        <color indexed="64"/>
        <rFont val="Arial"/>
      </rPr>
      <t>TREASURY</t>
    </r>
  </si>
  <si>
    <r>
      <rPr>
        <b/>
        <sz val="12"/>
        <color rgb="FF1C1C1C"/>
        <rFont val="Ubuntu"/>
      </rPr>
      <t xml:space="preserve">(1) DATA</t>
    </r>
  </si>
  <si>
    <r>
      <rPr>
        <b/>
        <sz val="11"/>
        <color rgb="FFFF3333"/>
        <rFont val="Arial"/>
      </rPr>
      <t xml:space="preserve">*** PRELIMINARY ***</t>
    </r>
  </si>
  <si>
    <r>
      <rPr>
        <sz val="10"/>
        <color indexed="65"/>
        <rFont val="Arial"/>
      </rPr>
      <t>unknown</t>
    </r>
  </si>
  <si>
    <t xml:space="preserve">Only as an approach</t>
  </si>
  <si>
    <t>possible</t>
  </si>
  <si>
    <r>
      <rPr>
        <i/>
        <sz val="10"/>
        <color rgb="FFFF3333"/>
        <rFont val="Arial"/>
      </rPr>
      <t xml:space="preserve">see sheet “(0) LIMITATIONS”</t>
    </r>
  </si>
  <si>
    <t>sure</t>
  </si>
  <si>
    <r>
      <rPr>
        <sz val="11"/>
        <color indexed="65"/>
        <rFont val="Arial"/>
      </rPr>
      <t xml:space="preserve">ECONOMIC AND FINANCIAL DATA</t>
    </r>
  </si>
  <si>
    <r>
      <rPr>
        <sz val="11"/>
        <color indexed="65"/>
        <rFont val="Arial"/>
      </rPr>
      <t>UNCERTAINTY</t>
    </r>
  </si>
  <si>
    <t>INVESTMENT</t>
  </si>
  <si>
    <t xml:space="preserve">Funding from Friends and Family</t>
  </si>
  <si>
    <t xml:space="preserve">Investor Funding</t>
  </si>
  <si>
    <t xml:space="preserve">Crowdfunding Campaign</t>
  </si>
  <si>
    <t xml:space="preserve">Accelerator Program Investment</t>
  </si>
  <si>
    <t xml:space="preserve">Venture Capital Funding</t>
  </si>
  <si>
    <t xml:space="preserve">Strategic Partnership Investment</t>
  </si>
  <si>
    <t xml:space="preserve">Government Grant</t>
  </si>
  <si>
    <t xml:space="preserve">Bank Loan</t>
  </si>
  <si>
    <t xml:space="preserve">Corporate Sponsorship</t>
  </si>
  <si>
    <t xml:space="preserve">Initial Public Offering (IPO)</t>
  </si>
  <si>
    <t xml:space="preserve">Private Equity Investment</t>
  </si>
  <si>
    <r>
      <rPr>
        <b/>
        <sz val="10"/>
        <color rgb="FF004586"/>
        <rFont val="Arial"/>
      </rPr>
      <t xml:space="preserve">Total Initial Investment</t>
    </r>
  </si>
  <si>
    <t>Revenues</t>
  </si>
  <si>
    <r>
      <rPr>
        <sz val="10"/>
        <color indexed="65"/>
        <rFont val="Arial"/>
      </rPr>
      <t xml:space="preserve">UNIT SALES PRICES</t>
    </r>
  </si>
  <si>
    <r>
      <rPr>
        <sz val="10"/>
        <color indexed="65"/>
        <rFont val="Arial"/>
      </rPr>
      <t xml:space="preserve">year 1</t>
    </r>
  </si>
  <si>
    <r>
      <rPr>
        <sz val="10"/>
        <color indexed="65"/>
        <rFont val="Arial"/>
      </rPr>
      <t xml:space="preserve">year 2</t>
    </r>
  </si>
  <si>
    <t xml:space="preserve">ScreenSnooze Basic</t>
  </si>
  <si>
    <t xml:space="preserve">ScreenSnooze Freemium</t>
  </si>
  <si>
    <t xml:space="preserve">ScreenSnooze Donate</t>
  </si>
  <si>
    <t xml:space="preserve">ScreenSnooze Plus</t>
  </si>
  <si>
    <t xml:space="preserve">ScreenSnoozee Enterprise</t>
  </si>
  <si>
    <r>
      <rPr>
        <sz val="10"/>
        <color indexed="65"/>
        <rFont val="Arial"/>
      </rPr>
      <t xml:space="preserve">MONTHLY INSTALLMENTS </t>
    </r>
  </si>
  <si>
    <r>
      <rPr>
        <sz val="10"/>
        <color rgb="FF004586"/>
        <rFont val="Arial"/>
      </rPr>
      <t xml:space="preserve">Quota Type 1</t>
    </r>
  </si>
  <si>
    <r>
      <rPr>
        <sz val="10"/>
        <color rgb="FF004586"/>
        <rFont val="Arial"/>
      </rPr>
      <t xml:space="preserve">Quota Type 2</t>
    </r>
  </si>
  <si>
    <r>
      <rPr>
        <sz val="10"/>
        <color rgb="FF004586"/>
        <rFont val="Arial"/>
      </rPr>
      <t xml:space="preserve">Quota Type 3</t>
    </r>
  </si>
  <si>
    <r>
      <rPr>
        <sz val="10"/>
        <color rgb="FF004586"/>
        <rFont val="Arial"/>
      </rPr>
      <t xml:space="preserve">Quota Type 4</t>
    </r>
  </si>
  <si>
    <r>
      <rPr>
        <sz val="10"/>
        <color rgb="FF004586"/>
        <rFont val="Arial"/>
      </rPr>
      <t xml:space="preserve">Quota Type 5</t>
    </r>
  </si>
  <si>
    <r>
      <rPr>
        <sz val="10"/>
        <color indexed="64"/>
        <rFont val="Arial"/>
      </rPr>
      <t xml:space="preserve">spent var.</t>
    </r>
  </si>
  <si>
    <r>
      <rPr>
        <sz val="10"/>
        <color indexed="65"/>
        <rFont val="Arial"/>
      </rPr>
      <t xml:space="preserve">VARIABLE COSTS (of unit product)</t>
    </r>
  </si>
  <si>
    <r>
      <rPr>
        <sz val="10"/>
        <color indexed="65"/>
        <rFont val="Arial"/>
      </rPr>
      <t xml:space="preserve">VARIABLE COSTS (of dues)</t>
    </r>
  </si>
  <si>
    <r>
      <rPr>
        <sz val="10"/>
        <color indexed="65"/>
        <rFont val="Arial"/>
      </rPr>
      <t xml:space="preserve">FIXED COSTS (monthly)</t>
    </r>
  </si>
  <si>
    <t>Rent</t>
  </si>
  <si>
    <t>Utilities</t>
  </si>
  <si>
    <t xml:space="preserve">Office supplies</t>
  </si>
  <si>
    <t xml:space="preserve">Website Hosting</t>
  </si>
  <si>
    <t xml:space="preserve">Software Licenses</t>
  </si>
  <si>
    <t>Accounting</t>
  </si>
  <si>
    <t>Salaries</t>
  </si>
  <si>
    <t>Insurance</t>
  </si>
  <si>
    <t xml:space="preserve">Marketing and advertising</t>
  </si>
  <si>
    <t xml:space="preserve">Travel Expenses</t>
  </si>
  <si>
    <t xml:space="preserve">Training of Professionals</t>
  </si>
  <si>
    <t xml:space="preserve">Research Studies</t>
  </si>
  <si>
    <t>Maintenance</t>
  </si>
  <si>
    <t>Tax</t>
  </si>
  <si>
    <r>
      <rPr>
        <b/>
        <sz val="10"/>
        <color rgb="FF004586"/>
        <rFont val="Arial"/>
      </rPr>
      <t xml:space="preserve">Total Fixed Costs</t>
    </r>
  </si>
  <si>
    <t xml:space="preserve">FINANCING ( once we have a scenario of the demand that is feasible)</t>
  </si>
  <si>
    <r>
      <rPr>
        <sz val="10"/>
        <color indexed="65"/>
        <rFont val="Arial"/>
      </rPr>
      <t xml:space="preserve">OWN RESOURCES</t>
    </r>
  </si>
  <si>
    <r>
      <rPr>
        <sz val="10"/>
        <color rgb="FF004586"/>
        <rFont val="Arial"/>
      </rPr>
      <t xml:space="preserve">Partner 1</t>
    </r>
  </si>
  <si>
    <r>
      <rPr>
        <sz val="10"/>
        <color rgb="FF004586"/>
        <rFont val="Arial"/>
      </rPr>
      <t xml:space="preserve">Partner 2</t>
    </r>
  </si>
  <si>
    <r>
      <rPr>
        <sz val="10"/>
        <color rgb="FF004586"/>
        <rFont val="Arial"/>
      </rPr>
      <t xml:space="preserve">Partner 3</t>
    </r>
  </si>
  <si>
    <r>
      <rPr>
        <sz val="10"/>
        <color rgb="FF004586"/>
        <rFont val="Arial"/>
      </rPr>
      <t xml:space="preserve">Partner 4</t>
    </r>
  </si>
  <si>
    <r>
      <rPr>
        <sz val="10"/>
        <color rgb="FF004586"/>
        <rFont val="Arial"/>
      </rPr>
      <t xml:space="preserve">Partner 5</t>
    </r>
  </si>
  <si>
    <r>
      <rPr>
        <b/>
        <sz val="10"/>
        <color rgb="FF004586"/>
        <rFont val="Arial"/>
      </rPr>
      <t xml:space="preserve">Total Own Resources</t>
    </r>
  </si>
  <si>
    <r>
      <rPr>
        <sz val="10"/>
        <color indexed="65"/>
        <rFont val="Arial"/>
      </rPr>
      <t xml:space="preserve">BANK LOAN</t>
    </r>
  </si>
  <si>
    <r>
      <rPr>
        <sz val="10"/>
        <color rgb="FF004586"/>
        <rFont val="Arial"/>
      </rPr>
      <t>Amount</t>
    </r>
  </si>
  <si>
    <r>
      <rPr>
        <sz val="10"/>
        <color rgb="FF004586"/>
        <rFont val="Arial"/>
      </rPr>
      <t xml:space="preserve">Amortization term (months)</t>
    </r>
  </si>
  <si>
    <r>
      <rPr>
        <sz val="10"/>
        <color rgb="FF004586"/>
        <rFont val="Arial"/>
      </rPr>
      <t xml:space="preserve">Annual Interest (Nominal)</t>
    </r>
  </si>
  <si>
    <r>
      <rPr>
        <b/>
        <sz val="12"/>
        <color rgb="FF1C1C1C"/>
        <rFont val="Ubuntu"/>
      </rPr>
      <t xml:space="preserve">(2) PROJECTIONS</t>
    </r>
  </si>
  <si>
    <r>
      <rPr>
        <sz val="12"/>
        <color indexed="65"/>
        <rFont val="Arial"/>
      </rPr>
      <t xml:space="preserve">YEAR 1</t>
    </r>
  </si>
  <si>
    <r>
      <rPr>
        <sz val="12"/>
        <color indexed="65"/>
        <rFont val="Arial"/>
      </rPr>
      <t xml:space="preserve">YEAR 2</t>
    </r>
  </si>
  <si>
    <r>
      <rPr>
        <sz val="10"/>
        <color indexed="65"/>
        <rFont val="Arial"/>
      </rPr>
      <t>TOTAL</t>
    </r>
  </si>
  <si>
    <r>
      <rPr>
        <b/>
        <sz val="11"/>
        <color indexed="65"/>
        <rFont val="Arial"/>
      </rPr>
      <t xml:space="preserve">SALES [units]</t>
    </r>
  </si>
  <si>
    <r>
      <rPr>
        <b/>
        <sz val="11"/>
        <color indexed="65"/>
        <rFont val="Arial"/>
      </rPr>
      <t xml:space="preserve">FEES [total]</t>
    </r>
  </si>
  <si>
    <r>
      <rPr>
        <b/>
        <sz val="11"/>
        <color indexed="65"/>
        <rFont val="Arial"/>
      </rPr>
      <t>INCOME</t>
    </r>
  </si>
  <si>
    <r>
      <rPr>
        <b/>
        <sz val="11"/>
        <color rgb="FF004586"/>
        <rFont val="Arial"/>
      </rPr>
      <t>Total</t>
    </r>
  </si>
  <si>
    <r>
      <rPr>
        <b/>
        <sz val="11"/>
        <color indexed="65"/>
        <rFont val="Arial"/>
      </rPr>
      <t xml:space="preserve">VARIABLE COSTS</t>
    </r>
  </si>
  <si>
    <r>
      <rPr>
        <b/>
        <sz val="11"/>
        <color indexed="65"/>
        <rFont val="Arial"/>
      </rPr>
      <t xml:space="preserve">GROSS MARGIN</t>
    </r>
  </si>
  <si>
    <r>
      <rPr>
        <b/>
        <sz val="11"/>
        <color indexed="65"/>
        <rFont val="Arial"/>
      </rPr>
      <t xml:space="preserve">FIXED COSTS</t>
    </r>
  </si>
  <si>
    <r>
      <rPr>
        <b/>
        <sz val="12"/>
        <color rgb="FF004586"/>
        <rFont val="Arial"/>
      </rPr>
      <t>Total</t>
    </r>
  </si>
  <si>
    <r>
      <rPr>
        <b/>
        <sz val="11"/>
        <color indexed="65"/>
        <rFont val="Arial"/>
      </rPr>
      <t xml:space="preserve">INITIAL INVESTMENTS</t>
    </r>
  </si>
  <si>
    <r>
      <rPr>
        <b/>
        <sz val="10"/>
        <color rgb="FF004586"/>
        <rFont val="Arial"/>
      </rPr>
      <t>Total</t>
    </r>
  </si>
  <si>
    <r>
      <rPr>
        <b/>
        <sz val="10"/>
        <color rgb="FF004586"/>
        <rFont val="Arial"/>
      </rPr>
      <t xml:space="preserve">BEFORE Financing</t>
    </r>
  </si>
  <si>
    <t>CASH-FLOW</t>
  </si>
  <si>
    <r>
      <rPr>
        <b/>
        <sz val="11"/>
        <color rgb="FF004586"/>
        <rFont val="Arial"/>
      </rPr>
      <t>Monthly</t>
    </r>
  </si>
  <si>
    <r>
      <rPr>
        <b/>
        <sz val="11"/>
        <color rgb="FF004586"/>
        <rFont val="Arial"/>
      </rPr>
      <t>Accumulated</t>
    </r>
  </si>
  <si>
    <r>
      <rPr>
        <b/>
        <sz val="11"/>
        <color indexed="65"/>
        <rFont val="Arial"/>
      </rPr>
      <t>FUNDING</t>
    </r>
  </si>
  <si>
    <r>
      <rPr>
        <b/>
        <sz val="11"/>
        <color rgb="FF004586"/>
        <rFont val="Arial"/>
      </rPr>
      <t xml:space="preserve">Own resources</t>
    </r>
  </si>
  <si>
    <r>
      <rPr>
        <b/>
        <sz val="11"/>
        <color rgb="FF004586"/>
        <rFont val="Arial"/>
      </rPr>
      <t>Loan</t>
    </r>
  </si>
  <si>
    <r>
      <rPr>
        <b/>
        <sz val="11"/>
        <color rgb="FF004586"/>
        <rFont val="Arial"/>
      </rPr>
      <t xml:space="preserve">Loan fee</t>
    </r>
  </si>
  <si>
    <r>
      <rPr>
        <b/>
        <sz val="10"/>
        <color rgb="FF004586"/>
        <rFont val="Arial"/>
      </rPr>
      <t xml:space="preserve">of which, interests</t>
    </r>
  </si>
  <si>
    <r>
      <rPr>
        <b/>
        <sz val="10"/>
        <color rgb="FF004586"/>
        <rFont val="Arial"/>
      </rPr>
      <t xml:space="preserve">AFTER funding</t>
    </r>
  </si>
  <si>
    <r>
      <rPr>
        <sz val="10"/>
        <color rgb="FFFF3333"/>
        <rFont val="Arial"/>
      </rPr>
      <t xml:space="preserve">DO NOT DELETE !!!</t>
    </r>
  </si>
  <si>
    <r>
      <rPr>
        <b/>
        <sz val="10"/>
        <color rgb="FF004586"/>
        <rFont val="Arial"/>
      </rPr>
      <t xml:space="preserve">AUXILIARY CALCULATIONS</t>
    </r>
  </si>
  <si>
    <r>
      <rPr>
        <sz val="10"/>
        <color indexed="64"/>
        <rFont val="Arial"/>
      </rPr>
      <t xml:space="preserve">Month with positive monthly result</t>
    </r>
  </si>
  <si>
    <r>
      <rPr>
        <sz val="10"/>
        <color indexed="64"/>
        <rFont val="Arial"/>
      </rPr>
      <t xml:space="preserve">Month with positive cumulative result</t>
    </r>
  </si>
  <si>
    <r>
      <rPr>
        <sz val="10"/>
        <color indexed="64"/>
        <rFont val="Arial"/>
      </rPr>
      <t xml:space="preserve">Accumulated income BEFORE financing</t>
    </r>
  </si>
  <si>
    <r>
      <rPr>
        <sz val="10"/>
        <color indexed="64"/>
        <rFont val="Arial"/>
      </rPr>
      <t xml:space="preserve">Accumulated result AFTER funding</t>
    </r>
  </si>
  <si>
    <r>
      <rPr>
        <b/>
        <sz val="12"/>
        <color rgb="FF1C1C1C"/>
        <rFont val="Ubuntu"/>
      </rPr>
      <t xml:space="preserve">(3) RESULTS</t>
    </r>
  </si>
  <si>
    <r>
      <rPr>
        <sz val="11"/>
        <color indexed="65"/>
        <rFont val="Arial"/>
      </rPr>
      <t xml:space="preserve">Legal form</t>
    </r>
  </si>
  <si>
    <r>
      <rPr>
        <sz val="10"/>
        <color rgb="FF004586"/>
        <rFont val="Arial"/>
      </rPr>
      <t>Autonomous</t>
    </r>
  </si>
  <si>
    <r>
      <rPr>
        <sz val="10"/>
        <color rgb="FF004586"/>
        <rFont val="Arial"/>
      </rPr>
      <t xml:space="preserve">Limited Partnership</t>
    </r>
  </si>
  <si>
    <t xml:space="preserve">INCOME STATEMENT (Simplified)</t>
  </si>
  <si>
    <r>
      <rPr>
        <sz val="10"/>
        <color indexed="65"/>
        <rFont val="Arial"/>
      </rPr>
      <t xml:space="preserve">Year 1</t>
    </r>
  </si>
  <si>
    <r>
      <rPr>
        <sz val="10"/>
        <color indexed="65"/>
        <rFont val="Arial"/>
      </rPr>
      <t xml:space="preserve">Year 2</t>
    </r>
  </si>
  <si>
    <t>Sales</t>
  </si>
  <si>
    <t xml:space="preserve">Cost of sales</t>
  </si>
  <si>
    <r>
      <rPr>
        <b/>
        <sz val="10"/>
        <color rgb="FF004586"/>
        <rFont val="Arial"/>
      </rPr>
      <t xml:space="preserve">Gross margin</t>
    </r>
  </si>
  <si>
    <t xml:space="preserve">Operating expenses</t>
  </si>
  <si>
    <r>
      <rPr>
        <b/>
        <sz val="10"/>
        <color rgb="FF004586"/>
        <rFont val="Arial"/>
      </rPr>
      <t xml:space="preserve">Pre-interest and pre-tax (BAII) benefit</t>
    </r>
  </si>
  <si>
    <r>
      <rPr>
        <sz val="10"/>
        <color rgb="FF004586"/>
        <rFont val="Arial"/>
      </rPr>
      <t xml:space="preserve">Financial expenses</t>
    </r>
  </si>
  <si>
    <r>
      <rPr>
        <b/>
        <sz val="10"/>
        <color rgb="FF004586"/>
        <rFont val="Arial"/>
      </rPr>
      <t xml:space="preserve">Pre-tax Benefit (BAI)</t>
    </r>
  </si>
  <si>
    <r>
      <rPr>
        <b/>
        <sz val="10"/>
        <color rgb="FF004586"/>
        <rFont val="Arial"/>
      </rPr>
      <t xml:space="preserve">Net profit</t>
    </r>
  </si>
  <si>
    <t xml:space="preserve">FINANCIAL NEED</t>
  </si>
  <si>
    <t xml:space="preserve">BREAKEVEN (month)</t>
  </si>
  <si>
    <t xml:space="preserve">ROI (month)</t>
  </si>
  <si>
    <r>
      <rPr>
        <b/>
        <sz val="12"/>
        <color rgb="FF1C1C1C"/>
        <rFont val="Ubuntu"/>
      </rPr>
      <t xml:space="preserve">(4) GRAPHIC</t>
    </r>
  </si>
  <si>
    <r>
      <rPr>
        <sz val="12"/>
        <color indexed="65"/>
        <rFont val="Arial"/>
      </rPr>
      <t xml:space="preserve">CUMULATIVE TREASURY RESULTS </t>
    </r>
  </si>
  <si>
    <r>
      <rPr>
        <b/>
        <sz val="12"/>
        <color rgb="FF1C1C1C"/>
        <rFont val="Arial"/>
      </rPr>
      <t xml:space="preserve">(5) LOAN</t>
    </r>
  </si>
  <si>
    <r>
      <rPr>
        <sz val="11"/>
        <color rgb="FFEEEEEE"/>
        <rFont val="Myriad Pro"/>
      </rPr>
      <t xml:space="preserve">MONTHLY FEE (€)</t>
    </r>
  </si>
  <si>
    <r>
      <rPr>
        <i/>
        <sz val="8"/>
        <color indexed="64"/>
        <rFont val="Arial"/>
      </rPr>
      <t xml:space="preserve">monthly interest</t>
    </r>
  </si>
  <si>
    <r>
      <rPr>
        <sz val="11"/>
        <color rgb="FFEEEEEE"/>
        <rFont val="Myriad Pro"/>
      </rPr>
      <t>more</t>
    </r>
  </si>
  <si>
    <r>
      <rPr>
        <sz val="11"/>
        <color rgb="FFEEEEEE"/>
        <rFont val="Myriad Pro"/>
      </rPr>
      <t>quota/more</t>
    </r>
  </si>
  <si>
    <r>
      <rPr>
        <sz val="11"/>
        <color rgb="FFEEEEEE"/>
        <rFont val="Myriad Pro"/>
      </rPr>
      <t>interests/more</t>
    </r>
  </si>
  <si>
    <r>
      <rPr>
        <sz val="11"/>
        <color rgb="FFEEEEEE"/>
        <rFont val="Myriad Pro"/>
      </rPr>
      <t>primary/month</t>
    </r>
  </si>
  <si>
    <r>
      <rPr>
        <sz val="11"/>
        <color rgb="FFEEEEEE"/>
        <rFont val="Myriad Pro"/>
      </rPr>
      <t xml:space="preserve">total lovetitz.</t>
    </r>
  </si>
  <si>
    <r>
      <rPr>
        <sz val="11"/>
        <color rgb="FFEEEEEE"/>
        <rFont val="Myriad Pro"/>
      </rPr>
      <t xml:space="preserve">pending to return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</si>
</sst>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#,##0.00\ [$€-C0A];[Red]\-#,##0.00\ [$€-C0A]"/>
    <numFmt numFmtId="161" formatCode="0.0%"/>
    <numFmt numFmtId="162" formatCode="#,##0\ [$€-C0A];[Red]\-#,##0\ [$€-C0A]"/>
    <numFmt numFmtId="163" formatCode="#,##0.00\ [$€-403];[Red]\-#,##0.00\ [$€-403]"/>
    <numFmt numFmtId="164" formatCode="#,##0.00\ [$€-403];\-#,##0.00\ [$€-403]"/>
    <numFmt numFmtId="165" formatCode="#,##0.00&quot; €&quot;"/>
  </numFmts>
  <fonts count="36">
    <font>
      <sz val="10.000000"/>
      <color indexed="64"/>
      <name val="Arial"/>
      <scheme val="minor"/>
    </font>
    <font>
      <sz val="8.000000"/>
      <color indexed="63"/>
      <name val="Ubuntu"/>
    </font>
    <font>
      <sz val="10.000000"/>
      <color theme="1"/>
      <name val="Arial"/>
    </font>
    <font>
      <b/>
      <sz val="12.000000"/>
      <color rgb="FF1C1C1C"/>
      <name val="Ubuntu"/>
    </font>
    <font>
      <sz val="10.000000"/>
      <color indexed="65"/>
      <name val="Arial"/>
    </font>
    <font>
      <b/>
      <sz val="16.000000"/>
      <color indexed="65"/>
      <name val="Arial"/>
    </font>
    <font>
      <b/>
      <sz val="14.000000"/>
      <color rgb="FFFF3333"/>
      <name val="Arial"/>
    </font>
    <font>
      <sz val="11.000000"/>
      <color theme="1"/>
      <name val="Arial"/>
    </font>
    <font>
      <b/>
      <i/>
      <sz val="12.000000"/>
      <color rgb="FFFF3333"/>
      <name val="Arial"/>
    </font>
    <font>
      <i/>
      <sz val="10.000000"/>
      <color rgb="FFFF3333"/>
      <name val="Arial"/>
    </font>
    <font>
      <b/>
      <sz val="16.000000"/>
      <color rgb="FFFF3333"/>
      <name val="Arial"/>
    </font>
    <font>
      <sz val="10.000000"/>
      <color rgb="FFFF3333"/>
      <name val="Arial"/>
    </font>
    <font>
      <sz val="16.000000"/>
      <color rgb="FFFF3333"/>
      <name val="Arial"/>
    </font>
    <font>
      <b/>
      <sz val="10.000000"/>
      <color indexed="63"/>
      <name val="Arial"/>
    </font>
    <font>
      <b/>
      <sz val="10.000000"/>
      <color theme="1"/>
      <name val="Arial"/>
    </font>
    <font>
      <b/>
      <sz val="10.000000"/>
      <color indexed="64"/>
      <name val="Arial"/>
    </font>
    <font>
      <sz val="10.000000"/>
      <color rgb="FF56AE31"/>
      <name val="Arial"/>
    </font>
    <font>
      <b/>
      <sz val="11.000000"/>
      <color rgb="FFFF3333"/>
      <name val="Arial"/>
    </font>
    <font>
      <sz val="11.000000"/>
      <color indexed="65"/>
      <name val="Arial"/>
    </font>
    <font>
      <sz val="10.000000"/>
      <color rgb="FF004586"/>
      <name val="Arial"/>
    </font>
    <font>
      <b/>
      <sz val="10.000000"/>
      <color rgb="FF004586"/>
      <name val="Arial"/>
    </font>
    <font>
      <sz val="8.000000"/>
      <color rgb="FF004586"/>
      <name val="Arial"/>
    </font>
    <font>
      <sz val="10.000000"/>
      <color indexed="64"/>
      <name val="Arial"/>
    </font>
    <font>
      <sz val="12.000000"/>
      <color theme="1"/>
      <name val="Arial"/>
    </font>
    <font>
      <sz val="12.000000"/>
      <color indexed="65"/>
      <name val="Arial"/>
    </font>
    <font>
      <b/>
      <sz val="11.000000"/>
      <color indexed="65"/>
      <name val="Arial"/>
    </font>
    <font>
      <sz val="10.000000"/>
      <color indexed="4"/>
      <name val="Arial"/>
    </font>
    <font>
      <b/>
      <sz val="11.000000"/>
      <color rgb="FF004586"/>
      <name val="Arial"/>
    </font>
    <font>
      <b/>
      <sz val="11.000000"/>
      <color theme="1"/>
      <name val="Arial"/>
    </font>
    <font>
      <b/>
      <sz val="12.000000"/>
      <color rgb="FF004586"/>
      <name val="Arial"/>
    </font>
    <font>
      <sz val="11.000000"/>
      <color rgb="FF004586"/>
      <name val="Arial"/>
    </font>
    <font>
      <b/>
      <sz val="12.000000"/>
      <color rgb="FF1C1C1C"/>
      <name val="Arial"/>
    </font>
    <font>
      <sz val="11.000000"/>
      <color rgb="FFEEEEEE"/>
      <name val="Open Sans"/>
    </font>
    <font>
      <i/>
      <sz val="10.000000"/>
      <color indexed="64"/>
      <name val="Arial"/>
    </font>
    <font>
      <i/>
      <sz val="8.000000"/>
      <color indexed="64"/>
      <name val="Arial"/>
    </font>
    <font>
      <sz val="11.000000"/>
      <color indexed="64"/>
      <name val="Open Sans"/>
    </font>
  </fonts>
  <fills count="18">
    <fill>
      <patternFill patternType="none"/>
    </fill>
    <fill>
      <patternFill patternType="gray125"/>
    </fill>
    <fill>
      <patternFill patternType="solid">
        <fgColor rgb="FFEF7A0D"/>
        <bgColor rgb="FFEF7A0D"/>
      </patternFill>
    </fill>
    <fill>
      <patternFill patternType="solid">
        <fgColor rgb="FFFF3333"/>
        <bgColor rgb="FFFF3333"/>
      </patternFill>
    </fill>
    <fill>
      <patternFill patternType="solid">
        <fgColor rgb="FFFFC000"/>
        <bgColor rgb="FFFFC000"/>
      </patternFill>
    </fill>
    <fill>
      <patternFill patternType="solid">
        <fgColor rgb="FF56AE31"/>
        <bgColor rgb="FF56AE31"/>
      </patternFill>
    </fill>
    <fill>
      <patternFill patternType="solid">
        <fgColor rgb="FFFFD320"/>
        <bgColor rgb="FFFFD320"/>
      </patternFill>
    </fill>
    <fill>
      <patternFill patternType="solid">
        <fgColor rgb="FFFFF2CC"/>
        <bgColor rgb="FFFFF2CC"/>
      </patternFill>
    </fill>
    <fill>
      <patternFill patternType="solid">
        <fgColor indexed="2"/>
        <bgColor indexed="2"/>
      </patternFill>
    </fill>
    <fill>
      <patternFill patternType="solid">
        <fgColor rgb="FFFF950E"/>
        <bgColor rgb="FFFF950E"/>
      </patternFill>
    </fill>
    <fill>
      <patternFill patternType="solid">
        <fgColor rgb="FF00AE00"/>
        <bgColor rgb="FF00AE00"/>
      </patternFill>
    </fill>
    <fill>
      <patternFill patternType="solid">
        <fgColor rgb="FF004586"/>
        <bgColor rgb="FF004586"/>
      </patternFill>
    </fill>
    <fill>
      <patternFill patternType="solid">
        <fgColor rgb="FFBCE4E5"/>
        <bgColor rgb="FFBCE4E5"/>
      </patternFill>
    </fill>
    <fill>
      <patternFill patternType="solid">
        <fgColor rgb="FFDDDDDD"/>
        <bgColor rgb="FFDDDDDD"/>
      </patternFill>
    </fill>
    <fill>
      <patternFill patternType="solid">
        <fgColor rgb="FFDD4814"/>
        <bgColor rgb="FFDD4814"/>
      </patternFill>
    </fill>
    <fill>
      <patternFill patternType="solid">
        <fgColor rgb="FF985006"/>
        <bgColor rgb="FF985006"/>
      </patternFill>
    </fill>
    <fill>
      <patternFill patternType="solid">
        <fgColor rgb="FF990099"/>
        <bgColor rgb="FF990099"/>
      </patternFill>
    </fill>
    <fill>
      <patternFill patternType="solid">
        <fgColor rgb="FFCCCCCC"/>
        <bgColor rgb="FFCCCCCC"/>
      </patternFill>
    </fill>
  </fills>
  <borders count="23">
    <border>
      <left/>
      <right/>
      <top/>
      <bottom/>
      <diagonal/>
    </border>
    <border>
      <left style="medium">
        <color rgb="FFFF3333"/>
      </left>
      <right/>
      <top/>
      <bottom/>
      <diagonal/>
    </border>
    <border>
      <left/>
      <right style="medium">
        <color rgb="FFFF3333"/>
      </right>
      <top/>
      <bottom/>
      <diagonal/>
    </border>
    <border>
      <left style="medium">
        <color rgb="FFFF3333"/>
      </left>
      <right/>
      <top/>
      <bottom style="medium">
        <color rgb="FFFF3333"/>
      </bottom>
      <diagonal/>
    </border>
    <border>
      <left/>
      <right/>
      <top/>
      <bottom style="medium">
        <color rgb="FFFF3333"/>
      </bottom>
      <diagonal/>
    </border>
    <border>
      <left/>
      <right style="medium">
        <color rgb="FFFF3333"/>
      </right>
      <top/>
      <bottom style="medium">
        <color rgb="FFFF3333"/>
      </bottom>
      <diagonal/>
    </border>
    <border>
      <left style="hair">
        <color rgb="FF004586"/>
      </left>
      <right style="hair">
        <color rgb="FF004586"/>
      </right>
      <top style="hair">
        <color rgb="FF004586"/>
      </top>
      <bottom style="hair">
        <color rgb="FF004586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4586"/>
      </left>
      <right/>
      <top/>
      <bottom style="thin">
        <color rgb="FF004586"/>
      </bottom>
      <diagonal/>
    </border>
    <border>
      <left/>
      <right style="thin">
        <color rgb="FF004586"/>
      </right>
      <top/>
      <bottom style="thin">
        <color rgb="FF004586"/>
      </bottom>
      <diagonal/>
    </border>
    <border>
      <left/>
      <right style="thin">
        <color rgb="FF004586"/>
      </right>
      <top/>
      <bottom/>
      <diagonal/>
    </border>
    <border>
      <left style="thin">
        <color rgb="FF004586"/>
      </left>
      <right style="thin">
        <color rgb="FF004586"/>
      </right>
      <top/>
      <bottom/>
      <diagonal/>
    </border>
    <border>
      <left style="thin">
        <color rgb="FF004586"/>
      </left>
      <right/>
      <top/>
      <bottom/>
      <diagonal/>
    </border>
    <border>
      <left/>
      <right style="hair">
        <color rgb="FF004586"/>
      </right>
      <top/>
      <bottom/>
      <diagonal/>
    </border>
    <border>
      <left style="hair">
        <color rgb="FF004586"/>
      </left>
      <right style="hair">
        <color rgb="FF004586"/>
      </right>
      <top/>
      <bottom/>
      <diagonal/>
    </border>
    <border>
      <left style="hair">
        <color rgb="FF004586"/>
      </left>
      <right/>
      <top/>
      <bottom/>
      <diagonal/>
    </border>
    <border>
      <left style="thin">
        <color rgb="FF004586"/>
      </left>
      <right style="thin">
        <color rgb="FF004586"/>
      </right>
      <top style="thin">
        <color rgb="FF004586"/>
      </top>
      <bottom/>
      <diagonal/>
    </border>
    <border>
      <left/>
      <right style="hair">
        <color rgb="FF004586"/>
      </right>
      <top/>
      <bottom style="hair">
        <color rgb="FF00458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ontId="0" fillId="0" borderId="0" numFmtId="0" applyNumberFormat="1" applyFont="1" applyFill="1" applyBorder="1"/>
  </cellStyleXfs>
  <cellXfs count="171">
    <xf fontId="0" fillId="0" borderId="0" numFmtId="0" xfId="0"/>
    <xf fontId="1" fillId="0" borderId="0" numFmtId="0" xfId="0" applyFont="1" applyAlignment="1">
      <alignment vertical="center"/>
    </xf>
    <xf fontId="2" fillId="0" borderId="0" numFmtId="0" xfId="0" applyFont="1" applyAlignment="1">
      <alignment vertical="center"/>
    </xf>
    <xf fontId="3" fillId="2" borderId="0" numFmtId="0" xfId="0" applyFont="1" applyFill="1" applyAlignment="1">
      <alignment horizontal="center" vertical="center"/>
    </xf>
    <xf fontId="4" fillId="3" borderId="1" numFmtId="0" xfId="0" applyFont="1" applyFill="1" applyBorder="1" applyAlignment="1">
      <alignment vertical="center"/>
    </xf>
    <xf fontId="4" fillId="3" borderId="0" numFmtId="0" xfId="0" applyFont="1" applyFill="1" applyAlignment="1">
      <alignment vertical="center"/>
    </xf>
    <xf fontId="4" fillId="3" borderId="0" numFmtId="0" xfId="0" applyFont="1" applyFill="1"/>
    <xf fontId="5" fillId="3" borderId="0" numFmtId="0" xfId="0" applyFont="1" applyFill="1" applyAlignment="1">
      <alignment horizontal="center" vertical="center"/>
    </xf>
    <xf fontId="4" fillId="3" borderId="2" numFmtId="0" xfId="0" applyFont="1" applyFill="1" applyBorder="1" applyAlignment="1">
      <alignment vertical="center"/>
    </xf>
    <xf fontId="2" fillId="0" borderId="1" numFmtId="0" xfId="0" applyFont="1" applyBorder="1"/>
    <xf fontId="6" fillId="0" borderId="0" numFmtId="0" xfId="0" applyFont="1" applyAlignment="1">
      <alignment horizontal="center"/>
    </xf>
    <xf fontId="2" fillId="0" borderId="2" numFmtId="0" xfId="0" applyFont="1" applyBorder="1"/>
    <xf fontId="7" fillId="0" borderId="0" numFmtId="0" xfId="0" applyFont="1" applyAlignment="1">
      <alignment vertical="center"/>
    </xf>
    <xf fontId="8" fillId="0" borderId="0" numFmtId="0" xfId="0" applyFont="1" applyAlignment="1">
      <alignment horizontal="center"/>
    </xf>
    <xf fontId="9" fillId="0" borderId="0" numFmtId="0" xfId="0" applyFont="1" applyAlignment="1">
      <alignment horizontal="center"/>
    </xf>
    <xf fontId="10" fillId="0" borderId="0" numFmtId="0" xfId="0" applyFont="1" applyAlignment="1">
      <alignment horizontal="center" vertical="center"/>
    </xf>
    <xf fontId="11" fillId="0" borderId="0" numFmtId="0" xfId="0" applyFont="1"/>
    <xf fontId="2" fillId="0" borderId="3" numFmtId="0" xfId="0" applyFont="1" applyBorder="1"/>
    <xf fontId="2" fillId="0" borderId="4" numFmtId="0" xfId="0" applyFont="1" applyBorder="1"/>
    <xf fontId="2" fillId="0" borderId="5" numFmtId="0" xfId="0" applyFont="1" applyBorder="1"/>
    <xf fontId="12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13" fillId="4" borderId="0" numFmtId="0" xfId="0" applyFont="1" applyFill="1" applyAlignment="1">
      <alignment horizontal="center" vertical="center" wrapText="1"/>
    </xf>
    <xf fontId="14" fillId="5" borderId="0" numFmtId="0" xfId="0" applyFont="1" applyFill="1" applyAlignment="1">
      <alignment horizontal="center" vertical="center" wrapText="1"/>
    </xf>
    <xf fontId="14" fillId="0" borderId="0" numFmtId="0" xfId="0" applyFont="1" applyAlignment="1">
      <alignment horizontal="center" vertical="center"/>
    </xf>
    <xf fontId="15" fillId="5" borderId="0" numFmtId="0" xfId="0" applyFont="1" applyFill="1" applyAlignment="1">
      <alignment horizontal="center" vertical="center" wrapText="1"/>
    </xf>
    <xf fontId="16" fillId="0" borderId="0" numFmtId="0" xfId="0" applyFont="1"/>
    <xf fontId="13" fillId="6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/>
    </xf>
    <xf fontId="17" fillId="7" borderId="0" numFmtId="0" xfId="0" applyFont="1" applyFill="1" applyAlignment="1">
      <alignment horizontal="center" vertical="center"/>
    </xf>
    <xf fontId="17" fillId="7" borderId="0" numFmtId="0" xfId="0" applyFont="1" applyFill="1" applyAlignment="1">
      <alignment horizontal="center"/>
    </xf>
    <xf fontId="4" fillId="8" borderId="6" numFmtId="0" xfId="0" applyFont="1" applyFill="1" applyBorder="1" applyAlignment="1">
      <alignment horizontal="center" vertical="center"/>
    </xf>
    <xf fontId="11" fillId="7" borderId="0" numFmtId="0" xfId="0" applyFont="1" applyFill="1" applyAlignment="1">
      <alignment horizontal="center"/>
    </xf>
    <xf fontId="4" fillId="9" borderId="6" numFmtId="0" xfId="0" applyFont="1" applyFill="1" applyBorder="1" applyAlignment="1">
      <alignment horizontal="center" vertical="center"/>
    </xf>
    <xf fontId="9" fillId="7" borderId="0" numFmtId="0" xfId="0" applyFont="1" applyFill="1" applyAlignment="1">
      <alignment horizontal="center"/>
    </xf>
    <xf fontId="4" fillId="10" borderId="6" numFmtId="0" xfId="0" applyFont="1" applyFill="1" applyBorder="1" applyAlignment="1">
      <alignment horizontal="center" vertical="center"/>
    </xf>
    <xf fontId="18" fillId="11" borderId="0" numFmtId="0" xfId="0" applyFont="1" applyFill="1" applyAlignment="1">
      <alignment horizontal="left" vertical="center"/>
    </xf>
    <xf fontId="18" fillId="11" borderId="0" numFmtId="0" xfId="0" applyFont="1" applyFill="1" applyAlignment="1">
      <alignment vertical="center"/>
    </xf>
    <xf fontId="18" fillId="11" borderId="0" numFmtId="0" xfId="0" applyFont="1" applyFill="1" applyAlignment="1">
      <alignment horizontal="center" vertical="center"/>
    </xf>
    <xf fontId="2" fillId="12" borderId="0" numFmtId="0" xfId="0" applyFont="1" applyFill="1" applyAlignment="1">
      <alignment vertical="center"/>
    </xf>
    <xf fontId="4" fillId="11" borderId="7" numFmtId="0" xfId="0" applyFont="1" applyFill="1" applyBorder="1" applyAlignment="1">
      <alignment horizontal="center" vertical="center"/>
    </xf>
    <xf fontId="4" fillId="11" borderId="7" numFmtId="0" xfId="0" applyFont="1" applyFill="1" applyBorder="1" applyAlignment="1">
      <alignment vertical="center"/>
    </xf>
    <xf fontId="4" fillId="11" borderId="8" numFmtId="0" xfId="0" applyFont="1" applyFill="1" applyBorder="1" applyAlignment="1">
      <alignment vertical="center"/>
    </xf>
    <xf fontId="19" fillId="0" borderId="9" numFmtId="0" xfId="0" applyFont="1" applyBorder="1" applyAlignment="1">
      <alignment horizontal="left" vertical="center"/>
    </xf>
    <xf fontId="19" fillId="0" borderId="9" numFmtId="160" xfId="0" applyNumberFormat="1" applyFont="1" applyBorder="1" applyAlignment="1">
      <alignment vertical="center"/>
    </xf>
    <xf fontId="20" fillId="13" borderId="9" numFmtId="0" xfId="0" applyFont="1" applyFill="1" applyBorder="1" applyAlignment="1">
      <alignment vertical="center"/>
    </xf>
    <xf fontId="20" fillId="13" borderId="9" numFmtId="160" xfId="0" applyNumberFormat="1" applyFont="1" applyFill="1" applyBorder="1" applyAlignment="1">
      <alignment vertical="center"/>
    </xf>
    <xf fontId="2" fillId="5" borderId="0" numFmtId="0" xfId="0" applyFont="1" applyFill="1" applyAlignment="1">
      <alignment vertical="center"/>
    </xf>
    <xf fontId="2" fillId="5" borderId="0" numFmtId="0" xfId="0" applyFont="1" applyFill="1" applyAlignment="1">
      <alignment horizontal="center" vertical="center"/>
    </xf>
    <xf fontId="4" fillId="11" borderId="8" numFmtId="0" xfId="0" applyFont="1" applyFill="1" applyBorder="1" applyAlignment="1">
      <alignment horizontal="center" vertical="center"/>
    </xf>
    <xf fontId="21" fillId="0" borderId="6" numFmtId="0" xfId="0" applyFont="1" applyBorder="1" applyAlignment="1">
      <alignment horizontal="center" vertical="center"/>
    </xf>
    <xf fontId="19" fillId="0" borderId="10" numFmtId="0" xfId="0" applyFont="1" applyBorder="1" applyAlignment="1">
      <alignment horizontal="left" vertical="center"/>
    </xf>
    <xf fontId="19" fillId="0" borderId="11" numFmtId="160" xfId="0" applyNumberFormat="1" applyFont="1" applyBorder="1" applyAlignment="1">
      <alignment vertical="center"/>
    </xf>
    <xf fontId="2" fillId="0" borderId="0" numFmtId="0" xfId="0" applyFont="1" applyAlignment="1">
      <alignment horizontal="left" vertical="center"/>
    </xf>
    <xf fontId="2" fillId="0" borderId="0" numFmtId="160" xfId="0" applyNumberFormat="1" applyFont="1" applyAlignment="1">
      <alignment vertical="center"/>
    </xf>
    <xf fontId="2" fillId="5" borderId="0" numFmtId="0" xfId="0" applyFont="1" applyFill="1" applyAlignment="1">
      <alignment textRotation="90" vertical="center"/>
    </xf>
    <xf fontId="2" fillId="14" borderId="0" numFmtId="0" xfId="0" applyFont="1" applyFill="1" applyAlignment="1">
      <alignment vertical="center"/>
    </xf>
    <xf fontId="2" fillId="14" borderId="0" numFmtId="0" xfId="0" applyFont="1" applyFill="1" applyAlignment="1">
      <alignment horizontal="center" vertical="center"/>
    </xf>
    <xf fontId="21" fillId="13" borderId="6" numFmtId="0" xfId="0" applyFont="1" applyFill="1" applyBorder="1" applyAlignment="1">
      <alignment horizontal="center" vertical="center"/>
    </xf>
    <xf fontId="19" fillId="13" borderId="9" numFmtId="0" xfId="0" applyFont="1" applyFill="1" applyBorder="1" applyAlignment="1">
      <alignment horizontal="left" vertical="center"/>
    </xf>
    <xf fontId="19" fillId="0" borderId="10" numFmtId="0" xfId="0" applyFont="1" applyBorder="1" applyAlignment="1">
      <alignment vertical="center"/>
    </xf>
    <xf fontId="19" fillId="0" borderId="11" numFmtId="0" xfId="0" applyFont="1" applyBorder="1" applyAlignment="1">
      <alignment vertical="center"/>
    </xf>
    <xf fontId="19" fillId="13" borderId="9" numFmtId="49" xfId="0" applyNumberFormat="1" applyFont="1" applyFill="1" applyBorder="1" applyAlignment="1">
      <alignment horizontal="left" vertical="center"/>
    </xf>
    <xf fontId="19" fillId="0" borderId="10" numFmtId="49" xfId="0" applyNumberFormat="1" applyFont="1" applyBorder="1" applyAlignment="1">
      <alignment vertical="center"/>
    </xf>
    <xf fontId="2" fillId="15" borderId="0" numFmtId="0" xfId="0" applyFont="1" applyFill="1" applyAlignment="1">
      <alignment vertical="center"/>
    </xf>
    <xf fontId="4" fillId="11" borderId="7" numFmtId="0" xfId="0" applyFont="1" applyFill="1" applyBorder="1" applyAlignment="1">
      <alignment horizontal="left" vertical="center"/>
    </xf>
    <xf fontId="22" fillId="6" borderId="0" numFmtId="0" xfId="0" applyFont="1" applyFill="1"/>
    <xf fontId="22" fillId="0" borderId="0" numFmtId="0" xfId="0" applyFont="1"/>
    <xf fontId="20" fillId="13" borderId="10" numFmtId="0" xfId="0" applyFont="1" applyFill="1" applyBorder="1" applyAlignment="1">
      <alignment vertical="center"/>
    </xf>
    <xf fontId="20" fillId="13" borderId="11" numFmtId="160" xfId="0" applyNumberFormat="1" applyFont="1" applyFill="1" applyBorder="1" applyAlignment="1">
      <alignment vertical="center"/>
    </xf>
    <xf fontId="19" fillId="0" borderId="9" numFmtId="1" xfId="0" applyNumberFormat="1" applyFont="1" applyBorder="1" applyAlignment="1">
      <alignment vertical="center"/>
    </xf>
    <xf fontId="19" fillId="0" borderId="9" numFmtId="161" xfId="0" applyNumberFormat="1" applyFont="1" applyBorder="1" applyAlignment="1">
      <alignment vertical="center"/>
    </xf>
    <xf fontId="2" fillId="0" borderId="0" numFmtId="0" xfId="0" applyFont="1"/>
    <xf fontId="23" fillId="0" borderId="0" numFmtId="0" xfId="0" applyFont="1" applyAlignment="1">
      <alignment vertical="center"/>
    </xf>
    <xf fontId="24" fillId="11" borderId="12" numFmtId="0" xfId="0" applyFont="1" applyFill="1" applyBorder="1" applyAlignment="1">
      <alignment horizontal="center" vertical="center"/>
    </xf>
    <xf fontId="24" fillId="11" borderId="13" numFmtId="0" xfId="0" applyFont="1" applyFill="1" applyBorder="1" applyAlignment="1">
      <alignment horizontal="center" vertical="center"/>
    </xf>
    <xf fontId="24" fillId="11" borderId="14" numFmtId="0" xfId="0" applyFont="1" applyFill="1" applyBorder="1" applyAlignment="1">
      <alignment horizontal="center" vertical="center"/>
    </xf>
    <xf fontId="4" fillId="11" borderId="0" numFmtId="0" xfId="0" applyFont="1" applyFill="1" applyAlignment="1">
      <alignment horizontal="center"/>
    </xf>
    <xf fontId="25" fillId="11" borderId="15" numFmtId="0" xfId="0" applyFont="1" applyFill="1" applyBorder="1" applyAlignment="1">
      <alignment vertical="center"/>
    </xf>
    <xf fontId="2" fillId="11" borderId="16" numFmtId="0" xfId="0" applyFont="1" applyFill="1" applyBorder="1"/>
    <xf fontId="2" fillId="11" borderId="17" numFmtId="0" xfId="0" applyFont="1" applyFill="1" applyBorder="1"/>
    <xf fontId="19" fillId="13" borderId="6" numFmtId="0" xfId="0" applyFont="1" applyFill="1" applyBorder="1" applyAlignment="1">
      <alignment horizontal="left"/>
    </xf>
    <xf fontId="19" fillId="0" borderId="6" numFmtId="0" xfId="0" applyFont="1" applyBorder="1" applyAlignment="1">
      <alignment horizontal="center"/>
    </xf>
    <xf fontId="20" fillId="13" borderId="6" numFmtId="0" xfId="0" applyFont="1" applyFill="1" applyBorder="1" applyAlignment="1">
      <alignment horizontal="center"/>
    </xf>
    <xf fontId="26" fillId="0" borderId="0" numFmtId="0" xfId="0" applyFont="1"/>
    <xf fontId="14" fillId="0" borderId="0" numFmtId="0" xfId="0" applyFont="1"/>
    <xf fontId="19" fillId="0" borderId="0" numFmtId="0" xfId="0" applyFont="1"/>
    <xf fontId="25" fillId="11" borderId="12" numFmtId="0" xfId="0" applyFont="1" applyFill="1" applyBorder="1" applyAlignment="1">
      <alignment vertical="center"/>
    </xf>
    <xf fontId="2" fillId="11" borderId="13" numFmtId="0" xfId="0" applyFont="1" applyFill="1" applyBorder="1"/>
    <xf fontId="14" fillId="11" borderId="13" numFmtId="0" xfId="0" applyFont="1" applyFill="1" applyBorder="1"/>
    <xf fontId="19" fillId="11" borderId="13" numFmtId="0" xfId="0" applyFont="1" applyFill="1" applyBorder="1"/>
    <xf fontId="19" fillId="11" borderId="14" numFmtId="0" xfId="0" applyFont="1" applyFill="1" applyBorder="1"/>
    <xf fontId="19" fillId="0" borderId="0" numFmtId="0" xfId="0" applyFont="1" applyAlignment="1">
      <alignment horizontal="center"/>
    </xf>
    <xf fontId="22" fillId="5" borderId="0" numFmtId="0" xfId="0" applyFont="1" applyFill="1"/>
    <xf fontId="7" fillId="11" borderId="13" numFmtId="0" xfId="0" applyFont="1" applyFill="1" applyBorder="1" applyAlignment="1">
      <alignment vertical="center"/>
    </xf>
    <xf fontId="19" fillId="13" borderId="6" numFmtId="162" xfId="0" applyNumberFormat="1" applyFont="1" applyFill="1" applyBorder="1" applyAlignment="1">
      <alignment horizontal="center"/>
    </xf>
    <xf fontId="20" fillId="13" borderId="6" numFmtId="162" xfId="0" applyNumberFormat="1" applyFont="1" applyFill="1" applyBorder="1" applyAlignment="1">
      <alignment horizontal="center"/>
    </xf>
    <xf fontId="2" fillId="0" borderId="0" numFmtId="162" xfId="0" applyNumberFormat="1" applyFont="1"/>
    <xf fontId="14" fillId="5" borderId="0" numFmtId="0" xfId="0" applyFont="1" applyFill="1"/>
    <xf fontId="27" fillId="13" borderId="6" numFmtId="0" xfId="0" applyFont="1" applyFill="1" applyBorder="1" applyAlignment="1">
      <alignment horizontal="left" vertical="center"/>
    </xf>
    <xf fontId="28" fillId="0" borderId="0" numFmtId="0" xfId="0" applyFont="1" applyAlignment="1">
      <alignment vertical="center"/>
    </xf>
    <xf fontId="27" fillId="13" borderId="6" numFmtId="162" xfId="0" applyNumberFormat="1" applyFont="1" applyFill="1" applyBorder="1" applyAlignment="1">
      <alignment horizontal="center" vertical="center"/>
    </xf>
    <xf fontId="28" fillId="0" borderId="0" numFmtId="162" xfId="0" applyNumberFormat="1" applyFont="1" applyAlignment="1">
      <alignment vertical="center"/>
    </xf>
    <xf fontId="2" fillId="0" borderId="0" numFmtId="162" xfId="0" applyNumberFormat="1" applyFont="1" applyAlignment="1">
      <alignment horizontal="center"/>
    </xf>
    <xf fontId="19" fillId="0" borderId="0" numFmtId="162" xfId="0" applyNumberFormat="1" applyFont="1" applyAlignment="1">
      <alignment horizontal="center"/>
    </xf>
    <xf fontId="2" fillId="11" borderId="13" numFmtId="0" xfId="0" applyFont="1" applyFill="1" applyBorder="1" applyAlignment="1">
      <alignment vertical="center"/>
    </xf>
    <xf fontId="19" fillId="13" borderId="6" numFmtId="49" xfId="0" applyNumberFormat="1" applyFont="1" applyFill="1" applyBorder="1" applyAlignment="1">
      <alignment horizontal="left"/>
    </xf>
    <xf fontId="14" fillId="0" borderId="0" numFmtId="162" xfId="0" applyNumberFormat="1" applyFont="1" applyAlignment="1">
      <alignment vertical="center"/>
    </xf>
    <xf fontId="20" fillId="0" borderId="0" numFmtId="0" xfId="0" applyFont="1"/>
    <xf fontId="4" fillId="0" borderId="0" numFmtId="0" xfId="0" applyFont="1"/>
    <xf fontId="22" fillId="15" borderId="0" numFmtId="0" xfId="0" applyFont="1" applyFill="1"/>
    <xf fontId="14" fillId="15" borderId="0" numFmtId="0" xfId="0" applyFont="1" applyFill="1"/>
    <xf fontId="29" fillId="13" borderId="6" numFmtId="0" xfId="0" applyFont="1" applyFill="1" applyBorder="1" applyAlignment="1">
      <alignment horizontal="left"/>
    </xf>
    <xf fontId="14" fillId="0" borderId="0" numFmtId="162" xfId="0" applyNumberFormat="1" applyFont="1"/>
    <xf fontId="22" fillId="12" borderId="0" numFmtId="0" xfId="0" applyFont="1" applyFill="1"/>
    <xf fontId="2" fillId="11" borderId="13" numFmtId="162" xfId="0" applyNumberFormat="1" applyFont="1" applyFill="1" applyBorder="1"/>
    <xf fontId="30" fillId="11" borderId="13" numFmtId="162" xfId="0" applyNumberFormat="1" applyFont="1" applyFill="1" applyBorder="1" applyAlignment="1">
      <alignment horizontal="center" vertical="center"/>
    </xf>
    <xf fontId="27" fillId="11" borderId="14" numFmtId="162" xfId="0" applyNumberFormat="1" applyFont="1" applyFill="1" applyBorder="1" applyAlignment="1">
      <alignment horizontal="center" vertical="center"/>
    </xf>
    <xf fontId="20" fillId="13" borderId="6" numFmtId="0" xfId="0" applyFont="1" applyFill="1" applyBorder="1" applyAlignment="1">
      <alignment horizontal="left" vertical="center"/>
    </xf>
    <xf fontId="20" fillId="13" borderId="6" numFmtId="162" xfId="0" applyNumberFormat="1" applyFont="1" applyFill="1" applyBorder="1" applyAlignment="1">
      <alignment horizontal="center" vertical="center"/>
    </xf>
    <xf fontId="22" fillId="16" borderId="0" numFmtId="0" xfId="0" applyFont="1" applyFill="1"/>
    <xf fontId="20" fillId="13" borderId="0" numFmtId="0" xfId="0" applyFont="1" applyFill="1" applyAlignment="1">
      <alignment horizontal="center"/>
    </xf>
    <xf fontId="22" fillId="13" borderId="0" numFmtId="0" xfId="0" applyFont="1" applyFill="1"/>
    <xf fontId="4" fillId="11" borderId="13" numFmtId="0" xfId="0" applyFont="1" applyFill="1" applyBorder="1"/>
    <xf fontId="4" fillId="11" borderId="13" numFmtId="162" xfId="0" applyNumberFormat="1" applyFont="1" applyFill="1" applyBorder="1" applyAlignment="1">
      <alignment horizontal="center"/>
    </xf>
    <xf fontId="4" fillId="11" borderId="13" numFmtId="162" xfId="0" applyNumberFormat="1" applyFont="1" applyFill="1" applyBorder="1"/>
    <xf fontId="19" fillId="11" borderId="13" numFmtId="162" xfId="0" applyNumberFormat="1" applyFont="1" applyFill="1" applyBorder="1" applyAlignment="1">
      <alignment horizontal="center"/>
    </xf>
    <xf fontId="19" fillId="11" borderId="14" numFmtId="162" xfId="0" applyNumberFormat="1" applyFont="1" applyFill="1" applyBorder="1" applyAlignment="1">
      <alignment horizontal="center"/>
    </xf>
    <xf fontId="2" fillId="16" borderId="0" numFmtId="0" xfId="0" applyFont="1" applyFill="1" applyAlignment="1">
      <alignment vertical="center"/>
    </xf>
    <xf fontId="19" fillId="0" borderId="0" numFmtId="0" xfId="0" applyFont="1" applyAlignment="1">
      <alignment vertical="center"/>
    </xf>
    <xf fontId="30" fillId="13" borderId="6" numFmtId="162" xfId="0" applyNumberFormat="1" applyFont="1" applyFill="1" applyBorder="1" applyAlignment="1">
      <alignment horizontal="center" vertical="center"/>
    </xf>
    <xf fontId="2" fillId="0" borderId="0" numFmtId="162" xfId="0" applyNumberFormat="1" applyFont="1" applyAlignment="1">
      <alignment vertical="center"/>
    </xf>
    <xf fontId="2" fillId="6" borderId="0" numFmtId="0" xfId="0" applyFont="1" applyFill="1" applyAlignment="1">
      <alignment vertical="center"/>
    </xf>
    <xf fontId="19" fillId="13" borderId="6" numFmtId="162" xfId="0" applyNumberFormat="1" applyFont="1" applyFill="1" applyBorder="1" applyAlignment="1">
      <alignment horizontal="right" vertical="center"/>
    </xf>
    <xf fontId="20" fillId="13" borderId="6" numFmtId="162" xfId="0" applyNumberFormat="1" applyFont="1" applyFill="1" applyBorder="1" applyAlignment="1">
      <alignment horizontal="right" vertical="center"/>
    </xf>
    <xf fontId="4" fillId="17" borderId="0" numFmtId="0" xfId="0" applyFont="1" applyFill="1" applyAlignment="1">
      <alignment vertical="center"/>
    </xf>
    <xf fontId="11" fillId="17" borderId="0" numFmtId="0" xfId="0" applyFont="1" applyFill="1" applyAlignment="1">
      <alignment horizontal="center" vertical="center"/>
    </xf>
    <xf fontId="20" fillId="17" borderId="0" numFmtId="0" xfId="0" applyFont="1" applyFill="1" applyAlignment="1">
      <alignment horizontal="center" vertical="center"/>
    </xf>
    <xf fontId="4" fillId="17" borderId="0" numFmtId="0" xfId="0" applyFont="1" applyFill="1" applyAlignment="1">
      <alignment horizontal="center" vertical="center"/>
    </xf>
    <xf fontId="4" fillId="0" borderId="0" numFmtId="0" xfId="0" applyFont="1" applyAlignment="1">
      <alignment vertical="center"/>
    </xf>
    <xf fontId="2" fillId="0" borderId="0" numFmtId="0" xfId="0" applyFont="1" applyAlignment="1">
      <alignment horizontal="left"/>
    </xf>
    <xf fontId="22" fillId="0" borderId="0" numFmtId="162" xfId="0" applyNumberFormat="1" applyFont="1"/>
    <xf fontId="18" fillId="11" borderId="18" numFmtId="0" xfId="0" applyFont="1" applyFill="1" applyBorder="1" applyAlignment="1">
      <alignment vertical="center"/>
    </xf>
    <xf fontId="4" fillId="11" borderId="18" numFmtId="0" xfId="0" applyFont="1" applyFill="1" applyBorder="1" applyAlignment="1">
      <alignment horizontal="center" vertical="center"/>
    </xf>
    <xf fontId="19" fillId="13" borderId="0" numFmtId="0" xfId="0" applyFont="1" applyFill="1" applyAlignment="1">
      <alignment horizontal="left"/>
    </xf>
    <xf fontId="19" fillId="0" borderId="15" numFmtId="0" xfId="0" applyFont="1" applyBorder="1" applyAlignment="1">
      <alignment horizontal="center" vertical="center"/>
    </xf>
    <xf fontId="19" fillId="0" borderId="19" numFmtId="0" xfId="0" applyFont="1" applyBorder="1" applyAlignment="1">
      <alignment horizontal="center" vertical="center"/>
    </xf>
    <xf fontId="18" fillId="11" borderId="18" numFmtId="0" xfId="0" applyFont="1" applyFill="1" applyBorder="1" applyAlignment="1">
      <alignment horizontal="left" vertical="center"/>
    </xf>
    <xf fontId="19" fillId="13" borderId="0" numFmtId="0" xfId="0" applyFont="1" applyFill="1" applyAlignment="1">
      <alignment horizontal="center"/>
    </xf>
    <xf fontId="19" fillId="13" borderId="0" numFmtId="163" xfId="0" applyNumberFormat="1" applyFont="1" applyFill="1"/>
    <xf fontId="19" fillId="13" borderId="0" numFmtId="0" xfId="0" applyFont="1" applyFill="1"/>
    <xf fontId="20" fillId="13" borderId="0" numFmtId="0" xfId="0" applyFont="1" applyFill="1" applyAlignment="1">
      <alignment horizontal="left"/>
    </xf>
    <xf fontId="20" fillId="13" borderId="0" numFmtId="163" xfId="0" applyNumberFormat="1" applyFont="1" applyFill="1"/>
    <xf fontId="19" fillId="13" borderId="0" numFmtId="9" xfId="0" applyNumberFormat="1" applyFont="1" applyFill="1" applyAlignment="1">
      <alignment horizontal="center"/>
    </xf>
    <xf fontId="2" fillId="11" borderId="18" numFmtId="0" xfId="0" applyFont="1" applyFill="1" applyBorder="1" applyAlignment="1">
      <alignment horizontal="center" vertical="center"/>
    </xf>
    <xf fontId="2" fillId="11" borderId="18" numFmtId="0" xfId="0" applyFont="1" applyFill="1" applyBorder="1" applyAlignment="1">
      <alignment vertical="center"/>
    </xf>
    <xf fontId="27" fillId="13" borderId="6" numFmtId="163" xfId="0" applyNumberFormat="1" applyFont="1" applyFill="1" applyBorder="1" applyAlignment="1">
      <alignment horizontal="center" vertical="center"/>
    </xf>
    <xf fontId="27" fillId="13" borderId="6" numFmtId="0" xfId="0" applyFont="1" applyFill="1" applyBorder="1" applyAlignment="1">
      <alignment horizontal="center" vertical="center"/>
    </xf>
    <xf fontId="24" fillId="11" borderId="12" numFmtId="0" xfId="0" applyFont="1" applyFill="1" applyBorder="1" applyAlignment="1">
      <alignment horizontal="left" vertical="center"/>
    </xf>
    <xf fontId="31" fillId="2" borderId="0" numFmtId="0" xfId="0" applyFont="1" applyFill="1" applyAlignment="1">
      <alignment horizontal="center" vertical="center"/>
    </xf>
    <xf fontId="22" fillId="0" borderId="0" numFmtId="0" xfId="0" applyFont="1" applyAlignment="1">
      <alignment vertical="center"/>
    </xf>
    <xf fontId="32" fillId="11" borderId="9" numFmtId="0" xfId="0" applyFont="1" applyFill="1" applyBorder="1" applyAlignment="1">
      <alignment horizontal="center" vertical="center"/>
    </xf>
    <xf fontId="18" fillId="11" borderId="9" numFmtId="164" xfId="0" applyNumberFormat="1" applyFont="1" applyFill="1" applyBorder="1" applyAlignment="1">
      <alignment horizontal="center" vertical="center"/>
    </xf>
    <xf fontId="33" fillId="17" borderId="9" numFmtId="10" xfId="0" applyNumberFormat="1" applyFont="1" applyFill="1" applyBorder="1" applyAlignment="1">
      <alignment horizontal="center" vertical="center"/>
    </xf>
    <xf fontId="34" fillId="0" borderId="0" numFmtId="0" xfId="0" applyFont="1" applyAlignment="1">
      <alignment vertical="center"/>
    </xf>
    <xf fontId="35" fillId="0" borderId="0" numFmtId="0" xfId="0" applyFont="1"/>
    <xf fontId="32" fillId="11" borderId="20" numFmtId="0" xfId="0" applyFont="1" applyFill="1" applyBorder="1" applyAlignment="1">
      <alignment horizontal="center" vertical="center" wrapText="1"/>
    </xf>
    <xf fontId="32" fillId="11" borderId="21" numFmtId="0" xfId="0" applyFont="1" applyFill="1" applyBorder="1" applyAlignment="1">
      <alignment horizontal="center" vertical="center" wrapText="1"/>
    </xf>
    <xf fontId="32" fillId="11" borderId="22" numFmtId="0" xfId="0" applyFont="1" applyFill="1" applyBorder="1" applyAlignment="1">
      <alignment horizontal="center" vertical="center" wrapText="1"/>
    </xf>
    <xf fontId="35" fillId="13" borderId="9" numFmtId="0" xfId="0" applyFont="1" applyFill="1" applyBorder="1" applyAlignment="1">
      <alignment horizontal="center"/>
    </xf>
    <xf fontId="35" fillId="13" borderId="9" numFmtId="16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1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 bwMode="auto">
            <a:prstGeom prst="rect">
              <a:avLst/>
            </a:prstGeom>
            <a:ln w="571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 xml:space="preserve">'(2) FORECAST'!$G$145:$AD$145</c:f>
              <c:numCache>
                <c:formatCode xml:space="preserve">#,##0\ [$€-C0A];[Red]\-#,##0\ [$€-C0A]</c:formatCode>
                <c:ptCount val="24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</c:numCache>
            </c:numRef>
          </c:cat>
          <c:val>
            <c:numRef>
              <c:f xml:space="preserve">'(2) FORECAST'!$G$145:$AD$145</c:f>
              <c:numCache>
                <c:formatCode xml:space="preserve">#,##0\ [$€-C0A];[Red]\-#,##0\ [$€-C0A]</c:formatCode>
                <c:ptCount val="24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63146133"/>
        <c:axId val="1458509007"/>
      </c:lineChart>
      <c:catAx>
        <c:axId val="6314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#,##0\ [$€-C0A];[Red]\-#,##0\ [$€-C0A]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58509007"/>
        <c:crosses val="autoZero"/>
        <c:auto val="1"/>
        <c:lblAlgn val="ctr"/>
        <c:lblOffset val="100"/>
        <c:noMultiLvlLbl val="1"/>
      </c:catAx>
      <c:valAx>
        <c:axId val="145850900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#,##0\ [$€-C0A];[Red]\-#,##0\ [$€-C0A]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314613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0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0</xdr:colOff>
      <xdr:row>9</xdr:row>
      <xdr:rowOff>0</xdr:rowOff>
    </xdr:from>
    <xdr:ext cx="10277475" cy="7172325"/>
    <xdr:graphicFrame>
      <xdr:nvGraphicFramePr>
        <xdr:cNvPr id="308272304" name="Chart 1" descr="Chart 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_rels/sheet3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2.vml"/><Relationship  Id="rId1" Type="http://schemas.openxmlformats.org/officeDocument/2006/relationships/comments" Target="../comments2.xml"/></Relationships>
</file>

<file path=xl/worksheets/_rels/sheet4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3.vml"/><Relationship  Id="rId1" Type="http://schemas.openxmlformats.org/officeDocument/2006/relationships/comments" Target="../comments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4.vml"/><Relationship 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G35" activeCellId="0" sqref="G35"/>
    </sheetView>
  </sheetViews>
  <sheetFormatPr baseColWidth="10" defaultColWidth="12.5703125" defaultRowHeight="15" customHeight="1"/>
  <cols>
    <col customWidth="1" min="1" max="1" width="2.5703125"/>
    <col customWidth="1" min="2" max="2" width="22.7109375"/>
    <col customWidth="1" min="3" max="3" width="2.5703125"/>
    <col customWidth="1" min="4" max="4" width="4.5703125"/>
    <col customWidth="1" min="5" max="5" width="16.5703125"/>
    <col customWidth="1" min="6" max="6" width="5.140625"/>
    <col customWidth="1" min="7" max="7" width="30.5703125"/>
    <col customWidth="1" min="8" max="8" width="5.140625"/>
    <col customWidth="1" min="9" max="9" width="25.5703125"/>
    <col customWidth="1" min="10" max="10" width="5.140625"/>
    <col customWidth="1" min="11" max="11" width="33.5703125"/>
    <col customWidth="1" min="12" max="12" width="15.7109375"/>
    <col customWidth="1" min="13" max="26" width="11"/>
  </cols>
  <sheetData>
    <row r="1" ht="22.5" customHeight="1">
      <c r="B1" s="1" t="s">
        <v>0</v>
      </c>
    </row>
    <row r="2" ht="22.5" customHeight="1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/>
    <row r="4" ht="12.75" customHeight="1"/>
    <row r="5" ht="27.75" customHeight="1">
      <c r="A5" s="2"/>
      <c r="B5" s="2"/>
      <c r="C5" s="2"/>
      <c r="D5" s="4"/>
      <c r="E5" s="5"/>
      <c r="F5" s="6"/>
      <c r="G5" s="5"/>
      <c r="H5" s="7" t="s">
        <v>2</v>
      </c>
      <c r="I5" s="5"/>
      <c r="J5" s="5"/>
      <c r="K5" s="5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7.75" customHeight="1">
      <c r="A6" s="2"/>
      <c r="B6" s="2"/>
      <c r="C6" s="2"/>
      <c r="D6" s="4"/>
      <c r="E6" s="5"/>
      <c r="F6" s="6"/>
      <c r="G6" s="5"/>
      <c r="H6" s="7" t="s">
        <v>3</v>
      </c>
      <c r="I6" s="5"/>
      <c r="J6" s="5"/>
      <c r="K6" s="5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D7" s="9"/>
      <c r="H7" s="10"/>
      <c r="L7" s="11"/>
    </row>
    <row r="8" ht="12.75" customHeight="1">
      <c r="A8" s="12"/>
      <c r="B8" s="12"/>
      <c r="C8" s="12"/>
      <c r="D8" s="9"/>
      <c r="H8" s="13" t="s">
        <v>4</v>
      </c>
      <c r="L8" s="11"/>
    </row>
    <row r="9" ht="12.75" customHeight="1">
      <c r="D9" s="9"/>
      <c r="H9" s="14"/>
      <c r="L9" s="11"/>
    </row>
    <row r="10" ht="12.75" customHeight="1">
      <c r="A10" s="2"/>
      <c r="B10" s="2"/>
      <c r="C10" s="2"/>
      <c r="D10" s="9"/>
      <c r="L10" s="11"/>
    </row>
    <row r="11" ht="12.75" customHeight="1">
      <c r="A11" s="2"/>
      <c r="B11" s="2"/>
      <c r="C11" s="2"/>
      <c r="D11" s="9"/>
      <c r="H11" s="15" t="s">
        <v>5</v>
      </c>
      <c r="L11" s="11"/>
    </row>
    <row r="12" ht="12.75" customHeight="1">
      <c r="A12" s="2"/>
      <c r="B12" s="2"/>
      <c r="C12" s="2"/>
      <c r="D12" s="9"/>
      <c r="L12" s="11"/>
    </row>
    <row r="13" ht="12.75" customHeight="1">
      <c r="A13" s="2"/>
      <c r="B13" s="2"/>
      <c r="C13" s="2"/>
      <c r="D13" s="9"/>
      <c r="L13" s="11"/>
    </row>
    <row r="14" ht="12.75" customHeight="1">
      <c r="A14" s="2"/>
      <c r="B14" s="2"/>
      <c r="C14" s="2"/>
      <c r="D14" s="9"/>
      <c r="E14" s="16" t="s">
        <v>6</v>
      </c>
      <c r="L14" s="11"/>
    </row>
    <row r="15" ht="12.75" customHeight="1">
      <c r="A15" s="2"/>
      <c r="B15" s="2"/>
      <c r="C15" s="2"/>
      <c r="D15" s="9"/>
      <c r="E15" s="16" t="s">
        <v>7</v>
      </c>
      <c r="L15" s="11"/>
    </row>
    <row r="16" ht="12.75" customHeight="1">
      <c r="A16" s="2"/>
      <c r="B16" s="2"/>
      <c r="C16" s="2"/>
      <c r="D16" s="9"/>
      <c r="E16" s="16"/>
      <c r="L16" s="11"/>
    </row>
    <row r="17" ht="12.75" customHeight="1">
      <c r="A17" s="2"/>
      <c r="B17" s="2"/>
      <c r="C17" s="2"/>
      <c r="D17" s="9"/>
      <c r="E17" s="16" t="s">
        <v>8</v>
      </c>
      <c r="L17" s="11"/>
    </row>
    <row r="18" ht="12.75" customHeight="1">
      <c r="A18" s="2"/>
      <c r="B18" s="2"/>
      <c r="C18" s="2"/>
      <c r="D18" s="9"/>
      <c r="E18" s="16"/>
      <c r="L18" s="11"/>
    </row>
    <row r="19" ht="12.75" customHeight="1">
      <c r="A19" s="2"/>
      <c r="B19" s="2"/>
      <c r="C19" s="2"/>
      <c r="D19" s="9"/>
      <c r="E19" s="16" t="s">
        <v>9</v>
      </c>
      <c r="L19" s="11"/>
    </row>
    <row r="20" ht="12.75" customHeight="1">
      <c r="A20" s="2"/>
      <c r="B20" s="2"/>
      <c r="C20" s="2"/>
      <c r="D20" s="9"/>
      <c r="E20" s="16"/>
      <c r="L20" s="11"/>
    </row>
    <row r="21" ht="12.75" customHeight="1">
      <c r="A21" s="2"/>
      <c r="B21" s="2"/>
      <c r="C21" s="2"/>
      <c r="D21" s="9"/>
      <c r="E21" s="16" t="s">
        <v>10</v>
      </c>
      <c r="L21" s="11"/>
    </row>
    <row r="22" ht="12.75" customHeight="1">
      <c r="A22" s="2"/>
      <c r="B22" s="2"/>
      <c r="C22" s="2"/>
      <c r="D22" s="9"/>
      <c r="E22" s="16" t="s">
        <v>11</v>
      </c>
      <c r="L22" s="11"/>
    </row>
    <row r="23" ht="12.75" customHeight="1">
      <c r="A23" s="2"/>
      <c r="B23" s="2"/>
      <c r="C23" s="2"/>
      <c r="D23" s="9"/>
      <c r="L23" s="11"/>
    </row>
    <row r="24" ht="12.75" customHeight="1">
      <c r="A24" s="2"/>
      <c r="B24" s="2"/>
      <c r="C24" s="2"/>
      <c r="D24" s="9"/>
      <c r="E24" s="16" t="s">
        <v>12</v>
      </c>
      <c r="L24" s="11"/>
    </row>
    <row r="25" ht="12.75" customHeight="1">
      <c r="A25" s="2"/>
      <c r="B25" s="2"/>
      <c r="C25" s="2"/>
      <c r="D25" s="9"/>
      <c r="L25" s="11"/>
    </row>
    <row r="26" ht="12.75" customHeight="1">
      <c r="A26" s="2"/>
      <c r="B26" s="2"/>
      <c r="C26" s="2"/>
      <c r="D26" s="9"/>
      <c r="E26" s="16" t="s">
        <v>13</v>
      </c>
      <c r="L26" s="11"/>
    </row>
    <row r="27" ht="12.75" customHeight="1">
      <c r="A27" s="2"/>
      <c r="B27" s="2"/>
      <c r="C27" s="2"/>
      <c r="D27" s="9"/>
      <c r="L27" s="11"/>
    </row>
    <row r="28" ht="12.75" customHeight="1">
      <c r="A28" s="2"/>
      <c r="B28" s="2"/>
      <c r="C28" s="2"/>
      <c r="D28" s="17"/>
      <c r="E28" s="18"/>
      <c r="F28" s="18"/>
      <c r="G28" s="18"/>
      <c r="H28" s="18"/>
      <c r="I28" s="18"/>
      <c r="J28" s="18"/>
      <c r="K28" s="18"/>
      <c r="L28" s="19"/>
    </row>
    <row r="29" ht="12.75" customHeight="1">
      <c r="A29" s="2"/>
      <c r="B29" s="2"/>
      <c r="C29" s="2"/>
    </row>
    <row r="30" ht="12.75" customHeight="1">
      <c r="A30" s="2"/>
      <c r="B30" s="2"/>
      <c r="C30" s="2"/>
    </row>
    <row r="31" ht="24.75" customHeight="1">
      <c r="A31" s="2"/>
      <c r="B31" s="2"/>
      <c r="C31" s="2"/>
      <c r="H31" s="20" t="s">
        <v>14</v>
      </c>
    </row>
    <row r="32" ht="12.75" customHeight="1">
      <c r="A32" s="2"/>
      <c r="B32" s="2"/>
      <c r="C32" s="2"/>
    </row>
    <row r="33" ht="12.75" customHeight="1">
      <c r="A33" s="2"/>
      <c r="B33" s="2"/>
      <c r="C33" s="2"/>
    </row>
    <row r="34" ht="12.75" customHeight="1">
      <c r="A34" s="2"/>
      <c r="B34" s="2"/>
      <c r="C34" s="2"/>
    </row>
    <row r="35" ht="53.25" customHeight="1">
      <c r="A35" s="21"/>
      <c r="B35" s="22" t="s">
        <v>15</v>
      </c>
      <c r="C35" s="21"/>
      <c r="D35" s="21"/>
      <c r="E35" s="23" t="s">
        <v>16</v>
      </c>
      <c r="F35" s="24" t="s">
        <v>17</v>
      </c>
      <c r="G35" s="25" t="s">
        <v>18</v>
      </c>
      <c r="H35" s="24" t="s">
        <v>17</v>
      </c>
      <c r="I35" s="25" t="s">
        <v>19</v>
      </c>
      <c r="J35" s="24" t="s">
        <v>17</v>
      </c>
      <c r="K35" s="23" t="s">
        <v>20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B36" s="26"/>
    </row>
    <row r="37" ht="12.75" customHeight="1">
      <c r="B37" s="26"/>
    </row>
    <row r="38" ht="55.5" customHeight="1">
      <c r="A38" s="21"/>
      <c r="B38" s="27" t="s">
        <v>21</v>
      </c>
      <c r="C38" s="21"/>
      <c r="D38" s="21"/>
      <c r="E38" s="23" t="s">
        <v>16</v>
      </c>
      <c r="F38" s="24" t="s">
        <v>17</v>
      </c>
      <c r="G38" s="23" t="s">
        <v>22</v>
      </c>
      <c r="H38" s="24" t="s">
        <v>17</v>
      </c>
      <c r="I38" s="23" t="s">
        <v>23</v>
      </c>
      <c r="J38" s="24" t="s">
        <v>17</v>
      </c>
      <c r="K38" s="23" t="s">
        <v>24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9" topLeftCell="A10" activePane="bottomLeft" state="frozen"/>
      <selection activeCell="F97" activeCellId="0" sqref="F97"/>
    </sheetView>
  </sheetViews>
  <sheetFormatPr baseColWidth="10" defaultColWidth="12.5703125" defaultRowHeight="15" customHeight="1"/>
  <cols>
    <col customWidth="1" min="1" max="1" width="4"/>
    <col customWidth="1" min="2" max="2" width="16.42578125"/>
    <col customWidth="1" min="3" max="3" width="4"/>
    <col customWidth="1" min="4" max="4" width="42"/>
    <col customWidth="1" min="5" max="5" width="15.5703125"/>
    <col customWidth="1" min="6" max="6" width="14.5703125"/>
    <col customWidth="1" min="7" max="7" width="3.5703125"/>
    <col customWidth="1" min="8" max="8" width="18.5703125"/>
    <col customWidth="1" min="9" max="27" width="11"/>
  </cols>
  <sheetData>
    <row r="1" ht="12.75" customHeight="1">
      <c r="B1" s="1" t="s">
        <v>0</v>
      </c>
      <c r="H1" s="28"/>
    </row>
    <row r="2" ht="12.75" customHeight="1">
      <c r="A2" s="2"/>
      <c r="B2" s="3" t="s">
        <v>25</v>
      </c>
      <c r="C2" s="2"/>
      <c r="D2" s="29" t="s">
        <v>2</v>
      </c>
      <c r="E2" s="2"/>
      <c r="F2" s="2"/>
      <c r="G2" s="2"/>
      <c r="H2" s="2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6.5" customHeight="1">
      <c r="D3" s="30" t="s">
        <v>26</v>
      </c>
      <c r="H3" s="31" t="s">
        <v>27</v>
      </c>
    </row>
    <row r="4" ht="16.5" customHeight="1">
      <c r="D4" s="32" t="s">
        <v>28</v>
      </c>
      <c r="H4" s="33" t="s">
        <v>29</v>
      </c>
    </row>
    <row r="5" ht="16.5" customHeight="1">
      <c r="D5" s="34" t="s">
        <v>30</v>
      </c>
      <c r="H5" s="35" t="s">
        <v>31</v>
      </c>
    </row>
    <row r="6" ht="12.75" customHeight="1">
      <c r="H6" s="28"/>
    </row>
    <row r="7" ht="12.75" customHeight="1">
      <c r="H7" s="28"/>
    </row>
    <row r="8" ht="16.5" customHeight="1">
      <c r="A8" s="12"/>
      <c r="B8" s="12"/>
      <c r="C8" s="12"/>
      <c r="D8" s="36" t="s">
        <v>32</v>
      </c>
      <c r="E8" s="37"/>
      <c r="F8" s="37"/>
      <c r="G8" s="12"/>
      <c r="H8" s="38" t="s">
        <v>33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2.75" customHeight="1"/>
    <row r="10" ht="12.75" customHeight="1">
      <c r="H10" s="28"/>
    </row>
    <row r="11" ht="13.5" customHeight="1">
      <c r="A11" s="39"/>
      <c r="B11" s="39"/>
      <c r="C11" s="40">
        <v>1</v>
      </c>
      <c r="D11" s="41" t="s">
        <v>34</v>
      </c>
      <c r="E11" s="4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3.5" customHeight="1">
      <c r="A12" s="39"/>
      <c r="B12" s="2"/>
      <c r="C12" s="2"/>
      <c r="D12" s="43" t="s">
        <v>35</v>
      </c>
      <c r="E12" s="44">
        <v>50000</v>
      </c>
      <c r="F12" s="2"/>
      <c r="G12" s="2"/>
      <c r="H12" s="35" t="s">
        <v>31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3.5" customHeight="1">
      <c r="A13" s="39"/>
      <c r="B13" s="2"/>
      <c r="C13" s="2"/>
      <c r="D13" s="43" t="s">
        <v>36</v>
      </c>
      <c r="E13" s="44">
        <v>75000</v>
      </c>
      <c r="F13" s="2"/>
      <c r="G13" s="2"/>
      <c r="H13" s="35" t="s">
        <v>31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3.5" customHeight="1">
      <c r="A14" s="39"/>
      <c r="B14" s="2"/>
      <c r="C14" s="2"/>
      <c r="D14" s="43" t="s">
        <v>37</v>
      </c>
      <c r="E14" s="44">
        <v>100000</v>
      </c>
      <c r="F14" s="2"/>
      <c r="G14" s="2"/>
      <c r="H14" s="35" t="s">
        <v>31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3.5" customHeight="1">
      <c r="A15" s="39"/>
      <c r="B15" s="2"/>
      <c r="C15" s="2"/>
      <c r="D15" s="43" t="s">
        <v>38</v>
      </c>
      <c r="E15" s="44">
        <v>150000</v>
      </c>
      <c r="F15" s="2"/>
      <c r="G15" s="2"/>
      <c r="H15" s="35" t="s">
        <v>31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3.5" customHeight="1">
      <c r="A16" s="39"/>
      <c r="B16" s="2"/>
      <c r="C16" s="2"/>
      <c r="D16" s="43" t="s">
        <v>39</v>
      </c>
      <c r="E16" s="44">
        <v>200000</v>
      </c>
      <c r="F16" s="2"/>
      <c r="G16" s="2"/>
      <c r="H16" s="35" t="s">
        <v>31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3.5" customHeight="1">
      <c r="A17" s="39"/>
      <c r="B17" s="2"/>
      <c r="C17" s="2"/>
      <c r="D17" s="43" t="s">
        <v>40</v>
      </c>
      <c r="E17" s="44">
        <v>250000</v>
      </c>
      <c r="F17" s="2"/>
      <c r="G17" s="2"/>
      <c r="H17" s="33" t="s">
        <v>29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39"/>
      <c r="B18" s="2"/>
      <c r="C18" s="2"/>
      <c r="D18" s="43" t="s">
        <v>41</v>
      </c>
      <c r="E18" s="44">
        <v>300000</v>
      </c>
      <c r="F18" s="2"/>
      <c r="G18" s="2"/>
      <c r="H18" s="35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3.5" customHeight="1">
      <c r="A19" s="39"/>
      <c r="B19" s="2"/>
      <c r="C19" s="2"/>
      <c r="D19" s="43" t="s">
        <v>42</v>
      </c>
      <c r="E19" s="44">
        <v>350000</v>
      </c>
      <c r="F19" s="2"/>
      <c r="G19" s="2"/>
      <c r="H19" s="33" t="s">
        <v>29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3.5" customHeight="1">
      <c r="A20" s="39"/>
      <c r="B20" s="2"/>
      <c r="C20" s="2"/>
      <c r="D20" s="43" t="s">
        <v>43</v>
      </c>
      <c r="E20" s="44">
        <v>400000</v>
      </c>
      <c r="F20" s="2"/>
      <c r="G20" s="2"/>
      <c r="H20" s="31" t="s">
        <v>27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3.5" customHeight="1">
      <c r="A21" s="39"/>
      <c r="B21" s="2"/>
      <c r="C21" s="2"/>
      <c r="D21" s="43" t="s">
        <v>44</v>
      </c>
      <c r="E21" s="44">
        <v>500000</v>
      </c>
      <c r="F21" s="2"/>
      <c r="G21" s="2"/>
      <c r="H21" s="33" t="s">
        <v>29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3.5" customHeight="1">
      <c r="A22" s="39"/>
      <c r="B22" s="2"/>
      <c r="C22" s="2"/>
      <c r="D22" s="43" t="s">
        <v>45</v>
      </c>
      <c r="E22" s="44">
        <v>750000</v>
      </c>
      <c r="F22" s="2"/>
      <c r="G22" s="2"/>
      <c r="H22" s="31" t="s">
        <v>27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3.5" customHeight="1">
      <c r="A23" s="39"/>
      <c r="B23" s="39"/>
      <c r="C23" s="2"/>
      <c r="D23" s="45" t="s">
        <v>46</v>
      </c>
      <c r="E23" s="46">
        <f>SUM(E12:E22)</f>
        <v>3125000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3.5" customHeight="1">
      <c r="A24" s="2"/>
      <c r="B24" s="2"/>
      <c r="C24" s="2"/>
      <c r="D24" s="2"/>
      <c r="E24" s="2"/>
      <c r="F24" s="2"/>
      <c r="G24" s="2"/>
      <c r="H24" s="2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3.5" customHeight="1">
      <c r="A25" s="2"/>
      <c r="B25" s="2"/>
      <c r="C25" s="2"/>
      <c r="D25" s="2"/>
      <c r="E25" s="2"/>
      <c r="F25" s="2"/>
      <c r="G25" s="2"/>
      <c r="H25" s="2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3.5" customHeight="1">
      <c r="A26" s="47"/>
      <c r="B26" s="48" t="s">
        <v>47</v>
      </c>
      <c r="C26" s="40">
        <v>2</v>
      </c>
      <c r="D26" s="41" t="s">
        <v>48</v>
      </c>
      <c r="E26" s="49" t="s">
        <v>49</v>
      </c>
      <c r="F26" s="49" t="s">
        <v>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3.5" customHeight="1">
      <c r="A27" s="47"/>
      <c r="B27" s="2"/>
      <c r="C27" s="50">
        <v>1</v>
      </c>
      <c r="D27" s="43" t="s">
        <v>51</v>
      </c>
      <c r="E27" s="44">
        <v>20</v>
      </c>
      <c r="F27" s="44">
        <v>25</v>
      </c>
      <c r="G27" s="2"/>
      <c r="H27" s="35" t="s">
        <v>31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3.5" customHeight="1">
      <c r="A28" s="47"/>
      <c r="B28" s="2"/>
      <c r="C28" s="50">
        <v>2</v>
      </c>
      <c r="D28" s="43" t="s">
        <v>52</v>
      </c>
      <c r="E28" s="44">
        <v>40</v>
      </c>
      <c r="F28" s="44">
        <v>50</v>
      </c>
      <c r="G28" s="2"/>
      <c r="H28" s="35" t="s">
        <v>31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3.5" customHeight="1">
      <c r="A29" s="47"/>
      <c r="B29" s="2"/>
      <c r="C29" s="50">
        <v>3</v>
      </c>
      <c r="D29" s="43" t="s">
        <v>53</v>
      </c>
      <c r="E29" s="44">
        <v>60</v>
      </c>
      <c r="F29" s="44">
        <v>75</v>
      </c>
      <c r="G29" s="2"/>
      <c r="H29" s="33" t="s">
        <v>29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3.5" customHeight="1">
      <c r="A30" s="47"/>
      <c r="B30" s="2"/>
      <c r="C30" s="50">
        <v>4</v>
      </c>
      <c r="D30" s="43" t="s">
        <v>54</v>
      </c>
      <c r="E30" s="44">
        <v>80</v>
      </c>
      <c r="F30" s="44">
        <v>100</v>
      </c>
      <c r="G30" s="2"/>
      <c r="H30" s="33" t="s">
        <v>29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3.5" customHeight="1">
      <c r="A31" s="47"/>
      <c r="B31" s="2"/>
      <c r="C31" s="50">
        <v>5</v>
      </c>
      <c r="D31" s="43" t="s">
        <v>55</v>
      </c>
      <c r="E31" s="44">
        <v>100</v>
      </c>
      <c r="F31" s="44">
        <v>125</v>
      </c>
      <c r="G31" s="2"/>
      <c r="H31" s="31" t="s">
        <v>27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3.5" customHeight="1">
      <c r="A32" s="47"/>
      <c r="B32" s="2"/>
      <c r="C32" s="2"/>
      <c r="D32" s="51"/>
      <c r="E32" s="52"/>
      <c r="F32" s="5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3.5" customHeight="1">
      <c r="A33" s="47"/>
      <c r="B33" s="2"/>
      <c r="C33" s="2"/>
      <c r="D33" s="53"/>
      <c r="E33" s="54"/>
      <c r="F33" s="54"/>
      <c r="G33" s="2"/>
      <c r="H33" s="2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3.5" customHeight="1">
      <c r="A34" s="47"/>
      <c r="B34" s="2"/>
      <c r="C34" s="2"/>
      <c r="D34" s="53"/>
      <c r="E34" s="54"/>
      <c r="F34" s="54"/>
      <c r="G34" s="2"/>
      <c r="H34" s="2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3.5" customHeight="1">
      <c r="A35" s="55"/>
      <c r="B35" s="2"/>
      <c r="C35" s="40">
        <v>3</v>
      </c>
      <c r="D35" s="41" t="s">
        <v>56</v>
      </c>
      <c r="E35" s="49" t="s">
        <v>49</v>
      </c>
      <c r="F35" s="49" t="s">
        <v>50</v>
      </c>
      <c r="G35" s="2"/>
      <c r="H35" s="2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3.5" customHeight="1">
      <c r="A36" s="47"/>
      <c r="B36" s="2"/>
      <c r="C36" s="50">
        <v>1</v>
      </c>
      <c r="D36" s="43" t="s">
        <v>57</v>
      </c>
      <c r="E36" s="44">
        <v>2</v>
      </c>
      <c r="F36" s="44">
        <v>2.5</v>
      </c>
      <c r="G36" s="2"/>
      <c r="H36" s="35" t="s">
        <v>31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3.5" customHeight="1">
      <c r="A37" s="47"/>
      <c r="B37" s="2"/>
      <c r="C37" s="50">
        <v>2</v>
      </c>
      <c r="D37" s="43" t="s">
        <v>58</v>
      </c>
      <c r="E37" s="44">
        <v>4</v>
      </c>
      <c r="F37" s="44">
        <v>5</v>
      </c>
      <c r="G37" s="2"/>
      <c r="H37" s="33" t="s">
        <v>29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3.5" customHeight="1">
      <c r="A38" s="47"/>
      <c r="B38" s="2"/>
      <c r="C38" s="50">
        <v>3</v>
      </c>
      <c r="D38" s="43" t="s">
        <v>59</v>
      </c>
      <c r="E38" s="44">
        <v>6</v>
      </c>
      <c r="F38" s="44">
        <v>7.5</v>
      </c>
      <c r="G38" s="2"/>
      <c r="H38" s="31" t="s">
        <v>27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3.5" customHeight="1">
      <c r="A39" s="47"/>
      <c r="B39" s="2"/>
      <c r="C39" s="50">
        <v>4</v>
      </c>
      <c r="D39" s="43" t="s">
        <v>60</v>
      </c>
      <c r="E39" s="44">
        <v>8</v>
      </c>
      <c r="F39" s="44">
        <v>10</v>
      </c>
      <c r="G39" s="2"/>
      <c r="H39" s="3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3.5" customHeight="1">
      <c r="A40" s="47"/>
      <c r="B40" s="2"/>
      <c r="C40" s="50">
        <v>5</v>
      </c>
      <c r="D40" s="43" t="s">
        <v>61</v>
      </c>
      <c r="E40" s="44">
        <v>10</v>
      </c>
      <c r="F40" s="44">
        <v>12.5</v>
      </c>
      <c r="G40" s="2"/>
      <c r="H40" s="31" t="s">
        <v>27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3.5" customHeight="1">
      <c r="A41" s="55"/>
      <c r="B41" s="47"/>
      <c r="C41" s="2"/>
      <c r="D41" s="51"/>
      <c r="E41" s="52"/>
      <c r="F41" s="5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3.5" customHeight="1">
      <c r="A42" s="2"/>
      <c r="B42" s="2"/>
      <c r="C42" s="2"/>
      <c r="D42" s="53"/>
      <c r="E42" s="54"/>
      <c r="F42" s="54"/>
      <c r="G42" s="2"/>
      <c r="H42" s="2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3.5" customHeight="1">
      <c r="A43" s="2"/>
      <c r="B43" s="2"/>
      <c r="C43" s="2"/>
      <c r="D43" s="53"/>
      <c r="E43" s="54"/>
      <c r="F43" s="54"/>
      <c r="G43" s="2"/>
      <c r="H43" s="2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3.5" customHeight="1">
      <c r="A44" s="56"/>
      <c r="B44" s="57" t="s">
        <v>62</v>
      </c>
      <c r="C44" s="40">
        <v>4</v>
      </c>
      <c r="D44" s="41" t="s">
        <v>63</v>
      </c>
      <c r="E44" s="49" t="s">
        <v>49</v>
      </c>
      <c r="F44" s="49" t="s">
        <v>50</v>
      </c>
      <c r="G44" s="2"/>
      <c r="H44" s="2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3.5" customHeight="1">
      <c r="A45" s="56"/>
      <c r="B45" s="2"/>
      <c r="C45" s="58">
        <v>1</v>
      </c>
      <c r="D45" s="59" t="str">
        <f t="shared" ref="D45:D58" si="0">D27</f>
        <v xml:space="preserve">ScreenSnooze Basic</v>
      </c>
      <c r="E45" s="44">
        <v>3</v>
      </c>
      <c r="F45" s="44">
        <v>4</v>
      </c>
      <c r="G45" s="2"/>
      <c r="H45" s="35" t="s">
        <v>31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3.5" customHeight="1">
      <c r="A46" s="56"/>
      <c r="B46" s="2"/>
      <c r="C46" s="58">
        <v>2</v>
      </c>
      <c r="D46" s="59" t="str">
        <f t="shared" si="0"/>
        <v xml:space="preserve">ScreenSnooze Freemium</v>
      </c>
      <c r="E46" s="44">
        <v>6</v>
      </c>
      <c r="F46" s="44">
        <v>8</v>
      </c>
      <c r="G46" s="2"/>
      <c r="H46" s="35" t="s">
        <v>31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3.5" customHeight="1">
      <c r="A47" s="56"/>
      <c r="B47" s="2"/>
      <c r="C47" s="58">
        <v>3</v>
      </c>
      <c r="D47" s="59" t="str">
        <f t="shared" si="0"/>
        <v xml:space="preserve">ScreenSnooze Donate</v>
      </c>
      <c r="E47" s="44">
        <v>9</v>
      </c>
      <c r="F47" s="44">
        <v>12</v>
      </c>
      <c r="G47" s="2"/>
      <c r="H47" s="33" t="s">
        <v>29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3.5" customHeight="1">
      <c r="A48" s="56"/>
      <c r="B48" s="2"/>
      <c r="C48" s="58">
        <v>4</v>
      </c>
      <c r="D48" s="59" t="str">
        <f t="shared" si="0"/>
        <v xml:space="preserve">ScreenSnooze Plus</v>
      </c>
      <c r="E48" s="44">
        <v>12</v>
      </c>
      <c r="F48" s="44">
        <v>16</v>
      </c>
      <c r="G48" s="2"/>
      <c r="H48" s="31" t="s">
        <v>27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3.5" customHeight="1">
      <c r="A49" s="56"/>
      <c r="B49" s="2"/>
      <c r="C49" s="58">
        <v>5</v>
      </c>
      <c r="D49" s="59" t="str">
        <f t="shared" si="0"/>
        <v xml:space="preserve">ScreenSnoozee Enterprise</v>
      </c>
      <c r="E49" s="44">
        <v>15</v>
      </c>
      <c r="F49" s="44">
        <v>20</v>
      </c>
      <c r="G49" s="2"/>
      <c r="H49" s="31" t="s">
        <v>27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3.5" customHeight="1">
      <c r="A50" s="56"/>
      <c r="B50" s="2"/>
      <c r="C50" s="2"/>
      <c r="D50" s="60"/>
      <c r="E50" s="61"/>
      <c r="F50" s="6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3.5" customHeight="1">
      <c r="A51" s="56"/>
      <c r="B51" s="2"/>
      <c r="C51" s="2"/>
      <c r="D51" s="2"/>
      <c r="E51" s="2"/>
      <c r="F51" s="2"/>
      <c r="G51" s="2"/>
      <c r="H51" s="2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3.5" customHeight="1">
      <c r="A52" s="56"/>
      <c r="B52" s="2"/>
      <c r="C52" s="2"/>
      <c r="D52" s="2"/>
      <c r="E52" s="2"/>
      <c r="F52" s="2"/>
      <c r="G52" s="2"/>
      <c r="H52" s="2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3.5" customHeight="1">
      <c r="A53" s="56"/>
      <c r="B53" s="2"/>
      <c r="C53" s="40">
        <v>5</v>
      </c>
      <c r="D53" s="41" t="s">
        <v>64</v>
      </c>
      <c r="E53" s="49" t="s">
        <v>49</v>
      </c>
      <c r="F53" s="49" t="s">
        <v>50</v>
      </c>
      <c r="G53" s="2"/>
      <c r="H53" s="2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3.5" customHeight="1">
      <c r="A54" s="56"/>
      <c r="B54" s="2"/>
      <c r="C54" s="58">
        <v>1</v>
      </c>
      <c r="D54" s="59" t="str">
        <f t="shared" si="0"/>
        <v xml:space="preserve">Quota Type 1</v>
      </c>
      <c r="E54" s="44">
        <v>0.20000000000000001</v>
      </c>
      <c r="F54" s="44">
        <v>0.25</v>
      </c>
      <c r="G54" s="2"/>
      <c r="H54" s="35" t="s">
        <v>31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3.5" customHeight="1">
      <c r="A55" s="56"/>
      <c r="B55" s="2"/>
      <c r="C55" s="58">
        <v>2</v>
      </c>
      <c r="D55" s="62" t="str">
        <f t="shared" si="0"/>
        <v xml:space="preserve">Quota Type 2</v>
      </c>
      <c r="E55" s="44">
        <v>0.40000000000000002</v>
      </c>
      <c r="F55" s="44">
        <v>0.5</v>
      </c>
      <c r="G55" s="2"/>
      <c r="H55" s="33" t="s">
        <v>29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3.5" customHeight="1">
      <c r="A56" s="56"/>
      <c r="B56" s="2"/>
      <c r="C56" s="58">
        <v>3</v>
      </c>
      <c r="D56" s="62" t="str">
        <f t="shared" si="0"/>
        <v xml:space="preserve">Quota Type 3</v>
      </c>
      <c r="E56" s="44">
        <v>0.59999999999999998</v>
      </c>
      <c r="F56" s="44">
        <v>0.75</v>
      </c>
      <c r="G56" s="2"/>
      <c r="H56" s="31" t="s">
        <v>27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3.5" customHeight="1">
      <c r="A57" s="56"/>
      <c r="B57" s="2"/>
      <c r="C57" s="58">
        <v>4</v>
      </c>
      <c r="D57" s="62" t="str">
        <f t="shared" si="0"/>
        <v xml:space="preserve">Quota Type 4</v>
      </c>
      <c r="E57" s="44">
        <v>0.80000000000000004</v>
      </c>
      <c r="F57" s="44">
        <v>1</v>
      </c>
      <c r="G57" s="2"/>
      <c r="H57" s="31" t="s">
        <v>27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3.5" customHeight="1">
      <c r="A58" s="56"/>
      <c r="B58" s="2"/>
      <c r="C58" s="58">
        <v>5</v>
      </c>
      <c r="D58" s="62" t="str">
        <f t="shared" si="0"/>
        <v xml:space="preserve">Quota Type 5</v>
      </c>
      <c r="E58" s="44">
        <v>1</v>
      </c>
      <c r="F58" s="44">
        <v>1.25</v>
      </c>
      <c r="G58" s="2"/>
      <c r="H58" s="31" t="s">
        <v>27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3.5" customHeight="1">
      <c r="A59" s="56"/>
      <c r="B59" s="56"/>
      <c r="C59" s="2"/>
      <c r="D59" s="63"/>
      <c r="E59" s="61"/>
      <c r="F59" s="6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3.5" customHeight="1">
      <c r="A60" s="2"/>
      <c r="B60" s="2"/>
      <c r="C60" s="2"/>
      <c r="D60" s="2"/>
      <c r="E60" s="2"/>
      <c r="F60" s="2"/>
      <c r="G60" s="2"/>
      <c r="H60" s="2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3.5" customHeight="1">
      <c r="A61" s="2"/>
      <c r="B61" s="2"/>
      <c r="C61" s="2"/>
      <c r="D61" s="2"/>
      <c r="E61" s="2"/>
      <c r="F61" s="2"/>
      <c r="G61" s="2"/>
      <c r="H61" s="2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3.5" customHeight="1">
      <c r="A62" s="64"/>
      <c r="B62" s="64"/>
      <c r="C62" s="40">
        <v>6</v>
      </c>
      <c r="D62" s="41" t="s">
        <v>65</v>
      </c>
      <c r="E62" s="49" t="s">
        <v>49</v>
      </c>
      <c r="F62" s="49" t="s">
        <v>50</v>
      </c>
      <c r="G62" s="2"/>
      <c r="H62" s="2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3.5" customHeight="1">
      <c r="A63" s="64"/>
      <c r="B63" s="2"/>
      <c r="C63" s="2"/>
      <c r="D63" s="43" t="s">
        <v>66</v>
      </c>
      <c r="E63" s="44">
        <v>3000</v>
      </c>
      <c r="F63" s="44">
        <v>35000</v>
      </c>
      <c r="G63" s="2"/>
      <c r="H63" s="33" t="s">
        <v>29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3.5" customHeight="1">
      <c r="A64" s="64"/>
      <c r="B64" s="2"/>
      <c r="C64" s="2"/>
      <c r="D64" s="43" t="s">
        <v>67</v>
      </c>
      <c r="E64" s="44">
        <v>1000</v>
      </c>
      <c r="F64" s="44">
        <v>1200</v>
      </c>
      <c r="G64" s="2"/>
      <c r="H64" s="35" t="s">
        <v>31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3.5" customHeight="1">
      <c r="A65" s="64"/>
      <c r="B65" s="2"/>
      <c r="C65" s="2"/>
      <c r="D65" s="43" t="s">
        <v>68</v>
      </c>
      <c r="E65" s="44">
        <v>500</v>
      </c>
      <c r="F65" s="44">
        <v>600</v>
      </c>
      <c r="G65" s="2"/>
      <c r="H65" s="35" t="s">
        <v>31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3.5" customHeight="1">
      <c r="A66" s="64"/>
      <c r="B66" s="2"/>
      <c r="C66" s="2"/>
      <c r="D66" s="43" t="s">
        <v>69</v>
      </c>
      <c r="E66" s="44">
        <v>80</v>
      </c>
      <c r="F66" s="44">
        <v>130</v>
      </c>
      <c r="G66" s="2"/>
      <c r="H66" s="35" t="s">
        <v>31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3.5" customHeight="1">
      <c r="A67" s="64"/>
      <c r="B67" s="2"/>
      <c r="C67" s="2"/>
      <c r="D67" s="43" t="s">
        <v>70</v>
      </c>
      <c r="E67" s="44">
        <v>300</v>
      </c>
      <c r="F67" s="44">
        <v>450</v>
      </c>
      <c r="G67" s="2"/>
      <c r="H67" s="33" t="s">
        <v>29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3.5" customHeight="1">
      <c r="A68" s="64"/>
      <c r="B68" s="2"/>
      <c r="C68" s="2"/>
      <c r="D68" s="43" t="s">
        <v>71</v>
      </c>
      <c r="E68" s="44">
        <v>500</v>
      </c>
      <c r="F68" s="44">
        <v>600</v>
      </c>
      <c r="G68" s="2"/>
      <c r="H68" s="33" t="s">
        <v>29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3.5" customHeight="1">
      <c r="A69" s="64"/>
      <c r="B69" s="2"/>
      <c r="C69" s="2"/>
      <c r="D69" s="43" t="s">
        <v>72</v>
      </c>
      <c r="E69" s="44">
        <v>20000</v>
      </c>
      <c r="F69" s="44">
        <v>26000</v>
      </c>
      <c r="G69" s="2"/>
      <c r="H69" s="33" t="s">
        <v>29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3.5" customHeight="1">
      <c r="A70" s="64"/>
      <c r="B70" s="2"/>
      <c r="C70" s="2"/>
      <c r="D70" s="43" t="s">
        <v>73</v>
      </c>
      <c r="E70" s="44">
        <v>1500</v>
      </c>
      <c r="F70" s="44">
        <v>2000</v>
      </c>
      <c r="G70" s="2"/>
      <c r="H70" s="31" t="s">
        <v>27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3.5" customHeight="1">
      <c r="A71" s="64"/>
      <c r="B71" s="2"/>
      <c r="C71" s="2"/>
      <c r="D71" s="43" t="s">
        <v>74</v>
      </c>
      <c r="E71" s="44">
        <v>2500</v>
      </c>
      <c r="F71" s="44">
        <v>3500</v>
      </c>
      <c r="G71" s="2"/>
      <c r="H71" s="35" t="s">
        <v>31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3.5" customHeight="1">
      <c r="A72" s="64"/>
      <c r="B72" s="2"/>
      <c r="C72" s="2"/>
      <c r="D72" s="43" t="s">
        <v>75</v>
      </c>
      <c r="E72" s="44">
        <v>1000</v>
      </c>
      <c r="F72" s="44">
        <v>1300</v>
      </c>
      <c r="G72" s="2"/>
      <c r="H72" s="33" t="s">
        <v>29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3.5" customHeight="1">
      <c r="A73" s="64"/>
      <c r="B73" s="2"/>
      <c r="C73" s="2"/>
      <c r="D73" s="43" t="s">
        <v>76</v>
      </c>
      <c r="E73" s="44">
        <v>500</v>
      </c>
      <c r="F73" s="44">
        <v>500</v>
      </c>
      <c r="G73" s="2"/>
      <c r="H73" s="31" t="s">
        <v>27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3.5" customHeight="1">
      <c r="A74" s="64"/>
      <c r="B74" s="2"/>
      <c r="C74" s="2"/>
      <c r="D74" s="43" t="s">
        <v>77</v>
      </c>
      <c r="E74" s="44">
        <v>1500</v>
      </c>
      <c r="F74" s="44">
        <v>2000</v>
      </c>
      <c r="G74" s="2"/>
      <c r="H74" s="31" t="s">
        <v>27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3.5" customHeight="1">
      <c r="A75" s="64"/>
      <c r="B75" s="2"/>
      <c r="C75" s="2"/>
      <c r="D75" s="43" t="s">
        <v>78</v>
      </c>
      <c r="E75" s="44">
        <v>1000</v>
      </c>
      <c r="F75" s="44">
        <v>1600</v>
      </c>
      <c r="G75" s="2"/>
      <c r="H75" s="31" t="s">
        <v>27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3.5" customHeight="1">
      <c r="A76" s="64"/>
      <c r="B76" s="2"/>
      <c r="C76" s="2"/>
      <c r="D76" s="43" t="s">
        <v>79</v>
      </c>
      <c r="E76" s="44">
        <v>2000</v>
      </c>
      <c r="F76" s="44">
        <v>2500</v>
      </c>
      <c r="G76" s="2"/>
      <c r="H76" s="31" t="s">
        <v>27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3.5" customHeight="1">
      <c r="A77" s="64"/>
      <c r="B77" s="64"/>
      <c r="C77" s="2"/>
      <c r="D77" s="45" t="s">
        <v>80</v>
      </c>
      <c r="E77" s="46">
        <f t="shared" ref="E77:F77" si="1">SUM(E63:E76)</f>
        <v>35380</v>
      </c>
      <c r="F77" s="46">
        <f t="shared" si="1"/>
        <v>77380</v>
      </c>
      <c r="G77" s="2"/>
      <c r="H77" s="33" t="s">
        <v>29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/>
    <row r="79" ht="12.75" customHeight="1"/>
    <row r="80" ht="22.5" customHeight="1">
      <c r="B80" s="65" t="s">
        <v>81</v>
      </c>
      <c r="C80" s="41"/>
      <c r="D80" s="41"/>
      <c r="E80" s="41"/>
      <c r="F80" s="41"/>
      <c r="G80" s="41"/>
      <c r="H80" s="41"/>
      <c r="I80" s="41"/>
    </row>
    <row r="81" ht="12.75" customHeight="1"/>
    <row r="82" ht="12.75" customHeight="1"/>
    <row r="83" ht="12.75" customHeight="1">
      <c r="A83" s="66"/>
      <c r="B83" s="66"/>
      <c r="C83" s="40">
        <v>7</v>
      </c>
      <c r="D83" s="41" t="s">
        <v>82</v>
      </c>
      <c r="E83" s="42"/>
    </row>
    <row r="84" ht="12.75" customHeight="1">
      <c r="A84" s="66"/>
      <c r="B84" s="67"/>
      <c r="C84" s="2"/>
      <c r="D84" s="43" t="s">
        <v>83</v>
      </c>
      <c r="E84" s="44">
        <v>160000</v>
      </c>
    </row>
    <row r="85" ht="12.75" customHeight="1">
      <c r="A85" s="66"/>
      <c r="B85" s="67"/>
      <c r="C85" s="2"/>
      <c r="D85" s="43" t="s">
        <v>84</v>
      </c>
      <c r="E85" s="44">
        <v>75000</v>
      </c>
    </row>
    <row r="86" ht="12.75" customHeight="1">
      <c r="A86" s="66"/>
      <c r="B86" s="67"/>
      <c r="C86" s="2"/>
      <c r="D86" s="43" t="s">
        <v>85</v>
      </c>
      <c r="E86" s="44">
        <v>30000</v>
      </c>
    </row>
    <row r="87" ht="12.75" customHeight="1">
      <c r="A87" s="66"/>
      <c r="B87" s="67"/>
      <c r="C87" s="2"/>
      <c r="D87" s="43" t="s">
        <v>86</v>
      </c>
      <c r="E87" s="44">
        <v>15000</v>
      </c>
    </row>
    <row r="88" ht="12.75" customHeight="1">
      <c r="A88" s="66"/>
      <c r="B88" s="67"/>
      <c r="C88" s="2"/>
      <c r="D88" s="43" t="s">
        <v>87</v>
      </c>
      <c r="E88" s="44">
        <v>5000</v>
      </c>
    </row>
    <row r="89" ht="12.75" customHeight="1">
      <c r="A89" s="66"/>
      <c r="B89" s="67"/>
      <c r="C89" s="2"/>
      <c r="D89" s="68" t="s">
        <v>88</v>
      </c>
      <c r="E89" s="69">
        <f>SUM(E84:E88)</f>
        <v>285000</v>
      </c>
    </row>
    <row r="90" ht="12.75" customHeight="1">
      <c r="A90" s="66"/>
      <c r="B90" s="67"/>
    </row>
    <row r="91" ht="12.75" customHeight="1">
      <c r="A91" s="66"/>
      <c r="B91" s="67"/>
    </row>
    <row r="92" ht="12.75" customHeight="1">
      <c r="A92" s="66"/>
      <c r="B92" s="67"/>
      <c r="C92" s="40">
        <v>8</v>
      </c>
      <c r="D92" s="41" t="s">
        <v>89</v>
      </c>
      <c r="E92" s="42"/>
    </row>
    <row r="93" ht="12.75" customHeight="1">
      <c r="A93" s="66"/>
      <c r="B93" s="67"/>
      <c r="C93" s="2"/>
      <c r="D93" s="43" t="s">
        <v>90</v>
      </c>
      <c r="E93" s="44">
        <v>800000</v>
      </c>
    </row>
    <row r="94" ht="12.75" customHeight="1">
      <c r="A94" s="66"/>
      <c r="B94" s="67"/>
      <c r="C94" s="2"/>
      <c r="D94" s="43" t="s">
        <v>91</v>
      </c>
      <c r="E94" s="70">
        <v>60</v>
      </c>
    </row>
    <row r="95" ht="12.75" customHeight="1">
      <c r="A95" s="66"/>
      <c r="B95" s="67"/>
      <c r="C95" s="2"/>
      <c r="D95" s="43" t="s">
        <v>92</v>
      </c>
      <c r="E95" s="71">
        <v>0.059999999999999998</v>
      </c>
    </row>
    <row r="96" ht="12.75" customHeight="1">
      <c r="A96" s="66"/>
      <c r="B96" s="66"/>
      <c r="C96" s="2"/>
      <c r="D96" s="60"/>
      <c r="E96" s="52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pane xSplit="4" ySplit="6" topLeftCell="E7" activePane="bottomRight" state="frozen"/>
      <selection activeCell="H120" activeCellId="0" sqref="H120"/>
    </sheetView>
  </sheetViews>
  <sheetFormatPr baseColWidth="10" defaultColWidth="12.5703125" defaultRowHeight="15" customHeight="1"/>
  <cols>
    <col customWidth="1" min="1" max="1" width="2.5703125"/>
    <col customWidth="1" min="2" max="2" width="23.7109375"/>
    <col customWidth="1" min="3" max="3" width="2.5703125"/>
    <col customWidth="1" min="4" max="4" width="27.5703125"/>
    <col customWidth="1" min="5" max="5" width="1.42578125"/>
    <col customWidth="1" min="6" max="6" width="13.8515625"/>
    <col customWidth="1" min="7" max="7" width="13.00390625"/>
    <col customWidth="1" min="8" max="9" width="13.28125"/>
    <col customWidth="1" min="10" max="10" width="14.28125"/>
    <col customWidth="1" min="11" max="11" width="15.00390625"/>
    <col customWidth="1" min="12" max="12" width="13.57421875"/>
    <col customWidth="1" min="13" max="13" width="14.00390625"/>
    <col customWidth="1" min="14" max="14" width="12.57421875"/>
    <col customWidth="1" min="15" max="15" width="12.7109375"/>
    <col customWidth="1" min="16" max="16" width="13.8515625"/>
    <col customWidth="1" min="17" max="17" width="13.28125"/>
    <col customWidth="1" min="18" max="18" width="12.8515625"/>
    <col customWidth="1" min="19" max="19" width="9.5703125"/>
    <col customWidth="1" min="20" max="20" width="13.28125"/>
    <col customWidth="1" min="21" max="21" width="12.8515625"/>
    <col customWidth="1" min="22" max="22" width="12.7109375"/>
    <col customWidth="1" min="23" max="23" width="12.8515625"/>
    <col customWidth="1" min="24" max="24" width="13.8515625"/>
    <col customWidth="1" min="25" max="25" width="12.57421875"/>
    <col customWidth="1" min="26" max="26" width="14.00390625"/>
    <col customWidth="1" min="27" max="27" width="13.57421875"/>
    <col customWidth="1" min="28" max="28" width="11.5703125"/>
    <col customWidth="1" min="29" max="29" width="13.00390625"/>
    <col customWidth="1" min="30" max="30" width="11.5703125"/>
    <col customWidth="1" min="31" max="32" width="13.421875"/>
    <col customWidth="1" min="33" max="52" width="11.5703125"/>
  </cols>
  <sheetData>
    <row r="1" ht="22.5" customHeight="1">
      <c r="B1" s="1" t="s">
        <v>0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</row>
    <row r="2" ht="22.5" customHeight="1">
      <c r="A2" s="2"/>
      <c r="B2" s="3" t="s">
        <v>93</v>
      </c>
      <c r="C2" s="2"/>
      <c r="D2" s="29" t="s">
        <v>2</v>
      </c>
      <c r="E2" s="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ht="12.75" customHeight="1">
      <c r="D3" s="30" t="s">
        <v>26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</row>
    <row r="4" ht="16.5" customHeight="1">
      <c r="A4" s="73"/>
      <c r="B4" s="73"/>
      <c r="C4" s="73"/>
      <c r="D4" s="32" t="s">
        <v>28</v>
      </c>
      <c r="E4" s="73"/>
      <c r="F4" s="74" t="s">
        <v>94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73"/>
      <c r="T4" s="74" t="s">
        <v>95</v>
      </c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6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ht="12.75" customHeight="1">
      <c r="D5" s="34" t="s">
        <v>30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ht="12.75" customHeight="1">
      <c r="F6" s="77">
        <v>1</v>
      </c>
      <c r="G6" s="77">
        <f t="shared" ref="G6:Q6" si="2">F6+1</f>
        <v>2</v>
      </c>
      <c r="H6" s="77">
        <f t="shared" si="2"/>
        <v>3</v>
      </c>
      <c r="I6" s="77">
        <f t="shared" si="2"/>
        <v>4</v>
      </c>
      <c r="J6" s="77">
        <f t="shared" si="2"/>
        <v>5</v>
      </c>
      <c r="K6" s="77">
        <f t="shared" si="2"/>
        <v>6</v>
      </c>
      <c r="L6" s="77">
        <f t="shared" si="2"/>
        <v>7</v>
      </c>
      <c r="M6" s="77">
        <f t="shared" si="2"/>
        <v>8</v>
      </c>
      <c r="N6" s="77">
        <f t="shared" si="2"/>
        <v>9</v>
      </c>
      <c r="O6" s="77">
        <f t="shared" si="2"/>
        <v>10</v>
      </c>
      <c r="P6" s="77">
        <f t="shared" si="2"/>
        <v>11</v>
      </c>
      <c r="Q6" s="77">
        <f t="shared" si="2"/>
        <v>12</v>
      </c>
      <c r="R6" s="77" t="s">
        <v>96</v>
      </c>
      <c r="T6" s="77">
        <v>1</v>
      </c>
      <c r="U6" s="77">
        <f t="shared" ref="U6:AE6" si="3">T6+1</f>
        <v>2</v>
      </c>
      <c r="V6" s="77">
        <f t="shared" si="3"/>
        <v>3</v>
      </c>
      <c r="W6" s="77">
        <f t="shared" si="3"/>
        <v>4</v>
      </c>
      <c r="X6" s="77">
        <f t="shared" si="3"/>
        <v>5</v>
      </c>
      <c r="Y6" s="77">
        <f t="shared" si="3"/>
        <v>6</v>
      </c>
      <c r="Z6" s="77">
        <f t="shared" si="3"/>
        <v>7</v>
      </c>
      <c r="AA6" s="77">
        <f t="shared" si="3"/>
        <v>8</v>
      </c>
      <c r="AB6" s="77">
        <f t="shared" si="3"/>
        <v>9</v>
      </c>
      <c r="AC6" s="77">
        <f t="shared" si="3"/>
        <v>10</v>
      </c>
      <c r="AD6" s="77">
        <f t="shared" si="3"/>
        <v>11</v>
      </c>
      <c r="AE6" s="77">
        <f t="shared" si="3"/>
        <v>12</v>
      </c>
      <c r="AF6" s="77" t="s">
        <v>96</v>
      </c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ht="12.75" customHeight="1"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ht="16.5" customHeight="1">
      <c r="D8" s="78" t="s">
        <v>97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80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ht="12.75" customHeight="1">
      <c r="D9" s="81" t="str">
        <f>'(1) DATA &amp; ASSUMPTIONS'!D27</f>
        <v xml:space="preserve">ScreenSnooze Basic</v>
      </c>
      <c r="F9" s="82">
        <v>100</v>
      </c>
      <c r="G9" s="82">
        <v>120</v>
      </c>
      <c r="H9" s="82">
        <v>140</v>
      </c>
      <c r="I9" s="82">
        <v>200</v>
      </c>
      <c r="J9" s="82">
        <v>250</v>
      </c>
      <c r="K9" s="82">
        <v>340</v>
      </c>
      <c r="L9" s="82">
        <v>500</v>
      </c>
      <c r="M9" s="82">
        <v>670</v>
      </c>
      <c r="N9" s="82">
        <v>800</v>
      </c>
      <c r="O9" s="82">
        <v>920</v>
      </c>
      <c r="P9" s="82">
        <v>1200</v>
      </c>
      <c r="Q9" s="82">
        <v>1400</v>
      </c>
      <c r="R9" s="83">
        <f t="shared" ref="R9:R13" si="4">SUM(F9:Q9)</f>
        <v>6640</v>
      </c>
      <c r="T9" s="82">
        <v>1600</v>
      </c>
      <c r="U9" s="82">
        <v>1700</v>
      </c>
      <c r="V9" s="82">
        <v>1780</v>
      </c>
      <c r="W9" s="82">
        <v>1840</v>
      </c>
      <c r="X9" s="82">
        <v>1880</v>
      </c>
      <c r="Y9" s="82">
        <v>1930</v>
      </c>
      <c r="Z9" s="82">
        <v>1920</v>
      </c>
      <c r="AA9" s="82">
        <v>1650</v>
      </c>
      <c r="AB9" s="82">
        <v>1940</v>
      </c>
      <c r="AC9" s="82">
        <v>1960</v>
      </c>
      <c r="AD9" s="82">
        <v>1950</v>
      </c>
      <c r="AE9" s="82">
        <v>1980</v>
      </c>
      <c r="AF9" s="83">
        <f t="shared" ref="AF9:AF13" si="5">SUM(T9:AE9)</f>
        <v>22130</v>
      </c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</row>
    <row r="10" ht="12.75" customHeight="1">
      <c r="D10" s="81" t="str">
        <f>'(1) DATA &amp; ASSUMPTIONS'!D28</f>
        <v xml:space="preserve">ScreenSnooze Freemium</v>
      </c>
      <c r="F10" s="82">
        <v>50</v>
      </c>
      <c r="G10" s="82">
        <v>60</v>
      </c>
      <c r="H10" s="82">
        <v>70</v>
      </c>
      <c r="I10" s="82">
        <v>100</v>
      </c>
      <c r="J10" s="82">
        <v>120</v>
      </c>
      <c r="K10" s="82">
        <v>160</v>
      </c>
      <c r="L10" s="82">
        <v>250</v>
      </c>
      <c r="M10" s="82">
        <v>320</v>
      </c>
      <c r="N10" s="82">
        <v>400</v>
      </c>
      <c r="O10" s="82">
        <v>450</v>
      </c>
      <c r="P10" s="82">
        <v>550</v>
      </c>
      <c r="Q10" s="82">
        <v>700</v>
      </c>
      <c r="R10" s="83">
        <f t="shared" si="4"/>
        <v>3230</v>
      </c>
      <c r="T10" s="82">
        <v>180</v>
      </c>
      <c r="U10" s="82">
        <v>200</v>
      </c>
      <c r="V10" s="82">
        <v>220</v>
      </c>
      <c r="W10" s="82">
        <v>220</v>
      </c>
      <c r="X10" s="82">
        <v>230</v>
      </c>
      <c r="Y10" s="82">
        <v>230</v>
      </c>
      <c r="Z10" s="82">
        <v>230</v>
      </c>
      <c r="AA10" s="82">
        <v>180</v>
      </c>
      <c r="AB10" s="82">
        <v>230</v>
      </c>
      <c r="AC10" s="82">
        <v>240</v>
      </c>
      <c r="AD10" s="82">
        <v>250</v>
      </c>
      <c r="AE10" s="82">
        <v>240</v>
      </c>
      <c r="AF10" s="83">
        <f t="shared" si="5"/>
        <v>2650</v>
      </c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ht="12.75" customHeight="1">
      <c r="B11" s="84"/>
      <c r="D11" s="81" t="str">
        <f>'(1) DATA &amp; ASSUMPTIONS'!D29</f>
        <v xml:space="preserve">ScreenSnooze Donate</v>
      </c>
      <c r="F11" s="82">
        <v>40</v>
      </c>
      <c r="G11" s="82">
        <v>50</v>
      </c>
      <c r="H11" s="82">
        <v>60</v>
      </c>
      <c r="I11" s="82">
        <v>80</v>
      </c>
      <c r="J11" s="82">
        <v>100</v>
      </c>
      <c r="K11" s="82">
        <v>130</v>
      </c>
      <c r="L11" s="82">
        <v>220</v>
      </c>
      <c r="M11" s="82">
        <v>300</v>
      </c>
      <c r="N11" s="82">
        <v>370</v>
      </c>
      <c r="O11" s="82">
        <v>420</v>
      </c>
      <c r="P11" s="82">
        <v>500</v>
      </c>
      <c r="Q11" s="82">
        <v>650</v>
      </c>
      <c r="R11" s="83">
        <f t="shared" si="4"/>
        <v>2920</v>
      </c>
      <c r="T11" s="82">
        <v>800</v>
      </c>
      <c r="U11" s="82">
        <v>850</v>
      </c>
      <c r="V11" s="82">
        <v>900</v>
      </c>
      <c r="W11" s="82">
        <v>920</v>
      </c>
      <c r="X11" s="82">
        <v>960</v>
      </c>
      <c r="Y11" s="82">
        <v>980</v>
      </c>
      <c r="Z11" s="82">
        <v>980</v>
      </c>
      <c r="AA11" s="82">
        <v>950</v>
      </c>
      <c r="AB11" s="82">
        <v>970</v>
      </c>
      <c r="AC11" s="82">
        <v>1000</v>
      </c>
      <c r="AD11" s="82">
        <v>960</v>
      </c>
      <c r="AE11" s="82">
        <v>920</v>
      </c>
      <c r="AF11" s="83">
        <f t="shared" si="5"/>
        <v>11190</v>
      </c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</row>
    <row r="12" ht="12.75" customHeight="1">
      <c r="B12" s="84"/>
      <c r="D12" s="81" t="str">
        <f>'(1) DATA &amp; ASSUMPTIONS'!D30</f>
        <v xml:space="preserve">ScreenSnooze Plus</v>
      </c>
      <c r="F12" s="82">
        <v>60</v>
      </c>
      <c r="G12" s="82">
        <v>70</v>
      </c>
      <c r="H12" s="82">
        <v>90</v>
      </c>
      <c r="I12" s="82">
        <v>120</v>
      </c>
      <c r="J12" s="82">
        <v>130</v>
      </c>
      <c r="K12" s="82">
        <v>150</v>
      </c>
      <c r="L12" s="82">
        <v>270</v>
      </c>
      <c r="M12" s="82">
        <v>240</v>
      </c>
      <c r="N12" s="82">
        <v>420</v>
      </c>
      <c r="O12" s="82">
        <v>560</v>
      </c>
      <c r="P12" s="82">
        <v>600</v>
      </c>
      <c r="Q12" s="82">
        <v>720</v>
      </c>
      <c r="R12" s="83">
        <f t="shared" si="4"/>
        <v>3430</v>
      </c>
      <c r="T12" s="82">
        <v>830</v>
      </c>
      <c r="U12" s="82">
        <v>900</v>
      </c>
      <c r="V12" s="82">
        <v>920</v>
      </c>
      <c r="W12" s="82">
        <v>920</v>
      </c>
      <c r="X12" s="82">
        <v>1000</v>
      </c>
      <c r="Y12" s="82">
        <v>1020</v>
      </c>
      <c r="Z12" s="82">
        <v>1100</v>
      </c>
      <c r="AA12" s="82">
        <v>1050</v>
      </c>
      <c r="AB12" s="82">
        <v>1020</v>
      </c>
      <c r="AC12" s="82">
        <v>1200</v>
      </c>
      <c r="AD12" s="82">
        <v>1150</v>
      </c>
      <c r="AE12" s="82">
        <v>1000</v>
      </c>
      <c r="AF12" s="83">
        <f t="shared" si="5"/>
        <v>12110</v>
      </c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</row>
    <row r="13" ht="12.75" customHeight="1">
      <c r="B13" s="84"/>
      <c r="D13" s="81" t="str">
        <f>'(1) DATA &amp; ASSUMPTIONS'!D31</f>
        <v xml:space="preserve">ScreenSnoozee Enterprise</v>
      </c>
      <c r="F13" s="82">
        <v>20</v>
      </c>
      <c r="G13" s="82">
        <v>30</v>
      </c>
      <c r="H13" s="82">
        <v>40</v>
      </c>
      <c r="I13" s="82">
        <v>50</v>
      </c>
      <c r="J13" s="82">
        <v>100</v>
      </c>
      <c r="K13" s="82">
        <v>150</v>
      </c>
      <c r="L13" s="82">
        <v>170</v>
      </c>
      <c r="M13" s="82">
        <v>200</v>
      </c>
      <c r="N13" s="82">
        <v>320</v>
      </c>
      <c r="O13" s="82">
        <v>450</v>
      </c>
      <c r="P13" s="82">
        <v>600</v>
      </c>
      <c r="Q13" s="82">
        <v>730</v>
      </c>
      <c r="R13" s="83">
        <f t="shared" si="4"/>
        <v>2860</v>
      </c>
      <c r="T13" s="82">
        <v>850</v>
      </c>
      <c r="U13" s="82">
        <v>900</v>
      </c>
      <c r="V13" s="82">
        <v>920</v>
      </c>
      <c r="W13" s="82">
        <v>900</v>
      </c>
      <c r="X13" s="82">
        <v>870</v>
      </c>
      <c r="Y13" s="82">
        <v>925</v>
      </c>
      <c r="Z13" s="82">
        <v>970</v>
      </c>
      <c r="AA13" s="82">
        <v>1000</v>
      </c>
      <c r="AB13" s="82">
        <v>950</v>
      </c>
      <c r="AC13" s="82">
        <v>960</v>
      </c>
      <c r="AD13" s="82">
        <v>960</v>
      </c>
      <c r="AE13" s="82">
        <v>980</v>
      </c>
      <c r="AF13" s="83">
        <f t="shared" si="5"/>
        <v>11185</v>
      </c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</row>
    <row r="14" ht="12.75" customHeight="1">
      <c r="D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85"/>
      <c r="S14" s="72"/>
      <c r="T14" s="72"/>
      <c r="U14" s="72"/>
      <c r="V14" s="86"/>
      <c r="W14" s="86"/>
      <c r="X14" s="86"/>
      <c r="Y14" s="86"/>
      <c r="Z14" s="72"/>
      <c r="AA14" s="86"/>
      <c r="AB14" s="86"/>
      <c r="AC14" s="86"/>
      <c r="AD14" s="86"/>
      <c r="AE14" s="86"/>
      <c r="AF14" s="86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</row>
    <row r="15" ht="12.75" customHeight="1">
      <c r="D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85"/>
      <c r="S15" s="72"/>
      <c r="T15" s="72"/>
      <c r="U15" s="72"/>
      <c r="V15" s="86"/>
      <c r="W15" s="86"/>
      <c r="X15" s="86"/>
      <c r="Y15" s="86"/>
      <c r="Z15" s="72"/>
      <c r="AA15" s="86"/>
      <c r="AB15" s="86"/>
      <c r="AC15" s="86"/>
      <c r="AD15" s="86"/>
      <c r="AE15" s="86"/>
      <c r="AF15" s="86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</row>
    <row r="16" ht="16.5" customHeight="1">
      <c r="D16" s="87" t="s">
        <v>98</v>
      </c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9"/>
      <c r="S16" s="88"/>
      <c r="T16" s="88"/>
      <c r="U16" s="88"/>
      <c r="V16" s="90"/>
      <c r="W16" s="90"/>
      <c r="X16" s="90"/>
      <c r="Y16" s="90"/>
      <c r="Z16" s="88"/>
      <c r="AA16" s="90"/>
      <c r="AB16" s="90"/>
      <c r="AC16" s="90"/>
      <c r="AD16" s="90"/>
      <c r="AE16" s="90"/>
      <c r="AF16" s="91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ht="12.75" customHeight="1">
      <c r="D17" s="81" t="str">
        <f>'(1) DATA &amp; ASSUMPTIONS'!D36</f>
        <v xml:space="preserve">Quota Type 1</v>
      </c>
      <c r="F17" s="82">
        <v>1</v>
      </c>
      <c r="G17" s="82">
        <v>1</v>
      </c>
      <c r="H17" s="82">
        <v>1</v>
      </c>
      <c r="I17" s="82">
        <v>1</v>
      </c>
      <c r="J17" s="82">
        <v>1</v>
      </c>
      <c r="K17" s="82">
        <v>1</v>
      </c>
      <c r="L17" s="82">
        <v>1</v>
      </c>
      <c r="M17" s="82">
        <v>1</v>
      </c>
      <c r="N17" s="82">
        <v>1</v>
      </c>
      <c r="O17" s="82">
        <v>1</v>
      </c>
      <c r="P17" s="82">
        <v>1</v>
      </c>
      <c r="Q17" s="82">
        <v>1</v>
      </c>
      <c r="R17" s="83">
        <f t="shared" ref="R17:R34" si="6">SUM(F17:Q17)</f>
        <v>12</v>
      </c>
      <c r="T17" s="82">
        <v>1</v>
      </c>
      <c r="U17" s="82">
        <v>1</v>
      </c>
      <c r="V17" s="82">
        <v>1</v>
      </c>
      <c r="W17" s="82">
        <v>1</v>
      </c>
      <c r="X17" s="82">
        <v>1</v>
      </c>
      <c r="Y17" s="82">
        <v>1</v>
      </c>
      <c r="Z17" s="82">
        <v>1</v>
      </c>
      <c r="AA17" s="82">
        <v>1</v>
      </c>
      <c r="AB17" s="82">
        <v>1</v>
      </c>
      <c r="AC17" s="82">
        <v>1</v>
      </c>
      <c r="AD17" s="82">
        <v>1</v>
      </c>
      <c r="AE17" s="82">
        <v>1</v>
      </c>
      <c r="AF17" s="83">
        <f t="shared" ref="AF17:AF34" si="7">SUM(T17:AE17)</f>
        <v>12</v>
      </c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</row>
    <row r="18" ht="12.75" customHeight="1">
      <c r="D18" s="81" t="str">
        <f>'(1) DATA &amp; ASSUMPTIONS'!D37</f>
        <v xml:space="preserve">Quota Type 2</v>
      </c>
      <c r="F18" s="82">
        <v>50</v>
      </c>
      <c r="G18" s="82">
        <v>55</v>
      </c>
      <c r="H18" s="82">
        <v>600</v>
      </c>
      <c r="I18" s="82">
        <v>63</v>
      </c>
      <c r="J18" s="82">
        <v>67</v>
      </c>
      <c r="K18" s="82">
        <v>70</v>
      </c>
      <c r="L18" s="82">
        <v>75</v>
      </c>
      <c r="M18" s="82">
        <v>80</v>
      </c>
      <c r="N18" s="82">
        <v>85</v>
      </c>
      <c r="O18" s="82">
        <v>90</v>
      </c>
      <c r="P18" s="82">
        <v>95</v>
      </c>
      <c r="Q18" s="82">
        <v>100</v>
      </c>
      <c r="R18" s="83">
        <f t="shared" si="6"/>
        <v>1430</v>
      </c>
      <c r="T18" s="82">
        <v>103</v>
      </c>
      <c r="U18" s="82">
        <v>107</v>
      </c>
      <c r="V18" s="82">
        <v>111</v>
      </c>
      <c r="W18" s="82">
        <v>115</v>
      </c>
      <c r="X18" s="82">
        <v>116</v>
      </c>
      <c r="Y18" s="82">
        <v>119</v>
      </c>
      <c r="Z18" s="82">
        <v>121</v>
      </c>
      <c r="AA18" s="82">
        <v>122</v>
      </c>
      <c r="AB18" s="82">
        <v>127</v>
      </c>
      <c r="AC18" s="82">
        <v>130</v>
      </c>
      <c r="AD18" s="82">
        <v>132</v>
      </c>
      <c r="AE18" s="82">
        <v>133</v>
      </c>
      <c r="AF18" s="83">
        <f t="shared" si="7"/>
        <v>1436</v>
      </c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</row>
    <row r="19" ht="12.75" customHeight="1">
      <c r="D19" s="81" t="str">
        <f>'(1) DATA &amp; ASSUMPTIONS'!D38</f>
        <v xml:space="preserve">Quota Type 3</v>
      </c>
      <c r="F19" s="82">
        <v>25</v>
      </c>
      <c r="G19" s="82">
        <v>30</v>
      </c>
      <c r="H19" s="82">
        <v>32</v>
      </c>
      <c r="I19" s="82">
        <v>35</v>
      </c>
      <c r="J19" s="82">
        <v>38</v>
      </c>
      <c r="K19" s="82">
        <v>40</v>
      </c>
      <c r="L19" s="82">
        <v>42</v>
      </c>
      <c r="M19" s="82">
        <v>46</v>
      </c>
      <c r="N19" s="82">
        <v>48</v>
      </c>
      <c r="O19" s="82">
        <v>52</v>
      </c>
      <c r="P19" s="82">
        <v>55</v>
      </c>
      <c r="Q19" s="82">
        <v>58</v>
      </c>
      <c r="R19" s="83">
        <f t="shared" si="6"/>
        <v>501</v>
      </c>
      <c r="T19" s="82">
        <v>63</v>
      </c>
      <c r="U19" s="82">
        <v>65</v>
      </c>
      <c r="V19" s="82">
        <v>66</v>
      </c>
      <c r="W19" s="82">
        <v>69</v>
      </c>
      <c r="X19" s="82">
        <v>71</v>
      </c>
      <c r="Y19" s="82">
        <v>71</v>
      </c>
      <c r="Z19" s="82">
        <v>73</v>
      </c>
      <c r="AA19" s="82">
        <v>73</v>
      </c>
      <c r="AB19" s="82">
        <v>77</v>
      </c>
      <c r="AC19" s="82">
        <v>78</v>
      </c>
      <c r="AD19" s="82">
        <v>79</v>
      </c>
      <c r="AE19" s="82">
        <v>79</v>
      </c>
      <c r="AF19" s="83">
        <f t="shared" si="7"/>
        <v>864</v>
      </c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</row>
    <row r="20" ht="12.75" customHeight="1">
      <c r="D20" s="81" t="str">
        <f>'(1) DATA &amp; ASSUMPTIONS'!D39</f>
        <v xml:space="preserve">Quota Type 4</v>
      </c>
      <c r="F20" s="82">
        <v>40</v>
      </c>
      <c r="G20" s="82">
        <v>42</v>
      </c>
      <c r="H20" s="82">
        <v>48</v>
      </c>
      <c r="I20" s="82">
        <v>52</v>
      </c>
      <c r="J20" s="82">
        <v>55</v>
      </c>
      <c r="K20" s="82">
        <v>58</v>
      </c>
      <c r="L20" s="82">
        <v>60</v>
      </c>
      <c r="M20" s="82">
        <v>63</v>
      </c>
      <c r="N20" s="82">
        <v>65</v>
      </c>
      <c r="O20" s="82">
        <v>72</v>
      </c>
      <c r="P20" s="82">
        <v>74</v>
      </c>
      <c r="Q20" s="82">
        <v>77</v>
      </c>
      <c r="R20" s="83">
        <f t="shared" si="6"/>
        <v>706</v>
      </c>
      <c r="T20" s="82">
        <v>80</v>
      </c>
      <c r="U20" s="82">
        <v>84</v>
      </c>
      <c r="V20" s="82">
        <v>86</v>
      </c>
      <c r="W20" s="82">
        <v>91</v>
      </c>
      <c r="X20" s="82">
        <v>90</v>
      </c>
      <c r="Y20" s="82">
        <v>90</v>
      </c>
      <c r="Z20" s="82">
        <v>94</v>
      </c>
      <c r="AA20" s="82">
        <v>99</v>
      </c>
      <c r="AB20" s="82">
        <v>98</v>
      </c>
      <c r="AC20" s="82">
        <v>100</v>
      </c>
      <c r="AD20" s="82">
        <v>102</v>
      </c>
      <c r="AE20" s="82">
        <v>101</v>
      </c>
      <c r="AF20" s="83">
        <f t="shared" si="7"/>
        <v>1115</v>
      </c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</row>
    <row r="21" ht="12.75" customHeight="1">
      <c r="D21" s="81" t="str">
        <f>'(1) DATA &amp; ASSUMPTIONS'!D40</f>
        <v xml:space="preserve">Quota Type 5</v>
      </c>
      <c r="F21" s="82">
        <v>5</v>
      </c>
      <c r="G21" s="82">
        <v>6</v>
      </c>
      <c r="H21" s="82">
        <v>7</v>
      </c>
      <c r="I21" s="82">
        <v>10</v>
      </c>
      <c r="J21" s="82">
        <v>11</v>
      </c>
      <c r="K21" s="82">
        <v>10</v>
      </c>
      <c r="L21" s="82">
        <v>13</v>
      </c>
      <c r="M21" s="82">
        <v>16</v>
      </c>
      <c r="N21" s="82">
        <v>19</v>
      </c>
      <c r="O21" s="82">
        <v>22</v>
      </c>
      <c r="P21" s="82">
        <v>21</v>
      </c>
      <c r="Q21" s="82">
        <v>24</v>
      </c>
      <c r="R21" s="83">
        <f t="shared" si="6"/>
        <v>164</v>
      </c>
      <c r="T21" s="82">
        <v>26</v>
      </c>
      <c r="U21" s="82">
        <v>28</v>
      </c>
      <c r="V21" s="82">
        <v>32</v>
      </c>
      <c r="W21" s="82">
        <v>35</v>
      </c>
      <c r="X21" s="82">
        <v>36</v>
      </c>
      <c r="Y21" s="82">
        <v>38</v>
      </c>
      <c r="Z21" s="82">
        <v>42</v>
      </c>
      <c r="AA21" s="82">
        <v>45</v>
      </c>
      <c r="AB21" s="82">
        <v>43</v>
      </c>
      <c r="AC21" s="82">
        <v>42</v>
      </c>
      <c r="AD21" s="82">
        <v>46</v>
      </c>
      <c r="AE21" s="82">
        <v>50</v>
      </c>
      <c r="AF21" s="83">
        <f t="shared" si="7"/>
        <v>463</v>
      </c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</row>
    <row r="22" ht="12.75" customHeight="1"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</row>
    <row r="23" ht="12.75" customHeight="1"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</row>
    <row r="24" ht="16.5" customHeight="1">
      <c r="A24" s="93"/>
      <c r="B24" s="93" t="str">
        <f>'(1) DATA &amp; ASSUMPTIONS'!B26</f>
        <v>Revenues</v>
      </c>
      <c r="C24" s="93"/>
      <c r="D24" s="87" t="s">
        <v>99</v>
      </c>
      <c r="E24" s="94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1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ht="12.75" customHeight="1">
      <c r="A25" s="93"/>
      <c r="D25" s="81" t="str">
        <f>'(1) DATA &amp; ASSUMPTIONS'!D27</f>
        <v xml:space="preserve">ScreenSnooze Basic</v>
      </c>
      <c r="F25" s="95">
        <f>F9*'(1) DATA &amp; ASSUMPTIONS'!$E27</f>
        <v>2000</v>
      </c>
      <c r="G25" s="95">
        <f>G9*'(1) DATA &amp; ASSUMPTIONS'!$E27</f>
        <v>2400</v>
      </c>
      <c r="H25" s="95">
        <f>H9*'(1) DATA &amp; ASSUMPTIONS'!$E27</f>
        <v>2800</v>
      </c>
      <c r="I25" s="95">
        <f>I9*'(1) DATA &amp; ASSUMPTIONS'!$E27</f>
        <v>4000</v>
      </c>
      <c r="J25" s="95">
        <f>J9*'(1) DATA &amp; ASSUMPTIONS'!$E27</f>
        <v>5000</v>
      </c>
      <c r="K25" s="95">
        <f>K9*'(1) DATA &amp; ASSUMPTIONS'!$E27</f>
        <v>6800</v>
      </c>
      <c r="L25" s="95">
        <f>L9*'(1) DATA &amp; ASSUMPTIONS'!$E27</f>
        <v>10000</v>
      </c>
      <c r="M25" s="95">
        <f>M9*'(1) DATA &amp; ASSUMPTIONS'!$E27</f>
        <v>13400</v>
      </c>
      <c r="N25" s="95">
        <f>N9*'(1) DATA &amp; ASSUMPTIONS'!$E27</f>
        <v>16000</v>
      </c>
      <c r="O25" s="95">
        <f>O9*'(1) DATA &amp; ASSUMPTIONS'!$E27</f>
        <v>18400</v>
      </c>
      <c r="P25" s="95">
        <f>P9*'(1) DATA &amp; ASSUMPTIONS'!$E27</f>
        <v>24000</v>
      </c>
      <c r="Q25" s="95">
        <f>Q9*'(1) DATA &amp; ASSUMPTIONS'!$E27</f>
        <v>28000</v>
      </c>
      <c r="R25" s="96">
        <f t="shared" si="6"/>
        <v>132800</v>
      </c>
      <c r="S25" s="97"/>
      <c r="T25" s="95">
        <f>T9*'(1) DATA &amp; ASSUMPTIONS'!$F27</f>
        <v>40000</v>
      </c>
      <c r="U25" s="95">
        <f>U9*'(1) DATA &amp; ASSUMPTIONS'!$F27</f>
        <v>42500</v>
      </c>
      <c r="V25" s="95">
        <f>V9*'(1) DATA &amp; ASSUMPTIONS'!$F27</f>
        <v>44500</v>
      </c>
      <c r="W25" s="95">
        <f>W9*'(1) DATA &amp; ASSUMPTIONS'!$F27</f>
        <v>46000</v>
      </c>
      <c r="X25" s="95">
        <f>X9*'(1) DATA &amp; ASSUMPTIONS'!$F27</f>
        <v>47000</v>
      </c>
      <c r="Y25" s="95">
        <f>Y9*'(1) DATA &amp; ASSUMPTIONS'!$F27</f>
        <v>48250</v>
      </c>
      <c r="Z25" s="95">
        <f>Z9*'(1) DATA &amp; ASSUMPTIONS'!$F27</f>
        <v>48000</v>
      </c>
      <c r="AA25" s="95">
        <f>AA9*'(1) DATA &amp; ASSUMPTIONS'!$F27</f>
        <v>41250</v>
      </c>
      <c r="AB25" s="95">
        <f>AB9*'(1) DATA &amp; ASSUMPTIONS'!$F27</f>
        <v>48500</v>
      </c>
      <c r="AC25" s="95">
        <f>AC9*'(1) DATA &amp; ASSUMPTIONS'!$F27</f>
        <v>49000</v>
      </c>
      <c r="AD25" s="95">
        <f>AD9*'(1) DATA &amp; ASSUMPTIONS'!$F27</f>
        <v>48750</v>
      </c>
      <c r="AE25" s="95">
        <f>AE9*'(1) DATA &amp; ASSUMPTIONS'!$F27</f>
        <v>49500</v>
      </c>
      <c r="AF25" s="96">
        <f t="shared" si="7"/>
        <v>553250</v>
      </c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</row>
    <row r="26" ht="12.75" customHeight="1">
      <c r="A26" s="93"/>
      <c r="D26" s="81" t="str">
        <f>'(1) DATA &amp; ASSUMPTIONS'!D28</f>
        <v xml:space="preserve">ScreenSnooze Freemium</v>
      </c>
      <c r="F26" s="95">
        <f>F10*'(1) DATA &amp; ASSUMPTIONS'!$E28</f>
        <v>2000</v>
      </c>
      <c r="G26" s="95">
        <f>G10*'(1) DATA &amp; ASSUMPTIONS'!$E28</f>
        <v>2400</v>
      </c>
      <c r="H26" s="95">
        <f>H10*'(1) DATA &amp; ASSUMPTIONS'!$E28</f>
        <v>2800</v>
      </c>
      <c r="I26" s="95">
        <f>I10*'(1) DATA &amp; ASSUMPTIONS'!$E28</f>
        <v>4000</v>
      </c>
      <c r="J26" s="95">
        <f>J10*'(1) DATA &amp; ASSUMPTIONS'!$E28</f>
        <v>4800</v>
      </c>
      <c r="K26" s="95">
        <f>K10*'(1) DATA &amp; ASSUMPTIONS'!$E28</f>
        <v>6400</v>
      </c>
      <c r="L26" s="95">
        <f>L10*'(1) DATA &amp; ASSUMPTIONS'!$E28</f>
        <v>10000</v>
      </c>
      <c r="M26" s="95">
        <f>M10*'(1) DATA &amp; ASSUMPTIONS'!$E28</f>
        <v>12800</v>
      </c>
      <c r="N26" s="95">
        <f>N10*'(1) DATA &amp; ASSUMPTIONS'!$E28</f>
        <v>16000</v>
      </c>
      <c r="O26" s="95">
        <f>O10*'(1) DATA &amp; ASSUMPTIONS'!$E28</f>
        <v>18000</v>
      </c>
      <c r="P26" s="95">
        <f>P10*'(1) DATA &amp; ASSUMPTIONS'!$E28</f>
        <v>22000</v>
      </c>
      <c r="Q26" s="95">
        <f>Q10*'(1) DATA &amp; ASSUMPTIONS'!$E28</f>
        <v>28000</v>
      </c>
      <c r="R26" s="96">
        <f t="shared" si="6"/>
        <v>129200</v>
      </c>
      <c r="S26" s="97"/>
      <c r="T26" s="95">
        <f>T10*'(1) DATA &amp; ASSUMPTIONS'!$F28</f>
        <v>9000</v>
      </c>
      <c r="U26" s="95">
        <f>U10*'(1) DATA &amp; ASSUMPTIONS'!$F28</f>
        <v>10000</v>
      </c>
      <c r="V26" s="95">
        <f>V10*'(1) DATA &amp; ASSUMPTIONS'!$F28</f>
        <v>11000</v>
      </c>
      <c r="W26" s="95">
        <f>W10*'(1) DATA &amp; ASSUMPTIONS'!$F28</f>
        <v>11000</v>
      </c>
      <c r="X26" s="95">
        <f>X10*'(1) DATA &amp; ASSUMPTIONS'!$F28</f>
        <v>11500</v>
      </c>
      <c r="Y26" s="95">
        <f>Y10*'(1) DATA &amp; ASSUMPTIONS'!$F28</f>
        <v>11500</v>
      </c>
      <c r="Z26" s="95">
        <f>Z10*'(1) DATA &amp; ASSUMPTIONS'!$F28</f>
        <v>11500</v>
      </c>
      <c r="AA26" s="95">
        <f>AA10*'(1) DATA &amp; ASSUMPTIONS'!$F28</f>
        <v>9000</v>
      </c>
      <c r="AB26" s="95">
        <f>AB10*'(1) DATA &amp; ASSUMPTIONS'!$F28</f>
        <v>11500</v>
      </c>
      <c r="AC26" s="95">
        <f>AC10*'(1) DATA &amp; ASSUMPTIONS'!$F28</f>
        <v>12000</v>
      </c>
      <c r="AD26" s="95">
        <f>AD10*'(1) DATA &amp; ASSUMPTIONS'!$F28</f>
        <v>12500</v>
      </c>
      <c r="AE26" s="95">
        <f>AE10*'(1) DATA &amp; ASSUMPTIONS'!$F28</f>
        <v>12000</v>
      </c>
      <c r="AF26" s="96">
        <f t="shared" si="7"/>
        <v>132500</v>
      </c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</row>
    <row r="27" ht="12.75" customHeight="1">
      <c r="A27" s="93"/>
      <c r="D27" s="81" t="str">
        <f>'(1) DATA &amp; ASSUMPTIONS'!D29</f>
        <v xml:space="preserve">ScreenSnooze Donate</v>
      </c>
      <c r="F27" s="95">
        <f>F11*'(1) DATA &amp; ASSUMPTIONS'!$E29</f>
        <v>2400</v>
      </c>
      <c r="G27" s="95">
        <f>G11*'(1) DATA &amp; ASSUMPTIONS'!$E29</f>
        <v>3000</v>
      </c>
      <c r="H27" s="95">
        <f>H11*'(1) DATA &amp; ASSUMPTIONS'!$E29</f>
        <v>3600</v>
      </c>
      <c r="I27" s="95">
        <f>I11*'(1) DATA &amp; ASSUMPTIONS'!$E29</f>
        <v>4800</v>
      </c>
      <c r="J27" s="95">
        <f>J11*'(1) DATA &amp; ASSUMPTIONS'!$E29</f>
        <v>6000</v>
      </c>
      <c r="K27" s="95">
        <f>K11*'(1) DATA &amp; ASSUMPTIONS'!$E29</f>
        <v>7800</v>
      </c>
      <c r="L27" s="95">
        <f>L11*'(1) DATA &amp; ASSUMPTIONS'!$E29</f>
        <v>13200</v>
      </c>
      <c r="M27" s="95">
        <f>M11*'(1) DATA &amp; ASSUMPTIONS'!$E29</f>
        <v>18000</v>
      </c>
      <c r="N27" s="95">
        <f>N11*'(1) DATA &amp; ASSUMPTIONS'!$E29</f>
        <v>22200</v>
      </c>
      <c r="O27" s="95">
        <f>O11*'(1) DATA &amp; ASSUMPTIONS'!$E29</f>
        <v>25200</v>
      </c>
      <c r="P27" s="95">
        <f>P11*'(1) DATA &amp; ASSUMPTIONS'!$E29</f>
        <v>30000</v>
      </c>
      <c r="Q27" s="95">
        <f>Q11*'(1) DATA &amp; ASSUMPTIONS'!$E29</f>
        <v>39000</v>
      </c>
      <c r="R27" s="96">
        <f t="shared" si="6"/>
        <v>175200</v>
      </c>
      <c r="S27" s="97"/>
      <c r="T27" s="95">
        <f>T11*'(1) DATA &amp; ASSUMPTIONS'!$F29</f>
        <v>60000</v>
      </c>
      <c r="U27" s="95">
        <f>U11*'(1) DATA &amp; ASSUMPTIONS'!$F29</f>
        <v>63750</v>
      </c>
      <c r="V27" s="95">
        <f>V11*'(1) DATA &amp; ASSUMPTIONS'!$F29</f>
        <v>67500</v>
      </c>
      <c r="W27" s="95">
        <f>W11*'(1) DATA &amp; ASSUMPTIONS'!$F29</f>
        <v>69000</v>
      </c>
      <c r="X27" s="95">
        <f>X11*'(1) DATA &amp; ASSUMPTIONS'!$F29</f>
        <v>72000</v>
      </c>
      <c r="Y27" s="95">
        <f>Y11*'(1) DATA &amp; ASSUMPTIONS'!$F29</f>
        <v>73500</v>
      </c>
      <c r="Z27" s="95">
        <f>Z11*'(1) DATA &amp; ASSUMPTIONS'!$F29</f>
        <v>73500</v>
      </c>
      <c r="AA27" s="95">
        <f>AA11*'(1) DATA &amp; ASSUMPTIONS'!$F29</f>
        <v>71250</v>
      </c>
      <c r="AB27" s="95">
        <f>AB11*'(1) DATA &amp; ASSUMPTIONS'!$F29</f>
        <v>72750</v>
      </c>
      <c r="AC27" s="95">
        <f>AC11*'(1) DATA &amp; ASSUMPTIONS'!$F29</f>
        <v>75000</v>
      </c>
      <c r="AD27" s="95">
        <f>AD11*'(1) DATA &amp; ASSUMPTIONS'!$F29</f>
        <v>72000</v>
      </c>
      <c r="AE27" s="95">
        <f>AE11*'(1) DATA &amp; ASSUMPTIONS'!$F29</f>
        <v>69000</v>
      </c>
      <c r="AF27" s="96">
        <f t="shared" si="7"/>
        <v>839250</v>
      </c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</row>
    <row r="28" ht="12.75" customHeight="1">
      <c r="A28" s="93"/>
      <c r="D28" s="81" t="str">
        <f>'(1) DATA &amp; ASSUMPTIONS'!D30</f>
        <v xml:space="preserve">ScreenSnooze Plus</v>
      </c>
      <c r="F28" s="95">
        <f>F12*'(1) DATA &amp; ASSUMPTIONS'!$E30</f>
        <v>4800</v>
      </c>
      <c r="G28" s="95">
        <f>G12*'(1) DATA &amp; ASSUMPTIONS'!$E30</f>
        <v>5600</v>
      </c>
      <c r="H28" s="95">
        <f>H12*'(1) DATA &amp; ASSUMPTIONS'!$E30</f>
        <v>7200</v>
      </c>
      <c r="I28" s="95">
        <f>I12*'(1) DATA &amp; ASSUMPTIONS'!$E30</f>
        <v>9600</v>
      </c>
      <c r="J28" s="95">
        <f>J12*'(1) DATA &amp; ASSUMPTIONS'!$E30</f>
        <v>10400</v>
      </c>
      <c r="K28" s="95">
        <f>K12*'(1) DATA &amp; ASSUMPTIONS'!$E30</f>
        <v>12000</v>
      </c>
      <c r="L28" s="95">
        <f>L12*'(1) DATA &amp; ASSUMPTIONS'!$E30</f>
        <v>21600</v>
      </c>
      <c r="M28" s="95">
        <f>M12*'(1) DATA &amp; ASSUMPTIONS'!$E30</f>
        <v>19200</v>
      </c>
      <c r="N28" s="95">
        <f>N12*'(1) DATA &amp; ASSUMPTIONS'!$E30</f>
        <v>33600</v>
      </c>
      <c r="O28" s="95">
        <f>O12*'(1) DATA &amp; ASSUMPTIONS'!$E30</f>
        <v>44800</v>
      </c>
      <c r="P28" s="95">
        <f>P12*'(1) DATA &amp; ASSUMPTIONS'!$E30</f>
        <v>48000</v>
      </c>
      <c r="Q28" s="95">
        <f>Q12*'(1) DATA &amp; ASSUMPTIONS'!$E30</f>
        <v>57600</v>
      </c>
      <c r="R28" s="96">
        <f t="shared" si="6"/>
        <v>274400</v>
      </c>
      <c r="S28" s="97"/>
      <c r="T28" s="95">
        <f>T12*'(1) DATA &amp; ASSUMPTIONS'!$F30</f>
        <v>83000</v>
      </c>
      <c r="U28" s="95">
        <f>U12*'(1) DATA &amp; ASSUMPTIONS'!$F30</f>
        <v>90000</v>
      </c>
      <c r="V28" s="95">
        <f>V12*'(1) DATA &amp; ASSUMPTIONS'!$F30</f>
        <v>92000</v>
      </c>
      <c r="W28" s="95">
        <f>W12*'(1) DATA &amp; ASSUMPTIONS'!$F30</f>
        <v>92000</v>
      </c>
      <c r="X28" s="95">
        <f>X12*'(1) DATA &amp; ASSUMPTIONS'!$F30</f>
        <v>100000</v>
      </c>
      <c r="Y28" s="95">
        <f>Y12*'(1) DATA &amp; ASSUMPTIONS'!$F30</f>
        <v>102000</v>
      </c>
      <c r="Z28" s="95">
        <f>Z12*'(1) DATA &amp; ASSUMPTIONS'!$F30</f>
        <v>110000</v>
      </c>
      <c r="AA28" s="95">
        <f>AA12*'(1) DATA &amp; ASSUMPTIONS'!$F30</f>
        <v>105000</v>
      </c>
      <c r="AB28" s="95">
        <f>AB12*'(1) DATA &amp; ASSUMPTIONS'!$F30</f>
        <v>102000</v>
      </c>
      <c r="AC28" s="95">
        <f>AC12*'(1) DATA &amp; ASSUMPTIONS'!$F30</f>
        <v>120000</v>
      </c>
      <c r="AD28" s="95">
        <f>AD12*'(1) DATA &amp; ASSUMPTIONS'!$F30</f>
        <v>115000</v>
      </c>
      <c r="AE28" s="95">
        <f>AE12*'(1) DATA &amp; ASSUMPTIONS'!$F30</f>
        <v>100000</v>
      </c>
      <c r="AF28" s="96">
        <f t="shared" si="7"/>
        <v>1211000</v>
      </c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</row>
    <row r="29" ht="12.75" customHeight="1">
      <c r="A29" s="93"/>
      <c r="D29" s="81" t="str">
        <f>'(1) DATA &amp; ASSUMPTIONS'!D31</f>
        <v xml:space="preserve">ScreenSnoozee Enterprise</v>
      </c>
      <c r="F29" s="95">
        <f>F13*'(1) DATA &amp; ASSUMPTIONS'!$E31</f>
        <v>2000</v>
      </c>
      <c r="G29" s="95">
        <f>G13*'(1) DATA &amp; ASSUMPTIONS'!$E31</f>
        <v>3000</v>
      </c>
      <c r="H29" s="95">
        <f>H13*'(1) DATA &amp; ASSUMPTIONS'!$E31</f>
        <v>4000</v>
      </c>
      <c r="I29" s="95">
        <f>I13*'(1) DATA &amp; ASSUMPTIONS'!$E31</f>
        <v>5000</v>
      </c>
      <c r="J29" s="95">
        <f>J13*'(1) DATA &amp; ASSUMPTIONS'!$E31</f>
        <v>10000</v>
      </c>
      <c r="K29" s="95">
        <f>K13*'(1) DATA &amp; ASSUMPTIONS'!$E31</f>
        <v>15000</v>
      </c>
      <c r="L29" s="95">
        <f>L13*'(1) DATA &amp; ASSUMPTIONS'!$E31</f>
        <v>17000</v>
      </c>
      <c r="M29" s="95">
        <f>M13*'(1) DATA &amp; ASSUMPTIONS'!$E31</f>
        <v>20000</v>
      </c>
      <c r="N29" s="95">
        <f>N13*'(1) DATA &amp; ASSUMPTIONS'!$E31</f>
        <v>32000</v>
      </c>
      <c r="O29" s="95">
        <f>O13*'(1) DATA &amp; ASSUMPTIONS'!$E31</f>
        <v>45000</v>
      </c>
      <c r="P29" s="95">
        <f>P13*'(1) DATA &amp; ASSUMPTIONS'!$E31</f>
        <v>60000</v>
      </c>
      <c r="Q29" s="95">
        <f>Q13*'(1) DATA &amp; ASSUMPTIONS'!$E31</f>
        <v>73000</v>
      </c>
      <c r="R29" s="96">
        <f t="shared" si="6"/>
        <v>286000</v>
      </c>
      <c r="S29" s="97"/>
      <c r="T29" s="95">
        <f>T13*'(1) DATA &amp; ASSUMPTIONS'!$F31</f>
        <v>106250</v>
      </c>
      <c r="U29" s="95">
        <f>U13*'(1) DATA &amp; ASSUMPTIONS'!$F31</f>
        <v>112500</v>
      </c>
      <c r="V29" s="95">
        <f>V13*'(1) DATA &amp; ASSUMPTIONS'!$F31</f>
        <v>115000</v>
      </c>
      <c r="W29" s="95">
        <f>W13*'(1) DATA &amp; ASSUMPTIONS'!$F31</f>
        <v>112500</v>
      </c>
      <c r="X29" s="95">
        <f>X13*'(1) DATA &amp; ASSUMPTIONS'!$F31</f>
        <v>108750</v>
      </c>
      <c r="Y29" s="95">
        <f>Y13*'(1) DATA &amp; ASSUMPTIONS'!$F31</f>
        <v>115625</v>
      </c>
      <c r="Z29" s="95">
        <f>Z13*'(1) DATA &amp; ASSUMPTIONS'!$F31</f>
        <v>121250</v>
      </c>
      <c r="AA29" s="95">
        <f>AA13*'(1) DATA &amp; ASSUMPTIONS'!$F31</f>
        <v>125000</v>
      </c>
      <c r="AB29" s="95">
        <f>AB13*'(1) DATA &amp; ASSUMPTIONS'!$F31</f>
        <v>118750</v>
      </c>
      <c r="AC29" s="95">
        <f>AC13*'(1) DATA &amp; ASSUMPTIONS'!$F31</f>
        <v>120000</v>
      </c>
      <c r="AD29" s="95">
        <f>AD13*'(1) DATA &amp; ASSUMPTIONS'!$F31</f>
        <v>120000</v>
      </c>
      <c r="AE29" s="95">
        <f>AE13*'(1) DATA &amp; ASSUMPTIONS'!$F31</f>
        <v>122500</v>
      </c>
      <c r="AF29" s="96">
        <f t="shared" si="7"/>
        <v>1398125</v>
      </c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</row>
    <row r="30" ht="12.75" customHeight="1">
      <c r="A30" s="93"/>
      <c r="D30" s="81" t="str">
        <f>'(1) DATA &amp; ASSUMPTIONS'!D36</f>
        <v xml:space="preserve">Quota Type 1</v>
      </c>
      <c r="F30" s="95">
        <f>F17*'(1) DATA &amp; ASSUMPTIONS'!$E36</f>
        <v>2</v>
      </c>
      <c r="G30" s="95">
        <f>G17*'(1) DATA &amp; ASSUMPTIONS'!$E36</f>
        <v>2</v>
      </c>
      <c r="H30" s="95">
        <f>H17*'(1) DATA &amp; ASSUMPTIONS'!$E36</f>
        <v>2</v>
      </c>
      <c r="I30" s="95">
        <f>I17*'(1) DATA &amp; ASSUMPTIONS'!$E36</f>
        <v>2</v>
      </c>
      <c r="J30" s="95">
        <f>J17*'(1) DATA &amp; ASSUMPTIONS'!$E36</f>
        <v>2</v>
      </c>
      <c r="K30" s="95">
        <f>K17*'(1) DATA &amp; ASSUMPTIONS'!$E36</f>
        <v>2</v>
      </c>
      <c r="L30" s="95">
        <f>L17*'(1) DATA &amp; ASSUMPTIONS'!$E36</f>
        <v>2</v>
      </c>
      <c r="M30" s="95">
        <f>M17*'(1) DATA &amp; ASSUMPTIONS'!$E36</f>
        <v>2</v>
      </c>
      <c r="N30" s="95">
        <f>N17*'(1) DATA &amp; ASSUMPTIONS'!$E36</f>
        <v>2</v>
      </c>
      <c r="O30" s="95">
        <f>O17*'(1) DATA &amp; ASSUMPTIONS'!$E36</f>
        <v>2</v>
      </c>
      <c r="P30" s="95">
        <f>P17*'(1) DATA &amp; ASSUMPTIONS'!$E36</f>
        <v>2</v>
      </c>
      <c r="Q30" s="95">
        <f>Q17*'(1) DATA &amp; ASSUMPTIONS'!$E36</f>
        <v>2</v>
      </c>
      <c r="R30" s="96">
        <f t="shared" si="6"/>
        <v>24</v>
      </c>
      <c r="S30" s="97"/>
      <c r="T30" s="95">
        <f>T17*'(1) DATA &amp; ASSUMPTIONS'!$F36</f>
        <v>2.5</v>
      </c>
      <c r="U30" s="95">
        <f>U17*'(1) DATA &amp; ASSUMPTIONS'!$F36</f>
        <v>2.5</v>
      </c>
      <c r="V30" s="95">
        <f>V17*'(1) DATA &amp; ASSUMPTIONS'!$F36</f>
        <v>2.5</v>
      </c>
      <c r="W30" s="95">
        <f>W17*'(1) DATA &amp; ASSUMPTIONS'!$F36</f>
        <v>2.5</v>
      </c>
      <c r="X30" s="95">
        <f>X17*'(1) DATA &amp; ASSUMPTIONS'!$F36</f>
        <v>2.5</v>
      </c>
      <c r="Y30" s="95">
        <f>Y17*'(1) DATA &amp; ASSUMPTIONS'!$F36</f>
        <v>2.5</v>
      </c>
      <c r="Z30" s="95">
        <f>Z17*'(1) DATA &amp; ASSUMPTIONS'!$F36</f>
        <v>2.5</v>
      </c>
      <c r="AA30" s="95">
        <f>AA17*'(1) DATA &amp; ASSUMPTIONS'!$F36</f>
        <v>2.5</v>
      </c>
      <c r="AB30" s="95">
        <f>AB17*'(1) DATA &amp; ASSUMPTIONS'!$F36</f>
        <v>2.5</v>
      </c>
      <c r="AC30" s="95">
        <f>AC17*'(1) DATA &amp; ASSUMPTIONS'!$F36</f>
        <v>2.5</v>
      </c>
      <c r="AD30" s="95">
        <f>AD17*'(1) DATA &amp; ASSUMPTIONS'!$F36</f>
        <v>2.5</v>
      </c>
      <c r="AE30" s="95">
        <f>AE17*'(1) DATA &amp; ASSUMPTIONS'!$F36</f>
        <v>2.5</v>
      </c>
      <c r="AF30" s="96">
        <f t="shared" si="7"/>
        <v>30</v>
      </c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</row>
    <row r="31" ht="12.75" customHeight="1">
      <c r="A31" s="93"/>
      <c r="D31" s="81" t="str">
        <f>'(1) DATA &amp; ASSUMPTIONS'!D37</f>
        <v xml:space="preserve">Quota Type 2</v>
      </c>
      <c r="F31" s="95">
        <f>F18*'(1) DATA &amp; ASSUMPTIONS'!$E37</f>
        <v>200</v>
      </c>
      <c r="G31" s="95">
        <f>G18*'(1) DATA &amp; ASSUMPTIONS'!$E37</f>
        <v>220</v>
      </c>
      <c r="H31" s="95">
        <f>H18*'(1) DATA &amp; ASSUMPTIONS'!$E37</f>
        <v>2400</v>
      </c>
      <c r="I31" s="95">
        <f>I18*'(1) DATA &amp; ASSUMPTIONS'!$E37</f>
        <v>252</v>
      </c>
      <c r="J31" s="95">
        <f>J18*'(1) DATA &amp; ASSUMPTIONS'!$E37</f>
        <v>268</v>
      </c>
      <c r="K31" s="95">
        <f>K18*'(1) DATA &amp; ASSUMPTIONS'!$E37</f>
        <v>280</v>
      </c>
      <c r="L31" s="95">
        <f>L18*'(1) DATA &amp; ASSUMPTIONS'!$E37</f>
        <v>300</v>
      </c>
      <c r="M31" s="95">
        <f>M18*'(1) DATA &amp; ASSUMPTIONS'!$E37</f>
        <v>320</v>
      </c>
      <c r="N31" s="95">
        <f>N18*'(1) DATA &amp; ASSUMPTIONS'!$E37</f>
        <v>340</v>
      </c>
      <c r="O31" s="95">
        <f>O18*'(1) DATA &amp; ASSUMPTIONS'!$E37</f>
        <v>360</v>
      </c>
      <c r="P31" s="95">
        <f>P18*'(1) DATA &amp; ASSUMPTIONS'!$E37</f>
        <v>380</v>
      </c>
      <c r="Q31" s="95">
        <f>Q18*'(1) DATA &amp; ASSUMPTIONS'!$E37</f>
        <v>400</v>
      </c>
      <c r="R31" s="96">
        <f t="shared" si="6"/>
        <v>5720</v>
      </c>
      <c r="S31" s="97"/>
      <c r="T31" s="95">
        <f>T18*'(1) DATA &amp; ASSUMPTIONS'!$F37</f>
        <v>515</v>
      </c>
      <c r="U31" s="95">
        <f>U18*'(1) DATA &amp; ASSUMPTIONS'!$F37</f>
        <v>535</v>
      </c>
      <c r="V31" s="95">
        <f>V18*'(1) DATA &amp; ASSUMPTIONS'!$F37</f>
        <v>555</v>
      </c>
      <c r="W31" s="95">
        <f>W18*'(1) DATA &amp; ASSUMPTIONS'!$F37</f>
        <v>575</v>
      </c>
      <c r="X31" s="95">
        <f>X18*'(1) DATA &amp; ASSUMPTIONS'!$F37</f>
        <v>580</v>
      </c>
      <c r="Y31" s="95">
        <f>Y18*'(1) DATA &amp; ASSUMPTIONS'!$F37</f>
        <v>595</v>
      </c>
      <c r="Z31" s="95">
        <f>Z18*'(1) DATA &amp; ASSUMPTIONS'!$F37</f>
        <v>605</v>
      </c>
      <c r="AA31" s="95">
        <f>AA18*'(1) DATA &amp; ASSUMPTIONS'!$F37</f>
        <v>610</v>
      </c>
      <c r="AB31" s="95">
        <f>AB18*'(1) DATA &amp; ASSUMPTIONS'!$F37</f>
        <v>635</v>
      </c>
      <c r="AC31" s="95">
        <f>AC18*'(1) DATA &amp; ASSUMPTIONS'!$F37</f>
        <v>650</v>
      </c>
      <c r="AD31" s="95">
        <f>AD18*'(1) DATA &amp; ASSUMPTIONS'!$F37</f>
        <v>660</v>
      </c>
      <c r="AE31" s="95">
        <f>AE18*'(1) DATA &amp; ASSUMPTIONS'!$F37</f>
        <v>665</v>
      </c>
      <c r="AF31" s="96">
        <f t="shared" si="7"/>
        <v>7180</v>
      </c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ht="12.75" customHeight="1">
      <c r="A32" s="93"/>
      <c r="D32" s="81" t="str">
        <f>'(1) DATA &amp; ASSUMPTIONS'!D38</f>
        <v xml:space="preserve">Quota Type 3</v>
      </c>
      <c r="F32" s="95">
        <f>F19*'(1) DATA &amp; ASSUMPTIONS'!$E38</f>
        <v>150</v>
      </c>
      <c r="G32" s="95">
        <f>G19*'(1) DATA &amp; ASSUMPTIONS'!$E38</f>
        <v>180</v>
      </c>
      <c r="H32" s="95">
        <f>H19*'(1) DATA &amp; ASSUMPTIONS'!$E38</f>
        <v>192</v>
      </c>
      <c r="I32" s="95">
        <f>I19*'(1) DATA &amp; ASSUMPTIONS'!$E38</f>
        <v>210</v>
      </c>
      <c r="J32" s="95">
        <f>J19*'(1) DATA &amp; ASSUMPTIONS'!$E38</f>
        <v>228</v>
      </c>
      <c r="K32" s="95">
        <f>K19*'(1) DATA &amp; ASSUMPTIONS'!$E38</f>
        <v>240</v>
      </c>
      <c r="L32" s="95">
        <f>L19*'(1) DATA &amp; ASSUMPTIONS'!$E38</f>
        <v>252</v>
      </c>
      <c r="M32" s="95">
        <f>M19*'(1) DATA &amp; ASSUMPTIONS'!$E38</f>
        <v>276</v>
      </c>
      <c r="N32" s="95">
        <f>N19*'(1) DATA &amp; ASSUMPTIONS'!$E38</f>
        <v>288</v>
      </c>
      <c r="O32" s="95">
        <f>O19*'(1) DATA &amp; ASSUMPTIONS'!$E38</f>
        <v>312</v>
      </c>
      <c r="P32" s="95">
        <f>P19*'(1) DATA &amp; ASSUMPTIONS'!$E38</f>
        <v>330</v>
      </c>
      <c r="Q32" s="95">
        <f>Q19*'(1) DATA &amp; ASSUMPTIONS'!$E38</f>
        <v>348</v>
      </c>
      <c r="R32" s="96">
        <f t="shared" si="6"/>
        <v>3006</v>
      </c>
      <c r="S32" s="97"/>
      <c r="T32" s="95">
        <f>T19*'(1) DATA &amp; ASSUMPTIONS'!$F38</f>
        <v>472.5</v>
      </c>
      <c r="U32" s="95">
        <f>U19*'(1) DATA &amp; ASSUMPTIONS'!$F38</f>
        <v>487.5</v>
      </c>
      <c r="V32" s="95">
        <f>V19*'(1) DATA &amp; ASSUMPTIONS'!$F38</f>
        <v>495</v>
      </c>
      <c r="W32" s="95">
        <f>W19*'(1) DATA &amp; ASSUMPTIONS'!$F38</f>
        <v>517.5</v>
      </c>
      <c r="X32" s="95">
        <f>X19*'(1) DATA &amp; ASSUMPTIONS'!$F38</f>
        <v>532.5</v>
      </c>
      <c r="Y32" s="95">
        <f>Y19*'(1) DATA &amp; ASSUMPTIONS'!$F38</f>
        <v>532.5</v>
      </c>
      <c r="Z32" s="95">
        <f>Z19*'(1) DATA &amp; ASSUMPTIONS'!$F38</f>
        <v>547.5</v>
      </c>
      <c r="AA32" s="95">
        <f>AA19*'(1) DATA &amp; ASSUMPTIONS'!$F38</f>
        <v>547.5</v>
      </c>
      <c r="AB32" s="95">
        <f>AB19*'(1) DATA &amp; ASSUMPTIONS'!$F38</f>
        <v>577.5</v>
      </c>
      <c r="AC32" s="95">
        <f>AC19*'(1) DATA &amp; ASSUMPTIONS'!$F38</f>
        <v>585</v>
      </c>
      <c r="AD32" s="95">
        <f>AD19*'(1) DATA &amp; ASSUMPTIONS'!$F38</f>
        <v>592.5</v>
      </c>
      <c r="AE32" s="95">
        <f>AE19*'(1) DATA &amp; ASSUMPTIONS'!$F38</f>
        <v>592.5</v>
      </c>
      <c r="AF32" s="96">
        <f t="shared" si="7"/>
        <v>6480</v>
      </c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ht="12.75" customHeight="1">
      <c r="A33" s="93"/>
      <c r="D33" s="81" t="str">
        <f>'(1) DATA &amp; ASSUMPTIONS'!D39</f>
        <v xml:space="preserve">Quota Type 4</v>
      </c>
      <c r="F33" s="95">
        <f>F20*'(1) DATA &amp; ASSUMPTIONS'!$E39</f>
        <v>320</v>
      </c>
      <c r="G33" s="95">
        <f>G20*'(1) DATA &amp; ASSUMPTIONS'!$E39</f>
        <v>336</v>
      </c>
      <c r="H33" s="95">
        <f>H20*'(1) DATA &amp; ASSUMPTIONS'!$E39</f>
        <v>384</v>
      </c>
      <c r="I33" s="95">
        <f>I20*'(1) DATA &amp; ASSUMPTIONS'!$E39</f>
        <v>416</v>
      </c>
      <c r="J33" s="95">
        <f>J20*'(1) DATA &amp; ASSUMPTIONS'!$E39</f>
        <v>440</v>
      </c>
      <c r="K33" s="95">
        <f>K20*'(1) DATA &amp; ASSUMPTIONS'!$E39</f>
        <v>464</v>
      </c>
      <c r="L33" s="95">
        <f>L20*'(1) DATA &amp; ASSUMPTIONS'!$E39</f>
        <v>480</v>
      </c>
      <c r="M33" s="95">
        <f>M20*'(1) DATA &amp; ASSUMPTIONS'!$E39</f>
        <v>504</v>
      </c>
      <c r="N33" s="95">
        <f>N20*'(1) DATA &amp; ASSUMPTIONS'!$E39</f>
        <v>520</v>
      </c>
      <c r="O33" s="95">
        <f>O20*'(1) DATA &amp; ASSUMPTIONS'!$E39</f>
        <v>576</v>
      </c>
      <c r="P33" s="95">
        <f>P20*'(1) DATA &amp; ASSUMPTIONS'!$E39</f>
        <v>592</v>
      </c>
      <c r="Q33" s="95">
        <f>Q20*'(1) DATA &amp; ASSUMPTIONS'!$E39</f>
        <v>616</v>
      </c>
      <c r="R33" s="96">
        <f t="shared" si="6"/>
        <v>5648</v>
      </c>
      <c r="S33" s="97"/>
      <c r="T33" s="95">
        <f>T20*'(1) DATA &amp; ASSUMPTIONS'!$F39</f>
        <v>800</v>
      </c>
      <c r="U33" s="95">
        <f>U20*'(1) DATA &amp; ASSUMPTIONS'!$F39</f>
        <v>840</v>
      </c>
      <c r="V33" s="95">
        <f>V20*'(1) DATA &amp; ASSUMPTIONS'!$F39</f>
        <v>860</v>
      </c>
      <c r="W33" s="95">
        <f>W20*'(1) DATA &amp; ASSUMPTIONS'!$F39</f>
        <v>910</v>
      </c>
      <c r="X33" s="95">
        <f>X20*'(1) DATA &amp; ASSUMPTIONS'!$F39</f>
        <v>900</v>
      </c>
      <c r="Y33" s="95">
        <f>Y20*'(1) DATA &amp; ASSUMPTIONS'!$F39</f>
        <v>900</v>
      </c>
      <c r="Z33" s="95">
        <f>Z20*'(1) DATA &amp; ASSUMPTIONS'!$F39</f>
        <v>940</v>
      </c>
      <c r="AA33" s="95">
        <f>AA20*'(1) DATA &amp; ASSUMPTIONS'!$F39</f>
        <v>990</v>
      </c>
      <c r="AB33" s="95">
        <f>AB20*'(1) DATA &amp; ASSUMPTIONS'!$F39</f>
        <v>980</v>
      </c>
      <c r="AC33" s="95">
        <f>AC20*'(1) DATA &amp; ASSUMPTIONS'!$F39</f>
        <v>1000</v>
      </c>
      <c r="AD33" s="95">
        <f>AD20*'(1) DATA &amp; ASSUMPTIONS'!$F39</f>
        <v>1020</v>
      </c>
      <c r="AE33" s="95">
        <f>AE20*'(1) DATA &amp; ASSUMPTIONS'!$F39</f>
        <v>1010</v>
      </c>
      <c r="AF33" s="96">
        <f t="shared" si="7"/>
        <v>11150</v>
      </c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ht="12.75" customHeight="1">
      <c r="A34" s="93"/>
      <c r="D34" s="81" t="str">
        <f>'(1) DATA &amp; ASSUMPTIONS'!D40</f>
        <v xml:space="preserve">Quota Type 5</v>
      </c>
      <c r="F34" s="95">
        <f>F21*'(1) DATA &amp; ASSUMPTIONS'!$E40</f>
        <v>50</v>
      </c>
      <c r="G34" s="95">
        <f>G21*'(1) DATA &amp; ASSUMPTIONS'!$E40</f>
        <v>60</v>
      </c>
      <c r="H34" s="95">
        <f>H21*'(1) DATA &amp; ASSUMPTIONS'!$E40</f>
        <v>70</v>
      </c>
      <c r="I34" s="95">
        <f>I21*'(1) DATA &amp; ASSUMPTIONS'!$E40</f>
        <v>100</v>
      </c>
      <c r="J34" s="95">
        <f>J21*'(1) DATA &amp; ASSUMPTIONS'!$E40</f>
        <v>110</v>
      </c>
      <c r="K34" s="95">
        <f>K21*'(1) DATA &amp; ASSUMPTIONS'!$E40</f>
        <v>100</v>
      </c>
      <c r="L34" s="95">
        <f>L21*'(1) DATA &amp; ASSUMPTIONS'!$E40</f>
        <v>130</v>
      </c>
      <c r="M34" s="95">
        <f>M21*'(1) DATA &amp; ASSUMPTIONS'!$E40</f>
        <v>160</v>
      </c>
      <c r="N34" s="95">
        <f>N21*'(1) DATA &amp; ASSUMPTIONS'!$E40</f>
        <v>190</v>
      </c>
      <c r="O34" s="95">
        <f>O21*'(1) DATA &amp; ASSUMPTIONS'!$E40</f>
        <v>220</v>
      </c>
      <c r="P34" s="95">
        <f>P21*'(1) DATA &amp; ASSUMPTIONS'!$E40</f>
        <v>210</v>
      </c>
      <c r="Q34" s="95">
        <f>Q21*'(1) DATA &amp; ASSUMPTIONS'!$E40</f>
        <v>240</v>
      </c>
      <c r="R34" s="96">
        <f t="shared" si="6"/>
        <v>1640</v>
      </c>
      <c r="S34" s="97"/>
      <c r="T34" s="95">
        <f>T21*'(1) DATA &amp; ASSUMPTIONS'!$F40</f>
        <v>325</v>
      </c>
      <c r="U34" s="95">
        <f>U21*'(1) DATA &amp; ASSUMPTIONS'!$F40</f>
        <v>350</v>
      </c>
      <c r="V34" s="95">
        <f>V21*'(1) DATA &amp; ASSUMPTIONS'!$F40</f>
        <v>400</v>
      </c>
      <c r="W34" s="95">
        <f>W21*'(1) DATA &amp; ASSUMPTIONS'!$F40</f>
        <v>437.5</v>
      </c>
      <c r="X34" s="95">
        <f>X21*'(1) DATA &amp; ASSUMPTIONS'!$F40</f>
        <v>450</v>
      </c>
      <c r="Y34" s="95">
        <f>Y21*'(1) DATA &amp; ASSUMPTIONS'!$F40</f>
        <v>475</v>
      </c>
      <c r="Z34" s="95">
        <f>Z21*'(1) DATA &amp; ASSUMPTIONS'!$F40</f>
        <v>525</v>
      </c>
      <c r="AA34" s="95">
        <f>AA21*'(1) DATA &amp; ASSUMPTIONS'!$F40</f>
        <v>562.5</v>
      </c>
      <c r="AB34" s="95">
        <f>AB21*'(1) DATA &amp; ASSUMPTIONS'!$F40</f>
        <v>537.5</v>
      </c>
      <c r="AC34" s="95">
        <f>AC21*'(1) DATA &amp; ASSUMPTIONS'!$F40</f>
        <v>525</v>
      </c>
      <c r="AD34" s="95">
        <f>AD21*'(1) DATA &amp; ASSUMPTIONS'!$F40</f>
        <v>575</v>
      </c>
      <c r="AE34" s="95">
        <f>AE21*'(1) DATA &amp; ASSUMPTIONS'!$F40</f>
        <v>625</v>
      </c>
      <c r="AF34" s="96">
        <f t="shared" si="7"/>
        <v>5787.5</v>
      </c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</row>
    <row r="35" ht="16.5" customHeight="1">
      <c r="A35" s="98"/>
      <c r="B35" s="98"/>
      <c r="C35" s="98"/>
      <c r="D35" s="99" t="s">
        <v>100</v>
      </c>
      <c r="E35" s="100"/>
      <c r="F35" s="101">
        <f t="shared" ref="F35:R35" si="8">SUM(F25:F32)</f>
        <v>13552</v>
      </c>
      <c r="G35" s="101">
        <f t="shared" si="8"/>
        <v>16802</v>
      </c>
      <c r="H35" s="101">
        <f t="shared" si="8"/>
        <v>22994</v>
      </c>
      <c r="I35" s="101">
        <f t="shared" si="8"/>
        <v>27864</v>
      </c>
      <c r="J35" s="101">
        <f t="shared" si="8"/>
        <v>36698</v>
      </c>
      <c r="K35" s="101">
        <f t="shared" si="8"/>
        <v>48522</v>
      </c>
      <c r="L35" s="101">
        <f t="shared" si="8"/>
        <v>72354</v>
      </c>
      <c r="M35" s="101">
        <f t="shared" si="8"/>
        <v>83998</v>
      </c>
      <c r="N35" s="101">
        <f t="shared" si="8"/>
        <v>120430</v>
      </c>
      <c r="O35" s="101">
        <f t="shared" si="8"/>
        <v>152074</v>
      </c>
      <c r="P35" s="101">
        <f t="shared" si="8"/>
        <v>184712</v>
      </c>
      <c r="Q35" s="101">
        <f t="shared" si="8"/>
        <v>226350</v>
      </c>
      <c r="R35" s="101">
        <f t="shared" si="8"/>
        <v>1006350</v>
      </c>
      <c r="S35" s="102"/>
      <c r="T35" s="101">
        <f t="shared" ref="T35:AF35" si="9">SUM(T25:T32)</f>
        <v>299240</v>
      </c>
      <c r="U35" s="101">
        <f t="shared" si="9"/>
        <v>319775</v>
      </c>
      <c r="V35" s="101">
        <f t="shared" si="9"/>
        <v>331052.5</v>
      </c>
      <c r="W35" s="101">
        <f t="shared" si="9"/>
        <v>331595</v>
      </c>
      <c r="X35" s="101">
        <f t="shared" si="9"/>
        <v>340365</v>
      </c>
      <c r="Y35" s="101">
        <f t="shared" si="9"/>
        <v>352005</v>
      </c>
      <c r="Z35" s="101">
        <f t="shared" si="9"/>
        <v>365405</v>
      </c>
      <c r="AA35" s="101">
        <f t="shared" si="9"/>
        <v>352660</v>
      </c>
      <c r="AB35" s="101">
        <f t="shared" si="9"/>
        <v>354715</v>
      </c>
      <c r="AC35" s="101">
        <f t="shared" si="9"/>
        <v>377237.5</v>
      </c>
      <c r="AD35" s="101">
        <f t="shared" si="9"/>
        <v>369505</v>
      </c>
      <c r="AE35" s="101">
        <f t="shared" si="9"/>
        <v>354260</v>
      </c>
      <c r="AF35" s="101">
        <f t="shared" si="9"/>
        <v>4147815</v>
      </c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ht="12.75" customHeight="1"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97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</row>
    <row r="37" ht="12.75" customHeight="1"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97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</row>
    <row r="38" ht="16.5" customHeight="1">
      <c r="A38" s="56"/>
      <c r="B38" s="56" t="str">
        <f>'(1) DATA &amp; ASSUMPTIONS'!B44</f>
        <v xml:space="preserve">spent var.</v>
      </c>
      <c r="C38" s="56"/>
      <c r="D38" s="87" t="s">
        <v>101</v>
      </c>
      <c r="E38" s="105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1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ht="12.75" customHeight="1">
      <c r="A39" s="56"/>
      <c r="D39" s="81" t="str">
        <f>'(1) DATA &amp; ASSUMPTIONS'!D45</f>
        <v xml:space="preserve">ScreenSnooze Basic</v>
      </c>
      <c r="F39" s="95">
        <f>F9*'(1) DATA &amp; ASSUMPTIONS'!$E45</f>
        <v>300</v>
      </c>
      <c r="G39" s="95">
        <f>G9*'(1) DATA &amp; ASSUMPTIONS'!$E45</f>
        <v>360</v>
      </c>
      <c r="H39" s="95">
        <f>H9*'(1) DATA &amp; ASSUMPTIONS'!$E45</f>
        <v>420</v>
      </c>
      <c r="I39" s="95">
        <f>I9*'(1) DATA &amp; ASSUMPTIONS'!$E45</f>
        <v>600</v>
      </c>
      <c r="J39" s="95">
        <f>J9*'(1) DATA &amp; ASSUMPTIONS'!$E45</f>
        <v>750</v>
      </c>
      <c r="K39" s="95">
        <f>K9*'(1) DATA &amp; ASSUMPTIONS'!$E45</f>
        <v>1020</v>
      </c>
      <c r="L39" s="95">
        <f>L9*'(1) DATA &amp; ASSUMPTIONS'!$E45</f>
        <v>1500</v>
      </c>
      <c r="M39" s="95">
        <f>M9*'(1) DATA &amp; ASSUMPTIONS'!$E45</f>
        <v>2010</v>
      </c>
      <c r="N39" s="95">
        <f>N9*'(1) DATA &amp; ASSUMPTIONS'!$E45</f>
        <v>2400</v>
      </c>
      <c r="O39" s="95">
        <f>O9*'(1) DATA &amp; ASSUMPTIONS'!$E45</f>
        <v>2760</v>
      </c>
      <c r="P39" s="95">
        <f>P9*'(1) DATA &amp; ASSUMPTIONS'!$E45</f>
        <v>3600</v>
      </c>
      <c r="Q39" s="95">
        <f>Q9*'(1) DATA &amp; ASSUMPTIONS'!$E45</f>
        <v>4200</v>
      </c>
      <c r="R39" s="96">
        <f t="shared" ref="R39:R48" si="10">SUM(F39:Q39)</f>
        <v>19920</v>
      </c>
      <c r="S39" s="97"/>
      <c r="T39" s="95">
        <f>T9*'(1) DATA &amp; ASSUMPTIONS'!$F45</f>
        <v>6400</v>
      </c>
      <c r="U39" s="95">
        <f>U9*'(1) DATA &amp; ASSUMPTIONS'!$F45</f>
        <v>6800</v>
      </c>
      <c r="V39" s="95">
        <f>V9*'(1) DATA &amp; ASSUMPTIONS'!$F45</f>
        <v>7120</v>
      </c>
      <c r="W39" s="95">
        <f>W9*'(1) DATA &amp; ASSUMPTIONS'!$F45</f>
        <v>7360</v>
      </c>
      <c r="X39" s="95">
        <f>X9*'(1) DATA &amp; ASSUMPTIONS'!$F45</f>
        <v>7520</v>
      </c>
      <c r="Y39" s="95">
        <f>Y9*'(1) DATA &amp; ASSUMPTIONS'!$F45</f>
        <v>7720</v>
      </c>
      <c r="Z39" s="95">
        <f>Z9*'(1) DATA &amp; ASSUMPTIONS'!$F45</f>
        <v>7680</v>
      </c>
      <c r="AA39" s="95">
        <f>AA9*'(1) DATA &amp; ASSUMPTIONS'!$F45</f>
        <v>6600</v>
      </c>
      <c r="AB39" s="95">
        <f>AB9*'(1) DATA &amp; ASSUMPTIONS'!$F45</f>
        <v>7760</v>
      </c>
      <c r="AC39" s="95">
        <f>AC9*'(1) DATA &amp; ASSUMPTIONS'!$F45</f>
        <v>7840</v>
      </c>
      <c r="AD39" s="95">
        <f>AD9*'(1) DATA &amp; ASSUMPTIONS'!$F45</f>
        <v>7800</v>
      </c>
      <c r="AE39" s="95">
        <f>AE9*'(1) DATA &amp; ASSUMPTIONS'!$F45</f>
        <v>7920</v>
      </c>
      <c r="AF39" s="96">
        <f t="shared" ref="AF39:AF48" si="11">SUM(T39:AE39)</f>
        <v>88520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</row>
    <row r="40" ht="12.75" customHeight="1">
      <c r="A40" s="56"/>
      <c r="D40" s="81" t="str">
        <f>'(1) DATA &amp; ASSUMPTIONS'!D46</f>
        <v xml:space="preserve">ScreenSnooze Freemium</v>
      </c>
      <c r="F40" s="95">
        <f>F10*'(1) DATA &amp; ASSUMPTIONS'!$E46</f>
        <v>300</v>
      </c>
      <c r="G40" s="95">
        <f>G10*'(1) DATA &amp; ASSUMPTIONS'!$E46</f>
        <v>360</v>
      </c>
      <c r="H40" s="95">
        <f>H10*'(1) DATA &amp; ASSUMPTIONS'!$E46</f>
        <v>420</v>
      </c>
      <c r="I40" s="95">
        <f>I10*'(1) DATA &amp; ASSUMPTIONS'!$E46</f>
        <v>600</v>
      </c>
      <c r="J40" s="95">
        <f>J10*'(1) DATA &amp; ASSUMPTIONS'!$E46</f>
        <v>720</v>
      </c>
      <c r="K40" s="95">
        <f>K10*'(1) DATA &amp; ASSUMPTIONS'!$E46</f>
        <v>960</v>
      </c>
      <c r="L40" s="95">
        <f>L10*'(1) DATA &amp; ASSUMPTIONS'!$E46</f>
        <v>1500</v>
      </c>
      <c r="M40" s="95">
        <f>M10*'(1) DATA &amp; ASSUMPTIONS'!$E46</f>
        <v>1920</v>
      </c>
      <c r="N40" s="95">
        <f>N10*'(1) DATA &amp; ASSUMPTIONS'!$E46</f>
        <v>2400</v>
      </c>
      <c r="O40" s="95">
        <f>O10*'(1) DATA &amp; ASSUMPTIONS'!$E46</f>
        <v>2700</v>
      </c>
      <c r="P40" s="95">
        <f>P10*'(1) DATA &amp; ASSUMPTIONS'!$E46</f>
        <v>3300</v>
      </c>
      <c r="Q40" s="95">
        <f>Q10*'(1) DATA &amp; ASSUMPTIONS'!$E46</f>
        <v>4200</v>
      </c>
      <c r="R40" s="96">
        <f t="shared" si="10"/>
        <v>19380</v>
      </c>
      <c r="S40" s="97"/>
      <c r="T40" s="95">
        <f>T10*'(1) DATA &amp; ASSUMPTIONS'!$F46</f>
        <v>1440</v>
      </c>
      <c r="U40" s="95">
        <f>U10*'(1) DATA &amp; ASSUMPTIONS'!$F46</f>
        <v>1600</v>
      </c>
      <c r="V40" s="95">
        <f>V10*'(1) DATA &amp; ASSUMPTIONS'!$F46</f>
        <v>1760</v>
      </c>
      <c r="W40" s="95">
        <f>W10*'(1) DATA &amp; ASSUMPTIONS'!$F46</f>
        <v>1760</v>
      </c>
      <c r="X40" s="95">
        <f>X10*'(1) DATA &amp; ASSUMPTIONS'!$F46</f>
        <v>1840</v>
      </c>
      <c r="Y40" s="95">
        <f>Y10*'(1) DATA &amp; ASSUMPTIONS'!$F46</f>
        <v>1840</v>
      </c>
      <c r="Z40" s="95">
        <f>Z10*'(1) DATA &amp; ASSUMPTIONS'!$F46</f>
        <v>1840</v>
      </c>
      <c r="AA40" s="95">
        <f>AA10*'(1) DATA &amp; ASSUMPTIONS'!$F46</f>
        <v>1440</v>
      </c>
      <c r="AB40" s="95">
        <f>AB10*'(1) DATA &amp; ASSUMPTIONS'!$F46</f>
        <v>1840</v>
      </c>
      <c r="AC40" s="95">
        <f>AC10*'(1) DATA &amp; ASSUMPTIONS'!$F46</f>
        <v>1920</v>
      </c>
      <c r="AD40" s="95">
        <f>AD10*'(1) DATA &amp; ASSUMPTIONS'!$F46</f>
        <v>2000</v>
      </c>
      <c r="AE40" s="95">
        <f>AE10*'(1) DATA &amp; ASSUMPTIONS'!$F46</f>
        <v>1920</v>
      </c>
      <c r="AF40" s="96">
        <f t="shared" si="11"/>
        <v>21200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</row>
    <row r="41" ht="12.75" customHeight="1">
      <c r="A41" s="56"/>
      <c r="D41" s="81" t="str">
        <f>'(1) DATA &amp; ASSUMPTIONS'!D47</f>
        <v xml:space="preserve">ScreenSnooze Donate</v>
      </c>
      <c r="F41" s="95">
        <f>F11*'(1) DATA &amp; ASSUMPTIONS'!$E47</f>
        <v>360</v>
      </c>
      <c r="G41" s="95">
        <f>G11*'(1) DATA &amp; ASSUMPTIONS'!$E47</f>
        <v>450</v>
      </c>
      <c r="H41" s="95">
        <f>H11*'(1) DATA &amp; ASSUMPTIONS'!$E47</f>
        <v>540</v>
      </c>
      <c r="I41" s="95">
        <f>I11*'(1) DATA &amp; ASSUMPTIONS'!$E47</f>
        <v>720</v>
      </c>
      <c r="J41" s="95">
        <f>J11*'(1) DATA &amp; ASSUMPTIONS'!$E47</f>
        <v>900</v>
      </c>
      <c r="K41" s="95">
        <f>K11*'(1) DATA &amp; ASSUMPTIONS'!$E47</f>
        <v>1170</v>
      </c>
      <c r="L41" s="95">
        <f>L11*'(1) DATA &amp; ASSUMPTIONS'!$E47</f>
        <v>1980</v>
      </c>
      <c r="M41" s="95">
        <f>M11*'(1) DATA &amp; ASSUMPTIONS'!$E47</f>
        <v>2700</v>
      </c>
      <c r="N41" s="95">
        <f>N11*'(1) DATA &amp; ASSUMPTIONS'!$E47</f>
        <v>3330</v>
      </c>
      <c r="O41" s="95">
        <f>O11*'(1) DATA &amp; ASSUMPTIONS'!$E47</f>
        <v>3780</v>
      </c>
      <c r="P41" s="95">
        <f>P11*'(1) DATA &amp; ASSUMPTIONS'!$E47</f>
        <v>4500</v>
      </c>
      <c r="Q41" s="95">
        <f>Q11*'(1) DATA &amp; ASSUMPTIONS'!$E47</f>
        <v>5850</v>
      </c>
      <c r="R41" s="96">
        <f t="shared" si="10"/>
        <v>26280</v>
      </c>
      <c r="S41" s="97"/>
      <c r="T41" s="95">
        <f>T11*'(1) DATA &amp; ASSUMPTIONS'!$F47</f>
        <v>9600</v>
      </c>
      <c r="U41" s="95">
        <f>U11*'(1) DATA &amp; ASSUMPTIONS'!$F47</f>
        <v>10200</v>
      </c>
      <c r="V41" s="95">
        <f>V11*'(1) DATA &amp; ASSUMPTIONS'!$F47</f>
        <v>10800</v>
      </c>
      <c r="W41" s="95">
        <f>W11*'(1) DATA &amp; ASSUMPTIONS'!$F47</f>
        <v>11040</v>
      </c>
      <c r="X41" s="95">
        <f>X11*'(1) DATA &amp; ASSUMPTIONS'!$F47</f>
        <v>11520</v>
      </c>
      <c r="Y41" s="95">
        <f>Y11*'(1) DATA &amp; ASSUMPTIONS'!$F47</f>
        <v>11760</v>
      </c>
      <c r="Z41" s="95">
        <f>Z11*'(1) DATA &amp; ASSUMPTIONS'!$F47</f>
        <v>11760</v>
      </c>
      <c r="AA41" s="95">
        <f>AA11*'(1) DATA &amp; ASSUMPTIONS'!$F47</f>
        <v>11400</v>
      </c>
      <c r="AB41" s="95">
        <f>AB11*'(1) DATA &amp; ASSUMPTIONS'!$F47</f>
        <v>11640</v>
      </c>
      <c r="AC41" s="95">
        <f>AC11*'(1) DATA &amp; ASSUMPTIONS'!$F47</f>
        <v>12000</v>
      </c>
      <c r="AD41" s="95">
        <f>AD11*'(1) DATA &amp; ASSUMPTIONS'!$F47</f>
        <v>11520</v>
      </c>
      <c r="AE41" s="95">
        <f>AE11*'(1) DATA &amp; ASSUMPTIONS'!$F47</f>
        <v>11040</v>
      </c>
      <c r="AF41" s="96">
        <f t="shared" si="11"/>
        <v>134280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</row>
    <row r="42" ht="12.75" customHeight="1">
      <c r="A42" s="56"/>
      <c r="D42" s="81" t="str">
        <f>'(1) DATA &amp; ASSUMPTIONS'!D48</f>
        <v xml:space="preserve">ScreenSnooze Plus</v>
      </c>
      <c r="F42" s="95">
        <f>F12*'(1) DATA &amp; ASSUMPTIONS'!$E48</f>
        <v>720</v>
      </c>
      <c r="G42" s="95">
        <f>G12*'(1) DATA &amp; ASSUMPTIONS'!$E48</f>
        <v>840</v>
      </c>
      <c r="H42" s="95">
        <f>H12*'(1) DATA &amp; ASSUMPTIONS'!$E48</f>
        <v>1080</v>
      </c>
      <c r="I42" s="95">
        <f>I12*'(1) DATA &amp; ASSUMPTIONS'!$E48</f>
        <v>1440</v>
      </c>
      <c r="J42" s="95">
        <f>J12*'(1) DATA &amp; ASSUMPTIONS'!$E48</f>
        <v>1560</v>
      </c>
      <c r="K42" s="95">
        <f>K12*'(1) DATA &amp; ASSUMPTIONS'!$E48</f>
        <v>1800</v>
      </c>
      <c r="L42" s="95">
        <f>L12*'(1) DATA &amp; ASSUMPTIONS'!$E48</f>
        <v>3240</v>
      </c>
      <c r="M42" s="95">
        <f>M12*'(1) DATA &amp; ASSUMPTIONS'!$E48</f>
        <v>2880</v>
      </c>
      <c r="N42" s="95">
        <f>N12*'(1) DATA &amp; ASSUMPTIONS'!$E48</f>
        <v>5040</v>
      </c>
      <c r="O42" s="95">
        <f>O12*'(1) DATA &amp; ASSUMPTIONS'!$E48</f>
        <v>6720</v>
      </c>
      <c r="P42" s="95">
        <f>P12*'(1) DATA &amp; ASSUMPTIONS'!$E48</f>
        <v>7200</v>
      </c>
      <c r="Q42" s="95">
        <f>Q12*'(1) DATA &amp; ASSUMPTIONS'!$E48</f>
        <v>8640</v>
      </c>
      <c r="R42" s="96">
        <f t="shared" si="10"/>
        <v>41160</v>
      </c>
      <c r="S42" s="97"/>
      <c r="T42" s="95">
        <f>T12*'(1) DATA &amp; ASSUMPTIONS'!$F48</f>
        <v>13280</v>
      </c>
      <c r="U42" s="95">
        <f>U12*'(1) DATA &amp; ASSUMPTIONS'!$F48</f>
        <v>14400</v>
      </c>
      <c r="V42" s="95">
        <f>V12*'(1) DATA &amp; ASSUMPTIONS'!$F48</f>
        <v>14720</v>
      </c>
      <c r="W42" s="95">
        <f>W12*'(1) DATA &amp; ASSUMPTIONS'!$F48</f>
        <v>14720</v>
      </c>
      <c r="X42" s="95">
        <f>X12*'(1) DATA &amp; ASSUMPTIONS'!$F48</f>
        <v>16000</v>
      </c>
      <c r="Y42" s="95">
        <f>Y12*'(1) DATA &amp; ASSUMPTIONS'!$F48</f>
        <v>16320</v>
      </c>
      <c r="Z42" s="95">
        <f>Z12*'(1) DATA &amp; ASSUMPTIONS'!$F48</f>
        <v>17600</v>
      </c>
      <c r="AA42" s="95">
        <f>AA12*'(1) DATA &amp; ASSUMPTIONS'!$F48</f>
        <v>16800</v>
      </c>
      <c r="AB42" s="95">
        <f>AB12*'(1) DATA &amp; ASSUMPTIONS'!$F48</f>
        <v>16320</v>
      </c>
      <c r="AC42" s="95">
        <f>AC12*'(1) DATA &amp; ASSUMPTIONS'!$F48</f>
        <v>19200</v>
      </c>
      <c r="AD42" s="95">
        <f>AD12*'(1) DATA &amp; ASSUMPTIONS'!$F48</f>
        <v>18400</v>
      </c>
      <c r="AE42" s="95">
        <f>AE12*'(1) DATA &amp; ASSUMPTIONS'!$F48</f>
        <v>16000</v>
      </c>
      <c r="AF42" s="96">
        <f t="shared" si="11"/>
        <v>193760</v>
      </c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</row>
    <row r="43" ht="12.75" customHeight="1">
      <c r="A43" s="56"/>
      <c r="D43" s="81" t="str">
        <f>'(1) DATA &amp; ASSUMPTIONS'!D49</f>
        <v xml:space="preserve">ScreenSnoozee Enterprise</v>
      </c>
      <c r="F43" s="95">
        <f>F13*'(1) DATA &amp; ASSUMPTIONS'!$E49</f>
        <v>300</v>
      </c>
      <c r="G43" s="95">
        <f>G13*'(1) DATA &amp; ASSUMPTIONS'!$E49</f>
        <v>450</v>
      </c>
      <c r="H43" s="95">
        <f>H13*'(1) DATA &amp; ASSUMPTIONS'!$E49</f>
        <v>600</v>
      </c>
      <c r="I43" s="95">
        <f>I13*'(1) DATA &amp; ASSUMPTIONS'!$E49</f>
        <v>750</v>
      </c>
      <c r="J43" s="95">
        <f>J13*'(1) DATA &amp; ASSUMPTIONS'!$E49</f>
        <v>1500</v>
      </c>
      <c r="K43" s="95">
        <f>K13*'(1) DATA &amp; ASSUMPTIONS'!$E49</f>
        <v>2250</v>
      </c>
      <c r="L43" s="95">
        <f>L13*'(1) DATA &amp; ASSUMPTIONS'!$E49</f>
        <v>2550</v>
      </c>
      <c r="M43" s="95">
        <f>M13*'(1) DATA &amp; ASSUMPTIONS'!$E49</f>
        <v>3000</v>
      </c>
      <c r="N43" s="95">
        <f>N13*'(1) DATA &amp; ASSUMPTIONS'!$E49</f>
        <v>4800</v>
      </c>
      <c r="O43" s="95">
        <f>O13*'(1) DATA &amp; ASSUMPTIONS'!$E49</f>
        <v>6750</v>
      </c>
      <c r="P43" s="95">
        <f>P13*'(1) DATA &amp; ASSUMPTIONS'!$E49</f>
        <v>9000</v>
      </c>
      <c r="Q43" s="95">
        <f>Q13*'(1) DATA &amp; ASSUMPTIONS'!$E49</f>
        <v>10950</v>
      </c>
      <c r="R43" s="96">
        <f t="shared" si="10"/>
        <v>42900</v>
      </c>
      <c r="S43" s="97"/>
      <c r="T43" s="95">
        <f>T13*'(1) DATA &amp; ASSUMPTIONS'!$F49</f>
        <v>17000</v>
      </c>
      <c r="U43" s="95">
        <f>U13*'(1) DATA &amp; ASSUMPTIONS'!$F49</f>
        <v>18000</v>
      </c>
      <c r="V43" s="95">
        <f>V13*'(1) DATA &amp; ASSUMPTIONS'!$F49</f>
        <v>18400</v>
      </c>
      <c r="W43" s="95">
        <f>W13*'(1) DATA &amp; ASSUMPTIONS'!$F49</f>
        <v>18000</v>
      </c>
      <c r="X43" s="95">
        <f>X13*'(1) DATA &amp; ASSUMPTIONS'!$F49</f>
        <v>17400</v>
      </c>
      <c r="Y43" s="95">
        <f>Y13*'(1) DATA &amp; ASSUMPTIONS'!$F49</f>
        <v>18500</v>
      </c>
      <c r="Z43" s="95">
        <f>Z13*'(1) DATA &amp; ASSUMPTIONS'!$F49</f>
        <v>19400</v>
      </c>
      <c r="AA43" s="95">
        <f>AA13*'(1) DATA &amp; ASSUMPTIONS'!$F49</f>
        <v>20000</v>
      </c>
      <c r="AB43" s="95">
        <f>AB13*'(1) DATA &amp; ASSUMPTIONS'!$F49</f>
        <v>19000</v>
      </c>
      <c r="AC43" s="95">
        <f>AC13*'(1) DATA &amp; ASSUMPTIONS'!$F49</f>
        <v>19200</v>
      </c>
      <c r="AD43" s="95">
        <f>AD13*'(1) DATA &amp; ASSUMPTIONS'!$F49</f>
        <v>19200</v>
      </c>
      <c r="AE43" s="95">
        <f>AE13*'(1) DATA &amp; ASSUMPTIONS'!$F49</f>
        <v>19600</v>
      </c>
      <c r="AF43" s="96">
        <f t="shared" si="11"/>
        <v>223700</v>
      </c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</row>
    <row r="44" ht="12.75" customHeight="1">
      <c r="A44" s="56"/>
      <c r="D44" s="81" t="str">
        <f>'(1) DATA &amp; ASSUMPTIONS'!D54</f>
        <v xml:space="preserve">Quota Type 1</v>
      </c>
      <c r="F44" s="95">
        <f>F17*'(1) DATA &amp; ASSUMPTIONS'!$E54</f>
        <v>0.20000000000000001</v>
      </c>
      <c r="G44" s="95">
        <f>G17*'(1) DATA &amp; ASSUMPTIONS'!$E54</f>
        <v>0.20000000000000001</v>
      </c>
      <c r="H44" s="95">
        <f>H17*'(1) DATA &amp; ASSUMPTIONS'!$E54</f>
        <v>0.20000000000000001</v>
      </c>
      <c r="I44" s="95">
        <f>I17*'(1) DATA &amp; ASSUMPTIONS'!$E54</f>
        <v>0.20000000000000001</v>
      </c>
      <c r="J44" s="95">
        <f>J17*'(1) DATA &amp; ASSUMPTIONS'!$E54</f>
        <v>0.20000000000000001</v>
      </c>
      <c r="K44" s="95">
        <f>K17*'(1) DATA &amp; ASSUMPTIONS'!$E54</f>
        <v>0.20000000000000001</v>
      </c>
      <c r="L44" s="95">
        <f>L17*'(1) DATA &amp; ASSUMPTIONS'!$E54</f>
        <v>0.20000000000000001</v>
      </c>
      <c r="M44" s="95">
        <f>M17*'(1) DATA &amp; ASSUMPTIONS'!$E54</f>
        <v>0.20000000000000001</v>
      </c>
      <c r="N44" s="95">
        <f>N17*'(1) DATA &amp; ASSUMPTIONS'!$E54</f>
        <v>0.20000000000000001</v>
      </c>
      <c r="O44" s="95">
        <f>O17*'(1) DATA &amp; ASSUMPTIONS'!$E54</f>
        <v>0.20000000000000001</v>
      </c>
      <c r="P44" s="95">
        <f>P17*'(1) DATA &amp; ASSUMPTIONS'!$E54</f>
        <v>0.20000000000000001</v>
      </c>
      <c r="Q44" s="95">
        <f>Q17*'(1) DATA &amp; ASSUMPTIONS'!$E54</f>
        <v>0.20000000000000001</v>
      </c>
      <c r="R44" s="96">
        <f t="shared" si="10"/>
        <v>2.3999999999999999</v>
      </c>
      <c r="S44" s="97"/>
      <c r="T44" s="95">
        <f>T17*'(1) DATA &amp; ASSUMPTIONS'!$F54</f>
        <v>0.25</v>
      </c>
      <c r="U44" s="95">
        <f>U17*'(1) DATA &amp; ASSUMPTIONS'!$F54</f>
        <v>0.25</v>
      </c>
      <c r="V44" s="95">
        <f>V17*'(1) DATA &amp; ASSUMPTIONS'!$F54</f>
        <v>0.25</v>
      </c>
      <c r="W44" s="95">
        <f>W17*'(1) DATA &amp; ASSUMPTIONS'!$F54</f>
        <v>0.25</v>
      </c>
      <c r="X44" s="95">
        <f>X17*'(1) DATA &amp; ASSUMPTIONS'!$F54</f>
        <v>0.25</v>
      </c>
      <c r="Y44" s="95">
        <f>Y17*'(1) DATA &amp; ASSUMPTIONS'!$F54</f>
        <v>0.25</v>
      </c>
      <c r="Z44" s="95">
        <f>Z17*'(1) DATA &amp; ASSUMPTIONS'!$F54</f>
        <v>0.25</v>
      </c>
      <c r="AA44" s="95">
        <f>AA17*'(1) DATA &amp; ASSUMPTIONS'!$F54</f>
        <v>0.25</v>
      </c>
      <c r="AB44" s="95">
        <f>AB17*'(1) DATA &amp; ASSUMPTIONS'!$F54</f>
        <v>0.25</v>
      </c>
      <c r="AC44" s="95">
        <f>AC17*'(1) DATA &amp; ASSUMPTIONS'!$F54</f>
        <v>0.25</v>
      </c>
      <c r="AD44" s="95">
        <f>AD17*'(1) DATA &amp; ASSUMPTIONS'!$F54</f>
        <v>0.25</v>
      </c>
      <c r="AE44" s="95">
        <f>AE17*'(1) DATA &amp; ASSUMPTIONS'!$F54</f>
        <v>0.25</v>
      </c>
      <c r="AF44" s="96">
        <f t="shared" si="11"/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</row>
    <row r="45" ht="12.75" customHeight="1">
      <c r="A45" s="56"/>
      <c r="D45" s="106" t="str">
        <f>'(1) DATA &amp; ASSUMPTIONS'!D55</f>
        <v xml:space="preserve">Quota Type 2</v>
      </c>
      <c r="F45" s="95">
        <f>F18*'(1) DATA &amp; ASSUMPTIONS'!$E55</f>
        <v>20</v>
      </c>
      <c r="G45" s="95">
        <f>G18*'(1) DATA &amp; ASSUMPTIONS'!$E55</f>
        <v>22</v>
      </c>
      <c r="H45" s="95">
        <f>H18*'(1) DATA &amp; ASSUMPTIONS'!$E55</f>
        <v>240</v>
      </c>
      <c r="I45" s="95">
        <f>I18*'(1) DATA &amp; ASSUMPTIONS'!$E55</f>
        <v>25.200000000000003</v>
      </c>
      <c r="J45" s="95">
        <f>J18*'(1) DATA &amp; ASSUMPTIONS'!$E55</f>
        <v>26.800000000000001</v>
      </c>
      <c r="K45" s="95">
        <f>K18*'(1) DATA &amp; ASSUMPTIONS'!$E55</f>
        <v>28</v>
      </c>
      <c r="L45" s="95">
        <f>L18*'(1) DATA &amp; ASSUMPTIONS'!$E55</f>
        <v>30</v>
      </c>
      <c r="M45" s="95">
        <f>M18*'(1) DATA &amp; ASSUMPTIONS'!$E55</f>
        <v>32</v>
      </c>
      <c r="N45" s="95">
        <f>N18*'(1) DATA &amp; ASSUMPTIONS'!$E55</f>
        <v>34</v>
      </c>
      <c r="O45" s="95">
        <f>O18*'(1) DATA &amp; ASSUMPTIONS'!$E55</f>
        <v>36</v>
      </c>
      <c r="P45" s="95">
        <f>P18*'(1) DATA &amp; ASSUMPTIONS'!$E55</f>
        <v>38</v>
      </c>
      <c r="Q45" s="95">
        <f>Q18*'(1) DATA &amp; ASSUMPTIONS'!$E55</f>
        <v>40</v>
      </c>
      <c r="R45" s="96">
        <f t="shared" si="10"/>
        <v>572</v>
      </c>
      <c r="S45" s="97"/>
      <c r="T45" s="95">
        <f>T18*'(1) DATA &amp; ASSUMPTIONS'!$F55</f>
        <v>51.5</v>
      </c>
      <c r="U45" s="95">
        <f>U18*'(1) DATA &amp; ASSUMPTIONS'!$F55</f>
        <v>53.5</v>
      </c>
      <c r="V45" s="95">
        <f>V18*'(1) DATA &amp; ASSUMPTIONS'!$F55</f>
        <v>55.5</v>
      </c>
      <c r="W45" s="95">
        <f>W18*'(1) DATA &amp; ASSUMPTIONS'!$F55</f>
        <v>57.5</v>
      </c>
      <c r="X45" s="95">
        <f>X18*'(1) DATA &amp; ASSUMPTIONS'!$F55</f>
        <v>58</v>
      </c>
      <c r="Y45" s="95">
        <f>Y18*'(1) DATA &amp; ASSUMPTIONS'!$F55</f>
        <v>59.5</v>
      </c>
      <c r="Z45" s="95">
        <f>Z18*'(1) DATA &amp; ASSUMPTIONS'!$F55</f>
        <v>60.5</v>
      </c>
      <c r="AA45" s="95">
        <f>AA18*'(1) DATA &amp; ASSUMPTIONS'!$F55</f>
        <v>61</v>
      </c>
      <c r="AB45" s="95">
        <f>AB18*'(1) DATA &amp; ASSUMPTIONS'!$F55</f>
        <v>63.5</v>
      </c>
      <c r="AC45" s="95">
        <f>AC18*'(1) DATA &amp; ASSUMPTIONS'!$F55</f>
        <v>65</v>
      </c>
      <c r="AD45" s="95">
        <f>AD18*'(1) DATA &amp; ASSUMPTIONS'!$F55</f>
        <v>66</v>
      </c>
      <c r="AE45" s="95">
        <f>AE18*'(1) DATA &amp; ASSUMPTIONS'!$F55</f>
        <v>66.5</v>
      </c>
      <c r="AF45" s="96">
        <f t="shared" si="11"/>
        <v>718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</row>
    <row r="46" ht="12.75" customHeight="1">
      <c r="A46" s="56"/>
      <c r="D46" s="106" t="str">
        <f>'(1) DATA &amp; ASSUMPTIONS'!D56</f>
        <v xml:space="preserve">Quota Type 3</v>
      </c>
      <c r="F46" s="95">
        <f>F19*'(1) DATA &amp; ASSUMPTIONS'!$E56</f>
        <v>15</v>
      </c>
      <c r="G46" s="95">
        <f>G19*'(1) DATA &amp; ASSUMPTIONS'!$E56</f>
        <v>18</v>
      </c>
      <c r="H46" s="95">
        <f>H19*'(1) DATA &amp; ASSUMPTIONS'!$E56</f>
        <v>19.199999999999999</v>
      </c>
      <c r="I46" s="95">
        <f>I19*'(1) DATA &amp; ASSUMPTIONS'!$E56</f>
        <v>21</v>
      </c>
      <c r="J46" s="95">
        <f>J19*'(1) DATA &amp; ASSUMPTIONS'!$E56</f>
        <v>22.800000000000001</v>
      </c>
      <c r="K46" s="95">
        <f>K19*'(1) DATA &amp; ASSUMPTIONS'!$E56</f>
        <v>24</v>
      </c>
      <c r="L46" s="95">
        <f>L19*'(1) DATA &amp; ASSUMPTIONS'!$E56</f>
        <v>25.199999999999999</v>
      </c>
      <c r="M46" s="95">
        <f>M19*'(1) DATA &amp; ASSUMPTIONS'!$E56</f>
        <v>27.599999999999998</v>
      </c>
      <c r="N46" s="95">
        <f>N19*'(1) DATA &amp; ASSUMPTIONS'!$E56</f>
        <v>28.799999999999997</v>
      </c>
      <c r="O46" s="95">
        <f>O19*'(1) DATA &amp; ASSUMPTIONS'!$E56</f>
        <v>31.199999999999999</v>
      </c>
      <c r="P46" s="95">
        <f>P19*'(1) DATA &amp; ASSUMPTIONS'!$E56</f>
        <v>33</v>
      </c>
      <c r="Q46" s="95">
        <f>Q19*'(1) DATA &amp; ASSUMPTIONS'!$E56</f>
        <v>34.799999999999997</v>
      </c>
      <c r="R46" s="96">
        <f t="shared" si="10"/>
        <v>300.59999999999997</v>
      </c>
      <c r="S46" s="97"/>
      <c r="T46" s="95">
        <f>T19*'(1) DATA &amp; ASSUMPTIONS'!$F56</f>
        <v>47.25</v>
      </c>
      <c r="U46" s="95">
        <f>U19*'(1) DATA &amp; ASSUMPTIONS'!$F56</f>
        <v>48.75</v>
      </c>
      <c r="V46" s="95">
        <f>V19*'(1) DATA &amp; ASSUMPTIONS'!$F56</f>
        <v>49.5</v>
      </c>
      <c r="W46" s="95">
        <f>W19*'(1) DATA &amp; ASSUMPTIONS'!$F56</f>
        <v>51.75</v>
      </c>
      <c r="X46" s="95">
        <f>X19*'(1) DATA &amp; ASSUMPTIONS'!$F56</f>
        <v>53.25</v>
      </c>
      <c r="Y46" s="95">
        <f>Y19*'(1) DATA &amp; ASSUMPTIONS'!$F56</f>
        <v>53.25</v>
      </c>
      <c r="Z46" s="95">
        <f>Z19*'(1) DATA &amp; ASSUMPTIONS'!$F56</f>
        <v>54.75</v>
      </c>
      <c r="AA46" s="95">
        <f>AA19*'(1) DATA &amp; ASSUMPTIONS'!$F56</f>
        <v>54.75</v>
      </c>
      <c r="AB46" s="95">
        <f>AB19*'(1) DATA &amp; ASSUMPTIONS'!$F56</f>
        <v>57.75</v>
      </c>
      <c r="AC46" s="95">
        <f>AC19*'(1) DATA &amp; ASSUMPTIONS'!$F56</f>
        <v>58.5</v>
      </c>
      <c r="AD46" s="95">
        <f>AD19*'(1) DATA &amp; ASSUMPTIONS'!$F56</f>
        <v>59.25</v>
      </c>
      <c r="AE46" s="95">
        <f>AE19*'(1) DATA &amp; ASSUMPTIONS'!$F56</f>
        <v>59.25</v>
      </c>
      <c r="AF46" s="96">
        <f t="shared" si="11"/>
        <v>648</v>
      </c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</row>
    <row r="47" ht="12.75" customHeight="1">
      <c r="A47" s="56"/>
      <c r="D47" s="106" t="str">
        <f>'(1) DATA &amp; ASSUMPTIONS'!D57</f>
        <v xml:space="preserve">Quota Type 4</v>
      </c>
      <c r="F47" s="95">
        <f>F20*'(1) DATA &amp; ASSUMPTIONS'!$E57</f>
        <v>32</v>
      </c>
      <c r="G47" s="95">
        <f>G20*'(1) DATA &amp; ASSUMPTIONS'!$E57</f>
        <v>33.600000000000001</v>
      </c>
      <c r="H47" s="95">
        <f>H20*'(1) DATA &amp; ASSUMPTIONS'!$E57</f>
        <v>38.400000000000006</v>
      </c>
      <c r="I47" s="95">
        <f>I20*'(1) DATA &amp; ASSUMPTIONS'!$E57</f>
        <v>41.600000000000001</v>
      </c>
      <c r="J47" s="95">
        <f>J20*'(1) DATA &amp; ASSUMPTIONS'!$E57</f>
        <v>44</v>
      </c>
      <c r="K47" s="95">
        <f>K20*'(1) DATA &amp; ASSUMPTIONS'!$E57</f>
        <v>46.400000000000006</v>
      </c>
      <c r="L47" s="95">
        <f>L20*'(1) DATA &amp; ASSUMPTIONS'!$E57</f>
        <v>48</v>
      </c>
      <c r="M47" s="95">
        <f>M20*'(1) DATA &amp; ASSUMPTIONS'!$E57</f>
        <v>50.400000000000006</v>
      </c>
      <c r="N47" s="95">
        <f>N20*'(1) DATA &amp; ASSUMPTIONS'!$E57</f>
        <v>52</v>
      </c>
      <c r="O47" s="95">
        <f>O20*'(1) DATA &amp; ASSUMPTIONS'!$E57</f>
        <v>57.600000000000001</v>
      </c>
      <c r="P47" s="95">
        <f>P20*'(1) DATA &amp; ASSUMPTIONS'!$E57</f>
        <v>59.200000000000003</v>
      </c>
      <c r="Q47" s="95">
        <f>Q20*'(1) DATA &amp; ASSUMPTIONS'!$E57</f>
        <v>61.600000000000001</v>
      </c>
      <c r="R47" s="96">
        <f t="shared" si="10"/>
        <v>564.79999999999995</v>
      </c>
      <c r="S47" s="97"/>
      <c r="T47" s="95">
        <f>T20*'(1) DATA &amp; ASSUMPTIONS'!$F57</f>
        <v>80</v>
      </c>
      <c r="U47" s="95">
        <f>U20*'(1) DATA &amp; ASSUMPTIONS'!$F57</f>
        <v>84</v>
      </c>
      <c r="V47" s="95">
        <f>V20*'(1) DATA &amp; ASSUMPTIONS'!$F57</f>
        <v>86</v>
      </c>
      <c r="W47" s="95">
        <f>W20*'(1) DATA &amp; ASSUMPTIONS'!$F57</f>
        <v>91</v>
      </c>
      <c r="X47" s="95">
        <f>X20*'(1) DATA &amp; ASSUMPTIONS'!$F57</f>
        <v>90</v>
      </c>
      <c r="Y47" s="95">
        <f>Y20*'(1) DATA &amp; ASSUMPTIONS'!$F57</f>
        <v>90</v>
      </c>
      <c r="Z47" s="95">
        <f>Z20*'(1) DATA &amp; ASSUMPTIONS'!$F57</f>
        <v>94</v>
      </c>
      <c r="AA47" s="95">
        <f>AA20*'(1) DATA &amp; ASSUMPTIONS'!$F57</f>
        <v>99</v>
      </c>
      <c r="AB47" s="95">
        <f>AB20*'(1) DATA &amp; ASSUMPTIONS'!$F57</f>
        <v>98</v>
      </c>
      <c r="AC47" s="95">
        <f>AC20*'(1) DATA &amp; ASSUMPTIONS'!$F57</f>
        <v>100</v>
      </c>
      <c r="AD47" s="95">
        <f>AD20*'(1) DATA &amp; ASSUMPTIONS'!$F57</f>
        <v>102</v>
      </c>
      <c r="AE47" s="95">
        <f>AE20*'(1) DATA &amp; ASSUMPTIONS'!$F57</f>
        <v>101</v>
      </c>
      <c r="AF47" s="96">
        <f t="shared" si="11"/>
        <v>1115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</row>
    <row r="48" ht="12.75" customHeight="1">
      <c r="A48" s="56"/>
      <c r="D48" s="106" t="str">
        <f>'(1) DATA &amp; ASSUMPTIONS'!D58</f>
        <v xml:space="preserve">Quota Type 5</v>
      </c>
      <c r="F48" s="95">
        <f>F21*'(1) DATA &amp; ASSUMPTIONS'!$E58</f>
        <v>5</v>
      </c>
      <c r="G48" s="95">
        <f>G21*'(1) DATA &amp; ASSUMPTIONS'!$E58</f>
        <v>6</v>
      </c>
      <c r="H48" s="95">
        <f>H21*'(1) DATA &amp; ASSUMPTIONS'!$E58</f>
        <v>7</v>
      </c>
      <c r="I48" s="95">
        <f>I21*'(1) DATA &amp; ASSUMPTIONS'!$E58</f>
        <v>10</v>
      </c>
      <c r="J48" s="95">
        <f>J21*'(1) DATA &amp; ASSUMPTIONS'!$E58</f>
        <v>11</v>
      </c>
      <c r="K48" s="95">
        <f>K21*'(1) DATA &amp; ASSUMPTIONS'!$E58</f>
        <v>10</v>
      </c>
      <c r="L48" s="95">
        <f>L21*'(1) DATA &amp; ASSUMPTIONS'!$E58</f>
        <v>13</v>
      </c>
      <c r="M48" s="95">
        <f>M21*'(1) DATA &amp; ASSUMPTIONS'!$E58</f>
        <v>16</v>
      </c>
      <c r="N48" s="95">
        <f>N21*'(1) DATA &amp; ASSUMPTIONS'!$E58</f>
        <v>19</v>
      </c>
      <c r="O48" s="95">
        <f>O21*'(1) DATA &amp; ASSUMPTIONS'!$E58</f>
        <v>22</v>
      </c>
      <c r="P48" s="95">
        <f>P21*'(1) DATA &amp; ASSUMPTIONS'!$E58</f>
        <v>21</v>
      </c>
      <c r="Q48" s="95">
        <f>Q21*'(1) DATA &amp; ASSUMPTIONS'!$E58</f>
        <v>24</v>
      </c>
      <c r="R48" s="96">
        <f t="shared" si="10"/>
        <v>164</v>
      </c>
      <c r="S48" s="97"/>
      <c r="T48" s="95">
        <f>T21*'(1) DATA &amp; ASSUMPTIONS'!$F58</f>
        <v>32.5</v>
      </c>
      <c r="U48" s="95">
        <f>U21*'(1) DATA &amp; ASSUMPTIONS'!$F58</f>
        <v>35</v>
      </c>
      <c r="V48" s="95">
        <f>V21*'(1) DATA &amp; ASSUMPTIONS'!$F58</f>
        <v>40</v>
      </c>
      <c r="W48" s="95">
        <f>W21*'(1) DATA &amp; ASSUMPTIONS'!$F58</f>
        <v>43.75</v>
      </c>
      <c r="X48" s="95">
        <f>X21*'(1) DATA &amp; ASSUMPTIONS'!$F58</f>
        <v>45</v>
      </c>
      <c r="Y48" s="95">
        <f>Y21*'(1) DATA &amp; ASSUMPTIONS'!$F58</f>
        <v>47.5</v>
      </c>
      <c r="Z48" s="95">
        <f>Z21*'(1) DATA &amp; ASSUMPTIONS'!$F58</f>
        <v>52.5</v>
      </c>
      <c r="AA48" s="95">
        <f>AA21*'(1) DATA &amp; ASSUMPTIONS'!$F58</f>
        <v>56.25</v>
      </c>
      <c r="AB48" s="95">
        <f>AB21*'(1) DATA &amp; ASSUMPTIONS'!$F58</f>
        <v>53.75</v>
      </c>
      <c r="AC48" s="95">
        <f>AC21*'(1) DATA &amp; ASSUMPTIONS'!$F58</f>
        <v>52.5</v>
      </c>
      <c r="AD48" s="95">
        <f>AD21*'(1) DATA &amp; ASSUMPTIONS'!$F58</f>
        <v>57.5</v>
      </c>
      <c r="AE48" s="95">
        <f>AE21*'(1) DATA &amp; ASSUMPTIONS'!$F58</f>
        <v>62.5</v>
      </c>
      <c r="AF48" s="96">
        <f t="shared" si="11"/>
        <v>578.75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</row>
    <row r="49" ht="12.75" customHeight="1">
      <c r="A49" s="56"/>
      <c r="B49" s="56"/>
      <c r="C49" s="56"/>
      <c r="D49" s="99" t="s">
        <v>100</v>
      </c>
      <c r="E49" s="85"/>
      <c r="F49" s="101">
        <f t="shared" ref="F49:R49" si="12">SUM(F39:F46)</f>
        <v>2015.2</v>
      </c>
      <c r="G49" s="101">
        <f t="shared" si="12"/>
        <v>2500.1999999999998</v>
      </c>
      <c r="H49" s="101">
        <f t="shared" si="12"/>
        <v>3319.3999999999996</v>
      </c>
      <c r="I49" s="101">
        <f t="shared" si="12"/>
        <v>4156.3999999999996</v>
      </c>
      <c r="J49" s="101">
        <f t="shared" si="12"/>
        <v>5479.8000000000002</v>
      </c>
      <c r="K49" s="101">
        <f t="shared" si="12"/>
        <v>7252.1999999999998</v>
      </c>
      <c r="L49" s="101">
        <f t="shared" si="12"/>
        <v>10825.400000000001</v>
      </c>
      <c r="M49" s="101">
        <f t="shared" si="12"/>
        <v>12569.800000000001</v>
      </c>
      <c r="N49" s="101">
        <f t="shared" si="12"/>
        <v>18033</v>
      </c>
      <c r="O49" s="101">
        <f t="shared" si="12"/>
        <v>22777.400000000001</v>
      </c>
      <c r="P49" s="101">
        <f t="shared" si="12"/>
        <v>27671.200000000001</v>
      </c>
      <c r="Q49" s="101">
        <f t="shared" si="12"/>
        <v>33915</v>
      </c>
      <c r="R49" s="101">
        <f t="shared" si="12"/>
        <v>150515</v>
      </c>
      <c r="S49" s="107"/>
      <c r="T49" s="101">
        <f t="shared" ref="T49:AF49" si="13">SUM(T39:T46)</f>
        <v>47819</v>
      </c>
      <c r="U49" s="101">
        <f t="shared" si="13"/>
        <v>51102.5</v>
      </c>
      <c r="V49" s="101">
        <f t="shared" si="13"/>
        <v>52905.25</v>
      </c>
      <c r="W49" s="101">
        <f t="shared" si="13"/>
        <v>52989.5</v>
      </c>
      <c r="X49" s="101">
        <f t="shared" si="13"/>
        <v>54391.5</v>
      </c>
      <c r="Y49" s="101">
        <f t="shared" si="13"/>
        <v>56253</v>
      </c>
      <c r="Z49" s="101">
        <f t="shared" si="13"/>
        <v>58395.5</v>
      </c>
      <c r="AA49" s="101">
        <f t="shared" si="13"/>
        <v>56356</v>
      </c>
      <c r="AB49" s="101">
        <f t="shared" si="13"/>
        <v>56681.5</v>
      </c>
      <c r="AC49" s="101">
        <f t="shared" si="13"/>
        <v>60283.75</v>
      </c>
      <c r="AD49" s="101">
        <f t="shared" si="13"/>
        <v>59045.5</v>
      </c>
      <c r="AE49" s="101">
        <f t="shared" si="13"/>
        <v>56606</v>
      </c>
      <c r="AF49" s="101">
        <f t="shared" si="13"/>
        <v>662829</v>
      </c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</row>
    <row r="50" ht="12.75" customHeight="1"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97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</row>
    <row r="51" ht="12.75" customHeight="1"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97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</row>
    <row r="52" ht="16.5" customHeight="1">
      <c r="D52" s="87" t="s">
        <v>102</v>
      </c>
      <c r="E52" s="105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1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ht="12.75" customHeight="1">
      <c r="D53" s="81" t="str">
        <f t="shared" ref="D53:D62" si="14">D39</f>
        <v xml:space="preserve">ScreenSnooze Basic</v>
      </c>
      <c r="E53" s="86"/>
      <c r="F53" s="95">
        <f t="shared" ref="F53:Q62" si="15">F25-F39</f>
        <v>1700</v>
      </c>
      <c r="G53" s="95">
        <f t="shared" si="15"/>
        <v>2040</v>
      </c>
      <c r="H53" s="95">
        <f t="shared" si="15"/>
        <v>2380</v>
      </c>
      <c r="I53" s="95">
        <f t="shared" si="15"/>
        <v>3400</v>
      </c>
      <c r="J53" s="95">
        <f t="shared" si="15"/>
        <v>4250</v>
      </c>
      <c r="K53" s="95">
        <f t="shared" si="15"/>
        <v>5780</v>
      </c>
      <c r="L53" s="95">
        <f t="shared" si="15"/>
        <v>8500</v>
      </c>
      <c r="M53" s="95">
        <f t="shared" si="15"/>
        <v>11390</v>
      </c>
      <c r="N53" s="95">
        <f t="shared" si="15"/>
        <v>13600</v>
      </c>
      <c r="O53" s="95">
        <f t="shared" si="15"/>
        <v>15640</v>
      </c>
      <c r="P53" s="95">
        <f t="shared" si="15"/>
        <v>20400</v>
      </c>
      <c r="Q53" s="95">
        <f t="shared" si="15"/>
        <v>23800</v>
      </c>
      <c r="R53" s="96">
        <f t="shared" ref="R53:R62" si="16">SUM(F53:Q53)</f>
        <v>112880</v>
      </c>
      <c r="S53" s="97"/>
      <c r="T53" s="95">
        <f t="shared" ref="T53:AE62" si="17">T25-T39</f>
        <v>33600</v>
      </c>
      <c r="U53" s="95">
        <f t="shared" si="17"/>
        <v>35700</v>
      </c>
      <c r="V53" s="95">
        <f t="shared" si="17"/>
        <v>37380</v>
      </c>
      <c r="W53" s="95">
        <f t="shared" si="17"/>
        <v>38640</v>
      </c>
      <c r="X53" s="95">
        <f t="shared" si="17"/>
        <v>39480</v>
      </c>
      <c r="Y53" s="95">
        <f t="shared" si="17"/>
        <v>40530</v>
      </c>
      <c r="Z53" s="95">
        <f t="shared" si="17"/>
        <v>40320</v>
      </c>
      <c r="AA53" s="95">
        <f t="shared" si="17"/>
        <v>34650</v>
      </c>
      <c r="AB53" s="95">
        <f t="shared" si="17"/>
        <v>40740</v>
      </c>
      <c r="AC53" s="95">
        <f t="shared" si="17"/>
        <v>41160</v>
      </c>
      <c r="AD53" s="95">
        <f t="shared" si="17"/>
        <v>40950</v>
      </c>
      <c r="AE53" s="95">
        <f t="shared" si="17"/>
        <v>41580</v>
      </c>
      <c r="AF53" s="96">
        <f t="shared" ref="AF53:AF62" si="18">SUM(T53:AE53)</f>
        <v>464730</v>
      </c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</row>
    <row r="54" ht="12.75" customHeight="1">
      <c r="D54" s="81" t="str">
        <f t="shared" si="14"/>
        <v xml:space="preserve">ScreenSnooze Freemium</v>
      </c>
      <c r="E54" s="86"/>
      <c r="F54" s="95">
        <f t="shared" si="15"/>
        <v>1700</v>
      </c>
      <c r="G54" s="95">
        <f t="shared" si="15"/>
        <v>2040</v>
      </c>
      <c r="H54" s="95">
        <f t="shared" si="15"/>
        <v>2380</v>
      </c>
      <c r="I54" s="95">
        <f t="shared" si="15"/>
        <v>3400</v>
      </c>
      <c r="J54" s="95">
        <f t="shared" si="15"/>
        <v>4080</v>
      </c>
      <c r="K54" s="95">
        <f t="shared" si="15"/>
        <v>5440</v>
      </c>
      <c r="L54" s="95">
        <f t="shared" si="15"/>
        <v>8500</v>
      </c>
      <c r="M54" s="95">
        <f t="shared" si="15"/>
        <v>10880</v>
      </c>
      <c r="N54" s="95">
        <f t="shared" si="15"/>
        <v>13600</v>
      </c>
      <c r="O54" s="95">
        <f t="shared" si="15"/>
        <v>15300</v>
      </c>
      <c r="P54" s="95">
        <f t="shared" si="15"/>
        <v>18700</v>
      </c>
      <c r="Q54" s="95">
        <f t="shared" si="15"/>
        <v>23800</v>
      </c>
      <c r="R54" s="96">
        <f t="shared" si="16"/>
        <v>109820</v>
      </c>
      <c r="S54" s="97"/>
      <c r="T54" s="95">
        <f t="shared" si="17"/>
        <v>7560</v>
      </c>
      <c r="U54" s="95">
        <f t="shared" si="17"/>
        <v>8400</v>
      </c>
      <c r="V54" s="95">
        <f t="shared" si="17"/>
        <v>9240</v>
      </c>
      <c r="W54" s="95">
        <f t="shared" si="17"/>
        <v>9240</v>
      </c>
      <c r="X54" s="95">
        <f t="shared" si="17"/>
        <v>9660</v>
      </c>
      <c r="Y54" s="95">
        <f t="shared" si="17"/>
        <v>9660</v>
      </c>
      <c r="Z54" s="95">
        <f t="shared" si="17"/>
        <v>9660</v>
      </c>
      <c r="AA54" s="95">
        <f t="shared" si="17"/>
        <v>7560</v>
      </c>
      <c r="AB54" s="95">
        <f t="shared" si="17"/>
        <v>9660</v>
      </c>
      <c r="AC54" s="95">
        <f t="shared" si="17"/>
        <v>10080</v>
      </c>
      <c r="AD54" s="95">
        <f t="shared" si="17"/>
        <v>10500</v>
      </c>
      <c r="AE54" s="95">
        <f t="shared" si="17"/>
        <v>10080</v>
      </c>
      <c r="AF54" s="96">
        <f t="shared" si="18"/>
        <v>111300</v>
      </c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</row>
    <row r="55" ht="12.75" customHeight="1">
      <c r="D55" s="81" t="str">
        <f t="shared" si="14"/>
        <v xml:space="preserve">ScreenSnooze Donate</v>
      </c>
      <c r="E55" s="86"/>
      <c r="F55" s="95">
        <f t="shared" si="15"/>
        <v>2040</v>
      </c>
      <c r="G55" s="95">
        <f t="shared" si="15"/>
        <v>2550</v>
      </c>
      <c r="H55" s="95">
        <f t="shared" si="15"/>
        <v>3060</v>
      </c>
      <c r="I55" s="95">
        <f t="shared" si="15"/>
        <v>4080</v>
      </c>
      <c r="J55" s="95">
        <f t="shared" si="15"/>
        <v>5100</v>
      </c>
      <c r="K55" s="95">
        <f t="shared" si="15"/>
        <v>6630</v>
      </c>
      <c r="L55" s="95">
        <f t="shared" si="15"/>
        <v>11220</v>
      </c>
      <c r="M55" s="95">
        <f t="shared" si="15"/>
        <v>15300</v>
      </c>
      <c r="N55" s="95">
        <f t="shared" si="15"/>
        <v>18870</v>
      </c>
      <c r="O55" s="95">
        <f t="shared" si="15"/>
        <v>21420</v>
      </c>
      <c r="P55" s="95">
        <f t="shared" si="15"/>
        <v>25500</v>
      </c>
      <c r="Q55" s="95">
        <f t="shared" si="15"/>
        <v>33150</v>
      </c>
      <c r="R55" s="96">
        <f t="shared" si="16"/>
        <v>148920</v>
      </c>
      <c r="S55" s="97"/>
      <c r="T55" s="95">
        <f t="shared" si="17"/>
        <v>50400</v>
      </c>
      <c r="U55" s="95">
        <f t="shared" si="17"/>
        <v>53550</v>
      </c>
      <c r="V55" s="95">
        <f t="shared" si="17"/>
        <v>56700</v>
      </c>
      <c r="W55" s="95">
        <f t="shared" si="17"/>
        <v>57960</v>
      </c>
      <c r="X55" s="95">
        <f t="shared" si="17"/>
        <v>60480</v>
      </c>
      <c r="Y55" s="95">
        <f t="shared" si="17"/>
        <v>61740</v>
      </c>
      <c r="Z55" s="95">
        <f t="shared" si="17"/>
        <v>61740</v>
      </c>
      <c r="AA55" s="95">
        <f t="shared" si="17"/>
        <v>59850</v>
      </c>
      <c r="AB55" s="95">
        <f t="shared" si="17"/>
        <v>61110</v>
      </c>
      <c r="AC55" s="95">
        <f t="shared" si="17"/>
        <v>63000</v>
      </c>
      <c r="AD55" s="95">
        <f t="shared" si="17"/>
        <v>60480</v>
      </c>
      <c r="AE55" s="95">
        <f t="shared" si="17"/>
        <v>57960</v>
      </c>
      <c r="AF55" s="96">
        <f t="shared" si="18"/>
        <v>704970</v>
      </c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</row>
    <row r="56" ht="12.75" customHeight="1">
      <c r="D56" s="81" t="str">
        <f t="shared" si="14"/>
        <v xml:space="preserve">ScreenSnooze Plus</v>
      </c>
      <c r="E56" s="86"/>
      <c r="F56" s="95">
        <f t="shared" si="15"/>
        <v>4080</v>
      </c>
      <c r="G56" s="95">
        <f t="shared" si="15"/>
        <v>4760</v>
      </c>
      <c r="H56" s="95">
        <f t="shared" si="15"/>
        <v>6120</v>
      </c>
      <c r="I56" s="95">
        <f t="shared" si="15"/>
        <v>8160</v>
      </c>
      <c r="J56" s="95">
        <f t="shared" si="15"/>
        <v>8840</v>
      </c>
      <c r="K56" s="95">
        <f t="shared" si="15"/>
        <v>10200</v>
      </c>
      <c r="L56" s="95">
        <f t="shared" si="15"/>
        <v>18360</v>
      </c>
      <c r="M56" s="95">
        <f t="shared" si="15"/>
        <v>16320</v>
      </c>
      <c r="N56" s="95">
        <f t="shared" si="15"/>
        <v>28560</v>
      </c>
      <c r="O56" s="95">
        <f t="shared" si="15"/>
        <v>38080</v>
      </c>
      <c r="P56" s="95">
        <f t="shared" si="15"/>
        <v>40800</v>
      </c>
      <c r="Q56" s="95">
        <f t="shared" si="15"/>
        <v>48960</v>
      </c>
      <c r="R56" s="96">
        <f t="shared" si="16"/>
        <v>233240</v>
      </c>
      <c r="S56" s="97"/>
      <c r="T56" s="95">
        <f t="shared" si="17"/>
        <v>69720</v>
      </c>
      <c r="U56" s="95">
        <f t="shared" si="17"/>
        <v>75600</v>
      </c>
      <c r="V56" s="95">
        <f t="shared" si="17"/>
        <v>77280</v>
      </c>
      <c r="W56" s="95">
        <f t="shared" si="17"/>
        <v>77280</v>
      </c>
      <c r="X56" s="95">
        <f t="shared" si="17"/>
        <v>84000</v>
      </c>
      <c r="Y56" s="95">
        <f t="shared" si="17"/>
        <v>85680</v>
      </c>
      <c r="Z56" s="95">
        <f t="shared" si="17"/>
        <v>92400</v>
      </c>
      <c r="AA56" s="95">
        <f t="shared" si="17"/>
        <v>88200</v>
      </c>
      <c r="AB56" s="95">
        <f t="shared" si="17"/>
        <v>85680</v>
      </c>
      <c r="AC56" s="95">
        <f t="shared" si="17"/>
        <v>100800</v>
      </c>
      <c r="AD56" s="95">
        <f t="shared" si="17"/>
        <v>96600</v>
      </c>
      <c r="AE56" s="95">
        <f t="shared" si="17"/>
        <v>84000</v>
      </c>
      <c r="AF56" s="96">
        <f t="shared" si="18"/>
        <v>1017240</v>
      </c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</row>
    <row r="57" ht="12.75" customHeight="1">
      <c r="D57" s="81" t="str">
        <f t="shared" si="14"/>
        <v xml:space="preserve">ScreenSnoozee Enterprise</v>
      </c>
      <c r="E57" s="86"/>
      <c r="F57" s="95">
        <f t="shared" si="15"/>
        <v>1700</v>
      </c>
      <c r="G57" s="95">
        <f t="shared" si="15"/>
        <v>2550</v>
      </c>
      <c r="H57" s="95">
        <f t="shared" si="15"/>
        <v>3400</v>
      </c>
      <c r="I57" s="95">
        <f t="shared" si="15"/>
        <v>4250</v>
      </c>
      <c r="J57" s="95">
        <f t="shared" si="15"/>
        <v>8500</v>
      </c>
      <c r="K57" s="95">
        <f t="shared" si="15"/>
        <v>12750</v>
      </c>
      <c r="L57" s="95">
        <f t="shared" si="15"/>
        <v>14450</v>
      </c>
      <c r="M57" s="95">
        <f t="shared" si="15"/>
        <v>17000</v>
      </c>
      <c r="N57" s="95">
        <f t="shared" si="15"/>
        <v>27200</v>
      </c>
      <c r="O57" s="95">
        <f t="shared" si="15"/>
        <v>38250</v>
      </c>
      <c r="P57" s="95">
        <f t="shared" si="15"/>
        <v>51000</v>
      </c>
      <c r="Q57" s="95">
        <f t="shared" si="15"/>
        <v>62050</v>
      </c>
      <c r="R57" s="96">
        <f t="shared" si="16"/>
        <v>243100</v>
      </c>
      <c r="S57" s="97"/>
      <c r="T57" s="95">
        <f t="shared" si="17"/>
        <v>89250</v>
      </c>
      <c r="U57" s="95">
        <f t="shared" si="17"/>
        <v>94500</v>
      </c>
      <c r="V57" s="95">
        <f t="shared" si="17"/>
        <v>96600</v>
      </c>
      <c r="W57" s="95">
        <f t="shared" si="17"/>
        <v>94500</v>
      </c>
      <c r="X57" s="95">
        <f t="shared" si="17"/>
        <v>91350</v>
      </c>
      <c r="Y57" s="95">
        <f t="shared" si="17"/>
        <v>97125</v>
      </c>
      <c r="Z57" s="95">
        <f t="shared" si="17"/>
        <v>101850</v>
      </c>
      <c r="AA57" s="95">
        <f t="shared" si="17"/>
        <v>105000</v>
      </c>
      <c r="AB57" s="95">
        <f t="shared" si="17"/>
        <v>99750</v>
      </c>
      <c r="AC57" s="95">
        <f t="shared" si="17"/>
        <v>100800</v>
      </c>
      <c r="AD57" s="95">
        <f t="shared" si="17"/>
        <v>100800</v>
      </c>
      <c r="AE57" s="95">
        <f t="shared" si="17"/>
        <v>102900</v>
      </c>
      <c r="AF57" s="96">
        <f t="shared" si="18"/>
        <v>1174425</v>
      </c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</row>
    <row r="58" ht="12.75" customHeight="1">
      <c r="D58" s="81" t="str">
        <f t="shared" si="14"/>
        <v xml:space="preserve">Quota Type 1</v>
      </c>
      <c r="E58" s="86"/>
      <c r="F58" s="95">
        <f t="shared" si="15"/>
        <v>1.8</v>
      </c>
      <c r="G58" s="95">
        <f t="shared" si="15"/>
        <v>1.8</v>
      </c>
      <c r="H58" s="95">
        <f t="shared" si="15"/>
        <v>1.8</v>
      </c>
      <c r="I58" s="95">
        <f t="shared" si="15"/>
        <v>1.8</v>
      </c>
      <c r="J58" s="95">
        <f t="shared" si="15"/>
        <v>1.8</v>
      </c>
      <c r="K58" s="95">
        <f t="shared" si="15"/>
        <v>1.8</v>
      </c>
      <c r="L58" s="95">
        <f t="shared" si="15"/>
        <v>1.8</v>
      </c>
      <c r="M58" s="95">
        <f t="shared" si="15"/>
        <v>1.8</v>
      </c>
      <c r="N58" s="95">
        <f t="shared" si="15"/>
        <v>1.8</v>
      </c>
      <c r="O58" s="95">
        <f t="shared" si="15"/>
        <v>1.8</v>
      </c>
      <c r="P58" s="95">
        <f t="shared" si="15"/>
        <v>1.8</v>
      </c>
      <c r="Q58" s="95">
        <f t="shared" si="15"/>
        <v>1.8</v>
      </c>
      <c r="R58" s="96">
        <f t="shared" si="16"/>
        <v>21.600000000000005</v>
      </c>
      <c r="S58" s="97"/>
      <c r="T58" s="95">
        <f t="shared" si="17"/>
        <v>2.25</v>
      </c>
      <c r="U58" s="95">
        <f t="shared" si="17"/>
        <v>2.25</v>
      </c>
      <c r="V58" s="95">
        <f t="shared" si="17"/>
        <v>2.25</v>
      </c>
      <c r="W58" s="95">
        <f t="shared" si="17"/>
        <v>2.25</v>
      </c>
      <c r="X58" s="95">
        <f t="shared" si="17"/>
        <v>2.25</v>
      </c>
      <c r="Y58" s="95">
        <f t="shared" si="17"/>
        <v>2.25</v>
      </c>
      <c r="Z58" s="95">
        <f t="shared" si="17"/>
        <v>2.25</v>
      </c>
      <c r="AA58" s="95">
        <f t="shared" si="17"/>
        <v>2.25</v>
      </c>
      <c r="AB58" s="95">
        <f t="shared" si="17"/>
        <v>2.25</v>
      </c>
      <c r="AC58" s="95">
        <f t="shared" si="17"/>
        <v>2.25</v>
      </c>
      <c r="AD58" s="95">
        <f t="shared" si="17"/>
        <v>2.25</v>
      </c>
      <c r="AE58" s="95">
        <f t="shared" si="17"/>
        <v>2.25</v>
      </c>
      <c r="AF58" s="96">
        <f t="shared" si="18"/>
        <v>27</v>
      </c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</row>
    <row r="59" ht="12.75" customHeight="1">
      <c r="D59" s="106" t="str">
        <f t="shared" si="14"/>
        <v xml:space="preserve">Quota Type 2</v>
      </c>
      <c r="E59" s="86"/>
      <c r="F59" s="95">
        <f t="shared" si="15"/>
        <v>180</v>
      </c>
      <c r="G59" s="95">
        <f t="shared" si="15"/>
        <v>198</v>
      </c>
      <c r="H59" s="95">
        <f t="shared" si="15"/>
        <v>2160</v>
      </c>
      <c r="I59" s="95">
        <f t="shared" si="15"/>
        <v>226.80000000000001</v>
      </c>
      <c r="J59" s="95">
        <f t="shared" si="15"/>
        <v>241.19999999999999</v>
      </c>
      <c r="K59" s="95">
        <f t="shared" si="15"/>
        <v>252</v>
      </c>
      <c r="L59" s="95">
        <f t="shared" si="15"/>
        <v>270</v>
      </c>
      <c r="M59" s="95">
        <f t="shared" si="15"/>
        <v>288</v>
      </c>
      <c r="N59" s="95">
        <f t="shared" si="15"/>
        <v>306</v>
      </c>
      <c r="O59" s="95">
        <f t="shared" si="15"/>
        <v>324</v>
      </c>
      <c r="P59" s="95">
        <f t="shared" si="15"/>
        <v>342</v>
      </c>
      <c r="Q59" s="95">
        <f t="shared" si="15"/>
        <v>360</v>
      </c>
      <c r="R59" s="96">
        <f t="shared" si="16"/>
        <v>5148</v>
      </c>
      <c r="S59" s="97"/>
      <c r="T59" s="95">
        <f t="shared" si="17"/>
        <v>463.5</v>
      </c>
      <c r="U59" s="95">
        <f t="shared" si="17"/>
        <v>481.5</v>
      </c>
      <c r="V59" s="95">
        <f t="shared" si="17"/>
        <v>499.5</v>
      </c>
      <c r="W59" s="95">
        <f t="shared" si="17"/>
        <v>517.5</v>
      </c>
      <c r="X59" s="95">
        <f t="shared" si="17"/>
        <v>522</v>
      </c>
      <c r="Y59" s="95">
        <f t="shared" si="17"/>
        <v>535.5</v>
      </c>
      <c r="Z59" s="95">
        <f t="shared" si="17"/>
        <v>544.5</v>
      </c>
      <c r="AA59" s="95">
        <f t="shared" si="17"/>
        <v>549</v>
      </c>
      <c r="AB59" s="95">
        <f t="shared" si="17"/>
        <v>571.5</v>
      </c>
      <c r="AC59" s="95">
        <f t="shared" si="17"/>
        <v>585</v>
      </c>
      <c r="AD59" s="95">
        <f t="shared" si="17"/>
        <v>594</v>
      </c>
      <c r="AE59" s="95">
        <f t="shared" si="17"/>
        <v>598.5</v>
      </c>
      <c r="AF59" s="96">
        <f t="shared" si="18"/>
        <v>6462</v>
      </c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</row>
    <row r="60" ht="12.75" customHeight="1">
      <c r="D60" s="106" t="str">
        <f t="shared" si="14"/>
        <v xml:space="preserve">Quota Type 3</v>
      </c>
      <c r="E60" s="86"/>
      <c r="F60" s="95">
        <f t="shared" si="15"/>
        <v>135</v>
      </c>
      <c r="G60" s="95">
        <f t="shared" si="15"/>
        <v>162</v>
      </c>
      <c r="H60" s="95">
        <f t="shared" si="15"/>
        <v>172.80000000000001</v>
      </c>
      <c r="I60" s="95">
        <f t="shared" si="15"/>
        <v>189</v>
      </c>
      <c r="J60" s="95">
        <f t="shared" si="15"/>
        <v>205.19999999999999</v>
      </c>
      <c r="K60" s="95">
        <f t="shared" si="15"/>
        <v>216</v>
      </c>
      <c r="L60" s="95">
        <f t="shared" si="15"/>
        <v>226.80000000000001</v>
      </c>
      <c r="M60" s="95">
        <f t="shared" si="15"/>
        <v>248.40000000000001</v>
      </c>
      <c r="N60" s="95">
        <f t="shared" si="15"/>
        <v>259.19999999999999</v>
      </c>
      <c r="O60" s="95">
        <f t="shared" si="15"/>
        <v>280.80000000000001</v>
      </c>
      <c r="P60" s="95">
        <f t="shared" si="15"/>
        <v>297</v>
      </c>
      <c r="Q60" s="95">
        <f t="shared" si="15"/>
        <v>313.19999999999999</v>
      </c>
      <c r="R60" s="96">
        <f t="shared" si="16"/>
        <v>2705.4000000000001</v>
      </c>
      <c r="S60" s="97"/>
      <c r="T60" s="95">
        <f t="shared" si="17"/>
        <v>425.25</v>
      </c>
      <c r="U60" s="95">
        <f t="shared" si="17"/>
        <v>438.75</v>
      </c>
      <c r="V60" s="95">
        <f t="shared" si="17"/>
        <v>445.5</v>
      </c>
      <c r="W60" s="95">
        <f t="shared" si="17"/>
        <v>465.75</v>
      </c>
      <c r="X60" s="95">
        <f t="shared" si="17"/>
        <v>479.25</v>
      </c>
      <c r="Y60" s="95">
        <f t="shared" si="17"/>
        <v>479.25</v>
      </c>
      <c r="Z60" s="95">
        <f t="shared" si="17"/>
        <v>492.75</v>
      </c>
      <c r="AA60" s="95">
        <f t="shared" si="17"/>
        <v>492.75</v>
      </c>
      <c r="AB60" s="95">
        <f t="shared" si="17"/>
        <v>519.75</v>
      </c>
      <c r="AC60" s="95">
        <f t="shared" si="17"/>
        <v>526.5</v>
      </c>
      <c r="AD60" s="95">
        <f t="shared" si="17"/>
        <v>533.25</v>
      </c>
      <c r="AE60" s="95">
        <f t="shared" si="17"/>
        <v>533.25</v>
      </c>
      <c r="AF60" s="96">
        <f t="shared" si="18"/>
        <v>5832</v>
      </c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</row>
    <row r="61" ht="12.75" customHeight="1">
      <c r="D61" s="106" t="str">
        <f t="shared" si="14"/>
        <v xml:space="preserve">Quota Type 4</v>
      </c>
      <c r="E61" s="86"/>
      <c r="F61" s="95">
        <f t="shared" si="15"/>
        <v>288</v>
      </c>
      <c r="G61" s="95">
        <f t="shared" si="15"/>
        <v>302.39999999999998</v>
      </c>
      <c r="H61" s="95">
        <f t="shared" si="15"/>
        <v>345.60000000000002</v>
      </c>
      <c r="I61" s="95">
        <f t="shared" si="15"/>
        <v>374.39999999999998</v>
      </c>
      <c r="J61" s="95">
        <f t="shared" si="15"/>
        <v>396</v>
      </c>
      <c r="K61" s="95">
        <f t="shared" si="15"/>
        <v>417.60000000000002</v>
      </c>
      <c r="L61" s="95">
        <f t="shared" si="15"/>
        <v>432</v>
      </c>
      <c r="M61" s="95">
        <f t="shared" si="15"/>
        <v>453.60000000000002</v>
      </c>
      <c r="N61" s="95">
        <f t="shared" si="15"/>
        <v>468</v>
      </c>
      <c r="O61" s="95">
        <f t="shared" si="15"/>
        <v>518.39999999999998</v>
      </c>
      <c r="P61" s="95">
        <f t="shared" si="15"/>
        <v>532.79999999999995</v>
      </c>
      <c r="Q61" s="95">
        <f t="shared" si="15"/>
        <v>554.39999999999998</v>
      </c>
      <c r="R61" s="96">
        <f t="shared" si="16"/>
        <v>5083.1999999999998</v>
      </c>
      <c r="S61" s="97"/>
      <c r="T61" s="95">
        <f t="shared" si="17"/>
        <v>720</v>
      </c>
      <c r="U61" s="95">
        <f t="shared" si="17"/>
        <v>756</v>
      </c>
      <c r="V61" s="95">
        <f t="shared" si="17"/>
        <v>774</v>
      </c>
      <c r="W61" s="95">
        <f t="shared" si="17"/>
        <v>819</v>
      </c>
      <c r="X61" s="95">
        <f t="shared" si="17"/>
        <v>810</v>
      </c>
      <c r="Y61" s="95">
        <f t="shared" si="17"/>
        <v>810</v>
      </c>
      <c r="Z61" s="95">
        <f t="shared" si="17"/>
        <v>846</v>
      </c>
      <c r="AA61" s="95">
        <f t="shared" si="17"/>
        <v>891</v>
      </c>
      <c r="AB61" s="95">
        <f t="shared" si="17"/>
        <v>882</v>
      </c>
      <c r="AC61" s="95">
        <f t="shared" si="17"/>
        <v>900</v>
      </c>
      <c r="AD61" s="95">
        <f t="shared" si="17"/>
        <v>918</v>
      </c>
      <c r="AE61" s="95">
        <f t="shared" si="17"/>
        <v>909</v>
      </c>
      <c r="AF61" s="96">
        <f t="shared" si="18"/>
        <v>10035</v>
      </c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</row>
    <row r="62" ht="12.75" customHeight="1">
      <c r="D62" s="106" t="str">
        <f t="shared" si="14"/>
        <v xml:space="preserve">Quota Type 5</v>
      </c>
      <c r="E62" s="86"/>
      <c r="F62" s="95">
        <f t="shared" si="15"/>
        <v>45</v>
      </c>
      <c r="G62" s="95">
        <f t="shared" si="15"/>
        <v>54</v>
      </c>
      <c r="H62" s="95">
        <f t="shared" si="15"/>
        <v>63</v>
      </c>
      <c r="I62" s="95">
        <f t="shared" si="15"/>
        <v>90</v>
      </c>
      <c r="J62" s="95">
        <f t="shared" si="15"/>
        <v>99</v>
      </c>
      <c r="K62" s="95">
        <f t="shared" si="15"/>
        <v>90</v>
      </c>
      <c r="L62" s="95">
        <f t="shared" si="15"/>
        <v>117</v>
      </c>
      <c r="M62" s="95">
        <f t="shared" si="15"/>
        <v>144</v>
      </c>
      <c r="N62" s="95">
        <f t="shared" si="15"/>
        <v>171</v>
      </c>
      <c r="O62" s="95">
        <f t="shared" si="15"/>
        <v>198</v>
      </c>
      <c r="P62" s="95">
        <f t="shared" si="15"/>
        <v>189</v>
      </c>
      <c r="Q62" s="95">
        <f t="shared" si="15"/>
        <v>216</v>
      </c>
      <c r="R62" s="96">
        <f t="shared" si="16"/>
        <v>1476</v>
      </c>
      <c r="S62" s="97"/>
      <c r="T62" s="95">
        <f t="shared" si="17"/>
        <v>292.5</v>
      </c>
      <c r="U62" s="95">
        <f t="shared" si="17"/>
        <v>315</v>
      </c>
      <c r="V62" s="95">
        <f t="shared" si="17"/>
        <v>360</v>
      </c>
      <c r="W62" s="95">
        <f t="shared" si="17"/>
        <v>393.75</v>
      </c>
      <c r="X62" s="95">
        <f t="shared" si="17"/>
        <v>405</v>
      </c>
      <c r="Y62" s="95">
        <f t="shared" si="17"/>
        <v>427.5</v>
      </c>
      <c r="Z62" s="95">
        <f t="shared" si="17"/>
        <v>472.5</v>
      </c>
      <c r="AA62" s="95">
        <f t="shared" si="17"/>
        <v>506.25</v>
      </c>
      <c r="AB62" s="95">
        <f t="shared" si="17"/>
        <v>483.75</v>
      </c>
      <c r="AC62" s="95">
        <f t="shared" si="17"/>
        <v>472.5</v>
      </c>
      <c r="AD62" s="95">
        <f t="shared" si="17"/>
        <v>517.5</v>
      </c>
      <c r="AE62" s="95">
        <f t="shared" si="17"/>
        <v>562.5</v>
      </c>
      <c r="AF62" s="96">
        <f t="shared" si="18"/>
        <v>5208.75</v>
      </c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</row>
    <row r="63" ht="12.75" customHeight="1">
      <c r="A63" s="85"/>
      <c r="B63" s="85"/>
      <c r="C63" s="85"/>
      <c r="D63" s="99" t="s">
        <v>100</v>
      </c>
      <c r="E63" s="108"/>
      <c r="F63" s="101">
        <f t="shared" ref="F63:R63" si="19">SUM(F53:F60)</f>
        <v>11536.799999999999</v>
      </c>
      <c r="G63" s="101">
        <f t="shared" si="19"/>
        <v>14301.799999999999</v>
      </c>
      <c r="H63" s="101">
        <f t="shared" si="19"/>
        <v>19674.599999999999</v>
      </c>
      <c r="I63" s="101">
        <f t="shared" si="19"/>
        <v>23707.599999999999</v>
      </c>
      <c r="J63" s="101">
        <f t="shared" si="19"/>
        <v>31218.200000000001</v>
      </c>
      <c r="K63" s="101">
        <f t="shared" si="19"/>
        <v>41269.800000000003</v>
      </c>
      <c r="L63" s="101">
        <f t="shared" si="19"/>
        <v>61528.600000000006</v>
      </c>
      <c r="M63" s="101">
        <f t="shared" si="19"/>
        <v>71428.199999999997</v>
      </c>
      <c r="N63" s="101">
        <f t="shared" si="19"/>
        <v>102397</v>
      </c>
      <c r="O63" s="101">
        <f t="shared" si="19"/>
        <v>129296.60000000001</v>
      </c>
      <c r="P63" s="101">
        <f t="shared" si="19"/>
        <v>157040.79999999999</v>
      </c>
      <c r="Q63" s="101">
        <f t="shared" si="19"/>
        <v>192435</v>
      </c>
      <c r="R63" s="101">
        <f t="shared" si="19"/>
        <v>855835</v>
      </c>
      <c r="S63" s="107"/>
      <c r="T63" s="101">
        <f t="shared" ref="T63:AF63" si="20">SUM(T53:T60)</f>
        <v>251421</v>
      </c>
      <c r="U63" s="101">
        <f t="shared" si="20"/>
        <v>268672.5</v>
      </c>
      <c r="V63" s="101">
        <f t="shared" si="20"/>
        <v>278147.25</v>
      </c>
      <c r="W63" s="101">
        <f t="shared" si="20"/>
        <v>278605.5</v>
      </c>
      <c r="X63" s="101">
        <f t="shared" si="20"/>
        <v>285973.5</v>
      </c>
      <c r="Y63" s="101">
        <f t="shared" si="20"/>
        <v>295752</v>
      </c>
      <c r="Z63" s="101">
        <f t="shared" si="20"/>
        <v>307009.5</v>
      </c>
      <c r="AA63" s="101">
        <f t="shared" si="20"/>
        <v>296304</v>
      </c>
      <c r="AB63" s="101">
        <f t="shared" si="20"/>
        <v>298033.5</v>
      </c>
      <c r="AC63" s="101">
        <f t="shared" si="20"/>
        <v>316953.75</v>
      </c>
      <c r="AD63" s="101">
        <f t="shared" si="20"/>
        <v>310459.5</v>
      </c>
      <c r="AE63" s="101">
        <f t="shared" si="20"/>
        <v>297654</v>
      </c>
      <c r="AF63" s="101">
        <f t="shared" si="20"/>
        <v>3484986</v>
      </c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</row>
    <row r="64" ht="12.75" customHeight="1"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97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</row>
    <row r="65" ht="12.75" customHeight="1">
      <c r="D65" s="109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97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</row>
    <row r="66" ht="12.75" customHeight="1">
      <c r="A66" s="110"/>
      <c r="B66" s="110"/>
      <c r="C66" s="110"/>
      <c r="D66" s="87" t="s">
        <v>103</v>
      </c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1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ht="12.75" customHeight="1">
      <c r="A67" s="110"/>
      <c r="D67" s="81" t="str">
        <f>'(1) DATA &amp; ASSUMPTIONS'!D63</f>
        <v>Rent</v>
      </c>
      <c r="E67" s="86"/>
      <c r="F67" s="95">
        <f>'(1) DATA &amp; ASSUMPTIONS'!$E63</f>
        <v>3000</v>
      </c>
      <c r="G67" s="95">
        <f>'(1) DATA &amp; ASSUMPTIONS'!$E63</f>
        <v>3000</v>
      </c>
      <c r="H67" s="95">
        <f>'(1) DATA &amp; ASSUMPTIONS'!$E63</f>
        <v>3000</v>
      </c>
      <c r="I67" s="95">
        <f>'(1) DATA &amp; ASSUMPTIONS'!$E63</f>
        <v>3000</v>
      </c>
      <c r="J67" s="95">
        <f>'(1) DATA &amp; ASSUMPTIONS'!$E63</f>
        <v>3000</v>
      </c>
      <c r="K67" s="95">
        <f>'(1) DATA &amp; ASSUMPTIONS'!$E63</f>
        <v>3000</v>
      </c>
      <c r="L67" s="95">
        <f>'(1) DATA &amp; ASSUMPTIONS'!$E63</f>
        <v>3000</v>
      </c>
      <c r="M67" s="95">
        <f>'(1) DATA &amp; ASSUMPTIONS'!$E63</f>
        <v>3000</v>
      </c>
      <c r="N67" s="95">
        <f>'(1) DATA &amp; ASSUMPTIONS'!$E63</f>
        <v>3000</v>
      </c>
      <c r="O67" s="95">
        <f>'(1) DATA &amp; ASSUMPTIONS'!$E63</f>
        <v>3000</v>
      </c>
      <c r="P67" s="95">
        <f>'(1) DATA &amp; ASSUMPTIONS'!$E63</f>
        <v>3000</v>
      </c>
      <c r="Q67" s="95">
        <f>'(1) DATA &amp; ASSUMPTIONS'!$E63</f>
        <v>3000</v>
      </c>
      <c r="R67" s="96">
        <f t="shared" ref="R67:R80" si="21">SUM(F67:Q67)</f>
        <v>36000</v>
      </c>
      <c r="S67" s="97"/>
      <c r="T67" s="95">
        <f>'(1) DATA &amp; ASSUMPTIONS'!$F63</f>
        <v>35000</v>
      </c>
      <c r="U67" s="95">
        <f>'(1) DATA &amp; ASSUMPTIONS'!$F63</f>
        <v>35000</v>
      </c>
      <c r="V67" s="95">
        <f>'(1) DATA &amp; ASSUMPTIONS'!$F63</f>
        <v>35000</v>
      </c>
      <c r="W67" s="95">
        <f>'(1) DATA &amp; ASSUMPTIONS'!$F63</f>
        <v>35000</v>
      </c>
      <c r="X67" s="95">
        <f>'(1) DATA &amp; ASSUMPTIONS'!$F63</f>
        <v>35000</v>
      </c>
      <c r="Y67" s="95">
        <f>'(1) DATA &amp; ASSUMPTIONS'!$F63</f>
        <v>35000</v>
      </c>
      <c r="Z67" s="95">
        <f>'(1) DATA &amp; ASSUMPTIONS'!$F63</f>
        <v>35000</v>
      </c>
      <c r="AA67" s="95">
        <f>'(1) DATA &amp; ASSUMPTIONS'!$F63</f>
        <v>35000</v>
      </c>
      <c r="AB67" s="95">
        <f>'(1) DATA &amp; ASSUMPTIONS'!$F63</f>
        <v>35000</v>
      </c>
      <c r="AC67" s="95">
        <f>'(1) DATA &amp; ASSUMPTIONS'!$F63</f>
        <v>35000</v>
      </c>
      <c r="AD67" s="95">
        <f>'(1) DATA &amp; ASSUMPTIONS'!$F63</f>
        <v>35000</v>
      </c>
      <c r="AE67" s="95">
        <f>'(1) DATA &amp; ASSUMPTIONS'!$F63</f>
        <v>35000</v>
      </c>
      <c r="AF67" s="96">
        <f t="shared" ref="AF67:AF80" si="22">SUM(T67:AE67)</f>
        <v>420000</v>
      </c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ht="12.75" customHeight="1">
      <c r="A68" s="110"/>
      <c r="D68" s="81" t="str">
        <f>'(1) DATA &amp; ASSUMPTIONS'!D64</f>
        <v>Utilities</v>
      </c>
      <c r="E68" s="86"/>
      <c r="F68" s="95">
        <f>'(1) DATA &amp; ASSUMPTIONS'!$E64</f>
        <v>1000</v>
      </c>
      <c r="G68" s="95">
        <f>'(1) DATA &amp; ASSUMPTIONS'!$E64</f>
        <v>1000</v>
      </c>
      <c r="H68" s="95">
        <f>'(1) DATA &amp; ASSUMPTIONS'!$E64</f>
        <v>1000</v>
      </c>
      <c r="I68" s="95">
        <f>'(1) DATA &amp; ASSUMPTIONS'!$E64</f>
        <v>1000</v>
      </c>
      <c r="J68" s="95">
        <f>'(1) DATA &amp; ASSUMPTIONS'!$E64</f>
        <v>1000</v>
      </c>
      <c r="K68" s="95">
        <f>'(1) DATA &amp; ASSUMPTIONS'!$E64</f>
        <v>1000</v>
      </c>
      <c r="L68" s="95">
        <f>'(1) DATA &amp; ASSUMPTIONS'!$E64</f>
        <v>1000</v>
      </c>
      <c r="M68" s="95">
        <f>'(1) DATA &amp; ASSUMPTIONS'!$E64</f>
        <v>1000</v>
      </c>
      <c r="N68" s="95">
        <f>'(1) DATA &amp; ASSUMPTIONS'!$E64</f>
        <v>1000</v>
      </c>
      <c r="O68" s="95">
        <f>'(1) DATA &amp; ASSUMPTIONS'!$E64</f>
        <v>1000</v>
      </c>
      <c r="P68" s="95">
        <f>'(1) DATA &amp; ASSUMPTIONS'!$E64</f>
        <v>1000</v>
      </c>
      <c r="Q68" s="95">
        <f>'(1) DATA &amp; ASSUMPTIONS'!$E64</f>
        <v>1000</v>
      </c>
      <c r="R68" s="96">
        <f t="shared" si="21"/>
        <v>12000</v>
      </c>
      <c r="S68" s="97"/>
      <c r="T68" s="95">
        <f>'(1) DATA &amp; ASSUMPTIONS'!$F64</f>
        <v>1200</v>
      </c>
      <c r="U68" s="95">
        <f>'(1) DATA &amp; ASSUMPTIONS'!$F64</f>
        <v>1200</v>
      </c>
      <c r="V68" s="95">
        <f>'(1) DATA &amp; ASSUMPTIONS'!$F64</f>
        <v>1200</v>
      </c>
      <c r="W68" s="95">
        <f>'(1) DATA &amp; ASSUMPTIONS'!$F64</f>
        <v>1200</v>
      </c>
      <c r="X68" s="95">
        <f>'(1) DATA &amp; ASSUMPTIONS'!$F64</f>
        <v>1200</v>
      </c>
      <c r="Y68" s="95">
        <f>'(1) DATA &amp; ASSUMPTIONS'!$F64</f>
        <v>1200</v>
      </c>
      <c r="Z68" s="95">
        <f>'(1) DATA &amp; ASSUMPTIONS'!$F64</f>
        <v>1200</v>
      </c>
      <c r="AA68" s="95">
        <f>'(1) DATA &amp; ASSUMPTIONS'!$F64</f>
        <v>1200</v>
      </c>
      <c r="AB68" s="95">
        <f>'(1) DATA &amp; ASSUMPTIONS'!$F64</f>
        <v>1200</v>
      </c>
      <c r="AC68" s="95">
        <f>'(1) DATA &amp; ASSUMPTIONS'!$F64</f>
        <v>1200</v>
      </c>
      <c r="AD68" s="95">
        <f>'(1) DATA &amp; ASSUMPTIONS'!$F64</f>
        <v>1200</v>
      </c>
      <c r="AE68" s="95">
        <f>'(1) DATA &amp; ASSUMPTIONS'!$F64</f>
        <v>1200</v>
      </c>
      <c r="AF68" s="96">
        <f t="shared" si="22"/>
        <v>14400</v>
      </c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ht="12.75" customHeight="1">
      <c r="A69" s="110"/>
      <c r="D69" s="81" t="str">
        <f>'(1) DATA &amp; ASSUMPTIONS'!D65</f>
        <v xml:space="preserve">Office supplies</v>
      </c>
      <c r="E69" s="86"/>
      <c r="F69" s="95">
        <f>'(1) DATA &amp; ASSUMPTIONS'!$E65</f>
        <v>500</v>
      </c>
      <c r="G69" s="95">
        <f>'(1) DATA &amp; ASSUMPTIONS'!$E65</f>
        <v>500</v>
      </c>
      <c r="H69" s="95">
        <f>'(1) DATA &amp; ASSUMPTIONS'!$E65</f>
        <v>500</v>
      </c>
      <c r="I69" s="95">
        <f>'(1) DATA &amp; ASSUMPTIONS'!$E65</f>
        <v>500</v>
      </c>
      <c r="J69" s="95">
        <f>'(1) DATA &amp; ASSUMPTIONS'!$E65</f>
        <v>500</v>
      </c>
      <c r="K69" s="95">
        <f>'(1) DATA &amp; ASSUMPTIONS'!$E65</f>
        <v>500</v>
      </c>
      <c r="L69" s="95">
        <f>'(1) DATA &amp; ASSUMPTIONS'!$E65</f>
        <v>500</v>
      </c>
      <c r="M69" s="95">
        <f>'(1) DATA &amp; ASSUMPTIONS'!$E65</f>
        <v>500</v>
      </c>
      <c r="N69" s="95">
        <f>'(1) DATA &amp; ASSUMPTIONS'!$E65</f>
        <v>500</v>
      </c>
      <c r="O69" s="95">
        <f>'(1) DATA &amp; ASSUMPTIONS'!$E65</f>
        <v>500</v>
      </c>
      <c r="P69" s="95">
        <f>'(1) DATA &amp; ASSUMPTIONS'!$E65</f>
        <v>500</v>
      </c>
      <c r="Q69" s="95">
        <f>'(1) DATA &amp; ASSUMPTIONS'!$E65</f>
        <v>500</v>
      </c>
      <c r="R69" s="96">
        <f t="shared" si="21"/>
        <v>6000</v>
      </c>
      <c r="S69" s="97"/>
      <c r="T69" s="95">
        <f>'(1) DATA &amp; ASSUMPTIONS'!$F65</f>
        <v>600</v>
      </c>
      <c r="U69" s="95">
        <f>'(1) DATA &amp; ASSUMPTIONS'!$F65</f>
        <v>600</v>
      </c>
      <c r="V69" s="95">
        <f>'(1) DATA &amp; ASSUMPTIONS'!$F65</f>
        <v>600</v>
      </c>
      <c r="W69" s="95">
        <f>'(1) DATA &amp; ASSUMPTIONS'!$F65</f>
        <v>600</v>
      </c>
      <c r="X69" s="95">
        <f>'(1) DATA &amp; ASSUMPTIONS'!$F65</f>
        <v>600</v>
      </c>
      <c r="Y69" s="95">
        <f>'(1) DATA &amp; ASSUMPTIONS'!$F65</f>
        <v>600</v>
      </c>
      <c r="Z69" s="95">
        <f>'(1) DATA &amp; ASSUMPTIONS'!$F65</f>
        <v>600</v>
      </c>
      <c r="AA69" s="95">
        <f>'(1) DATA &amp; ASSUMPTIONS'!$F65</f>
        <v>600</v>
      </c>
      <c r="AB69" s="95">
        <f>'(1) DATA &amp; ASSUMPTIONS'!$F65</f>
        <v>600</v>
      </c>
      <c r="AC69" s="95">
        <f>'(1) DATA &amp; ASSUMPTIONS'!$F65</f>
        <v>600</v>
      </c>
      <c r="AD69" s="95">
        <f>'(1) DATA &amp; ASSUMPTIONS'!$F65</f>
        <v>600</v>
      </c>
      <c r="AE69" s="95">
        <f>'(1) DATA &amp; ASSUMPTIONS'!$F65</f>
        <v>600</v>
      </c>
      <c r="AF69" s="96">
        <f t="shared" si="22"/>
        <v>7200</v>
      </c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</row>
    <row r="70" ht="12.75" customHeight="1">
      <c r="A70" s="110"/>
      <c r="D70" s="81" t="str">
        <f>'(1) DATA &amp; ASSUMPTIONS'!D66</f>
        <v xml:space="preserve">Website Hosting</v>
      </c>
      <c r="E70" s="86"/>
      <c r="F70" s="95">
        <f>'(1) DATA &amp; ASSUMPTIONS'!$E66</f>
        <v>80</v>
      </c>
      <c r="G70" s="95">
        <f>'(1) DATA &amp; ASSUMPTIONS'!$E66</f>
        <v>80</v>
      </c>
      <c r="H70" s="95">
        <f>'(1) DATA &amp; ASSUMPTIONS'!$E66</f>
        <v>80</v>
      </c>
      <c r="I70" s="95">
        <f>'(1) DATA &amp; ASSUMPTIONS'!$E66</f>
        <v>80</v>
      </c>
      <c r="J70" s="95">
        <f>'(1) DATA &amp; ASSUMPTIONS'!$E66</f>
        <v>80</v>
      </c>
      <c r="K70" s="95">
        <f>'(1) DATA &amp; ASSUMPTIONS'!$E66</f>
        <v>80</v>
      </c>
      <c r="L70" s="95">
        <f>'(1) DATA &amp; ASSUMPTIONS'!$E66</f>
        <v>80</v>
      </c>
      <c r="M70" s="95">
        <f>'(1) DATA &amp; ASSUMPTIONS'!$E66</f>
        <v>80</v>
      </c>
      <c r="N70" s="95">
        <f>'(1) DATA &amp; ASSUMPTIONS'!$E66</f>
        <v>80</v>
      </c>
      <c r="O70" s="95">
        <f>'(1) DATA &amp; ASSUMPTIONS'!$E66</f>
        <v>80</v>
      </c>
      <c r="P70" s="95">
        <f>'(1) DATA &amp; ASSUMPTIONS'!$E66</f>
        <v>80</v>
      </c>
      <c r="Q70" s="95">
        <f>'(1) DATA &amp; ASSUMPTIONS'!$E66</f>
        <v>80</v>
      </c>
      <c r="R70" s="96">
        <f t="shared" si="21"/>
        <v>960</v>
      </c>
      <c r="S70" s="97"/>
      <c r="T70" s="95">
        <f>'(1) DATA &amp; ASSUMPTIONS'!$F66</f>
        <v>130</v>
      </c>
      <c r="U70" s="95">
        <f>'(1) DATA &amp; ASSUMPTIONS'!$F66</f>
        <v>130</v>
      </c>
      <c r="V70" s="95">
        <f>'(1) DATA &amp; ASSUMPTIONS'!$F66</f>
        <v>130</v>
      </c>
      <c r="W70" s="95">
        <f>'(1) DATA &amp; ASSUMPTIONS'!$F66</f>
        <v>130</v>
      </c>
      <c r="X70" s="95">
        <f>'(1) DATA &amp; ASSUMPTIONS'!$F66</f>
        <v>130</v>
      </c>
      <c r="Y70" s="95">
        <f>'(1) DATA &amp; ASSUMPTIONS'!$F66</f>
        <v>130</v>
      </c>
      <c r="Z70" s="95">
        <f>'(1) DATA &amp; ASSUMPTIONS'!$F66</f>
        <v>130</v>
      </c>
      <c r="AA70" s="95">
        <f>'(1) DATA &amp; ASSUMPTIONS'!$F66</f>
        <v>130</v>
      </c>
      <c r="AB70" s="95">
        <f>'(1) DATA &amp; ASSUMPTIONS'!$F66</f>
        <v>130</v>
      </c>
      <c r="AC70" s="95">
        <f>'(1) DATA &amp; ASSUMPTIONS'!$F66</f>
        <v>130</v>
      </c>
      <c r="AD70" s="95">
        <f>'(1) DATA &amp; ASSUMPTIONS'!$F66</f>
        <v>130</v>
      </c>
      <c r="AE70" s="95">
        <f>'(1) DATA &amp; ASSUMPTIONS'!$F66</f>
        <v>130</v>
      </c>
      <c r="AF70" s="96">
        <f t="shared" si="22"/>
        <v>1560</v>
      </c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</row>
    <row r="71" ht="12.75" customHeight="1">
      <c r="A71" s="110"/>
      <c r="D71" s="81" t="str">
        <f>'(1) DATA &amp; ASSUMPTIONS'!D67</f>
        <v xml:space="preserve">Software Licenses</v>
      </c>
      <c r="E71" s="86"/>
      <c r="F71" s="95">
        <f>'(1) DATA &amp; ASSUMPTIONS'!$E67</f>
        <v>300</v>
      </c>
      <c r="G71" s="95">
        <f>'(1) DATA &amp; ASSUMPTIONS'!$E67</f>
        <v>300</v>
      </c>
      <c r="H71" s="95">
        <f>'(1) DATA &amp; ASSUMPTIONS'!$E67</f>
        <v>300</v>
      </c>
      <c r="I71" s="95">
        <f>'(1) DATA &amp; ASSUMPTIONS'!$E67</f>
        <v>300</v>
      </c>
      <c r="J71" s="95">
        <f>'(1) DATA &amp; ASSUMPTIONS'!$E67</f>
        <v>300</v>
      </c>
      <c r="K71" s="95">
        <f>'(1) DATA &amp; ASSUMPTIONS'!$E67</f>
        <v>300</v>
      </c>
      <c r="L71" s="95">
        <f>'(1) DATA &amp; ASSUMPTIONS'!$E67</f>
        <v>300</v>
      </c>
      <c r="M71" s="95">
        <f>'(1) DATA &amp; ASSUMPTIONS'!$E67</f>
        <v>300</v>
      </c>
      <c r="N71" s="95">
        <f>'(1) DATA &amp; ASSUMPTIONS'!$E67</f>
        <v>300</v>
      </c>
      <c r="O71" s="95">
        <f>'(1) DATA &amp; ASSUMPTIONS'!$E67</f>
        <v>300</v>
      </c>
      <c r="P71" s="95">
        <f>'(1) DATA &amp; ASSUMPTIONS'!$E67</f>
        <v>300</v>
      </c>
      <c r="Q71" s="95">
        <f>'(1) DATA &amp; ASSUMPTIONS'!$E67</f>
        <v>300</v>
      </c>
      <c r="R71" s="96">
        <f t="shared" si="21"/>
        <v>3600</v>
      </c>
      <c r="S71" s="97"/>
      <c r="T71" s="95">
        <f>'(1) DATA &amp; ASSUMPTIONS'!$F67</f>
        <v>450</v>
      </c>
      <c r="U71" s="95">
        <f>'(1) DATA &amp; ASSUMPTIONS'!$F67</f>
        <v>450</v>
      </c>
      <c r="V71" s="95">
        <f>'(1) DATA &amp; ASSUMPTIONS'!$F67</f>
        <v>450</v>
      </c>
      <c r="W71" s="95">
        <f>'(1) DATA &amp; ASSUMPTIONS'!$F67</f>
        <v>450</v>
      </c>
      <c r="X71" s="95">
        <f>'(1) DATA &amp; ASSUMPTIONS'!$F67</f>
        <v>450</v>
      </c>
      <c r="Y71" s="95">
        <f>'(1) DATA &amp; ASSUMPTIONS'!$F67</f>
        <v>450</v>
      </c>
      <c r="Z71" s="95">
        <f>'(1) DATA &amp; ASSUMPTIONS'!$F67</f>
        <v>450</v>
      </c>
      <c r="AA71" s="95">
        <f>'(1) DATA &amp; ASSUMPTIONS'!$F67</f>
        <v>450</v>
      </c>
      <c r="AB71" s="95">
        <f>'(1) DATA &amp; ASSUMPTIONS'!$F67</f>
        <v>450</v>
      </c>
      <c r="AC71" s="95">
        <f>'(1) DATA &amp; ASSUMPTIONS'!$F67</f>
        <v>450</v>
      </c>
      <c r="AD71" s="95">
        <f>'(1) DATA &amp; ASSUMPTIONS'!$F67</f>
        <v>450</v>
      </c>
      <c r="AE71" s="95">
        <f>'(1) DATA &amp; ASSUMPTIONS'!$F67</f>
        <v>450</v>
      </c>
      <c r="AF71" s="96">
        <f t="shared" si="22"/>
        <v>5400</v>
      </c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</row>
    <row r="72" ht="12.75" customHeight="1">
      <c r="A72" s="110"/>
      <c r="D72" s="81" t="str">
        <f>'(1) DATA &amp; ASSUMPTIONS'!D68</f>
        <v>Accounting</v>
      </c>
      <c r="E72" s="86"/>
      <c r="F72" s="95">
        <f>'(1) DATA &amp; ASSUMPTIONS'!$E68</f>
        <v>500</v>
      </c>
      <c r="G72" s="95">
        <f>'(1) DATA &amp; ASSUMPTIONS'!$E68</f>
        <v>500</v>
      </c>
      <c r="H72" s="95">
        <f>'(1) DATA &amp; ASSUMPTIONS'!$E68</f>
        <v>500</v>
      </c>
      <c r="I72" s="95">
        <f>'(1) DATA &amp; ASSUMPTIONS'!$E68</f>
        <v>500</v>
      </c>
      <c r="J72" s="95">
        <f>'(1) DATA &amp; ASSUMPTIONS'!$E68</f>
        <v>500</v>
      </c>
      <c r="K72" s="95">
        <f>'(1) DATA &amp; ASSUMPTIONS'!$E68</f>
        <v>500</v>
      </c>
      <c r="L72" s="95">
        <f>'(1) DATA &amp; ASSUMPTIONS'!$E68</f>
        <v>500</v>
      </c>
      <c r="M72" s="95">
        <f>'(1) DATA &amp; ASSUMPTIONS'!$E68</f>
        <v>500</v>
      </c>
      <c r="N72" s="95">
        <f>'(1) DATA &amp; ASSUMPTIONS'!$E68</f>
        <v>500</v>
      </c>
      <c r="O72" s="95">
        <f>'(1) DATA &amp; ASSUMPTIONS'!$E68</f>
        <v>500</v>
      </c>
      <c r="P72" s="95">
        <f>'(1) DATA &amp; ASSUMPTIONS'!$E68</f>
        <v>500</v>
      </c>
      <c r="Q72" s="95">
        <f>'(1) DATA &amp; ASSUMPTIONS'!$E68</f>
        <v>500</v>
      </c>
      <c r="R72" s="96">
        <f t="shared" si="21"/>
        <v>6000</v>
      </c>
      <c r="S72" s="97"/>
      <c r="T72" s="95">
        <f>'(1) DATA &amp; ASSUMPTIONS'!$F68</f>
        <v>600</v>
      </c>
      <c r="U72" s="95">
        <f>'(1) DATA &amp; ASSUMPTIONS'!$F68</f>
        <v>600</v>
      </c>
      <c r="V72" s="95">
        <f>'(1) DATA &amp; ASSUMPTIONS'!$F68</f>
        <v>600</v>
      </c>
      <c r="W72" s="95">
        <f>'(1) DATA &amp; ASSUMPTIONS'!$F68</f>
        <v>600</v>
      </c>
      <c r="X72" s="95">
        <f>'(1) DATA &amp; ASSUMPTIONS'!$F68</f>
        <v>600</v>
      </c>
      <c r="Y72" s="95">
        <f>'(1) DATA &amp; ASSUMPTIONS'!$F68</f>
        <v>600</v>
      </c>
      <c r="Z72" s="95">
        <f>'(1) DATA &amp; ASSUMPTIONS'!$F68</f>
        <v>600</v>
      </c>
      <c r="AA72" s="95">
        <f>'(1) DATA &amp; ASSUMPTIONS'!$F68</f>
        <v>600</v>
      </c>
      <c r="AB72" s="95">
        <f>'(1) DATA &amp; ASSUMPTIONS'!$F68</f>
        <v>600</v>
      </c>
      <c r="AC72" s="95">
        <f>'(1) DATA &amp; ASSUMPTIONS'!$F68</f>
        <v>600</v>
      </c>
      <c r="AD72" s="95">
        <f>'(1) DATA &amp; ASSUMPTIONS'!$F68</f>
        <v>600</v>
      </c>
      <c r="AE72" s="95">
        <f>'(1) DATA &amp; ASSUMPTIONS'!$F68</f>
        <v>600</v>
      </c>
      <c r="AF72" s="96">
        <f t="shared" si="22"/>
        <v>7200</v>
      </c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</row>
    <row r="73" ht="12.75" customHeight="1">
      <c r="A73" s="110"/>
      <c r="D73" s="81" t="str">
        <f>'(1) DATA &amp; ASSUMPTIONS'!D69</f>
        <v>Salaries</v>
      </c>
      <c r="E73" s="86"/>
      <c r="F73" s="95">
        <f>'(1) DATA &amp; ASSUMPTIONS'!$E69</f>
        <v>20000</v>
      </c>
      <c r="G73" s="95">
        <f>'(1) DATA &amp; ASSUMPTIONS'!$E69</f>
        <v>20000</v>
      </c>
      <c r="H73" s="95">
        <f>'(1) DATA &amp; ASSUMPTIONS'!$E69</f>
        <v>20000</v>
      </c>
      <c r="I73" s="95">
        <f>'(1) DATA &amp; ASSUMPTIONS'!$E69</f>
        <v>20000</v>
      </c>
      <c r="J73" s="95">
        <f>'(1) DATA &amp; ASSUMPTIONS'!$E69</f>
        <v>20000</v>
      </c>
      <c r="K73" s="95">
        <f>'(1) DATA &amp; ASSUMPTIONS'!$E69</f>
        <v>20000</v>
      </c>
      <c r="L73" s="95">
        <f>'(1) DATA &amp; ASSUMPTIONS'!$E69</f>
        <v>20000</v>
      </c>
      <c r="M73" s="95">
        <f>'(1) DATA &amp; ASSUMPTIONS'!$E69</f>
        <v>20000</v>
      </c>
      <c r="N73" s="95">
        <f>'(1) DATA &amp; ASSUMPTIONS'!$E69</f>
        <v>20000</v>
      </c>
      <c r="O73" s="95">
        <f>'(1) DATA &amp; ASSUMPTIONS'!$E69</f>
        <v>20000</v>
      </c>
      <c r="P73" s="95">
        <f>'(1) DATA &amp; ASSUMPTIONS'!$E69</f>
        <v>20000</v>
      </c>
      <c r="Q73" s="95">
        <f>'(1) DATA &amp; ASSUMPTIONS'!$E69</f>
        <v>20000</v>
      </c>
      <c r="R73" s="96">
        <f t="shared" si="21"/>
        <v>240000</v>
      </c>
      <c r="S73" s="97"/>
      <c r="T73" s="95">
        <f>'(1) DATA &amp; ASSUMPTIONS'!$F69</f>
        <v>26000</v>
      </c>
      <c r="U73" s="95">
        <f>'(1) DATA &amp; ASSUMPTIONS'!$F69</f>
        <v>26000</v>
      </c>
      <c r="V73" s="95">
        <f>'(1) DATA &amp; ASSUMPTIONS'!$F69</f>
        <v>26000</v>
      </c>
      <c r="W73" s="95">
        <f>'(1) DATA &amp; ASSUMPTIONS'!$F69</f>
        <v>26000</v>
      </c>
      <c r="X73" s="95">
        <f>'(1) DATA &amp; ASSUMPTIONS'!$F69</f>
        <v>26000</v>
      </c>
      <c r="Y73" s="95">
        <f>'(1) DATA &amp; ASSUMPTIONS'!$F69</f>
        <v>26000</v>
      </c>
      <c r="Z73" s="95">
        <f>'(1) DATA &amp; ASSUMPTIONS'!$F69</f>
        <v>26000</v>
      </c>
      <c r="AA73" s="95">
        <f>'(1) DATA &amp; ASSUMPTIONS'!$F69</f>
        <v>26000</v>
      </c>
      <c r="AB73" s="95">
        <f>'(1) DATA &amp; ASSUMPTIONS'!$F69</f>
        <v>26000</v>
      </c>
      <c r="AC73" s="95">
        <f>'(1) DATA &amp; ASSUMPTIONS'!$F69</f>
        <v>26000</v>
      </c>
      <c r="AD73" s="95">
        <f>'(1) DATA &amp; ASSUMPTIONS'!$F69</f>
        <v>26000</v>
      </c>
      <c r="AE73" s="95">
        <f>'(1) DATA &amp; ASSUMPTIONS'!$F69</f>
        <v>26000</v>
      </c>
      <c r="AF73" s="96">
        <f t="shared" si="22"/>
        <v>312000</v>
      </c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</row>
    <row r="74" ht="12.75" customHeight="1">
      <c r="A74" s="110"/>
      <c r="D74" s="81" t="str">
        <f>'(1) DATA &amp; ASSUMPTIONS'!D70</f>
        <v>Insurance</v>
      </c>
      <c r="E74" s="86"/>
      <c r="F74" s="95">
        <f>'(1) DATA &amp; ASSUMPTIONS'!$E70</f>
        <v>1500</v>
      </c>
      <c r="G74" s="95">
        <f>'(1) DATA &amp; ASSUMPTIONS'!$E70</f>
        <v>1500</v>
      </c>
      <c r="H74" s="95">
        <f>'(1) DATA &amp; ASSUMPTIONS'!$E70</f>
        <v>1500</v>
      </c>
      <c r="I74" s="95">
        <f>'(1) DATA &amp; ASSUMPTIONS'!$E70</f>
        <v>1500</v>
      </c>
      <c r="J74" s="95">
        <f>'(1) DATA &amp; ASSUMPTIONS'!$E70</f>
        <v>1500</v>
      </c>
      <c r="K74" s="95">
        <f>'(1) DATA &amp; ASSUMPTIONS'!$E70</f>
        <v>1500</v>
      </c>
      <c r="L74" s="95">
        <f>'(1) DATA &amp; ASSUMPTIONS'!$E70</f>
        <v>1500</v>
      </c>
      <c r="M74" s="95">
        <f>'(1) DATA &amp; ASSUMPTIONS'!$E70</f>
        <v>1500</v>
      </c>
      <c r="N74" s="95">
        <f>'(1) DATA &amp; ASSUMPTIONS'!$E70</f>
        <v>1500</v>
      </c>
      <c r="O74" s="95">
        <f>'(1) DATA &amp; ASSUMPTIONS'!$E70</f>
        <v>1500</v>
      </c>
      <c r="P74" s="95">
        <f>'(1) DATA &amp; ASSUMPTIONS'!$E70</f>
        <v>1500</v>
      </c>
      <c r="Q74" s="95">
        <f>'(1) DATA &amp; ASSUMPTIONS'!$E70</f>
        <v>1500</v>
      </c>
      <c r="R74" s="96">
        <f t="shared" si="21"/>
        <v>18000</v>
      </c>
      <c r="S74" s="97"/>
      <c r="T74" s="95">
        <f>'(1) DATA &amp; ASSUMPTIONS'!$F70</f>
        <v>2000</v>
      </c>
      <c r="U74" s="95">
        <f>'(1) DATA &amp; ASSUMPTIONS'!$F70</f>
        <v>2000</v>
      </c>
      <c r="V74" s="95">
        <f>'(1) DATA &amp; ASSUMPTIONS'!$F70</f>
        <v>2000</v>
      </c>
      <c r="W74" s="95">
        <f>'(1) DATA &amp; ASSUMPTIONS'!$F70</f>
        <v>2000</v>
      </c>
      <c r="X74" s="95">
        <f>'(1) DATA &amp; ASSUMPTIONS'!$F70</f>
        <v>2000</v>
      </c>
      <c r="Y74" s="95">
        <f>'(1) DATA &amp; ASSUMPTIONS'!$F70</f>
        <v>2000</v>
      </c>
      <c r="Z74" s="95">
        <f>'(1) DATA &amp; ASSUMPTIONS'!$F70</f>
        <v>2000</v>
      </c>
      <c r="AA74" s="95">
        <f>'(1) DATA &amp; ASSUMPTIONS'!$F70</f>
        <v>2000</v>
      </c>
      <c r="AB74" s="95">
        <f>'(1) DATA &amp; ASSUMPTIONS'!$F70</f>
        <v>2000</v>
      </c>
      <c r="AC74" s="95">
        <f>'(1) DATA &amp; ASSUMPTIONS'!$F70</f>
        <v>2000</v>
      </c>
      <c r="AD74" s="95">
        <f>'(1) DATA &amp; ASSUMPTIONS'!$F70</f>
        <v>2000</v>
      </c>
      <c r="AE74" s="95">
        <f>'(1) DATA &amp; ASSUMPTIONS'!$F70</f>
        <v>2000</v>
      </c>
      <c r="AF74" s="96">
        <f t="shared" si="22"/>
        <v>24000</v>
      </c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</row>
    <row r="75" ht="12.75" customHeight="1">
      <c r="A75" s="110"/>
      <c r="D75" s="81" t="str">
        <f>'(1) DATA &amp; ASSUMPTIONS'!D71</f>
        <v xml:space="preserve">Marketing and advertising</v>
      </c>
      <c r="E75" s="86"/>
      <c r="F75" s="95">
        <f>'(1) DATA &amp; ASSUMPTIONS'!$E71</f>
        <v>2500</v>
      </c>
      <c r="G75" s="95">
        <f>'(1) DATA &amp; ASSUMPTIONS'!$E71</f>
        <v>2500</v>
      </c>
      <c r="H75" s="95">
        <f>'(1) DATA &amp; ASSUMPTIONS'!$E71</f>
        <v>2500</v>
      </c>
      <c r="I75" s="95">
        <f>'(1) DATA &amp; ASSUMPTIONS'!$E71</f>
        <v>2500</v>
      </c>
      <c r="J75" s="95">
        <f>'(1) DATA &amp; ASSUMPTIONS'!$E71</f>
        <v>2500</v>
      </c>
      <c r="K75" s="95">
        <f>'(1) DATA &amp; ASSUMPTIONS'!$E71</f>
        <v>2500</v>
      </c>
      <c r="L75" s="95">
        <f>'(1) DATA &amp; ASSUMPTIONS'!$E71</f>
        <v>2500</v>
      </c>
      <c r="M75" s="95">
        <f>'(1) DATA &amp; ASSUMPTIONS'!$E71</f>
        <v>2500</v>
      </c>
      <c r="N75" s="95">
        <f>'(1) DATA &amp; ASSUMPTIONS'!$E71</f>
        <v>2500</v>
      </c>
      <c r="O75" s="95">
        <f>'(1) DATA &amp; ASSUMPTIONS'!$E71</f>
        <v>2500</v>
      </c>
      <c r="P75" s="95">
        <f>'(1) DATA &amp; ASSUMPTIONS'!$E71</f>
        <v>2500</v>
      </c>
      <c r="Q75" s="95">
        <f>'(1) DATA &amp; ASSUMPTIONS'!$E71</f>
        <v>2500</v>
      </c>
      <c r="R75" s="96">
        <f t="shared" si="21"/>
        <v>30000</v>
      </c>
      <c r="S75" s="97"/>
      <c r="T75" s="95">
        <f>'(1) DATA &amp; ASSUMPTIONS'!$F71</f>
        <v>3500</v>
      </c>
      <c r="U75" s="95">
        <f>'(1) DATA &amp; ASSUMPTIONS'!$F71</f>
        <v>3500</v>
      </c>
      <c r="V75" s="95">
        <f>'(1) DATA &amp; ASSUMPTIONS'!$F71</f>
        <v>3500</v>
      </c>
      <c r="W75" s="95">
        <f>'(1) DATA &amp; ASSUMPTIONS'!$F71</f>
        <v>3500</v>
      </c>
      <c r="X75" s="95">
        <f>'(1) DATA &amp; ASSUMPTIONS'!$F71</f>
        <v>3500</v>
      </c>
      <c r="Y75" s="95">
        <f>'(1) DATA &amp; ASSUMPTIONS'!$F71</f>
        <v>3500</v>
      </c>
      <c r="Z75" s="95">
        <f>'(1) DATA &amp; ASSUMPTIONS'!$F71</f>
        <v>3500</v>
      </c>
      <c r="AA75" s="95">
        <f>'(1) DATA &amp; ASSUMPTIONS'!$F71</f>
        <v>3500</v>
      </c>
      <c r="AB75" s="95">
        <f>'(1) DATA &amp; ASSUMPTIONS'!$F71</f>
        <v>3500</v>
      </c>
      <c r="AC75" s="95">
        <f>'(1) DATA &amp; ASSUMPTIONS'!$F71</f>
        <v>3500</v>
      </c>
      <c r="AD75" s="95">
        <f>'(1) DATA &amp; ASSUMPTIONS'!$F71</f>
        <v>3500</v>
      </c>
      <c r="AE75" s="95">
        <f>'(1) DATA &amp; ASSUMPTIONS'!$F71</f>
        <v>3500</v>
      </c>
      <c r="AF75" s="96">
        <f t="shared" si="22"/>
        <v>42000</v>
      </c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</row>
    <row r="76" ht="12.75" customHeight="1">
      <c r="A76" s="110"/>
      <c r="D76" s="81" t="str">
        <f>'(1) DATA &amp; ASSUMPTIONS'!D72</f>
        <v xml:space="preserve">Travel Expenses</v>
      </c>
      <c r="E76" s="86"/>
      <c r="F76" s="95">
        <f>'(1) DATA &amp; ASSUMPTIONS'!$E72</f>
        <v>1000</v>
      </c>
      <c r="G76" s="95">
        <f>'(1) DATA &amp; ASSUMPTIONS'!$E72</f>
        <v>1000</v>
      </c>
      <c r="H76" s="95">
        <f>'(1) DATA &amp; ASSUMPTIONS'!$E72</f>
        <v>1000</v>
      </c>
      <c r="I76" s="95">
        <f>'(1) DATA &amp; ASSUMPTIONS'!$E72</f>
        <v>1000</v>
      </c>
      <c r="J76" s="95">
        <f>'(1) DATA &amp; ASSUMPTIONS'!$E72</f>
        <v>1000</v>
      </c>
      <c r="K76" s="95">
        <f>'(1) DATA &amp; ASSUMPTIONS'!$E72</f>
        <v>1000</v>
      </c>
      <c r="L76" s="95">
        <f>'(1) DATA &amp; ASSUMPTIONS'!$E72</f>
        <v>1000</v>
      </c>
      <c r="M76" s="95">
        <f>'(1) DATA &amp; ASSUMPTIONS'!$E72</f>
        <v>1000</v>
      </c>
      <c r="N76" s="95">
        <f>'(1) DATA &amp; ASSUMPTIONS'!$E72</f>
        <v>1000</v>
      </c>
      <c r="O76" s="95">
        <f>'(1) DATA &amp; ASSUMPTIONS'!$E72</f>
        <v>1000</v>
      </c>
      <c r="P76" s="95">
        <f>'(1) DATA &amp; ASSUMPTIONS'!$E72</f>
        <v>1000</v>
      </c>
      <c r="Q76" s="95">
        <f>'(1) DATA &amp; ASSUMPTIONS'!$E72</f>
        <v>1000</v>
      </c>
      <c r="R76" s="96">
        <f t="shared" si="21"/>
        <v>12000</v>
      </c>
      <c r="S76" s="97"/>
      <c r="T76" s="95">
        <f>'(1) DATA &amp; ASSUMPTIONS'!$F72</f>
        <v>1300</v>
      </c>
      <c r="U76" s="95">
        <f>'(1) DATA &amp; ASSUMPTIONS'!$F72</f>
        <v>1300</v>
      </c>
      <c r="V76" s="95">
        <f>'(1) DATA &amp; ASSUMPTIONS'!$F72</f>
        <v>1300</v>
      </c>
      <c r="W76" s="95">
        <f>'(1) DATA &amp; ASSUMPTIONS'!$F72</f>
        <v>1300</v>
      </c>
      <c r="X76" s="95">
        <f>'(1) DATA &amp; ASSUMPTIONS'!$F72</f>
        <v>1300</v>
      </c>
      <c r="Y76" s="95">
        <f>'(1) DATA &amp; ASSUMPTIONS'!$F72</f>
        <v>1300</v>
      </c>
      <c r="Z76" s="95">
        <f>'(1) DATA &amp; ASSUMPTIONS'!$F72</f>
        <v>1300</v>
      </c>
      <c r="AA76" s="95">
        <f>'(1) DATA &amp; ASSUMPTIONS'!$F72</f>
        <v>1300</v>
      </c>
      <c r="AB76" s="95">
        <f>'(1) DATA &amp; ASSUMPTIONS'!$F72</f>
        <v>1300</v>
      </c>
      <c r="AC76" s="95">
        <f>'(1) DATA &amp; ASSUMPTIONS'!$F72</f>
        <v>1300</v>
      </c>
      <c r="AD76" s="95">
        <f>'(1) DATA &amp; ASSUMPTIONS'!$F72</f>
        <v>1300</v>
      </c>
      <c r="AE76" s="95">
        <f>'(1) DATA &amp; ASSUMPTIONS'!$F72</f>
        <v>1300</v>
      </c>
      <c r="AF76" s="96">
        <f t="shared" si="22"/>
        <v>15600</v>
      </c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</row>
    <row r="77" ht="12.75" customHeight="1">
      <c r="A77" s="110"/>
      <c r="D77" s="81" t="str">
        <f>'(1) DATA &amp; ASSUMPTIONS'!D73</f>
        <v xml:space="preserve">Training of Professionals</v>
      </c>
      <c r="E77" s="86"/>
      <c r="F77" s="95">
        <f>'(1) DATA &amp; ASSUMPTIONS'!$E73</f>
        <v>500</v>
      </c>
      <c r="G77" s="95">
        <f>'(1) DATA &amp; ASSUMPTIONS'!$E73</f>
        <v>500</v>
      </c>
      <c r="H77" s="95">
        <f>'(1) DATA &amp; ASSUMPTIONS'!$E73</f>
        <v>500</v>
      </c>
      <c r="I77" s="95">
        <f>'(1) DATA &amp; ASSUMPTIONS'!$E73</f>
        <v>500</v>
      </c>
      <c r="J77" s="95">
        <f>'(1) DATA &amp; ASSUMPTIONS'!$E73</f>
        <v>500</v>
      </c>
      <c r="K77" s="95">
        <f>'(1) DATA &amp; ASSUMPTIONS'!$E73</f>
        <v>500</v>
      </c>
      <c r="L77" s="95">
        <f>'(1) DATA &amp; ASSUMPTIONS'!$E73</f>
        <v>500</v>
      </c>
      <c r="M77" s="95">
        <f>'(1) DATA &amp; ASSUMPTIONS'!$E73</f>
        <v>500</v>
      </c>
      <c r="N77" s="95">
        <f>'(1) DATA &amp; ASSUMPTIONS'!$E73</f>
        <v>500</v>
      </c>
      <c r="O77" s="95">
        <f>'(1) DATA &amp; ASSUMPTIONS'!$E73</f>
        <v>500</v>
      </c>
      <c r="P77" s="95">
        <f>'(1) DATA &amp; ASSUMPTIONS'!$E73</f>
        <v>500</v>
      </c>
      <c r="Q77" s="95">
        <f>'(1) DATA &amp; ASSUMPTIONS'!$E73</f>
        <v>500</v>
      </c>
      <c r="R77" s="96">
        <f t="shared" si="21"/>
        <v>6000</v>
      </c>
      <c r="S77" s="97"/>
      <c r="T77" s="95">
        <f>'(1) DATA &amp; ASSUMPTIONS'!$F73</f>
        <v>500</v>
      </c>
      <c r="U77" s="95">
        <f>'(1) DATA &amp; ASSUMPTIONS'!$F73</f>
        <v>500</v>
      </c>
      <c r="V77" s="95">
        <f>'(1) DATA &amp; ASSUMPTIONS'!$F73</f>
        <v>500</v>
      </c>
      <c r="W77" s="95">
        <f>'(1) DATA &amp; ASSUMPTIONS'!$F73</f>
        <v>500</v>
      </c>
      <c r="X77" s="95">
        <f>'(1) DATA &amp; ASSUMPTIONS'!$F73</f>
        <v>500</v>
      </c>
      <c r="Y77" s="95">
        <f>'(1) DATA &amp; ASSUMPTIONS'!$F73</f>
        <v>500</v>
      </c>
      <c r="Z77" s="95">
        <f>'(1) DATA &amp; ASSUMPTIONS'!$F73</f>
        <v>500</v>
      </c>
      <c r="AA77" s="95">
        <f>'(1) DATA &amp; ASSUMPTIONS'!$F73</f>
        <v>500</v>
      </c>
      <c r="AB77" s="95">
        <f>'(1) DATA &amp; ASSUMPTIONS'!$F73</f>
        <v>500</v>
      </c>
      <c r="AC77" s="95">
        <f>'(1) DATA &amp; ASSUMPTIONS'!$F73</f>
        <v>500</v>
      </c>
      <c r="AD77" s="95">
        <f>'(1) DATA &amp; ASSUMPTIONS'!$F73</f>
        <v>500</v>
      </c>
      <c r="AE77" s="95">
        <f>'(1) DATA &amp; ASSUMPTIONS'!$F73</f>
        <v>500</v>
      </c>
      <c r="AF77" s="96">
        <f t="shared" si="22"/>
        <v>6000</v>
      </c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</row>
    <row r="78" ht="12.75" customHeight="1">
      <c r="A78" s="110"/>
      <c r="D78" s="81" t="str">
        <f>'(1) DATA &amp; ASSUMPTIONS'!D74</f>
        <v xml:space="preserve">Research Studies</v>
      </c>
      <c r="E78" s="86"/>
      <c r="F78" s="95">
        <f>'(1) DATA &amp; ASSUMPTIONS'!$E74</f>
        <v>1500</v>
      </c>
      <c r="G78" s="95">
        <f>'(1) DATA &amp; ASSUMPTIONS'!$E74</f>
        <v>1500</v>
      </c>
      <c r="H78" s="95">
        <f>'(1) DATA &amp; ASSUMPTIONS'!$E74</f>
        <v>1500</v>
      </c>
      <c r="I78" s="95">
        <f>'(1) DATA &amp; ASSUMPTIONS'!$E74</f>
        <v>1500</v>
      </c>
      <c r="J78" s="95">
        <f>'(1) DATA &amp; ASSUMPTIONS'!$E74</f>
        <v>1500</v>
      </c>
      <c r="K78" s="95">
        <f>'(1) DATA &amp; ASSUMPTIONS'!$E74</f>
        <v>1500</v>
      </c>
      <c r="L78" s="95">
        <f>'(1) DATA &amp; ASSUMPTIONS'!$E74</f>
        <v>1500</v>
      </c>
      <c r="M78" s="95">
        <f>'(1) DATA &amp; ASSUMPTIONS'!$E74</f>
        <v>1500</v>
      </c>
      <c r="N78" s="95">
        <f>'(1) DATA &amp; ASSUMPTIONS'!$E74</f>
        <v>1500</v>
      </c>
      <c r="O78" s="95">
        <f>'(1) DATA &amp; ASSUMPTIONS'!$E74</f>
        <v>1500</v>
      </c>
      <c r="P78" s="95">
        <f>'(1) DATA &amp; ASSUMPTIONS'!$E74</f>
        <v>1500</v>
      </c>
      <c r="Q78" s="95">
        <f>'(1) DATA &amp; ASSUMPTIONS'!$E74</f>
        <v>1500</v>
      </c>
      <c r="R78" s="96">
        <f t="shared" si="21"/>
        <v>18000</v>
      </c>
      <c r="S78" s="97"/>
      <c r="T78" s="95">
        <f>'(1) DATA &amp; ASSUMPTIONS'!$F74</f>
        <v>2000</v>
      </c>
      <c r="U78" s="95">
        <f>'(1) DATA &amp; ASSUMPTIONS'!$F74</f>
        <v>2000</v>
      </c>
      <c r="V78" s="95">
        <f>'(1) DATA &amp; ASSUMPTIONS'!$F74</f>
        <v>2000</v>
      </c>
      <c r="W78" s="95">
        <f>'(1) DATA &amp; ASSUMPTIONS'!$F74</f>
        <v>2000</v>
      </c>
      <c r="X78" s="95">
        <f>'(1) DATA &amp; ASSUMPTIONS'!$F74</f>
        <v>2000</v>
      </c>
      <c r="Y78" s="95">
        <f>'(1) DATA &amp; ASSUMPTIONS'!$F74</f>
        <v>2000</v>
      </c>
      <c r="Z78" s="95">
        <f>'(1) DATA &amp; ASSUMPTIONS'!$F74</f>
        <v>2000</v>
      </c>
      <c r="AA78" s="95">
        <f>'(1) DATA &amp; ASSUMPTIONS'!$F74</f>
        <v>2000</v>
      </c>
      <c r="AB78" s="95">
        <f>'(1) DATA &amp; ASSUMPTIONS'!$F74</f>
        <v>2000</v>
      </c>
      <c r="AC78" s="95">
        <f>'(1) DATA &amp; ASSUMPTIONS'!$F74</f>
        <v>2000</v>
      </c>
      <c r="AD78" s="95">
        <f>'(1) DATA &amp; ASSUMPTIONS'!$F74</f>
        <v>2000</v>
      </c>
      <c r="AE78" s="95">
        <f>'(1) DATA &amp; ASSUMPTIONS'!$F74</f>
        <v>2000</v>
      </c>
      <c r="AF78" s="96">
        <f t="shared" si="22"/>
        <v>24000</v>
      </c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</row>
    <row r="79" ht="12.75" customHeight="1">
      <c r="A79" s="110"/>
      <c r="D79" s="81" t="str">
        <f>'(1) DATA &amp; ASSUMPTIONS'!D75</f>
        <v>Maintenance</v>
      </c>
      <c r="E79" s="86"/>
      <c r="F79" s="95">
        <f>'(1) DATA &amp; ASSUMPTIONS'!$E75</f>
        <v>1000</v>
      </c>
      <c r="G79" s="95">
        <f>'(1) DATA &amp; ASSUMPTIONS'!$E75</f>
        <v>1000</v>
      </c>
      <c r="H79" s="95">
        <f>'(1) DATA &amp; ASSUMPTIONS'!$E75</f>
        <v>1000</v>
      </c>
      <c r="I79" s="95">
        <f>'(1) DATA &amp; ASSUMPTIONS'!$E75</f>
        <v>1000</v>
      </c>
      <c r="J79" s="95">
        <f>'(1) DATA &amp; ASSUMPTIONS'!$E75</f>
        <v>1000</v>
      </c>
      <c r="K79" s="95">
        <f>'(1) DATA &amp; ASSUMPTIONS'!$E75</f>
        <v>1000</v>
      </c>
      <c r="L79" s="95">
        <f>'(1) DATA &amp; ASSUMPTIONS'!$E75</f>
        <v>1000</v>
      </c>
      <c r="M79" s="95">
        <f>'(1) DATA &amp; ASSUMPTIONS'!$E75</f>
        <v>1000</v>
      </c>
      <c r="N79" s="95">
        <f>'(1) DATA &amp; ASSUMPTIONS'!$E75</f>
        <v>1000</v>
      </c>
      <c r="O79" s="95">
        <f>'(1) DATA &amp; ASSUMPTIONS'!$E75</f>
        <v>1000</v>
      </c>
      <c r="P79" s="95">
        <f>'(1) DATA &amp; ASSUMPTIONS'!$E75</f>
        <v>1000</v>
      </c>
      <c r="Q79" s="95">
        <f>'(1) DATA &amp; ASSUMPTIONS'!$E75</f>
        <v>1000</v>
      </c>
      <c r="R79" s="96">
        <f t="shared" si="21"/>
        <v>12000</v>
      </c>
      <c r="S79" s="97"/>
      <c r="T79" s="95">
        <f>'(1) DATA &amp; ASSUMPTIONS'!$F75</f>
        <v>1600</v>
      </c>
      <c r="U79" s="95">
        <f>'(1) DATA &amp; ASSUMPTIONS'!$F75</f>
        <v>1600</v>
      </c>
      <c r="V79" s="95">
        <f>'(1) DATA &amp; ASSUMPTIONS'!$F75</f>
        <v>1600</v>
      </c>
      <c r="W79" s="95">
        <f>'(1) DATA &amp; ASSUMPTIONS'!$F75</f>
        <v>1600</v>
      </c>
      <c r="X79" s="95">
        <f>'(1) DATA &amp; ASSUMPTIONS'!$F75</f>
        <v>1600</v>
      </c>
      <c r="Y79" s="95">
        <f>'(1) DATA &amp; ASSUMPTIONS'!$F75</f>
        <v>1600</v>
      </c>
      <c r="Z79" s="95">
        <f>'(1) DATA &amp; ASSUMPTIONS'!$F75</f>
        <v>1600</v>
      </c>
      <c r="AA79" s="95">
        <f>'(1) DATA &amp; ASSUMPTIONS'!$F75</f>
        <v>1600</v>
      </c>
      <c r="AB79" s="95">
        <f>'(1) DATA &amp; ASSUMPTIONS'!$F75</f>
        <v>1600</v>
      </c>
      <c r="AC79" s="95">
        <f>'(1) DATA &amp; ASSUMPTIONS'!$F75</f>
        <v>1600</v>
      </c>
      <c r="AD79" s="95">
        <f>'(1) DATA &amp; ASSUMPTIONS'!$F75</f>
        <v>1600</v>
      </c>
      <c r="AE79" s="95">
        <f>'(1) DATA &amp; ASSUMPTIONS'!$F75</f>
        <v>1600</v>
      </c>
      <c r="AF79" s="96">
        <f t="shared" si="22"/>
        <v>19200</v>
      </c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</row>
    <row r="80" ht="12.75" customHeight="1">
      <c r="A80" s="110"/>
      <c r="D80" s="81" t="str">
        <f>'(1) DATA &amp; ASSUMPTIONS'!D76</f>
        <v>Tax</v>
      </c>
      <c r="E80" s="86"/>
      <c r="F80" s="95">
        <f>'(1) DATA &amp; ASSUMPTIONS'!$E76</f>
        <v>2000</v>
      </c>
      <c r="G80" s="95">
        <f>'(1) DATA &amp; ASSUMPTIONS'!$E76</f>
        <v>2000</v>
      </c>
      <c r="H80" s="95">
        <f>'(1) DATA &amp; ASSUMPTIONS'!$E76</f>
        <v>2000</v>
      </c>
      <c r="I80" s="95">
        <f>'(1) DATA &amp; ASSUMPTIONS'!$E76</f>
        <v>2000</v>
      </c>
      <c r="J80" s="95">
        <f>'(1) DATA &amp; ASSUMPTIONS'!$E76</f>
        <v>2000</v>
      </c>
      <c r="K80" s="95">
        <f>'(1) DATA &amp; ASSUMPTIONS'!$E76</f>
        <v>2000</v>
      </c>
      <c r="L80" s="95">
        <f>'(1) DATA &amp; ASSUMPTIONS'!$E76</f>
        <v>2000</v>
      </c>
      <c r="M80" s="95">
        <f>'(1) DATA &amp; ASSUMPTIONS'!$E76</f>
        <v>2000</v>
      </c>
      <c r="N80" s="95">
        <f>'(1) DATA &amp; ASSUMPTIONS'!$E76</f>
        <v>2000</v>
      </c>
      <c r="O80" s="95">
        <f>'(1) DATA &amp; ASSUMPTIONS'!$E76</f>
        <v>2000</v>
      </c>
      <c r="P80" s="95">
        <f>'(1) DATA &amp; ASSUMPTIONS'!$E76</f>
        <v>2000</v>
      </c>
      <c r="Q80" s="95">
        <f>'(1) DATA &amp; ASSUMPTIONS'!$E76</f>
        <v>2000</v>
      </c>
      <c r="R80" s="96">
        <f t="shared" si="21"/>
        <v>24000</v>
      </c>
      <c r="S80" s="97"/>
      <c r="T80" s="95">
        <f>'(1) DATA &amp; ASSUMPTIONS'!$F76</f>
        <v>2500</v>
      </c>
      <c r="U80" s="95">
        <f>'(1) DATA &amp; ASSUMPTIONS'!$F76</f>
        <v>2500</v>
      </c>
      <c r="V80" s="95">
        <f>'(1) DATA &amp; ASSUMPTIONS'!$F76</f>
        <v>2500</v>
      </c>
      <c r="W80" s="95">
        <f>'(1) DATA &amp; ASSUMPTIONS'!$F76</f>
        <v>2500</v>
      </c>
      <c r="X80" s="95">
        <f>'(1) DATA &amp; ASSUMPTIONS'!$F76</f>
        <v>2500</v>
      </c>
      <c r="Y80" s="95">
        <f>'(1) DATA &amp; ASSUMPTIONS'!$F76</f>
        <v>2500</v>
      </c>
      <c r="Z80" s="95">
        <f>'(1) DATA &amp; ASSUMPTIONS'!$F76</f>
        <v>2500</v>
      </c>
      <c r="AA80" s="95">
        <f>'(1) DATA &amp; ASSUMPTIONS'!$F76</f>
        <v>2500</v>
      </c>
      <c r="AB80" s="95">
        <f>'(1) DATA &amp; ASSUMPTIONS'!$F76</f>
        <v>2500</v>
      </c>
      <c r="AC80" s="95">
        <f>'(1) DATA &amp; ASSUMPTIONS'!$F76</f>
        <v>2500</v>
      </c>
      <c r="AD80" s="95">
        <f>'(1) DATA &amp; ASSUMPTIONS'!$F76</f>
        <v>2500</v>
      </c>
      <c r="AE80" s="95">
        <f>'(1) DATA &amp; ASSUMPTIONS'!$F76</f>
        <v>2500</v>
      </c>
      <c r="AF80" s="96">
        <f t="shared" si="22"/>
        <v>30000</v>
      </c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</row>
    <row r="81" ht="16.5" customHeight="1">
      <c r="A81" s="111"/>
      <c r="B81" s="111"/>
      <c r="C81" s="111"/>
      <c r="D81" s="112" t="s">
        <v>104</v>
      </c>
      <c r="E81" s="108"/>
      <c r="F81" s="101">
        <f t="shared" ref="F81:R81" si="23">SUM(F67:F80)</f>
        <v>35380</v>
      </c>
      <c r="G81" s="101">
        <f t="shared" si="23"/>
        <v>35380</v>
      </c>
      <c r="H81" s="101">
        <f t="shared" si="23"/>
        <v>35380</v>
      </c>
      <c r="I81" s="101">
        <f t="shared" si="23"/>
        <v>35380</v>
      </c>
      <c r="J81" s="101">
        <f t="shared" si="23"/>
        <v>35380</v>
      </c>
      <c r="K81" s="101">
        <f t="shared" si="23"/>
        <v>35380</v>
      </c>
      <c r="L81" s="101">
        <f t="shared" si="23"/>
        <v>35380</v>
      </c>
      <c r="M81" s="101">
        <f t="shared" si="23"/>
        <v>35380</v>
      </c>
      <c r="N81" s="101">
        <f t="shared" si="23"/>
        <v>35380</v>
      </c>
      <c r="O81" s="101">
        <f t="shared" si="23"/>
        <v>35380</v>
      </c>
      <c r="P81" s="101">
        <f t="shared" si="23"/>
        <v>35380</v>
      </c>
      <c r="Q81" s="101">
        <f t="shared" si="23"/>
        <v>35380</v>
      </c>
      <c r="R81" s="101">
        <f t="shared" si="23"/>
        <v>424560</v>
      </c>
      <c r="S81" s="113"/>
      <c r="T81" s="101">
        <f t="shared" ref="T81:AF81" si="24">SUM(T67:T80)</f>
        <v>77380</v>
      </c>
      <c r="U81" s="101">
        <f t="shared" si="24"/>
        <v>77380</v>
      </c>
      <c r="V81" s="101">
        <f t="shared" si="24"/>
        <v>77380</v>
      </c>
      <c r="W81" s="101">
        <f t="shared" si="24"/>
        <v>77380</v>
      </c>
      <c r="X81" s="101">
        <f t="shared" si="24"/>
        <v>77380</v>
      </c>
      <c r="Y81" s="101">
        <f t="shared" si="24"/>
        <v>77380</v>
      </c>
      <c r="Z81" s="101">
        <f t="shared" si="24"/>
        <v>77380</v>
      </c>
      <c r="AA81" s="101">
        <f t="shared" si="24"/>
        <v>77380</v>
      </c>
      <c r="AB81" s="101">
        <f t="shared" si="24"/>
        <v>77380</v>
      </c>
      <c r="AC81" s="101">
        <f t="shared" si="24"/>
        <v>77380</v>
      </c>
      <c r="AD81" s="101">
        <f t="shared" si="24"/>
        <v>77380</v>
      </c>
      <c r="AE81" s="101">
        <f t="shared" si="24"/>
        <v>77380</v>
      </c>
      <c r="AF81" s="101">
        <f t="shared" si="24"/>
        <v>928560</v>
      </c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</row>
    <row r="82" ht="12.75" customHeight="1"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97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</row>
    <row r="83" ht="12.75" customHeight="1"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97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</row>
    <row r="84" ht="12.75" customHeight="1">
      <c r="A84" s="114"/>
      <c r="B84" s="114"/>
      <c r="C84" s="114"/>
      <c r="D84" s="87" t="s">
        <v>105</v>
      </c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115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7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</row>
    <row r="85" ht="16.5" customHeight="1">
      <c r="A85" s="114"/>
      <c r="B85" s="114"/>
      <c r="C85" s="114"/>
      <c r="D85" s="118" t="s">
        <v>106</v>
      </c>
      <c r="E85" s="108"/>
      <c r="F85" s="119">
        <f>SUM('(1) DATA &amp; ASSUMPTIONS'!E12:E22)</f>
        <v>3125000</v>
      </c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97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</row>
    <row r="86" ht="12.75" customHeight="1"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97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</row>
    <row r="87" ht="12.75" customHeight="1">
      <c r="A87" s="120"/>
      <c r="B87" s="120"/>
      <c r="C87" s="120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97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</row>
    <row r="88" ht="12.75" customHeight="1">
      <c r="A88" s="120"/>
      <c r="B88" s="121" t="s">
        <v>107</v>
      </c>
      <c r="C88" s="122"/>
      <c r="D88" s="87" t="s">
        <v>108</v>
      </c>
      <c r="E88" s="123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5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7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</row>
    <row r="89" ht="16.5" customHeight="1">
      <c r="A89" s="128"/>
      <c r="B89" s="2"/>
      <c r="C89" s="2"/>
      <c r="D89" s="99" t="s">
        <v>109</v>
      </c>
      <c r="E89" s="129"/>
      <c r="F89" s="130">
        <f t="shared" ref="F89:Q89" si="25">F63-F81-F85</f>
        <v>-3148843.2000000002</v>
      </c>
      <c r="G89" s="130">
        <f t="shared" si="25"/>
        <v>-21078.200000000001</v>
      </c>
      <c r="H89" s="130">
        <f t="shared" si="25"/>
        <v>-15705.400000000001</v>
      </c>
      <c r="I89" s="130">
        <f t="shared" si="25"/>
        <v>-11672.400000000001</v>
      </c>
      <c r="J89" s="130">
        <f t="shared" si="25"/>
        <v>-4161.7999999999993</v>
      </c>
      <c r="K89" s="130">
        <f t="shared" si="25"/>
        <v>5889.8000000000029</v>
      </c>
      <c r="L89" s="130">
        <f t="shared" si="25"/>
        <v>26148.600000000006</v>
      </c>
      <c r="M89" s="130">
        <f t="shared" si="25"/>
        <v>36048.199999999997</v>
      </c>
      <c r="N89" s="130">
        <f t="shared" si="25"/>
        <v>67017</v>
      </c>
      <c r="O89" s="130">
        <f t="shared" si="25"/>
        <v>93916.600000000006</v>
      </c>
      <c r="P89" s="130">
        <f t="shared" si="25"/>
        <v>121660.79999999999</v>
      </c>
      <c r="Q89" s="130">
        <f t="shared" si="25"/>
        <v>157055</v>
      </c>
      <c r="R89" s="101">
        <f>SUM(F89:Q89)</f>
        <v>-2693725</v>
      </c>
      <c r="S89" s="131"/>
      <c r="T89" s="130">
        <f t="shared" ref="T89:AE89" si="26">T63-T81-T84</f>
        <v>174041</v>
      </c>
      <c r="U89" s="130">
        <f t="shared" si="26"/>
        <v>191292.5</v>
      </c>
      <c r="V89" s="130">
        <f t="shared" si="26"/>
        <v>200767.25</v>
      </c>
      <c r="W89" s="130">
        <f t="shared" si="26"/>
        <v>201225.5</v>
      </c>
      <c r="X89" s="130">
        <f t="shared" si="26"/>
        <v>208593.5</v>
      </c>
      <c r="Y89" s="130">
        <f t="shared" si="26"/>
        <v>218372</v>
      </c>
      <c r="Z89" s="130">
        <f t="shared" si="26"/>
        <v>229629.5</v>
      </c>
      <c r="AA89" s="130">
        <f t="shared" si="26"/>
        <v>218924</v>
      </c>
      <c r="AB89" s="130">
        <f t="shared" si="26"/>
        <v>220653.5</v>
      </c>
      <c r="AC89" s="130">
        <f t="shared" si="26"/>
        <v>239573.75</v>
      </c>
      <c r="AD89" s="130">
        <f t="shared" si="26"/>
        <v>233079.5</v>
      </c>
      <c r="AE89" s="130">
        <f t="shared" si="26"/>
        <v>220274</v>
      </c>
      <c r="AF89" s="101">
        <f>SUM(T89:AE89)</f>
        <v>2556426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ht="16.5" customHeight="1">
      <c r="A90" s="128"/>
      <c r="B90" s="2"/>
      <c r="C90" s="2"/>
      <c r="D90" s="99" t="s">
        <v>110</v>
      </c>
      <c r="E90" s="129"/>
      <c r="F90" s="130">
        <f>F89</f>
        <v>-3148843.2000000002</v>
      </c>
      <c r="G90" s="130">
        <f t="shared" ref="G90:Q90" si="27">F90+G89</f>
        <v>-3169921.4000000004</v>
      </c>
      <c r="H90" s="130">
        <f t="shared" si="27"/>
        <v>-3185626.8000000003</v>
      </c>
      <c r="I90" s="130">
        <f t="shared" si="27"/>
        <v>-3197299.2000000002</v>
      </c>
      <c r="J90" s="130">
        <f t="shared" si="27"/>
        <v>-3201461</v>
      </c>
      <c r="K90" s="130">
        <f t="shared" si="27"/>
        <v>-3195571.2000000002</v>
      </c>
      <c r="L90" s="130">
        <f t="shared" si="27"/>
        <v>-3169422.6000000001</v>
      </c>
      <c r="M90" s="130">
        <f t="shared" si="27"/>
        <v>-3133374.3999999999</v>
      </c>
      <c r="N90" s="130">
        <f t="shared" si="27"/>
        <v>-3066357.3999999999</v>
      </c>
      <c r="O90" s="130">
        <f t="shared" si="27"/>
        <v>-2972440.7999999998</v>
      </c>
      <c r="P90" s="130">
        <f t="shared" si="27"/>
        <v>-2850780</v>
      </c>
      <c r="Q90" s="130">
        <f t="shared" si="27"/>
        <v>-2693725</v>
      </c>
      <c r="R90" s="130"/>
      <c r="S90" s="12"/>
      <c r="T90" s="130">
        <f>Q90+T89</f>
        <v>-2519684</v>
      </c>
      <c r="U90" s="130">
        <f t="shared" ref="U90:AE90" si="28">T90+U89</f>
        <v>-2328391.5</v>
      </c>
      <c r="V90" s="130">
        <f t="shared" si="28"/>
        <v>-2127624.25</v>
      </c>
      <c r="W90" s="130">
        <f t="shared" si="28"/>
        <v>-1926398.75</v>
      </c>
      <c r="X90" s="130">
        <f t="shared" si="28"/>
        <v>-1717805.25</v>
      </c>
      <c r="Y90" s="130">
        <f t="shared" si="28"/>
        <v>-1499433.25</v>
      </c>
      <c r="Z90" s="130">
        <f t="shared" si="28"/>
        <v>-1269803.75</v>
      </c>
      <c r="AA90" s="130">
        <f t="shared" si="28"/>
        <v>-1050879.75</v>
      </c>
      <c r="AB90" s="130">
        <f t="shared" si="28"/>
        <v>-830226.25</v>
      </c>
      <c r="AC90" s="130">
        <f t="shared" si="28"/>
        <v>-590652.5</v>
      </c>
      <c r="AD90" s="130">
        <f t="shared" si="28"/>
        <v>-357573</v>
      </c>
      <c r="AE90" s="130">
        <f t="shared" si="28"/>
        <v>-137299</v>
      </c>
      <c r="AF90" s="130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ht="16.5" customHeight="1">
      <c r="A91" s="120"/>
      <c r="B91" s="120"/>
      <c r="C91" s="120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</row>
    <row r="92" ht="16.5" customHeight="1"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</row>
    <row r="93" ht="16.5" customHeight="1"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</row>
    <row r="94" ht="22.5" customHeight="1">
      <c r="A94" s="66"/>
      <c r="B94" s="66"/>
      <c r="C94" s="66"/>
      <c r="D94" s="87" t="s">
        <v>111</v>
      </c>
      <c r="E94" s="123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5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7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</row>
    <row r="95" ht="16.5" customHeight="1">
      <c r="A95" s="66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</row>
    <row r="96" ht="16.5" customHeight="1">
      <c r="A96" s="132"/>
      <c r="B96" s="2"/>
      <c r="C96" s="2"/>
      <c r="D96" s="99" t="s">
        <v>112</v>
      </c>
      <c r="E96" s="129"/>
      <c r="F96" s="130">
        <f>SUM('(1) DATA &amp; ASSUMPTIONS'!E84:E88)</f>
        <v>285000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ht="16.5" customHeight="1">
      <c r="A97" s="132"/>
      <c r="B97" s="2"/>
      <c r="C97" s="2"/>
      <c r="D97" s="99" t="s">
        <v>113</v>
      </c>
      <c r="E97" s="129"/>
      <c r="F97" s="130">
        <f>'(1) DATA &amp; ASSUMPTIONS'!E93</f>
        <v>800000</v>
      </c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ht="16.5" customHeight="1">
      <c r="A98" s="132"/>
      <c r="B98" s="2"/>
      <c r="C98" s="2"/>
      <c r="D98" s="99" t="s">
        <v>100</v>
      </c>
      <c r="E98" s="129"/>
      <c r="F98" s="101">
        <f>F96+F97</f>
        <v>1085000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ht="16.5" customHeight="1">
      <c r="A99" s="6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</row>
    <row r="100" ht="16.5" customHeight="1">
      <c r="A100" s="132"/>
      <c r="B100" s="2"/>
      <c r="C100" s="2"/>
      <c r="D100" s="99" t="s">
        <v>114</v>
      </c>
      <c r="E100" s="129"/>
      <c r="F100" s="130">
        <f ca="1">OFFSET('(5) LOAN'!$B$14,F6-1,0)</f>
        <v>-15466.241223542615</v>
      </c>
      <c r="G100" s="130">
        <f ca="1">OFFSET('(5) LOAN'!$B$14,G6-1,0)</f>
        <v>-15466.241223542615</v>
      </c>
      <c r="H100" s="130">
        <f ca="1">OFFSET('(5) LOAN'!$B$14,H6-1,0)</f>
        <v>-15466.241223542615</v>
      </c>
      <c r="I100" s="130">
        <f ca="1">OFFSET('(5) LOAN'!$B$14,I6-1,0)</f>
        <v>-15466.241223542615</v>
      </c>
      <c r="J100" s="130">
        <f ca="1">OFFSET('(5) LOAN'!$B$14,J6-1,0)</f>
        <v>-15466.241223542615</v>
      </c>
      <c r="K100" s="130">
        <f ca="1">OFFSET('(5) LOAN'!$B$14,K6-1,0)</f>
        <v>-15466.241223542615</v>
      </c>
      <c r="L100" s="130">
        <f ca="1">OFFSET('(5) LOAN'!$B$14,L6-1,0)</f>
        <v>-15466.241223542615</v>
      </c>
      <c r="M100" s="130">
        <f ca="1">OFFSET('(5) LOAN'!$B$14,M6-1,0)</f>
        <v>-15466.241223542615</v>
      </c>
      <c r="N100" s="130">
        <f ca="1">OFFSET('(5) LOAN'!$B$14,N6-1,0)</f>
        <v>-15466.241223542615</v>
      </c>
      <c r="O100" s="130">
        <f ca="1">OFFSET('(5) LOAN'!$B$14,O6-1,0)</f>
        <v>-15466.241223542615</v>
      </c>
      <c r="P100" s="130">
        <f ca="1">OFFSET('(5) LOAN'!$B$14,P6-1,0)</f>
        <v>-15466.241223542615</v>
      </c>
      <c r="Q100" s="130">
        <f ca="1">OFFSET('(5) LOAN'!$B$14,Q6-1,0)</f>
        <v>-15466.241223542615</v>
      </c>
      <c r="R100" s="101">
        <f t="shared" ref="R100:R105" ca="1" si="29">SUM(F100:Q100)</f>
        <v>-185594.89468251134</v>
      </c>
      <c r="S100" s="131"/>
      <c r="T100" s="130">
        <f ca="1">OFFSET('(5) LOAN'!$B$14,12+T6-1,0)</f>
        <v>-15466.241223542615</v>
      </c>
      <c r="U100" s="130">
        <f ca="1">OFFSET('(5) LOAN'!$B$14,12+U6-1,0)</f>
        <v>-15466.241223542615</v>
      </c>
      <c r="V100" s="130">
        <f ca="1">OFFSET('(5) LOAN'!$B$14,12+V6-1,0)</f>
        <v>-15466.241223542615</v>
      </c>
      <c r="W100" s="130">
        <f ca="1">OFFSET('(5) LOAN'!$B$14,12+W6-1,0)</f>
        <v>-15466.241223542615</v>
      </c>
      <c r="X100" s="130">
        <f ca="1">OFFSET('(5) LOAN'!$B$14,12+X6-1,0)</f>
        <v>-15466.241223542615</v>
      </c>
      <c r="Y100" s="130">
        <f ca="1">OFFSET('(5) LOAN'!$B$14,12+Y6-1,0)</f>
        <v>-15466.241223542615</v>
      </c>
      <c r="Z100" s="130">
        <f ca="1">OFFSET('(5) LOAN'!$B$14,12+Z6-1,0)</f>
        <v>-15466.241223542615</v>
      </c>
      <c r="AA100" s="130">
        <f ca="1">OFFSET('(5) LOAN'!$B$14,12+AA6-1,0)</f>
        <v>-15466.241223542615</v>
      </c>
      <c r="AB100" s="130">
        <f ca="1">OFFSET('(5) LOAN'!$B$14,12+AB6-1,0)</f>
        <v>-15466.241223542615</v>
      </c>
      <c r="AC100" s="130">
        <f ca="1">OFFSET('(5) LOAN'!$B$14,12+AC6-1,0)</f>
        <v>-15466.241223542615</v>
      </c>
      <c r="AD100" s="130">
        <f ca="1">OFFSET('(5) LOAN'!$B$14,12+AD6-1,0)</f>
        <v>-15466.241223542615</v>
      </c>
      <c r="AE100" s="130">
        <f ca="1">OFFSET('(5) LOAN'!$B$14,12+AE6-1,0)</f>
        <v>-15466.241223542615</v>
      </c>
      <c r="AF100" s="101">
        <f t="shared" ref="AF100:AF105" ca="1" si="30">SUM(T100:AE100)</f>
        <v>-185594.89468251134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ht="16.5" customHeight="1">
      <c r="A101" s="132"/>
      <c r="B101" s="2"/>
      <c r="C101" s="2"/>
      <c r="D101" s="118" t="s">
        <v>115</v>
      </c>
      <c r="E101" s="129"/>
      <c r="F101" s="133">
        <f ca="1">OFFSET('(5) LOAN'!$C$14,F6-1,0)</f>
        <v>-4000</v>
      </c>
      <c r="G101" s="133">
        <f ca="1">OFFSET('(5) LOAN'!$C$14,G6-1,0)</f>
        <v>-3942.6687938822884</v>
      </c>
      <c r="H101" s="133">
        <f ca="1">OFFSET('(5) LOAN'!$C$14,H6-1,0)</f>
        <v>-3885.0509317339884</v>
      </c>
      <c r="I101" s="133">
        <f ca="1">OFFSET('(5) LOAN'!$C$14,I6-1,0)</f>
        <v>-3827.1449802749466</v>
      </c>
      <c r="J101" s="133">
        <f ca="1">OFFSET('(5) LOAN'!$C$14,J6-1,0)</f>
        <v>-3768.949499058609</v>
      </c>
      <c r="K101" s="133">
        <f ca="1">OFFSET('(5) LOAN'!$C$14,K6-1,0)</f>
        <v>-3710.463040436191</v>
      </c>
      <c r="L101" s="133">
        <f ca="1">OFFSET('(5) LOAN'!$C$14,L6-1,0)</f>
        <v>-3651.6841495206586</v>
      </c>
      <c r="M101" s="133">
        <f ca="1">OFFSET('(5) LOAN'!$C$14,M6-1,0)</f>
        <v>-3592.6113641505499</v>
      </c>
      <c r="N101" s="133">
        <f ca="1">OFFSET('(5) LOAN'!$C$14,N6-1,0)</f>
        <v>2</v>
      </c>
      <c r="O101" s="133">
        <f ca="1">OFFSET('(5) LOAN'!$C$14,O6-1,0)</f>
        <v>-3473.5782248101491</v>
      </c>
      <c r="P101" s="133">
        <f ca="1">OFFSET('(5) LOAN'!$C$14,P6-1,0)</f>
        <v>-3413.6149098164856</v>
      </c>
      <c r="Q101" s="133">
        <f ca="1">OFFSET('(5) LOAN'!$C$14,Q6-1,0)</f>
        <v>-3353.3517782478566</v>
      </c>
      <c r="R101" s="134">
        <f t="shared" ca="1" si="29"/>
        <v>-40617.117671931723</v>
      </c>
      <c r="S101" s="12"/>
      <c r="T101" s="133">
        <f ca="1">OFFSET('(5) LOAN'!$C$14,12+T6-1,0)</f>
        <v>-3292.787331021384</v>
      </c>
      <c r="U101" s="133">
        <f ca="1">OFFSET('(5) LOAN'!$C$14,12+U6-1,0)</f>
        <v>-3231.9200615587797</v>
      </c>
      <c r="V101" s="133">
        <f ca="1">OFFSET('(5) LOAN'!$C$14,12+V6-1,0)</f>
        <v>-3170.7484557488619</v>
      </c>
      <c r="W101" s="133">
        <f ca="1">OFFSET('(5) LOAN'!$C$14,12+W6-1,0)</f>
        <v>-3109.2709919098938</v>
      </c>
      <c r="X101" s="133">
        <f ca="1">OFFSET('(5) LOAN'!$C$14,12+X6-1,0)</f>
        <v>-3047.4861407517315</v>
      </c>
      <c r="Y101" s="133">
        <f ca="1">OFFSET('(5) LOAN'!$C$14,12+Y6-1,0)</f>
        <v>-2985.3923653377797</v>
      </c>
      <c r="Z101" s="133">
        <f ca="1">OFFSET('(5) LOAN'!$C$14,12+Z6-1,0)</f>
        <v>-2922.9881210467579</v>
      </c>
      <c r="AA101" s="133">
        <f ca="1">OFFSET('(5) LOAN'!$C$14,12+AA6-1,0)</f>
        <v>-2860.271855534279</v>
      </c>
      <c r="AB101" s="133">
        <f ca="1">OFFSET('(5) LOAN'!$C$14,12+AB6-1,0)</f>
        <v>-2797.2420086942393</v>
      </c>
      <c r="AC101" s="133">
        <f ca="1">OFFSET('(5) LOAN'!$C$14,12+AC6-1,0)</f>
        <v>-2733.8970126199979</v>
      </c>
      <c r="AD101" s="133">
        <f ca="1">OFFSET('(5) LOAN'!$C$14,12+AD6-1,0)</f>
        <v>-2670.2352915653873</v>
      </c>
      <c r="AE101" s="133">
        <f ca="1">OFFSET('(5) LOAN'!$C$14,12+AE6-1,0)</f>
        <v>-2606.2552619055014</v>
      </c>
      <c r="AF101" s="134">
        <f t="shared" ca="1" si="30"/>
        <v>-35428.494897694589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ht="16.5" customHeight="1">
      <c r="A102" s="66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ht="16.5" customHeight="1">
      <c r="A103" s="66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ht="12.75" customHeight="1">
      <c r="A104" s="66"/>
      <c r="B104" s="121" t="s">
        <v>116</v>
      </c>
      <c r="C104" s="122"/>
      <c r="D104" s="87" t="s">
        <v>108</v>
      </c>
      <c r="E104" s="123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5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7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</row>
    <row r="105" ht="16.5" customHeight="1">
      <c r="A105" s="132"/>
      <c r="B105" s="2"/>
      <c r="C105" s="2"/>
      <c r="D105" s="99" t="s">
        <v>109</v>
      </c>
      <c r="E105" s="129"/>
      <c r="F105" s="130">
        <f ca="1">F90+F98+F100</f>
        <v>-2079309.4412235429</v>
      </c>
      <c r="G105" s="130">
        <f t="shared" ref="G105:Q105" ca="1" si="31">G89+G100</f>
        <v>-36544.441223542613</v>
      </c>
      <c r="H105" s="130">
        <f t="shared" ca="1" si="31"/>
        <v>-31171.641223542618</v>
      </c>
      <c r="I105" s="130">
        <f t="shared" ca="1" si="31"/>
        <v>-27138.641223542618</v>
      </c>
      <c r="J105" s="130">
        <f t="shared" ca="1" si="31"/>
        <v>-19628.041223542612</v>
      </c>
      <c r="K105" s="130">
        <f t="shared" ca="1" si="31"/>
        <v>-9576.4412235426116</v>
      </c>
      <c r="L105" s="130">
        <f t="shared" ca="1" si="31"/>
        <v>10682.358776457391</v>
      </c>
      <c r="M105" s="130">
        <f t="shared" ca="1" si="31"/>
        <v>20581.958776457381</v>
      </c>
      <c r="N105" s="130">
        <f t="shared" ca="1" si="31"/>
        <v>51550.758776457384</v>
      </c>
      <c r="O105" s="130">
        <f t="shared" ca="1" si="31"/>
        <v>78450.358776457389</v>
      </c>
      <c r="P105" s="130">
        <f t="shared" ca="1" si="31"/>
        <v>106194.55877645737</v>
      </c>
      <c r="Q105" s="130">
        <f t="shared" ca="1" si="31"/>
        <v>141588.7587764574</v>
      </c>
      <c r="R105" s="101">
        <f t="shared" ca="1" si="29"/>
        <v>-1794319.8946825112</v>
      </c>
      <c r="S105" s="131"/>
      <c r="T105" s="130">
        <f t="shared" ref="T105:AE105" ca="1" si="32">T89+T100</f>
        <v>158574.7587764574</v>
      </c>
      <c r="U105" s="130">
        <f t="shared" ca="1" si="32"/>
        <v>175826.2587764574</v>
      </c>
      <c r="V105" s="130">
        <f t="shared" ca="1" si="32"/>
        <v>185301.0087764574</v>
      </c>
      <c r="W105" s="130">
        <f t="shared" ca="1" si="32"/>
        <v>185759.2587764574</v>
      </c>
      <c r="X105" s="130">
        <f t="shared" ca="1" si="32"/>
        <v>193127.2587764574</v>
      </c>
      <c r="Y105" s="130">
        <f t="shared" ca="1" si="32"/>
        <v>202905.7587764574</v>
      </c>
      <c r="Z105" s="130">
        <f t="shared" ca="1" si="32"/>
        <v>214163.2587764574</v>
      </c>
      <c r="AA105" s="130">
        <f t="shared" ca="1" si="32"/>
        <v>203457.7587764574</v>
      </c>
      <c r="AB105" s="130">
        <f t="shared" ca="1" si="32"/>
        <v>205187.2587764574</v>
      </c>
      <c r="AC105" s="130">
        <f t="shared" ca="1" si="32"/>
        <v>224107.5087764574</v>
      </c>
      <c r="AD105" s="130">
        <f t="shared" ca="1" si="32"/>
        <v>217613.2587764574</v>
      </c>
      <c r="AE105" s="130">
        <f t="shared" ca="1" si="32"/>
        <v>204807.7587764574</v>
      </c>
      <c r="AF105" s="101">
        <f t="shared" ca="1" si="30"/>
        <v>2370831.1053174892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ht="16.5" customHeight="1">
      <c r="A106" s="132"/>
      <c r="B106" s="132"/>
      <c r="C106" s="132"/>
      <c r="D106" s="99" t="s">
        <v>110</v>
      </c>
      <c r="E106" s="129"/>
      <c r="F106" s="130">
        <f ca="1">F105</f>
        <v>-2079309.4412235429</v>
      </c>
      <c r="G106" s="130">
        <f t="shared" ref="G106:Q106" ca="1" si="33">F106+G105</f>
        <v>-2115853.8824470853</v>
      </c>
      <c r="H106" s="130">
        <f t="shared" ca="1" si="33"/>
        <v>-2147025.5236706277</v>
      </c>
      <c r="I106" s="130">
        <f t="shared" ca="1" si="33"/>
        <v>-2174164.1648941701</v>
      </c>
      <c r="J106" s="130">
        <f t="shared" ca="1" si="33"/>
        <v>-2193792.2061177129</v>
      </c>
      <c r="K106" s="130">
        <f t="shared" ca="1" si="33"/>
        <v>-2203368.6473412556</v>
      </c>
      <c r="L106" s="130">
        <f t="shared" ca="1" si="33"/>
        <v>-2192686.288564798</v>
      </c>
      <c r="M106" s="130">
        <f t="shared" ca="1" si="33"/>
        <v>-2172104.3297883407</v>
      </c>
      <c r="N106" s="130">
        <f t="shared" ca="1" si="33"/>
        <v>-2120553.5710118832</v>
      </c>
      <c r="O106" s="130">
        <f t="shared" ca="1" si="33"/>
        <v>-2042103.2122354258</v>
      </c>
      <c r="P106" s="130">
        <f t="shared" ca="1" si="33"/>
        <v>-1935908.6534589685</v>
      </c>
      <c r="Q106" s="130">
        <f t="shared" ca="1" si="33"/>
        <v>-1794319.8946825112</v>
      </c>
      <c r="R106" s="130"/>
      <c r="S106" s="12"/>
      <c r="T106" s="130">
        <f ca="1">Q106+T105</f>
        <v>-1635745.1359060537</v>
      </c>
      <c r="U106" s="130">
        <f t="shared" ref="U106:AE106" ca="1" si="34">T106+U105</f>
        <v>-1459918.8771295962</v>
      </c>
      <c r="V106" s="130">
        <f t="shared" ca="1" si="34"/>
        <v>-1274617.8683531387</v>
      </c>
      <c r="W106" s="130">
        <f t="shared" ca="1" si="34"/>
        <v>-1088858.6095766812</v>
      </c>
      <c r="X106" s="130">
        <f t="shared" ca="1" si="34"/>
        <v>-895731.35080022376</v>
      </c>
      <c r="Y106" s="130">
        <f t="shared" ca="1" si="34"/>
        <v>-692825.59202376637</v>
      </c>
      <c r="Z106" s="130">
        <f t="shared" ca="1" si="34"/>
        <v>-478662.33324730897</v>
      </c>
      <c r="AA106" s="130">
        <f t="shared" ca="1" si="34"/>
        <v>-275204.57447085157</v>
      </c>
      <c r="AB106" s="130">
        <f t="shared" ca="1" si="34"/>
        <v>-70017.315694394172</v>
      </c>
      <c r="AC106" s="130">
        <f t="shared" ca="1" si="34"/>
        <v>154090.19308206323</v>
      </c>
      <c r="AD106" s="130">
        <f t="shared" ca="1" si="34"/>
        <v>371703.45185852062</v>
      </c>
      <c r="AE106" s="130">
        <f t="shared" ca="1" si="34"/>
        <v>576511.21063497802</v>
      </c>
      <c r="AF106" s="130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ht="16.5" customHeight="1"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</row>
    <row r="108" ht="16.5" customHeight="1"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</row>
    <row r="109" ht="16.5" customHeight="1"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</row>
    <row r="110" ht="16.5" customHeight="1"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</row>
    <row r="111" ht="16.5" customHeight="1"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</row>
    <row r="112" ht="16.5" customHeight="1"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</row>
    <row r="113" ht="16.5" customHeight="1"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</row>
    <row r="114" ht="16.5" customHeight="1"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</row>
    <row r="115" ht="16.5" customHeight="1"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</row>
    <row r="116" ht="16.5" customHeight="1"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</row>
    <row r="117" ht="16.5" customHeight="1"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</row>
    <row r="118" ht="16.5" customHeight="1"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</row>
    <row r="119" ht="16.5" customHeight="1"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</row>
    <row r="120" ht="16.5" customHeight="1"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</row>
    <row r="121" ht="16.5" customHeight="1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</row>
    <row r="122" ht="16.5" customHeight="1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</row>
    <row r="123" ht="16.5" customHeight="1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</row>
    <row r="124" ht="16.5" customHeight="1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</row>
    <row r="125" ht="16.5" customHeight="1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</row>
    <row r="126" ht="16.5" customHeight="1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</row>
    <row r="127" ht="16.5" customHeight="1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</row>
    <row r="128" ht="16.5" customHeight="1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</row>
    <row r="129" ht="16.5" customHeight="1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</row>
    <row r="130" ht="16.5" customHeight="1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</row>
    <row r="131" ht="16.5" customHeight="1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</row>
    <row r="132" ht="16.5" customHeight="1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</row>
    <row r="133" ht="16.5" customHeight="1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</row>
    <row r="134" ht="16.5" customHeight="1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</row>
    <row r="135" ht="27.75" customHeight="1">
      <c r="A135" s="135"/>
      <c r="B135" s="136" t="s">
        <v>117</v>
      </c>
      <c r="C135" s="135"/>
      <c r="D135" s="137" t="s">
        <v>118</v>
      </c>
      <c r="E135" s="135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5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</row>
    <row r="136" ht="16.5" customHeight="1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</row>
    <row r="137" ht="16.5" customHeight="1">
      <c r="D137" s="140" t="s">
        <v>119</v>
      </c>
      <c r="F137" s="28" t="str">
        <f t="shared" ref="F137:R137" si="35">IF(F89&lt;0,"",F6)</f>
        <v/>
      </c>
      <c r="G137" s="28" t="str">
        <f t="shared" si="35"/>
        <v/>
      </c>
      <c r="H137" s="28" t="str">
        <f t="shared" si="35"/>
        <v/>
      </c>
      <c r="I137" s="28" t="str">
        <f t="shared" si="35"/>
        <v/>
      </c>
      <c r="J137" s="28" t="str">
        <f t="shared" si="35"/>
        <v/>
      </c>
      <c r="K137" s="28">
        <f t="shared" si="35"/>
        <v>6</v>
      </c>
      <c r="L137" s="28">
        <f t="shared" si="35"/>
        <v>7</v>
      </c>
      <c r="M137" s="28">
        <f t="shared" si="35"/>
        <v>8</v>
      </c>
      <c r="N137" s="28">
        <f t="shared" si="35"/>
        <v>9</v>
      </c>
      <c r="O137" s="28">
        <f t="shared" si="35"/>
        <v>10</v>
      </c>
      <c r="P137" s="28">
        <f t="shared" si="35"/>
        <v>11</v>
      </c>
      <c r="Q137" s="28">
        <f t="shared" si="35"/>
        <v>12</v>
      </c>
      <c r="R137" s="28" t="str">
        <f t="shared" si="35"/>
        <v/>
      </c>
      <c r="T137" s="28">
        <f t="shared" ref="T137:AE137" si="36">IF(T89&lt;0,"",12+T6)</f>
        <v>13</v>
      </c>
      <c r="U137" s="28">
        <f t="shared" si="36"/>
        <v>14</v>
      </c>
      <c r="V137" s="28">
        <f t="shared" si="36"/>
        <v>15</v>
      </c>
      <c r="W137" s="28">
        <f t="shared" si="36"/>
        <v>16</v>
      </c>
      <c r="X137" s="28">
        <f t="shared" si="36"/>
        <v>17</v>
      </c>
      <c r="Y137" s="28">
        <f t="shared" si="36"/>
        <v>18</v>
      </c>
      <c r="Z137" s="28">
        <f t="shared" si="36"/>
        <v>19</v>
      </c>
      <c r="AA137" s="28">
        <f t="shared" si="36"/>
        <v>20</v>
      </c>
      <c r="AB137" s="28">
        <f t="shared" si="36"/>
        <v>21</v>
      </c>
      <c r="AC137" s="28">
        <f t="shared" si="36"/>
        <v>22</v>
      </c>
      <c r="AD137" s="28">
        <f t="shared" si="36"/>
        <v>23</v>
      </c>
      <c r="AE137" s="28">
        <f t="shared" si="36"/>
        <v>24</v>
      </c>
      <c r="AF137" s="28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</row>
    <row r="138" ht="16.5" customHeight="1">
      <c r="D138" s="140" t="s">
        <v>120</v>
      </c>
      <c r="F138" s="28" t="str">
        <f t="shared" ref="F138:Q138" si="37">IF(F90&lt;0,"",F6)</f>
        <v/>
      </c>
      <c r="G138" s="28" t="str">
        <f t="shared" si="37"/>
        <v/>
      </c>
      <c r="H138" s="28" t="str">
        <f t="shared" si="37"/>
        <v/>
      </c>
      <c r="I138" s="28" t="str">
        <f t="shared" si="37"/>
        <v/>
      </c>
      <c r="J138" s="28" t="str">
        <f t="shared" si="37"/>
        <v/>
      </c>
      <c r="K138" s="28" t="str">
        <f t="shared" si="37"/>
        <v/>
      </c>
      <c r="L138" s="28" t="str">
        <f t="shared" si="37"/>
        <v/>
      </c>
      <c r="M138" s="28" t="str">
        <f t="shared" si="37"/>
        <v/>
      </c>
      <c r="N138" s="28" t="str">
        <f t="shared" si="37"/>
        <v/>
      </c>
      <c r="O138" s="28" t="str">
        <f t="shared" si="37"/>
        <v/>
      </c>
      <c r="P138" s="28" t="str">
        <f t="shared" si="37"/>
        <v/>
      </c>
      <c r="Q138" s="28" t="str">
        <f t="shared" si="37"/>
        <v/>
      </c>
      <c r="R138" s="28"/>
      <c r="T138" s="28" t="str">
        <f t="shared" ref="T138:AE138" si="38">IF(T90&lt;0,"",12+T6)</f>
        <v/>
      </c>
      <c r="U138" s="28" t="str">
        <f t="shared" si="38"/>
        <v/>
      </c>
      <c r="V138" s="28" t="str">
        <f t="shared" si="38"/>
        <v/>
      </c>
      <c r="W138" s="28" t="str">
        <f t="shared" si="38"/>
        <v/>
      </c>
      <c r="X138" s="28" t="str">
        <f t="shared" si="38"/>
        <v/>
      </c>
      <c r="Y138" s="28" t="str">
        <f t="shared" si="38"/>
        <v/>
      </c>
      <c r="Z138" s="28" t="str">
        <f t="shared" si="38"/>
        <v/>
      </c>
      <c r="AA138" s="28" t="str">
        <f t="shared" si="38"/>
        <v/>
      </c>
      <c r="AB138" s="28" t="str">
        <f t="shared" si="38"/>
        <v/>
      </c>
      <c r="AC138" s="28" t="str">
        <f t="shared" si="38"/>
        <v/>
      </c>
      <c r="AD138" s="28" t="str">
        <f t="shared" si="38"/>
        <v/>
      </c>
      <c r="AE138" s="28" t="str">
        <f t="shared" si="38"/>
        <v/>
      </c>
      <c r="AF138" s="28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</row>
    <row r="139" ht="16.5" customHeight="1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</row>
    <row r="140" ht="16.5" customHeight="1">
      <c r="F140" s="28"/>
      <c r="G140" s="28">
        <v>1</v>
      </c>
      <c r="H140" s="28">
        <f t="shared" ref="H140:AD140" si="39">G140+1</f>
        <v>2</v>
      </c>
      <c r="I140" s="28">
        <f t="shared" si="39"/>
        <v>3</v>
      </c>
      <c r="J140" s="28">
        <f t="shared" si="39"/>
        <v>4</v>
      </c>
      <c r="K140" s="28">
        <f t="shared" si="39"/>
        <v>5</v>
      </c>
      <c r="L140" s="28">
        <f t="shared" si="39"/>
        <v>6</v>
      </c>
      <c r="M140" s="28">
        <f t="shared" si="39"/>
        <v>7</v>
      </c>
      <c r="N140" s="28">
        <f t="shared" si="39"/>
        <v>8</v>
      </c>
      <c r="O140" s="28">
        <f t="shared" si="39"/>
        <v>9</v>
      </c>
      <c r="P140" s="28">
        <f t="shared" si="39"/>
        <v>10</v>
      </c>
      <c r="Q140" s="28">
        <f t="shared" si="39"/>
        <v>11</v>
      </c>
      <c r="R140" s="28">
        <f t="shared" si="39"/>
        <v>12</v>
      </c>
      <c r="S140" s="28">
        <f t="shared" si="39"/>
        <v>13</v>
      </c>
      <c r="T140" s="28">
        <f t="shared" si="39"/>
        <v>14</v>
      </c>
      <c r="U140" s="28">
        <f t="shared" si="39"/>
        <v>15</v>
      </c>
      <c r="V140" s="28">
        <f t="shared" si="39"/>
        <v>16</v>
      </c>
      <c r="W140" s="28">
        <f t="shared" si="39"/>
        <v>17</v>
      </c>
      <c r="X140" s="28">
        <f t="shared" si="39"/>
        <v>18</v>
      </c>
      <c r="Y140" s="28">
        <f t="shared" si="39"/>
        <v>19</v>
      </c>
      <c r="Z140" s="28">
        <f t="shared" si="39"/>
        <v>20</v>
      </c>
      <c r="AA140" s="28">
        <f t="shared" si="39"/>
        <v>21</v>
      </c>
      <c r="AB140" s="28">
        <f t="shared" si="39"/>
        <v>22</v>
      </c>
      <c r="AC140" s="28">
        <f t="shared" si="39"/>
        <v>23</v>
      </c>
      <c r="AD140" s="28">
        <f t="shared" si="39"/>
        <v>24</v>
      </c>
      <c r="AE140" s="28"/>
      <c r="AF140" s="28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</row>
    <row r="141" ht="16.5" customHeight="1">
      <c r="D141" s="72" t="str">
        <f>B88</f>
        <v xml:space="preserve">BEFORE Financing</v>
      </c>
      <c r="F141" s="28" t="s">
        <v>121</v>
      </c>
      <c r="G141" s="103">
        <f t="shared" ref="G141:R141" si="40">F90</f>
        <v>-3148843.2000000002</v>
      </c>
      <c r="H141" s="103">
        <f t="shared" si="40"/>
        <v>-3169921.4000000004</v>
      </c>
      <c r="I141" s="103">
        <f t="shared" si="40"/>
        <v>-3185626.8000000003</v>
      </c>
      <c r="J141" s="103">
        <f t="shared" si="40"/>
        <v>-3197299.2000000002</v>
      </c>
      <c r="K141" s="103">
        <f t="shared" si="40"/>
        <v>-3201461</v>
      </c>
      <c r="L141" s="103">
        <f t="shared" si="40"/>
        <v>-3195571.2000000002</v>
      </c>
      <c r="M141" s="103">
        <f t="shared" si="40"/>
        <v>-3169422.6000000001</v>
      </c>
      <c r="N141" s="103">
        <f t="shared" si="40"/>
        <v>-3133374.3999999999</v>
      </c>
      <c r="O141" s="103">
        <f t="shared" si="40"/>
        <v>-3066357.3999999999</v>
      </c>
      <c r="P141" s="103">
        <f t="shared" si="40"/>
        <v>-2972440.7999999998</v>
      </c>
      <c r="Q141" s="103">
        <f t="shared" si="40"/>
        <v>-2850780</v>
      </c>
      <c r="R141" s="103">
        <f t="shared" si="40"/>
        <v>-2693725</v>
      </c>
      <c r="S141" s="97">
        <f t="shared" ref="S141:AD141" si="41">T90</f>
        <v>-2519684</v>
      </c>
      <c r="T141" s="97">
        <f t="shared" si="41"/>
        <v>-2328391.5</v>
      </c>
      <c r="U141" s="97">
        <f t="shared" si="41"/>
        <v>-2127624.25</v>
      </c>
      <c r="V141" s="97">
        <f t="shared" si="41"/>
        <v>-1926398.75</v>
      </c>
      <c r="W141" s="97">
        <f t="shared" si="41"/>
        <v>-1717805.25</v>
      </c>
      <c r="X141" s="97">
        <f t="shared" si="41"/>
        <v>-1499433.25</v>
      </c>
      <c r="Y141" s="97">
        <f t="shared" si="41"/>
        <v>-1269803.75</v>
      </c>
      <c r="Z141" s="97">
        <f t="shared" si="41"/>
        <v>-1050879.75</v>
      </c>
      <c r="AA141" s="97">
        <f t="shared" si="41"/>
        <v>-830226.25</v>
      </c>
      <c r="AB141" s="97">
        <f t="shared" si="41"/>
        <v>-590652.5</v>
      </c>
      <c r="AC141" s="97">
        <f t="shared" si="41"/>
        <v>-357573</v>
      </c>
      <c r="AD141" s="97">
        <f t="shared" si="41"/>
        <v>-137299</v>
      </c>
      <c r="AE141" s="28"/>
      <c r="AF141" s="28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</row>
    <row r="142" ht="15.75" customHeight="1"/>
    <row r="143" ht="15.75" customHeight="1"/>
    <row r="144" ht="15.75" customHeight="1">
      <c r="G144" s="28">
        <v>1</v>
      </c>
      <c r="H144" s="28">
        <f t="shared" ref="H144:AD144" si="42">G144+1</f>
        <v>2</v>
      </c>
      <c r="I144" s="28">
        <f t="shared" si="42"/>
        <v>3</v>
      </c>
      <c r="J144" s="28">
        <f t="shared" si="42"/>
        <v>4</v>
      </c>
      <c r="K144" s="28">
        <f t="shared" si="42"/>
        <v>5</v>
      </c>
      <c r="L144" s="28">
        <f t="shared" si="42"/>
        <v>6</v>
      </c>
      <c r="M144" s="28">
        <f t="shared" si="42"/>
        <v>7</v>
      </c>
      <c r="N144" s="28">
        <f t="shared" si="42"/>
        <v>8</v>
      </c>
      <c r="O144" s="28">
        <f t="shared" si="42"/>
        <v>9</v>
      </c>
      <c r="P144" s="28">
        <f t="shared" si="42"/>
        <v>10</v>
      </c>
      <c r="Q144" s="28">
        <f t="shared" si="42"/>
        <v>11</v>
      </c>
      <c r="R144" s="28">
        <f t="shared" si="42"/>
        <v>12</v>
      </c>
      <c r="S144" s="28">
        <f t="shared" si="42"/>
        <v>13</v>
      </c>
      <c r="T144" s="28">
        <f t="shared" si="42"/>
        <v>14</v>
      </c>
      <c r="U144" s="28">
        <f t="shared" si="42"/>
        <v>15</v>
      </c>
      <c r="V144" s="28">
        <f t="shared" si="42"/>
        <v>16</v>
      </c>
      <c r="W144" s="28">
        <f t="shared" si="42"/>
        <v>17</v>
      </c>
      <c r="X144" s="28">
        <f t="shared" si="42"/>
        <v>18</v>
      </c>
      <c r="Y144" s="28">
        <f t="shared" si="42"/>
        <v>19</v>
      </c>
      <c r="Z144" s="28">
        <f t="shared" si="42"/>
        <v>20</v>
      </c>
      <c r="AA144" s="28">
        <f t="shared" si="42"/>
        <v>21</v>
      </c>
      <c r="AB144" s="28">
        <f t="shared" si="42"/>
        <v>22</v>
      </c>
      <c r="AC144" s="28">
        <f t="shared" si="42"/>
        <v>23</v>
      </c>
      <c r="AD144" s="28">
        <f t="shared" si="42"/>
        <v>24</v>
      </c>
    </row>
    <row r="145" ht="15.75" customHeight="1">
      <c r="D145" s="72" t="str">
        <f>B104</f>
        <v xml:space="preserve">AFTER funding</v>
      </c>
      <c r="F145" s="28" t="s">
        <v>122</v>
      </c>
      <c r="G145" s="141">
        <f t="shared" ref="G145:R145" ca="1" si="43">F106</f>
        <v>-2079309.4412235429</v>
      </c>
      <c r="H145" s="141">
        <f t="shared" ca="1" si="43"/>
        <v>-2115853.8824470853</v>
      </c>
      <c r="I145" s="141">
        <f t="shared" ca="1" si="43"/>
        <v>-2147025.5236706277</v>
      </c>
      <c r="J145" s="141">
        <f t="shared" ca="1" si="43"/>
        <v>-2174164.1648941701</v>
      </c>
      <c r="K145" s="141">
        <f t="shared" ca="1" si="43"/>
        <v>-2193792.2061177129</v>
      </c>
      <c r="L145" s="141">
        <f t="shared" ca="1" si="43"/>
        <v>-2203368.6473412556</v>
      </c>
      <c r="M145" s="141">
        <f t="shared" ca="1" si="43"/>
        <v>-2192686.288564798</v>
      </c>
      <c r="N145" s="141">
        <f t="shared" ca="1" si="43"/>
        <v>-2172104.3297883407</v>
      </c>
      <c r="O145" s="141">
        <f t="shared" ca="1" si="43"/>
        <v>-2120553.5710118832</v>
      </c>
      <c r="P145" s="141">
        <f t="shared" ca="1" si="43"/>
        <v>-2042103.2122354258</v>
      </c>
      <c r="Q145" s="141">
        <f t="shared" ca="1" si="43"/>
        <v>-1935908.6534589685</v>
      </c>
      <c r="R145" s="141">
        <f t="shared" ca="1" si="43"/>
        <v>-1794319.8946825112</v>
      </c>
      <c r="S145" s="141">
        <f t="shared" ref="S145:AD145" ca="1" si="44">T106</f>
        <v>-1635745.1359060537</v>
      </c>
      <c r="T145" s="141">
        <f t="shared" ca="1" si="44"/>
        <v>-1459918.8771295962</v>
      </c>
      <c r="U145" s="141">
        <f t="shared" ca="1" si="44"/>
        <v>-1274617.8683531387</v>
      </c>
      <c r="V145" s="141">
        <f t="shared" ca="1" si="44"/>
        <v>-1088858.6095766812</v>
      </c>
      <c r="W145" s="141">
        <f t="shared" ca="1" si="44"/>
        <v>-895731.35080022376</v>
      </c>
      <c r="X145" s="141">
        <f t="shared" ca="1" si="44"/>
        <v>-692825.59202376637</v>
      </c>
      <c r="Y145" s="141">
        <f t="shared" ca="1" si="44"/>
        <v>-478662.33324730897</v>
      </c>
      <c r="Z145" s="141">
        <f t="shared" ca="1" si="44"/>
        <v>-275204.57447085157</v>
      </c>
      <c r="AA145" s="141">
        <f t="shared" ca="1" si="44"/>
        <v>-70017.315694394172</v>
      </c>
      <c r="AB145" s="141">
        <f t="shared" ca="1" si="44"/>
        <v>154090.19308206323</v>
      </c>
      <c r="AC145" s="141">
        <f t="shared" ca="1" si="44"/>
        <v>371703.45185852062</v>
      </c>
      <c r="AD145" s="141">
        <f t="shared" ca="1" si="44"/>
        <v>576511.21063497802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34" activeCellId="0" sqref="J34"/>
    </sheetView>
  </sheetViews>
  <sheetFormatPr baseColWidth="10" defaultColWidth="12.5703125" defaultRowHeight="15" customHeight="1"/>
  <cols>
    <col customWidth="1" min="1" max="1" width="2.5703125"/>
    <col customWidth="1" min="2" max="2" width="22"/>
    <col customWidth="1" min="3" max="3" width="2.5703125"/>
    <col customWidth="1" min="4" max="4" width="46.42578125"/>
    <col customWidth="1" min="5" max="5" width="5.5703125"/>
    <col customWidth="1" min="6" max="6" width="13.42578125"/>
    <col customWidth="1" min="7" max="7" width="3"/>
    <col customWidth="1" min="8" max="8" width="16.00390625"/>
    <col customWidth="1" min="9" max="26" width="11"/>
  </cols>
  <sheetData>
    <row r="1" ht="22.5" customHeight="1">
      <c r="B1" s="1" t="s">
        <v>0</v>
      </c>
      <c r="E1" s="28"/>
    </row>
    <row r="2" ht="22.5" customHeight="1">
      <c r="A2" s="2"/>
      <c r="B2" s="3" t="s">
        <v>123</v>
      </c>
      <c r="C2" s="2"/>
      <c r="D2" s="29" t="s">
        <v>2</v>
      </c>
      <c r="E2" s="2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D3" s="30" t="s">
        <v>26</v>
      </c>
      <c r="E3" s="28"/>
    </row>
    <row r="4" ht="12.75" customHeight="1">
      <c r="D4" s="32" t="s">
        <v>28</v>
      </c>
      <c r="E4" s="28"/>
    </row>
    <row r="5" ht="12.75" customHeight="1">
      <c r="D5" s="34" t="s">
        <v>30</v>
      </c>
      <c r="E5" s="28"/>
    </row>
    <row r="6" ht="12.75" customHeight="1">
      <c r="E6" s="28"/>
    </row>
    <row r="7" ht="12.75" customHeight="1">
      <c r="E7" s="28"/>
    </row>
    <row r="8" ht="12.75" customHeight="1">
      <c r="E8" s="28"/>
    </row>
    <row r="9" ht="16.5" customHeight="1">
      <c r="A9" s="2"/>
      <c r="B9" s="2"/>
      <c r="C9" s="2"/>
      <c r="D9" s="142" t="s">
        <v>124</v>
      </c>
      <c r="E9" s="14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2"/>
      <c r="B10" s="12"/>
      <c r="C10" s="12"/>
      <c r="D10" s="144" t="s">
        <v>125</v>
      </c>
      <c r="E10" s="145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144" t="s">
        <v>126</v>
      </c>
      <c r="E11" s="146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E12" s="28"/>
    </row>
    <row r="13" ht="12.75" customHeight="1">
      <c r="E13" s="28"/>
    </row>
    <row r="14" ht="16.5" customHeight="1">
      <c r="D14" s="147" t="s">
        <v>127</v>
      </c>
      <c r="E14" s="143"/>
      <c r="F14" s="143" t="s">
        <v>128</v>
      </c>
      <c r="G14" s="143"/>
      <c r="H14" s="143" t="s">
        <v>129</v>
      </c>
    </row>
    <row r="15" ht="12.75" customHeight="1">
      <c r="D15" s="144" t="s">
        <v>130</v>
      </c>
      <c r="E15" s="148"/>
      <c r="F15" s="149">
        <f>'(2) FORECAST'!R35</f>
        <v>1006350</v>
      </c>
      <c r="G15" s="150"/>
      <c r="H15" s="149">
        <f>'(2) FORECAST'!AF35</f>
        <v>4147815</v>
      </c>
    </row>
    <row r="16" ht="12.75" customHeight="1">
      <c r="D16" s="144" t="s">
        <v>131</v>
      </c>
      <c r="E16" s="148"/>
      <c r="F16" s="149">
        <f>-'(2) FORECAST'!R49</f>
        <v>-150515</v>
      </c>
      <c r="G16" s="150"/>
      <c r="H16" s="149">
        <f>-'(2) FORECAST'!AF49</f>
        <v>-662829</v>
      </c>
    </row>
    <row r="17" ht="12.75" customHeight="1">
      <c r="D17" s="151" t="s">
        <v>132</v>
      </c>
      <c r="E17" s="121"/>
      <c r="F17" s="152">
        <f>F15+F16</f>
        <v>855835</v>
      </c>
      <c r="G17" s="152"/>
      <c r="H17" s="152">
        <f>H15+H16</f>
        <v>3484986</v>
      </c>
    </row>
    <row r="18" ht="12.75" customHeight="1">
      <c r="D18" s="144"/>
      <c r="E18" s="148"/>
      <c r="F18" s="150"/>
      <c r="G18" s="150"/>
      <c r="H18" s="149"/>
    </row>
    <row r="19" ht="12.75" customHeight="1">
      <c r="D19" s="144" t="s">
        <v>133</v>
      </c>
      <c r="E19" s="148"/>
      <c r="F19" s="149">
        <f>-'(2) FORECAST'!R81-'(2) FORECAST'!R85</f>
        <v>-424560</v>
      </c>
      <c r="G19" s="150"/>
      <c r="H19" s="149">
        <f>-'(2) FORECAST'!AF81</f>
        <v>-928560</v>
      </c>
    </row>
    <row r="20" ht="12.75" customHeight="1">
      <c r="D20" s="151" t="s">
        <v>134</v>
      </c>
      <c r="E20" s="121"/>
      <c r="F20" s="152">
        <f>F17+F19</f>
        <v>431275</v>
      </c>
      <c r="G20" s="152"/>
      <c r="H20" s="152">
        <f>H17+H19</f>
        <v>2556426</v>
      </c>
    </row>
    <row r="21" ht="12.75" customHeight="1">
      <c r="D21" s="144"/>
      <c r="E21" s="148"/>
      <c r="F21" s="150"/>
      <c r="G21" s="150"/>
      <c r="H21" s="149"/>
    </row>
    <row r="22" ht="12.75" customHeight="1">
      <c r="D22" s="144" t="s">
        <v>135</v>
      </c>
      <c r="E22" s="148"/>
      <c r="F22" s="149">
        <f ca="1">'(2) FORECAST'!R101</f>
        <v>-40617.117671931723</v>
      </c>
      <c r="G22" s="150"/>
      <c r="H22" s="149">
        <f ca="1">'(2) FORECAST'!AF101</f>
        <v>-35428.494897694589</v>
      </c>
    </row>
    <row r="23" ht="12.75" customHeight="1">
      <c r="D23" s="151" t="s">
        <v>136</v>
      </c>
      <c r="E23" s="152"/>
      <c r="F23" s="152">
        <f ca="1">F20+F22</f>
        <v>390657.88232806826</v>
      </c>
      <c r="G23" s="152"/>
      <c r="H23" s="152">
        <f ca="1">H20+H22</f>
        <v>2520997.5051023052</v>
      </c>
    </row>
    <row r="24" ht="12.75" customHeight="1">
      <c r="D24" s="144"/>
      <c r="E24" s="148"/>
      <c r="F24" s="150"/>
      <c r="G24" s="150"/>
      <c r="H24" s="149"/>
    </row>
    <row r="25" ht="12.75" customHeight="1">
      <c r="D25" s="144" t="str">
        <f>IF(E10=1,"Impostos (IRPF)","Taxes")</f>
        <v>Taxes</v>
      </c>
      <c r="E25" s="153">
        <f>IF(E10=1,0.15,0.25)</f>
        <v>0.25</v>
      </c>
      <c r="F25" s="149">
        <f ca="1">IF(F23&gt;0,-F23*E25,0)</f>
        <v>-97664.470582017064</v>
      </c>
      <c r="G25" s="150"/>
      <c r="H25" s="149">
        <f ca="1">-E25*H23</f>
        <v>-630249.3762755763</v>
      </c>
    </row>
    <row r="26" ht="12.75" customHeight="1">
      <c r="D26" s="151" t="s">
        <v>137</v>
      </c>
      <c r="E26" s="121"/>
      <c r="F26" s="152">
        <f ca="1">F23+F25</f>
        <v>292993.41174605116</v>
      </c>
      <c r="G26" s="152"/>
      <c r="H26" s="152">
        <f ca="1">H23+H25</f>
        <v>1890748.128826729</v>
      </c>
    </row>
    <row r="27" ht="12.75" customHeight="1">
      <c r="E27" s="28"/>
    </row>
    <row r="28" ht="12.75" customHeight="1">
      <c r="E28" s="28"/>
    </row>
    <row r="29" ht="12.75" customHeight="1">
      <c r="E29" s="28"/>
    </row>
    <row r="30" ht="16.5" customHeight="1">
      <c r="A30" s="2"/>
      <c r="B30" s="2"/>
      <c r="C30" s="2"/>
      <c r="D30" s="147" t="s">
        <v>138</v>
      </c>
      <c r="E30" s="154"/>
      <c r="F30" s="155"/>
      <c r="G30" s="155"/>
      <c r="H30" s="156">
        <f>-MIN('(2) FORECAST'!F90:AE90)</f>
        <v>3201461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E31" s="28"/>
      <c r="H31" s="86"/>
    </row>
    <row r="32" ht="16.5" customHeight="1">
      <c r="E32" s="28"/>
      <c r="H32" s="86"/>
    </row>
    <row r="33" ht="12.75" customHeight="1">
      <c r="E33" s="28"/>
      <c r="H33" s="86"/>
    </row>
    <row r="34" ht="16.5" customHeight="1">
      <c r="D34" s="147" t="s">
        <v>139</v>
      </c>
      <c r="E34" s="154"/>
      <c r="F34" s="155"/>
      <c r="G34" s="155"/>
      <c r="H34" s="157">
        <f>MIN('(2) FORECAST'!F137:AE137)</f>
        <v>6</v>
      </c>
    </row>
    <row r="35" ht="12.75" customHeight="1">
      <c r="E35" s="28"/>
      <c r="H35" s="86"/>
    </row>
    <row r="36" ht="12.75" customHeight="1">
      <c r="E36" s="28"/>
      <c r="H36" s="86"/>
    </row>
    <row r="37" ht="12.75" customHeight="1">
      <c r="E37" s="28"/>
      <c r="H37" s="86"/>
    </row>
    <row r="38" ht="16.5" customHeight="1">
      <c r="D38" s="147" t="s">
        <v>140</v>
      </c>
      <c r="E38" s="154"/>
      <c r="F38" s="155"/>
      <c r="G38" s="155"/>
      <c r="H38" s="157">
        <f>MIN('(2) FORECAST'!F138:AE138)</f>
        <v>0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zoomScale="100" workbookViewId="0">
      <selection activeCell="A1" activeCellId="0" sqref="A1"/>
    </sheetView>
  </sheetViews>
  <sheetFormatPr baseColWidth="10" defaultColWidth="12.5703125" defaultRowHeight="15" customHeight="1"/>
  <cols>
    <col customWidth="1" min="1" max="1" width="2.5703125"/>
    <col customWidth="1" min="2" max="2" width="20.5703125"/>
    <col customWidth="1" min="3" max="3" width="2.5703125"/>
    <col customWidth="1" min="4" max="4" width="34.140625"/>
    <col customWidth="1" min="5" max="6" width="11.5703125"/>
    <col customWidth="1" min="7" max="25" width="11"/>
  </cols>
  <sheetData>
    <row r="1" ht="22.5" customHeight="1">
      <c r="B1" s="1" t="s">
        <v>0</v>
      </c>
    </row>
    <row r="2" ht="22.5" customHeight="1">
      <c r="A2" s="2"/>
      <c r="B2" s="3" t="s">
        <v>141</v>
      </c>
      <c r="C2" s="2"/>
      <c r="D2" s="29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2.75" customHeight="1">
      <c r="D3" s="30" t="s">
        <v>26</v>
      </c>
    </row>
    <row r="4" ht="12.75" customHeight="1">
      <c r="D4" s="32" t="s">
        <v>28</v>
      </c>
    </row>
    <row r="5" ht="12.75" customHeight="1">
      <c r="D5" s="34" t="s">
        <v>30</v>
      </c>
    </row>
    <row r="7">
      <c r="E7" s="158" t="s">
        <v>142</v>
      </c>
      <c r="F7" s="158"/>
      <c r="G7" s="74"/>
      <c r="H7" s="74"/>
      <c r="I7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ySplit="12" topLeftCell="A13" activePane="bottomLeft" state="frozen"/>
      <selection activeCell="B14" activeCellId="0" sqref="B14"/>
    </sheetView>
  </sheetViews>
  <sheetFormatPr baseColWidth="10" defaultColWidth="12.5703125" defaultRowHeight="15" customHeight="1"/>
  <cols>
    <col customWidth="1" min="1" max="1" width="23"/>
    <col customWidth="1" min="2" max="2" width="16.5703125"/>
    <col customWidth="1" min="3" max="3" width="36.7109375"/>
    <col customWidth="1" min="4" max="4" width="18.7109375"/>
    <col customWidth="1" min="5" max="5" width="21.5703125"/>
    <col customWidth="1" min="6" max="6" width="24"/>
    <col customWidth="1" min="7" max="25" width="10"/>
  </cols>
  <sheetData>
    <row r="1" ht="22.5" customHeight="1">
      <c r="A1" s="1" t="s">
        <v>0</v>
      </c>
    </row>
    <row r="2" ht="22.5" customHeight="1">
      <c r="A2" s="159" t="s">
        <v>143</v>
      </c>
      <c r="B2" s="2"/>
      <c r="C2" s="29" t="s">
        <v>2</v>
      </c>
    </row>
    <row r="3" ht="13.5" customHeight="1">
      <c r="C3" s="30" t="s">
        <v>26</v>
      </c>
    </row>
    <row r="4" ht="12.75" customHeight="1">
      <c r="C4" s="32" t="s">
        <v>28</v>
      </c>
    </row>
    <row r="5" ht="12.75" customHeight="1">
      <c r="C5" s="34" t="s">
        <v>30</v>
      </c>
    </row>
    <row r="6" ht="12.75" customHeight="1"/>
    <row r="7" ht="12.75" customHeight="1"/>
    <row r="8" ht="12.75" customHeight="1"/>
    <row r="9" ht="22.5" customHeight="1">
      <c r="A9" s="160"/>
      <c r="B9" s="160"/>
      <c r="C9" s="161" t="s">
        <v>144</v>
      </c>
      <c r="D9" s="162">
        <f>PMT(E9,'(1) DATA &amp; ASSUMPTIONS'!E94,'(1) DATA &amp; ASSUMPTIONS'!E93,0,0)</f>
        <v>-15466.241223542615</v>
      </c>
      <c r="E9" s="163">
        <f>'(1) DATA &amp; ASSUMPTIONS'!E95/12</f>
        <v>0.0050000000000000001</v>
      </c>
      <c r="F9" s="164" t="s">
        <v>145</v>
      </c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</row>
    <row r="10" ht="12.75" customHeight="1"/>
    <row r="11" ht="13.5" customHeight="1">
      <c r="E11" s="165"/>
    </row>
    <row r="12" ht="22.5" customHeight="1">
      <c r="A12" s="166" t="s">
        <v>146</v>
      </c>
      <c r="B12" s="167" t="s">
        <v>147</v>
      </c>
      <c r="C12" s="167" t="s">
        <v>148</v>
      </c>
      <c r="D12" s="167" t="s">
        <v>149</v>
      </c>
      <c r="E12" s="167" t="s">
        <v>150</v>
      </c>
      <c r="F12" s="168" t="s">
        <v>151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</row>
    <row r="13" ht="13.5" customHeight="1">
      <c r="A13" s="169">
        <v>0</v>
      </c>
      <c r="B13" s="170">
        <v>0</v>
      </c>
      <c r="C13" s="170">
        <v>0</v>
      </c>
      <c r="D13" s="170">
        <v>0</v>
      </c>
      <c r="E13" s="170">
        <v>0</v>
      </c>
      <c r="F13" s="170">
        <f>'(1) DATA &amp; ASSUMPTIONS'!E93</f>
        <v>800000</v>
      </c>
    </row>
    <row r="14" ht="13.5" customHeight="1">
      <c r="A14" s="169">
        <v>1</v>
      </c>
      <c r="B14" s="170">
        <f t="shared" ref="B14:B77" si="45">$D$9</f>
        <v>-15466.241223542615</v>
      </c>
      <c r="C14" s="170">
        <f>IPMT($E$9,A14,'(1) DATA &amp; ASSUMPTIONS'!$E$94,'(1) DATA &amp; ASSUMPTIONS'!$E$93,0,0)</f>
        <v>-4000</v>
      </c>
      <c r="D14" s="170">
        <f>PPMT($E$9,A14,'(1) DATA &amp; ASSUMPTIONS'!$E$94,'(1) DATA &amp; ASSUMPTIONS'!$E$93,0,0)</f>
        <v>-11466.241223542613</v>
      </c>
      <c r="E14" s="170">
        <f>D14</f>
        <v>-11466.241223542613</v>
      </c>
      <c r="F14" s="170">
        <f t="shared" ref="F14:F77" si="46">$F$13+E14</f>
        <v>788533.7587764574</v>
      </c>
    </row>
    <row r="15" ht="13.5" customHeight="1">
      <c r="A15" s="169">
        <v>2</v>
      </c>
      <c r="B15" s="170">
        <f t="shared" si="45"/>
        <v>-15466.241223542615</v>
      </c>
      <c r="C15" s="170">
        <f>IPMT($E$9,A15,'(1) DATA &amp; ASSUMPTIONS'!$E$94,'(1) DATA &amp; ASSUMPTIONS'!$E$93,0,0)</f>
        <v>-3942.6687938822884</v>
      </c>
      <c r="D15" s="170">
        <f>PPMT($E$9,A15,'(1) DATA &amp; ASSUMPTIONS'!$E$94,'(1) DATA &amp; ASSUMPTIONS'!$E$93,0,0)</f>
        <v>-11523.572429660324</v>
      </c>
      <c r="E15" s="170">
        <f t="shared" ref="E15:E78" si="47">E14+D15</f>
        <v>-22989.813653202938</v>
      </c>
      <c r="F15" s="170">
        <f t="shared" si="46"/>
        <v>777010.18634679704</v>
      </c>
    </row>
    <row r="16" ht="13.5" customHeight="1">
      <c r="A16" s="169">
        <v>3</v>
      </c>
      <c r="B16" s="170">
        <f t="shared" si="45"/>
        <v>-15466.241223542615</v>
      </c>
      <c r="C16" s="170">
        <f>IPMT($E$9,A16,'(1) DATA &amp; ASSUMPTIONS'!$E$94,'(1) DATA &amp; ASSUMPTIONS'!$E$93,0,0)</f>
        <v>-3885.0509317339884</v>
      </c>
      <c r="D16" s="170">
        <f>PPMT($E$9,A16,'(1) DATA &amp; ASSUMPTIONS'!$E$94,'(1) DATA &amp; ASSUMPTIONS'!$E$93,0,0)</f>
        <v>-11581.190291808623</v>
      </c>
      <c r="E16" s="170">
        <f t="shared" si="47"/>
        <v>-34571.003945011558</v>
      </c>
      <c r="F16" s="170">
        <f t="shared" si="46"/>
        <v>765428.99605498847</v>
      </c>
    </row>
    <row r="17" ht="13.5" customHeight="1">
      <c r="A17" s="169">
        <v>4</v>
      </c>
      <c r="B17" s="170">
        <f t="shared" si="45"/>
        <v>-15466.241223542615</v>
      </c>
      <c r="C17" s="170">
        <f>IPMT($E$9,A17,'(1) DATA &amp; ASSUMPTIONS'!$E$94,'(1) DATA &amp; ASSUMPTIONS'!$E$93,0,0)</f>
        <v>-3827.1449802749466</v>
      </c>
      <c r="D17" s="170">
        <f>PPMT($E$9,A17,'(1) DATA &amp; ASSUMPTIONS'!$E$94,'(1) DATA &amp; ASSUMPTIONS'!$E$93,0,0)</f>
        <v>-11639.096243267666</v>
      </c>
      <c r="E17" s="170">
        <f t="shared" si="47"/>
        <v>-46210.100188279226</v>
      </c>
      <c r="F17" s="170">
        <f t="shared" si="46"/>
        <v>753789.89981172082</v>
      </c>
    </row>
    <row r="18" ht="13.5" customHeight="1">
      <c r="A18" s="169">
        <v>5</v>
      </c>
      <c r="B18" s="170">
        <f t="shared" si="45"/>
        <v>-15466.241223542615</v>
      </c>
      <c r="C18" s="170">
        <f>IPMT($E$9,A18,'(1) DATA &amp; ASSUMPTIONS'!$E$94,'(1) DATA &amp; ASSUMPTIONS'!$E$93,0,0)</f>
        <v>-3768.949499058609</v>
      </c>
      <c r="D18" s="170">
        <f>PPMT($E$9,A18,'(1) DATA &amp; ASSUMPTIONS'!$E$94,'(1) DATA &amp; ASSUMPTIONS'!$E$93,0,0)</f>
        <v>-11697.291724484003</v>
      </c>
      <c r="E18" s="170">
        <f t="shared" si="47"/>
        <v>-57907.391912763225</v>
      </c>
      <c r="F18" s="170">
        <f t="shared" si="46"/>
        <v>742092.60808723676</v>
      </c>
    </row>
    <row r="19" ht="13.5" customHeight="1">
      <c r="A19" s="169">
        <v>6</v>
      </c>
      <c r="B19" s="170">
        <f t="shared" si="45"/>
        <v>-15466.241223542615</v>
      </c>
      <c r="C19" s="170">
        <f>IPMT($E$9,A19,'(1) DATA &amp; ASSUMPTIONS'!$E$94,'(1) DATA &amp; ASSUMPTIONS'!$E$93,0,0)</f>
        <v>-3710.463040436191</v>
      </c>
      <c r="D19" s="170">
        <f>PPMT($E$9,A19,'(1) DATA &amp; ASSUMPTIONS'!$E$94,'(1) DATA &amp; ASSUMPTIONS'!$E$93,0,0)</f>
        <v>-11755.778183106422</v>
      </c>
      <c r="E19" s="170">
        <f t="shared" si="47"/>
        <v>-69663.170095869646</v>
      </c>
      <c r="F19" s="170">
        <f t="shared" si="46"/>
        <v>730336.82990413031</v>
      </c>
    </row>
    <row r="20" ht="13.5" customHeight="1">
      <c r="A20" s="169">
        <v>7</v>
      </c>
      <c r="B20" s="170">
        <f t="shared" si="45"/>
        <v>-15466.241223542615</v>
      </c>
      <c r="C20" s="170">
        <f>IPMT($E$9,A20,'(1) DATA &amp; ASSUMPTIONS'!$E$94,'(1) DATA &amp; ASSUMPTIONS'!$E$93,0,0)</f>
        <v>-3651.6841495206586</v>
      </c>
      <c r="D20" s="170">
        <f>PPMT($E$9,A20,'(1) DATA &amp; ASSUMPTIONS'!$E$94,'(1) DATA &amp; ASSUMPTIONS'!$E$93,0,0)</f>
        <v>-11814.557074021954</v>
      </c>
      <c r="E20" s="170">
        <f t="shared" si="47"/>
        <v>-81477.727169891601</v>
      </c>
      <c r="F20" s="170">
        <f t="shared" si="46"/>
        <v>718522.27283010841</v>
      </c>
    </row>
    <row r="21" ht="13.5" customHeight="1">
      <c r="A21" s="169">
        <v>8</v>
      </c>
      <c r="B21" s="170">
        <f t="shared" si="45"/>
        <v>-15466.241223542615</v>
      </c>
      <c r="C21" s="170">
        <f>IPMT($E$9,A21,'(1) DATA &amp; ASSUMPTIONS'!$E$94,'(1) DATA &amp; ASSUMPTIONS'!$E$93,0,0)</f>
        <v>-3592.6113641505499</v>
      </c>
      <c r="D21" s="170">
        <f>PPMT($E$9,A21,'(1) DATA &amp; ASSUMPTIONS'!$E$94,'(1) DATA &amp; ASSUMPTIONS'!$E$93,0,0)</f>
        <v>-11873.629859392062</v>
      </c>
      <c r="E21" s="170">
        <f t="shared" si="47"/>
        <v>-93351.357029283667</v>
      </c>
      <c r="F21" s="170">
        <f t="shared" si="46"/>
        <v>706648.64297071635</v>
      </c>
    </row>
    <row r="22" ht="13.5" customHeight="1">
      <c r="A22" s="169">
        <v>9</v>
      </c>
      <c r="B22" s="170">
        <f t="shared" si="45"/>
        <v>-15466.241223542615</v>
      </c>
      <c r="C22" s="170">
        <v>2</v>
      </c>
      <c r="D22" s="170">
        <f>PPMT($E$9,A22,'(1) DATA &amp; ASSUMPTIONS'!$E$94,'(1) DATA &amp; ASSUMPTIONS'!$E$93,0,0)</f>
        <v>-11932.998008689023</v>
      </c>
      <c r="E22" s="170">
        <f t="shared" si="47"/>
        <v>-105284.35503797269</v>
      </c>
      <c r="F22" s="170">
        <f t="shared" si="46"/>
        <v>694715.64496202732</v>
      </c>
    </row>
    <row r="23" ht="13.5" customHeight="1">
      <c r="A23" s="169">
        <v>10</v>
      </c>
      <c r="B23" s="170">
        <f t="shared" si="45"/>
        <v>-15466.241223542615</v>
      </c>
      <c r="C23" s="170">
        <f>IPMT($E$9,A23,'(1) DATA &amp; ASSUMPTIONS'!$E$94,'(1) DATA &amp; ASSUMPTIONS'!$E$93,0,0)</f>
        <v>-3473.5782248101491</v>
      </c>
      <c r="D23" s="170">
        <f>PPMT($E$9,A23,'(1) DATA &amp; ASSUMPTIONS'!$E$94,'(1) DATA &amp; ASSUMPTIONS'!$E$93,0,0)</f>
        <v>-11992.662998732463</v>
      </c>
      <c r="E23" s="170">
        <f t="shared" si="47"/>
        <v>-117277.01803670515</v>
      </c>
      <c r="F23" s="170">
        <f t="shared" si="46"/>
        <v>682722.98196329479</v>
      </c>
    </row>
    <row r="24" ht="13.5" customHeight="1">
      <c r="A24" s="169">
        <v>11</v>
      </c>
      <c r="B24" s="170">
        <f t="shared" si="45"/>
        <v>-15466.241223542615</v>
      </c>
      <c r="C24" s="170">
        <f>IPMT($E$9,A24,'(1) DATA &amp; ASSUMPTIONS'!$E$94,'(1) DATA &amp; ASSUMPTIONS'!$E$93,0,0)</f>
        <v>-3413.6149098164856</v>
      </c>
      <c r="D24" s="170">
        <f>PPMT($E$9,A24,'(1) DATA &amp; ASSUMPTIONS'!$E$94,'(1) DATA &amp; ASSUMPTIONS'!$E$93,0,0)</f>
        <v>-12052.626313726127</v>
      </c>
      <c r="E24" s="170">
        <f t="shared" si="47"/>
        <v>-129329.64435043128</v>
      </c>
      <c r="F24" s="170">
        <f t="shared" si="46"/>
        <v>670670.35564956872</v>
      </c>
    </row>
    <row r="25" ht="13.5" customHeight="1">
      <c r="A25" s="169">
        <v>12</v>
      </c>
      <c r="B25" s="170">
        <f t="shared" si="45"/>
        <v>-15466.241223542615</v>
      </c>
      <c r="C25" s="170">
        <f>IPMT($E$9,A25,'(1) DATA &amp; ASSUMPTIONS'!$E$94,'(1) DATA &amp; ASSUMPTIONS'!$E$93,0,0)</f>
        <v>-3353.3517782478566</v>
      </c>
      <c r="D25" s="170">
        <f>PPMT($E$9,A25,'(1) DATA &amp; ASSUMPTIONS'!$E$94,'(1) DATA &amp; ASSUMPTIONS'!$E$93,0,0)</f>
        <v>-12112.889445294757</v>
      </c>
      <c r="E25" s="170">
        <f t="shared" si="47"/>
        <v>-141442.53379572602</v>
      </c>
      <c r="F25" s="170">
        <f t="shared" si="46"/>
        <v>658557.46620427398</v>
      </c>
    </row>
    <row r="26" ht="13.5" customHeight="1">
      <c r="A26" s="169">
        <v>13</v>
      </c>
      <c r="B26" s="170">
        <f t="shared" si="45"/>
        <v>-15466.241223542615</v>
      </c>
      <c r="C26" s="170">
        <f>IPMT($E$9,A26,'(1) DATA &amp; ASSUMPTIONS'!$E$94,'(1) DATA &amp; ASSUMPTIONS'!$E$93,0,0)</f>
        <v>-3292.787331021384</v>
      </c>
      <c r="D26" s="170">
        <f>PPMT($E$9,A26,'(1) DATA &amp; ASSUMPTIONS'!$E$94,'(1) DATA &amp; ASSUMPTIONS'!$E$93,0,0)</f>
        <v>-12173.453892521229</v>
      </c>
      <c r="E26" s="170">
        <f t="shared" si="47"/>
        <v>-153615.98768824726</v>
      </c>
      <c r="F26" s="170">
        <f t="shared" si="46"/>
        <v>646384.01231175277</v>
      </c>
    </row>
    <row r="27" ht="13.5" customHeight="1">
      <c r="A27" s="169">
        <v>14</v>
      </c>
      <c r="B27" s="170">
        <f t="shared" si="45"/>
        <v>-15466.241223542615</v>
      </c>
      <c r="C27" s="170">
        <f>IPMT($E$9,A27,'(1) DATA &amp; ASSUMPTIONS'!$E$94,'(1) DATA &amp; ASSUMPTIONS'!$E$93,0,0)</f>
        <v>-3231.9200615587797</v>
      </c>
      <c r="D27" s="170">
        <f>PPMT($E$9,A27,'(1) DATA &amp; ASSUMPTIONS'!$E$94,'(1) DATA &amp; ASSUMPTIONS'!$E$93,0,0)</f>
        <v>-12234.321161983833</v>
      </c>
      <c r="E27" s="170">
        <f t="shared" si="47"/>
        <v>-165850.30885023109</v>
      </c>
      <c r="F27" s="170">
        <f t="shared" si="46"/>
        <v>634149.69114976889</v>
      </c>
    </row>
    <row r="28" ht="13.5" customHeight="1">
      <c r="A28" s="169">
        <v>15</v>
      </c>
      <c r="B28" s="170">
        <f t="shared" si="45"/>
        <v>-15466.241223542615</v>
      </c>
      <c r="C28" s="170">
        <f>IPMT($E$9,A28,'(1) DATA &amp; ASSUMPTIONS'!$E$94,'(1) DATA &amp; ASSUMPTIONS'!$E$93,0,0)</f>
        <v>-3170.7484557488619</v>
      </c>
      <c r="D28" s="170">
        <f>PPMT($E$9,A28,'(1) DATA &amp; ASSUMPTIONS'!$E$94,'(1) DATA &amp; ASSUMPTIONS'!$E$93,0,0)</f>
        <v>-12295.49276779375</v>
      </c>
      <c r="E28" s="170">
        <f t="shared" si="47"/>
        <v>-178145.80161802482</v>
      </c>
      <c r="F28" s="170">
        <f t="shared" si="46"/>
        <v>621854.19838197518</v>
      </c>
    </row>
    <row r="29" ht="13.5" customHeight="1">
      <c r="A29" s="169">
        <v>16</v>
      </c>
      <c r="B29" s="170">
        <f t="shared" si="45"/>
        <v>-15466.241223542615</v>
      </c>
      <c r="C29" s="170">
        <f>IPMT($E$9,A29,'(1) DATA &amp; ASSUMPTIONS'!$E$94,'(1) DATA &amp; ASSUMPTIONS'!$E$93,0,0)</f>
        <v>-3109.2709919098938</v>
      </c>
      <c r="D29" s="170">
        <f>PPMT($E$9,A29,'(1) DATA &amp; ASSUMPTIONS'!$E$94,'(1) DATA &amp; ASSUMPTIONS'!$E$93,0,0)</f>
        <v>-12356.970231632718</v>
      </c>
      <c r="E29" s="170">
        <f t="shared" si="47"/>
        <v>-190502.77184965755</v>
      </c>
      <c r="F29" s="170">
        <f t="shared" si="46"/>
        <v>609497.22815034247</v>
      </c>
    </row>
    <row r="30" ht="13.5" customHeight="1">
      <c r="A30" s="169">
        <v>17</v>
      </c>
      <c r="B30" s="170">
        <f t="shared" si="45"/>
        <v>-15466.241223542615</v>
      </c>
      <c r="C30" s="170">
        <f>IPMT($E$9,A30,'(1) DATA &amp; ASSUMPTIONS'!$E$94,'(1) DATA &amp; ASSUMPTIONS'!$E$93,0,0)</f>
        <v>-3047.4861407517315</v>
      </c>
      <c r="D30" s="170">
        <f>PPMT($E$9,A30,'(1) DATA &amp; ASSUMPTIONS'!$E$94,'(1) DATA &amp; ASSUMPTIONS'!$E$93,0,0)</f>
        <v>-12418.755082790882</v>
      </c>
      <c r="E30" s="170">
        <f t="shared" si="47"/>
        <v>-202921.52693244844</v>
      </c>
      <c r="F30" s="170">
        <f t="shared" si="46"/>
        <v>597078.47306755162</v>
      </c>
    </row>
    <row r="31" ht="13.5" customHeight="1">
      <c r="A31" s="169">
        <v>18</v>
      </c>
      <c r="B31" s="170">
        <f t="shared" si="45"/>
        <v>-15466.241223542615</v>
      </c>
      <c r="C31" s="170">
        <f>IPMT($E$9,A31,'(1) DATA &amp; ASSUMPTIONS'!$E$94,'(1) DATA &amp; ASSUMPTIONS'!$E$93,0,0)</f>
        <v>-2985.3923653377797</v>
      </c>
      <c r="D31" s="170">
        <f>PPMT($E$9,A31,'(1) DATA &amp; ASSUMPTIONS'!$E$94,'(1) DATA &amp; ASSUMPTIONS'!$E$93,0,0)</f>
        <v>-12480.848858204834</v>
      </c>
      <c r="E31" s="170">
        <f t="shared" si="47"/>
        <v>-215402.37579065328</v>
      </c>
      <c r="F31" s="170">
        <f t="shared" si="46"/>
        <v>584597.62420934672</v>
      </c>
    </row>
    <row r="32" ht="13.5" customHeight="1">
      <c r="A32" s="169">
        <v>19</v>
      </c>
      <c r="B32" s="170">
        <f t="shared" si="45"/>
        <v>-15466.241223542615</v>
      </c>
      <c r="C32" s="170">
        <f>IPMT($E$9,A32,'(1) DATA &amp; ASSUMPTIONS'!$E$94,'(1) DATA &amp; ASSUMPTIONS'!$E$93,0,0)</f>
        <v>-2922.9881210467579</v>
      </c>
      <c r="D32" s="170">
        <f>PPMT($E$9,A32,'(1) DATA &amp; ASSUMPTIONS'!$E$94,'(1) DATA &amp; ASSUMPTIONS'!$E$93,0,0)</f>
        <v>-12543.253102495855</v>
      </c>
      <c r="E32" s="170">
        <f t="shared" si="47"/>
        <v>-227945.62889314914</v>
      </c>
      <c r="F32" s="170">
        <f t="shared" si="46"/>
        <v>572054.37110685091</v>
      </c>
    </row>
    <row r="33" ht="13.5" customHeight="1">
      <c r="A33" s="169">
        <v>20</v>
      </c>
      <c r="B33" s="170">
        <f t="shared" si="45"/>
        <v>-15466.241223542615</v>
      </c>
      <c r="C33" s="170">
        <f>IPMT($E$9,A33,'(1) DATA &amp; ASSUMPTIONS'!$E$94,'(1) DATA &amp; ASSUMPTIONS'!$E$93,0,0)</f>
        <v>-2860.271855534279</v>
      </c>
      <c r="D33" s="170">
        <f>PPMT($E$9,A33,'(1) DATA &amp; ASSUMPTIONS'!$E$94,'(1) DATA &amp; ASSUMPTIONS'!$E$93,0,0)</f>
        <v>-12605.969368008333</v>
      </c>
      <c r="E33" s="170">
        <f t="shared" si="47"/>
        <v>-240551.59826115749</v>
      </c>
      <c r="F33" s="170">
        <f t="shared" si="46"/>
        <v>559448.40173884248</v>
      </c>
    </row>
    <row r="34" ht="13.5" customHeight="1">
      <c r="A34" s="169">
        <v>21</v>
      </c>
      <c r="B34" s="170">
        <f t="shared" si="45"/>
        <v>-15466.241223542615</v>
      </c>
      <c r="C34" s="170">
        <f>IPMT($E$9,A34,'(1) DATA &amp; ASSUMPTIONS'!$E$94,'(1) DATA &amp; ASSUMPTIONS'!$E$93,0,0)</f>
        <v>-2797.2420086942393</v>
      </c>
      <c r="D34" s="170">
        <f>PPMT($E$9,A34,'(1) DATA &amp; ASSUMPTIONS'!$E$94,'(1) DATA &amp; ASSUMPTIONS'!$E$93,0,0)</f>
        <v>-12668.999214848373</v>
      </c>
      <c r="E34" s="170">
        <f t="shared" si="47"/>
        <v>-253220.59747600585</v>
      </c>
      <c r="F34" s="170">
        <f t="shared" si="46"/>
        <v>546779.40252399421</v>
      </c>
    </row>
    <row r="35" ht="13.5" customHeight="1">
      <c r="A35" s="169">
        <v>22</v>
      </c>
      <c r="B35" s="170">
        <f t="shared" si="45"/>
        <v>-15466.241223542615</v>
      </c>
      <c r="C35" s="170">
        <f>IPMT($E$9,A35,'(1) DATA &amp; ASSUMPTIONS'!$E$94,'(1) DATA &amp; ASSUMPTIONS'!$E$93,0,0)</f>
        <v>-2733.8970126199979</v>
      </c>
      <c r="D35" s="170">
        <f>PPMT($E$9,A35,'(1) DATA &amp; ASSUMPTIONS'!$E$94,'(1) DATA &amp; ASSUMPTIONS'!$E$93,0,0)</f>
        <v>-12732.344210922614</v>
      </c>
      <c r="E35" s="170">
        <f t="shared" si="47"/>
        <v>-265952.94168692845</v>
      </c>
      <c r="F35" s="170">
        <f t="shared" si="46"/>
        <v>534047.05831307149</v>
      </c>
    </row>
    <row r="36" ht="13.5" customHeight="1">
      <c r="A36" s="169">
        <v>23</v>
      </c>
      <c r="B36" s="170">
        <f t="shared" si="45"/>
        <v>-15466.241223542615</v>
      </c>
      <c r="C36" s="170">
        <f>IPMT($E$9,A36,'(1) DATA &amp; ASSUMPTIONS'!$E$94,'(1) DATA &amp; ASSUMPTIONS'!$E$93,0,0)</f>
        <v>-2670.2352915653873</v>
      </c>
      <c r="D36" s="170">
        <f>PPMT($E$9,A36,'(1) DATA &amp; ASSUMPTIONS'!$E$94,'(1) DATA &amp; ASSUMPTIONS'!$E$93,0,0)</f>
        <v>-12796.005931977226</v>
      </c>
      <c r="E36" s="170">
        <f t="shared" si="47"/>
        <v>-278748.94761890569</v>
      </c>
      <c r="F36" s="170">
        <f t="shared" si="46"/>
        <v>521251.05238109431</v>
      </c>
    </row>
    <row r="37" ht="13.5" customHeight="1">
      <c r="A37" s="169">
        <v>24</v>
      </c>
      <c r="B37" s="170">
        <f t="shared" si="45"/>
        <v>-15466.241223542615</v>
      </c>
      <c r="C37" s="170">
        <f>IPMT($E$9,A37,'(1) DATA &amp; ASSUMPTIONS'!$E$94,'(1) DATA &amp; ASSUMPTIONS'!$E$93,0,0)</f>
        <v>-2606.2552619055014</v>
      </c>
      <c r="D37" s="170">
        <f>PPMT($E$9,A37,'(1) DATA &amp; ASSUMPTIONS'!$E$94,'(1) DATA &amp; ASSUMPTIONS'!$E$93,0,0)</f>
        <v>-12859.98596163711</v>
      </c>
      <c r="E37" s="170">
        <f t="shared" si="47"/>
        <v>-291608.9335805428</v>
      </c>
      <c r="F37" s="170">
        <f t="shared" si="46"/>
        <v>508391.0664194572</v>
      </c>
    </row>
    <row r="38" ht="13.5" customHeight="1">
      <c r="A38" s="169">
        <v>25</v>
      </c>
      <c r="B38" s="170">
        <f t="shared" si="45"/>
        <v>-15466.241223542615</v>
      </c>
      <c r="C38" s="170">
        <f>IPMT($E$9,A38,'(1) DATA &amp; ASSUMPTIONS'!$E$94,'(1) DATA &amp; ASSUMPTIONS'!$E$93,0,0)</f>
        <v>-2541.9553320973173</v>
      </c>
      <c r="D38" s="170">
        <f>PPMT($E$9,A38,'(1) DATA &amp; ASSUMPTIONS'!$E$94,'(1) DATA &amp; ASSUMPTIONS'!$E$93,0,0)</f>
        <v>-12924.285891445295</v>
      </c>
      <c r="E38" s="170">
        <f t="shared" si="47"/>
        <v>-304533.21947198809</v>
      </c>
      <c r="F38" s="170">
        <f t="shared" si="46"/>
        <v>495466.78052801191</v>
      </c>
    </row>
    <row r="39" ht="13.5" customHeight="1">
      <c r="A39" s="169">
        <v>26</v>
      </c>
      <c r="B39" s="170">
        <f t="shared" si="45"/>
        <v>-15466.241223542615</v>
      </c>
      <c r="C39" s="170">
        <f>IPMT($E$9,A39,'(1) DATA &amp; ASSUMPTIONS'!$E$94,'(1) DATA &amp; ASSUMPTIONS'!$E$93,0,0)</f>
        <v>-2477.3339026400931</v>
      </c>
      <c r="D39" s="170">
        <f>PPMT($E$9,A39,'(1) DATA &amp; ASSUMPTIONS'!$E$94,'(1) DATA &amp; ASSUMPTIONS'!$E$93,0,0)</f>
        <v>-12988.907320902519</v>
      </c>
      <c r="E39" s="170">
        <f t="shared" si="47"/>
        <v>-317522.1267928906</v>
      </c>
      <c r="F39" s="170">
        <f t="shared" si="46"/>
        <v>482477.8732071094</v>
      </c>
    </row>
    <row r="40" ht="13.5" customHeight="1">
      <c r="A40" s="169">
        <v>27</v>
      </c>
      <c r="B40" s="170">
        <f t="shared" si="45"/>
        <v>-15466.241223542615</v>
      </c>
      <c r="C40" s="170">
        <f>IPMT($E$9,A40,'(1) DATA &amp; ASSUMPTIONS'!$E$94,'(1) DATA &amp; ASSUMPTIONS'!$E$93,0,0)</f>
        <v>-2412.3893660355802</v>
      </c>
      <c r="D40" s="170">
        <f>PPMT($E$9,A40,'(1) DATA &amp; ASSUMPTIONS'!$E$94,'(1) DATA &amp; ASSUMPTIONS'!$E$93,0,0)</f>
        <v>-13053.851857507032</v>
      </c>
      <c r="E40" s="170">
        <f t="shared" si="47"/>
        <v>-330575.97865039762</v>
      </c>
      <c r="F40" s="170">
        <f t="shared" si="46"/>
        <v>469424.02134960238</v>
      </c>
    </row>
    <row r="41" ht="13.5" customHeight="1">
      <c r="A41" s="169">
        <v>28</v>
      </c>
      <c r="B41" s="170">
        <f t="shared" si="45"/>
        <v>-15466.241223542615</v>
      </c>
      <c r="C41" s="170">
        <f>IPMT($E$9,A41,'(1) DATA &amp; ASSUMPTIONS'!$E$94,'(1) DATA &amp; ASSUMPTIONS'!$E$93,0,0)</f>
        <v>-2347.120106748047</v>
      </c>
      <c r="D41" s="170">
        <f>PPMT($E$9,A41,'(1) DATA &amp; ASSUMPTIONS'!$E$94,'(1) DATA &amp; ASSUMPTIONS'!$E$93,0,0)</f>
        <v>-13119.121116794566</v>
      </c>
      <c r="E41" s="170">
        <f t="shared" si="47"/>
        <v>-343695.09976719221</v>
      </c>
      <c r="F41" s="170">
        <f t="shared" si="46"/>
        <v>456304.90023280779</v>
      </c>
    </row>
    <row r="42" ht="13.5" customHeight="1">
      <c r="A42" s="169">
        <v>29</v>
      </c>
      <c r="B42" s="170">
        <f t="shared" si="45"/>
        <v>-15466.241223542615</v>
      </c>
      <c r="C42" s="170">
        <f>IPMT($E$9,A42,'(1) DATA &amp; ASSUMPTIONS'!$E$94,'(1) DATA &amp; ASSUMPTIONS'!$E$93,0,0)</f>
        <v>-2281.5245011640768</v>
      </c>
      <c r="D42" s="170">
        <f>PPMT($E$9,A42,'(1) DATA &amp; ASSUMPTIONS'!$E$94,'(1) DATA &amp; ASSUMPTIONS'!$E$93,0,0)</f>
        <v>-13184.716722378536</v>
      </c>
      <c r="E42" s="170">
        <f t="shared" si="47"/>
        <v>-356879.81648957077</v>
      </c>
      <c r="F42" s="170">
        <f t="shared" si="46"/>
        <v>443120.18351042923</v>
      </c>
    </row>
    <row r="43" ht="13.5" customHeight="1">
      <c r="A43" s="169">
        <v>30</v>
      </c>
      <c r="B43" s="170">
        <f t="shared" si="45"/>
        <v>-15466.241223542615</v>
      </c>
      <c r="C43" s="170">
        <f>IPMT($E$9,A43,'(1) DATA &amp; ASSUMPTIONS'!$E$94,'(1) DATA &amp; ASSUMPTIONS'!$E$93,0,0)</f>
        <v>-2215.6009175521835</v>
      </c>
      <c r="D43" s="170">
        <f>PPMT($E$9,A43,'(1) DATA &amp; ASSUMPTIONS'!$E$94,'(1) DATA &amp; ASSUMPTIONS'!$E$93,0,0)</f>
        <v>-13250.64030599043</v>
      </c>
      <c r="E43" s="170">
        <f t="shared" si="47"/>
        <v>-370130.45679556119</v>
      </c>
      <c r="F43" s="170">
        <f t="shared" si="46"/>
        <v>429869.54320443881</v>
      </c>
    </row>
    <row r="44" ht="13.5" customHeight="1">
      <c r="A44" s="169">
        <v>31</v>
      </c>
      <c r="B44" s="170">
        <f t="shared" si="45"/>
        <v>-15466.241223542615</v>
      </c>
      <c r="C44" s="170">
        <f>IPMT($E$9,A44,'(1) DATA &amp; ASSUMPTIONS'!$E$94,'(1) DATA &amp; ASSUMPTIONS'!$E$93,0,0)</f>
        <v>-2149.3477160222333</v>
      </c>
      <c r="D44" s="170">
        <f>PPMT($E$9,A44,'(1) DATA &amp; ASSUMPTIONS'!$E$94,'(1) DATA &amp; ASSUMPTIONS'!$E$93,0,0)</f>
        <v>-13316.893507520379</v>
      </c>
      <c r="E44" s="170">
        <f t="shared" si="47"/>
        <v>-383447.35030308156</v>
      </c>
      <c r="F44" s="170">
        <f t="shared" si="46"/>
        <v>416552.64969691844</v>
      </c>
    </row>
    <row r="45" ht="13.5" customHeight="1">
      <c r="A45" s="169">
        <v>32</v>
      </c>
      <c r="B45" s="170">
        <f t="shared" si="45"/>
        <v>-15466.241223542615</v>
      </c>
      <c r="C45" s="170">
        <f>IPMT($E$9,A45,'(1) DATA &amp; ASSUMPTIONS'!$E$94,'(1) DATA &amp; ASSUMPTIONS'!$E$93,0,0)</f>
        <v>-2082.7632484846326</v>
      </c>
      <c r="D45" s="170">
        <f>PPMT($E$9,A45,'(1) DATA &amp; ASSUMPTIONS'!$E$94,'(1) DATA &amp; ASSUMPTIONS'!$E$93,0,0)</f>
        <v>-13383.47797505798</v>
      </c>
      <c r="E45" s="170">
        <f t="shared" si="47"/>
        <v>-396830.82827813952</v>
      </c>
      <c r="F45" s="170">
        <f t="shared" si="46"/>
        <v>403169.17172186048</v>
      </c>
    </row>
    <row r="46" ht="13.5" customHeight="1">
      <c r="A46" s="169">
        <v>33</v>
      </c>
      <c r="B46" s="170">
        <f t="shared" si="45"/>
        <v>-15466.241223542615</v>
      </c>
      <c r="C46" s="170">
        <f>IPMT($E$9,A46,'(1) DATA &amp; ASSUMPTIONS'!$E$94,'(1) DATA &amp; ASSUMPTIONS'!$E$93,0,0)</f>
        <v>-2015.8458586093445</v>
      </c>
      <c r="D46" s="170">
        <f>PPMT($E$9,A46,'(1) DATA &amp; ASSUMPTIONS'!$E$94,'(1) DATA &amp; ASSUMPTIONS'!$E$93,0,0)</f>
        <v>-13450.395364933269</v>
      </c>
      <c r="E46" s="170">
        <f t="shared" si="47"/>
        <v>-410281.22364307276</v>
      </c>
      <c r="F46" s="170">
        <f t="shared" si="46"/>
        <v>389718.77635692724</v>
      </c>
    </row>
    <row r="47" ht="13.5" customHeight="1">
      <c r="A47" s="169">
        <v>34</v>
      </c>
      <c r="B47" s="170">
        <f t="shared" si="45"/>
        <v>-15466.241223542615</v>
      </c>
      <c r="C47" s="170">
        <f>IPMT($E$9,A47,'(1) DATA &amp; ASSUMPTIONS'!$E$94,'(1) DATA &amp; ASSUMPTIONS'!$E$93,0,0)</f>
        <v>-1948.5938817846804</v>
      </c>
      <c r="D47" s="170">
        <f>PPMT($E$9,A47,'(1) DATA &amp; ASSUMPTIONS'!$E$94,'(1) DATA &amp; ASSUMPTIONS'!$E$93,0,0)</f>
        <v>-13517.647341757933</v>
      </c>
      <c r="E47" s="170">
        <f t="shared" si="47"/>
        <v>-423798.87098483072</v>
      </c>
      <c r="F47" s="170">
        <f t="shared" si="46"/>
        <v>376201.12901516928</v>
      </c>
    </row>
    <row r="48" ht="13.5" customHeight="1">
      <c r="A48" s="169">
        <v>35</v>
      </c>
      <c r="B48" s="170">
        <f t="shared" si="45"/>
        <v>-15466.241223542615</v>
      </c>
      <c r="C48" s="170">
        <f>IPMT($E$9,A48,'(1) DATA &amp; ASSUMPTIONS'!$E$94,'(1) DATA &amp; ASSUMPTIONS'!$E$93,0,0)</f>
        <v>-1881.0056450758921</v>
      </c>
      <c r="D48" s="170">
        <f>PPMT($E$9,A48,'(1) DATA &amp; ASSUMPTIONS'!$E$94,'(1) DATA &amp; ASSUMPTIONS'!$E$93,0,0)</f>
        <v>-13585.23557846672</v>
      </c>
      <c r="E48" s="170">
        <f t="shared" si="47"/>
        <v>-437384.10656329745</v>
      </c>
      <c r="F48" s="170">
        <f t="shared" si="46"/>
        <v>362615.89343670255</v>
      </c>
    </row>
    <row r="49" ht="13.5" customHeight="1">
      <c r="A49" s="169">
        <v>36</v>
      </c>
      <c r="B49" s="170">
        <f t="shared" si="45"/>
        <v>-15466.241223542615</v>
      </c>
      <c r="C49" s="170">
        <f>IPMT($E$9,A49,'(1) DATA &amp; ASSUMPTIONS'!$E$94,'(1) DATA &amp; ASSUMPTIONS'!$E$93,0,0)</f>
        <v>-1813.0794671835592</v>
      </c>
      <c r="D49" s="170">
        <f>PPMT($E$9,A49,'(1) DATA &amp; ASSUMPTIONS'!$E$94,'(1) DATA &amp; ASSUMPTIONS'!$E$93,0,0)</f>
        <v>-13653.161756359053</v>
      </c>
      <c r="E49" s="170">
        <f t="shared" si="47"/>
        <v>-451037.26831965649</v>
      </c>
      <c r="F49" s="170">
        <f t="shared" si="46"/>
        <v>348962.73168034351</v>
      </c>
    </row>
    <row r="50" ht="13.5" customHeight="1">
      <c r="A50" s="169">
        <v>37</v>
      </c>
      <c r="B50" s="170">
        <f t="shared" si="45"/>
        <v>-15466.241223542615</v>
      </c>
      <c r="C50" s="170">
        <f>IPMT($E$9,A50,'(1) DATA &amp; ASSUMPTIONS'!$E$94,'(1) DATA &amp; ASSUMPTIONS'!$E$93,0,0)</f>
        <v>-1744.8136584017666</v>
      </c>
      <c r="D50" s="170">
        <f>PPMT($E$9,A50,'(1) DATA &amp; ASSUMPTIONS'!$E$94,'(1) DATA &amp; ASSUMPTIONS'!$E$93,0,0)</f>
        <v>-13721.427565140846</v>
      </c>
      <c r="E50" s="170">
        <f t="shared" si="47"/>
        <v>-464758.69588479731</v>
      </c>
      <c r="F50" s="170">
        <f t="shared" si="46"/>
        <v>335241.30411520269</v>
      </c>
    </row>
    <row r="51" ht="13.5" customHeight="1">
      <c r="A51" s="169">
        <v>38</v>
      </c>
      <c r="B51" s="170">
        <f t="shared" si="45"/>
        <v>-15466.241223542615</v>
      </c>
      <c r="C51" s="170">
        <f>IPMT($E$9,A51,'(1) DATA &amp; ASSUMPTIONS'!$E$94,'(1) DATA &amp; ASSUMPTIONS'!$E$93,0,0)</f>
        <v>-1676.2065205760632</v>
      </c>
      <c r="D51" s="170">
        <f>PPMT($E$9,A51,'(1) DATA &amp; ASSUMPTIONS'!$E$94,'(1) DATA &amp; ASSUMPTIONS'!$E$93,0,0)</f>
        <v>-13790.03470296655</v>
      </c>
      <c r="E51" s="170">
        <f t="shared" si="47"/>
        <v>-478548.73058776389</v>
      </c>
      <c r="F51" s="170">
        <f t="shared" si="46"/>
        <v>321451.26941223611</v>
      </c>
    </row>
    <row r="52" ht="13.5" customHeight="1">
      <c r="A52" s="169">
        <v>39</v>
      </c>
      <c r="B52" s="170">
        <f t="shared" si="45"/>
        <v>-15466.241223542615</v>
      </c>
      <c r="C52" s="170">
        <f>IPMT($E$9,A52,'(1) DATA &amp; ASSUMPTIONS'!$E$94,'(1) DATA &amp; ASSUMPTIONS'!$E$93,0,0)</f>
        <v>-1607.2563470612304</v>
      </c>
      <c r="D52" s="170">
        <f>PPMT($E$9,A52,'(1) DATA &amp; ASSUMPTIONS'!$E$94,'(1) DATA &amp; ASSUMPTIONS'!$E$93,0,0)</f>
        <v>-13858.984876481383</v>
      </c>
      <c r="E52" s="170">
        <f t="shared" si="47"/>
        <v>-492407.7154642453</v>
      </c>
      <c r="F52" s="170">
        <f t="shared" si="46"/>
        <v>307592.2845357547</v>
      </c>
    </row>
    <row r="53" ht="13.5" customHeight="1">
      <c r="A53" s="169">
        <v>40</v>
      </c>
      <c r="B53" s="170">
        <f t="shared" si="45"/>
        <v>-15466.241223542615</v>
      </c>
      <c r="C53" s="170">
        <f>IPMT($E$9,A53,'(1) DATA &amp; ASSUMPTIONS'!$E$94,'(1) DATA &amp; ASSUMPTIONS'!$E$93,0,0)</f>
        <v>-1537.961422678826</v>
      </c>
      <c r="D53" s="170">
        <f>PPMT($E$9,A53,'(1) DATA &amp; ASSUMPTIONS'!$E$94,'(1) DATA &amp; ASSUMPTIONS'!$E$93,0,0)</f>
        <v>-13928.279800863787</v>
      </c>
      <c r="E53" s="170">
        <f t="shared" si="47"/>
        <v>-506335.99526510906</v>
      </c>
      <c r="F53" s="170">
        <f t="shared" si="46"/>
        <v>293664.00473489094</v>
      </c>
    </row>
    <row r="54" ht="13.5" customHeight="1">
      <c r="A54" s="169">
        <v>41</v>
      </c>
      <c r="B54" s="170">
        <f t="shared" si="45"/>
        <v>-15466.241223542615</v>
      </c>
      <c r="C54" s="170">
        <f>IPMT($E$9,A54,'(1) DATA &amp; ASSUMPTIONS'!$E$94,'(1) DATA &amp; ASSUMPTIONS'!$E$93,0,0)</f>
        <v>-1468.3200236745074</v>
      </c>
      <c r="D54" s="170">
        <f>PPMT($E$9,A54,'(1) DATA &amp; ASSUMPTIONS'!$E$94,'(1) DATA &amp; ASSUMPTIONS'!$E$93,0,0)</f>
        <v>-13997.921199868106</v>
      </c>
      <c r="E54" s="170">
        <f t="shared" si="47"/>
        <v>-520333.91646497714</v>
      </c>
      <c r="F54" s="170">
        <f t="shared" si="46"/>
        <v>279666.08353502286</v>
      </c>
    </row>
    <row r="55" ht="13.5" customHeight="1">
      <c r="A55" s="169">
        <v>42</v>
      </c>
      <c r="B55" s="170">
        <f t="shared" si="45"/>
        <v>-15466.241223542615</v>
      </c>
      <c r="C55" s="170">
        <f>IPMT($E$9,A55,'(1) DATA &amp; ASSUMPTIONS'!$E$94,'(1) DATA &amp; ASSUMPTIONS'!$E$93,0,0)</f>
        <v>-1398.3304176751699</v>
      </c>
      <c r="D55" s="170">
        <f>PPMT($E$9,A55,'(1) DATA &amp; ASSUMPTIONS'!$E$94,'(1) DATA &amp; ASSUMPTIONS'!$E$93,0,0)</f>
        <v>-14067.910805867443</v>
      </c>
      <c r="E55" s="170">
        <f t="shared" si="47"/>
        <v>-534401.8272708446</v>
      </c>
      <c r="F55" s="170">
        <f t="shared" si="46"/>
        <v>265598.1727291554</v>
      </c>
    </row>
    <row r="56" ht="13.5" customHeight="1">
      <c r="A56" s="169">
        <v>43</v>
      </c>
      <c r="B56" s="170">
        <f t="shared" si="45"/>
        <v>-15466.241223542615</v>
      </c>
      <c r="C56" s="170">
        <f>IPMT($E$9,A56,'(1) DATA &amp; ASSUMPTIONS'!$E$94,'(1) DATA &amp; ASSUMPTIONS'!$E$93,0,0)</f>
        <v>-1327.9908636458335</v>
      </c>
      <c r="D56" s="170">
        <f>PPMT($E$9,A56,'(1) DATA &amp; ASSUMPTIONS'!$E$94,'(1) DATA &amp; ASSUMPTIONS'!$E$93,0,0)</f>
        <v>-14138.25035989678</v>
      </c>
      <c r="E56" s="170">
        <f t="shared" si="47"/>
        <v>-548540.07763074141</v>
      </c>
      <c r="F56" s="170">
        <f t="shared" si="46"/>
        <v>251459.92236925859</v>
      </c>
    </row>
    <row r="57" ht="13.5" customHeight="1">
      <c r="A57" s="169">
        <v>44</v>
      </c>
      <c r="B57" s="170">
        <f t="shared" si="45"/>
        <v>-15466.241223542615</v>
      </c>
      <c r="C57" s="170">
        <f>IPMT($E$9,A57,'(1) DATA &amp; ASSUMPTIONS'!$E$94,'(1) DATA &amp; ASSUMPTIONS'!$E$93,0,0)</f>
        <v>-1257.2996118463529</v>
      </c>
      <c r="D57" s="170">
        <f>PPMT($E$9,A57,'(1) DATA &amp; ASSUMPTIONS'!$E$94,'(1) DATA &amp; ASSUMPTIONS'!$E$93,0,0)</f>
        <v>-14208.94161169626</v>
      </c>
      <c r="E57" s="170">
        <f t="shared" si="47"/>
        <v>-562749.01924243767</v>
      </c>
      <c r="F57" s="170">
        <f t="shared" si="46"/>
        <v>237250.98075756233</v>
      </c>
    </row>
    <row r="58" ht="13.5" customHeight="1">
      <c r="A58" s="169">
        <v>45</v>
      </c>
      <c r="B58" s="170">
        <f t="shared" si="45"/>
        <v>-15466.241223542615</v>
      </c>
      <c r="C58" s="170">
        <f>IPMT($E$9,A58,'(1) DATA &amp; ASSUMPTIONS'!$E$94,'(1) DATA &amp; ASSUMPTIONS'!$E$93,0,0)</f>
        <v>-1186.2549037878723</v>
      </c>
      <c r="D58" s="170">
        <f>PPMT($E$9,A58,'(1) DATA &amp; ASSUMPTIONS'!$E$94,'(1) DATA &amp; ASSUMPTIONS'!$E$93,0,0)</f>
        <v>-14279.98631975474</v>
      </c>
      <c r="E58" s="170">
        <f t="shared" si="47"/>
        <v>-577029.00556219241</v>
      </c>
      <c r="F58" s="170">
        <f t="shared" si="46"/>
        <v>222970.99443780759</v>
      </c>
    </row>
    <row r="59" ht="13.5" customHeight="1">
      <c r="A59" s="169">
        <v>46</v>
      </c>
      <c r="B59" s="170">
        <f t="shared" si="45"/>
        <v>-15466.241223542615</v>
      </c>
      <c r="C59" s="170">
        <f>IPMT($E$9,A59,'(1) DATA &amp; ASSUMPTIONS'!$E$94,'(1) DATA &amp; ASSUMPTIONS'!$E$93,0,0)</f>
        <v>-1114.854972189099</v>
      </c>
      <c r="D59" s="170">
        <f>PPMT($E$9,A59,'(1) DATA &amp; ASSUMPTIONS'!$E$94,'(1) DATA &amp; ASSUMPTIONS'!$E$93,0,0)</f>
        <v>-14351.386251353513</v>
      </c>
      <c r="E59" s="170">
        <f t="shared" si="47"/>
        <v>-591380.39181354595</v>
      </c>
      <c r="F59" s="170">
        <f t="shared" si="46"/>
        <v>208619.60818645405</v>
      </c>
    </row>
    <row r="60" ht="13.5" customHeight="1">
      <c r="A60" s="169">
        <v>47</v>
      </c>
      <c r="B60" s="170">
        <f t="shared" si="45"/>
        <v>-15466.241223542615</v>
      </c>
      <c r="C60" s="170">
        <f>IPMT($E$9,A60,'(1) DATA &amp; ASSUMPTIONS'!$E$94,'(1) DATA &amp; ASSUMPTIONS'!$E$93,0,0)</f>
        <v>-1043.098040932332</v>
      </c>
      <c r="D60" s="170">
        <f>PPMT($E$9,A60,'(1) DATA &amp; ASSUMPTIONS'!$E$94,'(1) DATA &amp; ASSUMPTIONS'!$E$93,0,0)</f>
        <v>-14423.143182610282</v>
      </c>
      <c r="E60" s="170">
        <f t="shared" si="47"/>
        <v>-605803.53499615623</v>
      </c>
      <c r="F60" s="170">
        <f t="shared" si="46"/>
        <v>194196.46500384377</v>
      </c>
    </row>
    <row r="61" ht="13.5" customHeight="1">
      <c r="A61" s="169">
        <v>48</v>
      </c>
      <c r="B61" s="170">
        <f t="shared" si="45"/>
        <v>-15466.241223542615</v>
      </c>
      <c r="C61" s="170">
        <f>IPMT($E$9,A61,'(1) DATA &amp; ASSUMPTIONS'!$E$94,'(1) DATA &amp; ASSUMPTIONS'!$E$93,0,0)</f>
        <v>-970.98232501928351</v>
      </c>
      <c r="D61" s="170">
        <f>PPMT($E$9,A61,'(1) DATA &amp; ASSUMPTIONS'!$E$94,'(1) DATA &amp; ASSUMPTIONS'!$E$93,0,0)</f>
        <v>-14495.258898523329</v>
      </c>
      <c r="E61" s="170">
        <f t="shared" si="47"/>
        <v>-620298.79389467952</v>
      </c>
      <c r="F61" s="170">
        <f t="shared" si="46"/>
        <v>179701.20610532048</v>
      </c>
    </row>
    <row r="62" ht="13.5" customHeight="1">
      <c r="A62" s="169">
        <v>49</v>
      </c>
      <c r="B62" s="170">
        <f t="shared" si="45"/>
        <v>-15466.241223542615</v>
      </c>
      <c r="C62" s="170">
        <f>IPMT($E$9,A62,'(1) DATA &amp; ASSUMPTIONS'!$E$94,'(1) DATA &amp; ASSUMPTIONS'!$E$93,0,0)</f>
        <v>-898.50603052666816</v>
      </c>
      <c r="D62" s="170">
        <f>PPMT($E$9,A62,'(1) DATA &amp; ASSUMPTIONS'!$E$94,'(1) DATA &amp; ASSUMPTIONS'!$E$93,0,0)</f>
        <v>-14567.735193015944</v>
      </c>
      <c r="E62" s="170">
        <f t="shared" si="47"/>
        <v>-634866.52908769541</v>
      </c>
      <c r="F62" s="170">
        <f t="shared" si="46"/>
        <v>165133.47091230459</v>
      </c>
    </row>
    <row r="63" ht="13.5" customHeight="1">
      <c r="A63" s="169">
        <v>50</v>
      </c>
      <c r="B63" s="170">
        <f t="shared" si="45"/>
        <v>-15466.241223542615</v>
      </c>
      <c r="C63" s="170">
        <f>IPMT($E$9,A63,'(1) DATA &amp; ASSUMPTIONS'!$E$94,'(1) DATA &amp; ASSUMPTIONS'!$E$93,0,0)</f>
        <v>-825.66735456159165</v>
      </c>
      <c r="D63" s="170">
        <f>PPMT($E$9,A63,'(1) DATA &amp; ASSUMPTIONS'!$E$94,'(1) DATA &amp; ASSUMPTIONS'!$E$93,0,0)</f>
        <v>-14640.57386898102</v>
      </c>
      <c r="E63" s="170">
        <f t="shared" si="47"/>
        <v>-649507.10295667639</v>
      </c>
      <c r="F63" s="170">
        <f t="shared" si="46"/>
        <v>150492.89704332361</v>
      </c>
    </row>
    <row r="64" ht="13.5" customHeight="1">
      <c r="A64" s="169">
        <v>51</v>
      </c>
      <c r="B64" s="170">
        <f t="shared" si="45"/>
        <v>-15466.241223542615</v>
      </c>
      <c r="C64" s="170">
        <f>IPMT($E$9,A64,'(1) DATA &amp; ASSUMPTIONS'!$E$94,'(1) DATA &amp; ASSUMPTIONS'!$E$93,0,0)</f>
        <v>-752.46448521668731</v>
      </c>
      <c r="D64" s="170">
        <f>PPMT($E$9,A64,'(1) DATA &amp; ASSUMPTIONS'!$E$94,'(1) DATA &amp; ASSUMPTIONS'!$E$93,0,0)</f>
        <v>-14713.776738325925</v>
      </c>
      <c r="E64" s="170">
        <f t="shared" si="47"/>
        <v>-664220.87969500234</v>
      </c>
      <c r="F64" s="170">
        <f t="shared" si="46"/>
        <v>135779.12030499766</v>
      </c>
    </row>
    <row r="65" ht="13.5" customHeight="1">
      <c r="A65" s="169">
        <v>52</v>
      </c>
      <c r="B65" s="170">
        <f t="shared" si="45"/>
        <v>-15466.241223542615</v>
      </c>
      <c r="C65" s="170">
        <f>IPMT($E$9,A65,'(1) DATA &amp; ASSUMPTIONS'!$E$94,'(1) DATA &amp; ASSUMPTIONS'!$E$93,0,0)</f>
        <v>-678.89560152505874</v>
      </c>
      <c r="D65" s="170">
        <f>PPMT($E$9,A65,'(1) DATA &amp; ASSUMPTIONS'!$E$94,'(1) DATA &amp; ASSUMPTIONS'!$E$93,0,0)</f>
        <v>-14787.345622017554</v>
      </c>
      <c r="E65" s="170">
        <f t="shared" si="47"/>
        <v>-679008.22531701985</v>
      </c>
      <c r="F65" s="170">
        <f t="shared" si="46"/>
        <v>120991.77468298015</v>
      </c>
    </row>
    <row r="66" ht="13.5" customHeight="1">
      <c r="A66" s="169">
        <v>53</v>
      </c>
      <c r="B66" s="170">
        <f t="shared" si="45"/>
        <v>-15466.241223542615</v>
      </c>
      <c r="C66" s="170">
        <f>IPMT($E$9,A66,'(1) DATA &amp; ASSUMPTIONS'!$E$94,'(1) DATA &amp; ASSUMPTIONS'!$E$93,0,0)</f>
        <v>-604.95887341497291</v>
      </c>
      <c r="D66" s="170">
        <f>PPMT($E$9,A66,'(1) DATA &amp; ASSUMPTIONS'!$E$94,'(1) DATA &amp; ASSUMPTIONS'!$E$93,0,0)</f>
        <v>-14861.28235012764</v>
      </c>
      <c r="E66" s="170">
        <f t="shared" si="47"/>
        <v>-693869.50766714744</v>
      </c>
      <c r="F66" s="170">
        <f t="shared" si="46"/>
        <v>106130.49233285256</v>
      </c>
    </row>
    <row r="67" ht="13.5" customHeight="1">
      <c r="A67" s="169">
        <v>54</v>
      </c>
      <c r="B67" s="170">
        <f t="shared" si="45"/>
        <v>-15466.241223542615</v>
      </c>
      <c r="C67" s="170">
        <f>IPMT($E$9,A67,'(1) DATA &amp; ASSUMPTIONS'!$E$94,'(1) DATA &amp; ASSUMPTIONS'!$E$93,0,0)</f>
        <v>-530.65246166433496</v>
      </c>
      <c r="D67" s="170">
        <f>PPMT($E$9,A67,'(1) DATA &amp; ASSUMPTIONS'!$E$94,'(1) DATA &amp; ASSUMPTIONS'!$E$93,0,0)</f>
        <v>-14935.588761878278</v>
      </c>
      <c r="E67" s="170">
        <f t="shared" si="47"/>
        <v>-708805.09642902575</v>
      </c>
      <c r="F67" s="170">
        <f t="shared" si="46"/>
        <v>91194.903570974246</v>
      </c>
    </row>
    <row r="68" ht="13.5" customHeight="1">
      <c r="A68" s="169">
        <v>55</v>
      </c>
      <c r="B68" s="170">
        <f t="shared" si="45"/>
        <v>-15466.241223542615</v>
      </c>
      <c r="C68" s="170">
        <f>IPMT($E$9,A68,'(1) DATA &amp; ASSUMPTIONS'!$E$94,'(1) DATA &amp; ASSUMPTIONS'!$E$93,0,0)</f>
        <v>-455.974517854944</v>
      </c>
      <c r="D68" s="170">
        <f>PPMT($E$9,A68,'(1) DATA &amp; ASSUMPTIONS'!$E$94,'(1) DATA &amp; ASSUMPTIONS'!$E$93,0,0)</f>
        <v>-15010.266705687669</v>
      </c>
      <c r="E68" s="170">
        <f t="shared" si="47"/>
        <v>-723815.36313471338</v>
      </c>
      <c r="F68" s="170">
        <f t="shared" si="46"/>
        <v>76184.636865286622</v>
      </c>
    </row>
    <row r="69" ht="13.5" customHeight="1">
      <c r="A69" s="169">
        <v>56</v>
      </c>
      <c r="B69" s="170">
        <f t="shared" si="45"/>
        <v>-15466.241223542615</v>
      </c>
      <c r="C69" s="170">
        <f>IPMT($E$9,A69,'(1) DATA &amp; ASSUMPTIONS'!$E$94,'(1) DATA &amp; ASSUMPTIONS'!$E$93,0,0)</f>
        <v>-380.92318432650995</v>
      </c>
      <c r="D69" s="170">
        <f>PPMT($E$9,A69,'(1) DATA &amp; ASSUMPTIONS'!$E$94,'(1) DATA &amp; ASSUMPTIONS'!$E$93,0,0)</f>
        <v>-15085.318039216103</v>
      </c>
      <c r="E69" s="170">
        <f t="shared" si="47"/>
        <v>-738900.68117392948</v>
      </c>
      <c r="F69" s="170">
        <f t="shared" si="46"/>
        <v>61099.318826070521</v>
      </c>
    </row>
    <row r="70" ht="13.5" customHeight="1">
      <c r="A70" s="169">
        <v>57</v>
      </c>
      <c r="B70" s="170">
        <f t="shared" si="45"/>
        <v>-15466.241223542615</v>
      </c>
      <c r="C70" s="170">
        <f>IPMT($E$9,A70,'(1) DATA &amp; ASSUMPTIONS'!$E$94,'(1) DATA &amp; ASSUMPTIONS'!$E$93,0,0)</f>
        <v>-305.49659413043236</v>
      </c>
      <c r="D70" s="170">
        <f>PPMT($E$9,A70,'(1) DATA &amp; ASSUMPTIONS'!$E$94,'(1) DATA &amp; ASSUMPTIONS'!$E$93,0,0)</f>
        <v>-15160.74462941218</v>
      </c>
      <c r="E70" s="170">
        <f t="shared" si="47"/>
        <v>-754061.42580334167</v>
      </c>
      <c r="F70" s="170">
        <f t="shared" si="46"/>
        <v>45938.57419665833</v>
      </c>
    </row>
    <row r="71" ht="13.5" customHeight="1">
      <c r="A71" s="169">
        <v>58</v>
      </c>
      <c r="B71" s="170">
        <f t="shared" si="45"/>
        <v>-15466.241223542615</v>
      </c>
      <c r="C71" s="170">
        <f>IPMT($E$9,A71,'(1) DATA &amp; ASSUMPTIONS'!$E$94,'(1) DATA &amp; ASSUMPTIONS'!$E$93,0,0)</f>
        <v>-229.69287098337199</v>
      </c>
      <c r="D71" s="170">
        <f>PPMT($E$9,A71,'(1) DATA &amp; ASSUMPTIONS'!$E$94,'(1) DATA &amp; ASSUMPTIONS'!$E$93,0,0)</f>
        <v>-15236.548352559241</v>
      </c>
      <c r="E71" s="170">
        <f t="shared" si="47"/>
        <v>-769297.97415590088</v>
      </c>
      <c r="F71" s="170">
        <f t="shared" si="46"/>
        <v>30702.025844099117</v>
      </c>
    </row>
    <row r="72" ht="13.5" customHeight="1">
      <c r="A72" s="169">
        <v>59</v>
      </c>
      <c r="B72" s="170">
        <f t="shared" si="45"/>
        <v>-15466.241223542615</v>
      </c>
      <c r="C72" s="170">
        <f>IPMT($E$9,A72,'(1) DATA &amp; ASSUMPTIONS'!$E$94,'(1) DATA &amp; ASSUMPTIONS'!$E$93,0,0)</f>
        <v>-153.51012922057765</v>
      </c>
      <c r="D72" s="170">
        <f>PPMT($E$9,A72,'(1) DATA &amp; ASSUMPTIONS'!$E$94,'(1) DATA &amp; ASSUMPTIONS'!$E$93,0,0)</f>
        <v>-15312.731094322035</v>
      </c>
      <c r="E72" s="170">
        <f t="shared" si="47"/>
        <v>-784610.70525022293</v>
      </c>
      <c r="F72" s="170">
        <f t="shared" si="46"/>
        <v>15389.294749777066</v>
      </c>
    </row>
    <row r="73" ht="13.5" customHeight="1">
      <c r="A73" s="169">
        <v>60</v>
      </c>
      <c r="B73" s="170">
        <f t="shared" si="45"/>
        <v>-15466.241223542615</v>
      </c>
      <c r="C73" s="170">
        <f>IPMT($E$9,A73,'(1) DATA &amp; ASSUMPTIONS'!$E$94,'(1) DATA &amp; ASSUMPTIONS'!$E$93,0,0)</f>
        <v>-76.946473748969154</v>
      </c>
      <c r="D73" s="170">
        <f>PPMT($E$9,A73,'(1) DATA &amp; ASSUMPTIONS'!$E$94,'(1) DATA &amp; ASSUMPTIONS'!$E$93,0,0)</f>
        <v>-15389.294749793644</v>
      </c>
      <c r="E73" s="170">
        <f t="shared" si="47"/>
        <v>-800000.00000001653</v>
      </c>
      <c r="F73" s="170">
        <f t="shared" si="46"/>
        <v>-1.6530975699424744e-08</v>
      </c>
    </row>
    <row r="74" ht="13.5" customHeight="1">
      <c r="A74" s="169">
        <v>61</v>
      </c>
      <c r="B74" s="170">
        <f t="shared" si="45"/>
        <v>-15466.241223542615</v>
      </c>
      <c r="C74" s="170" t="e">
        <f>IPMT($E$9,A74,'(1) DATA &amp; ASSUMPTIONS'!$E$94,'(1) DATA &amp; ASSUMPTIONS'!$E$93,0,0)</f>
        <v>#NUM!</v>
      </c>
      <c r="D74" s="170" t="e">
        <f>PPMT($E$9,A74,'(1) DATA &amp; ASSUMPTIONS'!$E$94,'(1) DATA &amp; ASSUMPTIONS'!$E$93,0,0)</f>
        <v>#NUM!</v>
      </c>
      <c r="E74" s="170" t="e">
        <f t="shared" si="47"/>
        <v>#NUM!</v>
      </c>
      <c r="F74" s="170" t="e">
        <f t="shared" si="46"/>
        <v>#NUM!</v>
      </c>
    </row>
    <row r="75" ht="13.5" customHeight="1">
      <c r="A75" s="169">
        <v>62</v>
      </c>
      <c r="B75" s="170">
        <f t="shared" si="45"/>
        <v>-15466.241223542615</v>
      </c>
      <c r="C75" s="170" t="e">
        <f>IPMT($E$9,A75,'(1) DATA &amp; ASSUMPTIONS'!$E$94,'(1) DATA &amp; ASSUMPTIONS'!$E$93,0,0)</f>
        <v>#NUM!</v>
      </c>
      <c r="D75" s="170" t="e">
        <f>PPMT($E$9,A75,'(1) DATA &amp; ASSUMPTIONS'!$E$94,'(1) DATA &amp; ASSUMPTIONS'!$E$93,0,0)</f>
        <v>#NUM!</v>
      </c>
      <c r="E75" s="170" t="e">
        <f t="shared" si="47"/>
        <v>#NUM!</v>
      </c>
      <c r="F75" s="170" t="e">
        <f t="shared" si="46"/>
        <v>#NUM!</v>
      </c>
    </row>
    <row r="76" ht="13.5" customHeight="1">
      <c r="A76" s="169">
        <v>63</v>
      </c>
      <c r="B76" s="170">
        <f t="shared" si="45"/>
        <v>-15466.241223542615</v>
      </c>
      <c r="C76" s="170" t="e">
        <f>IPMT($E$9,A76,'(1) DATA &amp; ASSUMPTIONS'!$E$94,'(1) DATA &amp; ASSUMPTIONS'!$E$93,0,0)</f>
        <v>#NUM!</v>
      </c>
      <c r="D76" s="170" t="e">
        <f>PPMT($E$9,A76,'(1) DATA &amp; ASSUMPTIONS'!$E$94,'(1) DATA &amp; ASSUMPTIONS'!$E$93,0,0)</f>
        <v>#NUM!</v>
      </c>
      <c r="E76" s="170" t="e">
        <f t="shared" si="47"/>
        <v>#NUM!</v>
      </c>
      <c r="F76" s="170" t="e">
        <f t="shared" si="46"/>
        <v>#NUM!</v>
      </c>
    </row>
    <row r="77" ht="13.5" customHeight="1">
      <c r="A77" s="169">
        <v>64</v>
      </c>
      <c r="B77" s="170">
        <f t="shared" si="45"/>
        <v>-15466.241223542615</v>
      </c>
      <c r="C77" s="170" t="e">
        <f>IPMT($E$9,A77,'(1) DATA &amp; ASSUMPTIONS'!$E$94,'(1) DATA &amp; ASSUMPTIONS'!$E$93,0,0)</f>
        <v>#NUM!</v>
      </c>
      <c r="D77" s="170" t="e">
        <f>PPMT($E$9,A77,'(1) DATA &amp; ASSUMPTIONS'!$E$94,'(1) DATA &amp; ASSUMPTIONS'!$E$93,0,0)</f>
        <v>#NUM!</v>
      </c>
      <c r="E77" s="170" t="e">
        <f t="shared" si="47"/>
        <v>#NUM!</v>
      </c>
      <c r="F77" s="170" t="e">
        <f t="shared" si="46"/>
        <v>#NUM!</v>
      </c>
    </row>
    <row r="78" ht="13.5" customHeight="1">
      <c r="A78" s="169">
        <v>65</v>
      </c>
      <c r="B78" s="170">
        <f t="shared" ref="B78:B133" si="48">$D$9</f>
        <v>-15466.241223542615</v>
      </c>
      <c r="C78" s="170" t="e">
        <f>IPMT($E$9,A78,'(1) DATA &amp; ASSUMPTIONS'!$E$94,'(1) DATA &amp; ASSUMPTIONS'!$E$93,0,0)</f>
        <v>#NUM!</v>
      </c>
      <c r="D78" s="170" t="e">
        <f>PPMT($E$9,A78,'(1) DATA &amp; ASSUMPTIONS'!$E$94,'(1) DATA &amp; ASSUMPTIONS'!$E$93,0,0)</f>
        <v>#NUM!</v>
      </c>
      <c r="E78" s="170" t="e">
        <f t="shared" si="47"/>
        <v>#NUM!</v>
      </c>
      <c r="F78" s="170" t="e">
        <f t="shared" ref="F78:F133" si="49">$F$13+E78</f>
        <v>#NUM!</v>
      </c>
    </row>
    <row r="79" ht="13.5" customHeight="1">
      <c r="A79" s="169">
        <v>66</v>
      </c>
      <c r="B79" s="170">
        <f t="shared" si="48"/>
        <v>-15466.241223542615</v>
      </c>
      <c r="C79" s="170" t="e">
        <f>IPMT($E$9,A79,'(1) DATA &amp; ASSUMPTIONS'!$E$94,'(1) DATA &amp; ASSUMPTIONS'!$E$93,0,0)</f>
        <v>#NUM!</v>
      </c>
      <c r="D79" s="170" t="e">
        <f>PPMT($E$9,A79,'(1) DATA &amp; ASSUMPTIONS'!$E$94,'(1) DATA &amp; ASSUMPTIONS'!$E$93,0,0)</f>
        <v>#NUM!</v>
      </c>
      <c r="E79" s="170" t="e">
        <f t="shared" ref="E79:E133" si="50">E78+D79</f>
        <v>#NUM!</v>
      </c>
      <c r="F79" s="170" t="e">
        <f t="shared" si="49"/>
        <v>#NUM!</v>
      </c>
    </row>
    <row r="80" ht="13.5" customHeight="1">
      <c r="A80" s="169">
        <v>67</v>
      </c>
      <c r="B80" s="170">
        <f t="shared" si="48"/>
        <v>-15466.241223542615</v>
      </c>
      <c r="C80" s="170" t="e">
        <f>IPMT($E$9,A80,'(1) DATA &amp; ASSUMPTIONS'!$E$94,'(1) DATA &amp; ASSUMPTIONS'!$E$93,0,0)</f>
        <v>#NUM!</v>
      </c>
      <c r="D80" s="170" t="e">
        <f>PPMT($E$9,A80,'(1) DATA &amp; ASSUMPTIONS'!$E$94,'(1) DATA &amp; ASSUMPTIONS'!$E$93,0,0)</f>
        <v>#NUM!</v>
      </c>
      <c r="E80" s="170" t="e">
        <f t="shared" si="50"/>
        <v>#NUM!</v>
      </c>
      <c r="F80" s="170" t="e">
        <f t="shared" si="49"/>
        <v>#NUM!</v>
      </c>
    </row>
    <row r="81" ht="13.5" customHeight="1">
      <c r="A81" s="169">
        <v>68</v>
      </c>
      <c r="B81" s="170">
        <f t="shared" si="48"/>
        <v>-15466.241223542615</v>
      </c>
      <c r="C81" s="170" t="e">
        <f>IPMT($E$9,A81,'(1) DATA &amp; ASSUMPTIONS'!$E$94,'(1) DATA &amp; ASSUMPTIONS'!$E$93,0,0)</f>
        <v>#NUM!</v>
      </c>
      <c r="D81" s="170" t="e">
        <f>PPMT($E$9,A81,'(1) DATA &amp; ASSUMPTIONS'!$E$94,'(1) DATA &amp; ASSUMPTIONS'!$E$93,0,0)</f>
        <v>#NUM!</v>
      </c>
      <c r="E81" s="170" t="e">
        <f t="shared" si="50"/>
        <v>#NUM!</v>
      </c>
      <c r="F81" s="170" t="e">
        <f t="shared" si="49"/>
        <v>#NUM!</v>
      </c>
    </row>
    <row r="82" ht="13.5" customHeight="1">
      <c r="A82" s="169">
        <v>69</v>
      </c>
      <c r="B82" s="170">
        <f t="shared" si="48"/>
        <v>-15466.241223542615</v>
      </c>
      <c r="C82" s="170" t="e">
        <f>IPMT($E$9,A82,'(1) DATA &amp; ASSUMPTIONS'!$E$94,'(1) DATA &amp; ASSUMPTIONS'!$E$93,0,0)</f>
        <v>#NUM!</v>
      </c>
      <c r="D82" s="170" t="e">
        <f>PPMT($E$9,A82,'(1) DATA &amp; ASSUMPTIONS'!$E$94,'(1) DATA &amp; ASSUMPTIONS'!$E$93,0,0)</f>
        <v>#NUM!</v>
      </c>
      <c r="E82" s="170" t="e">
        <f t="shared" si="50"/>
        <v>#NUM!</v>
      </c>
      <c r="F82" s="170" t="e">
        <f t="shared" si="49"/>
        <v>#NUM!</v>
      </c>
    </row>
    <row r="83" ht="13.5" customHeight="1">
      <c r="A83" s="169">
        <v>70</v>
      </c>
      <c r="B83" s="170">
        <f t="shared" si="48"/>
        <v>-15466.241223542615</v>
      </c>
      <c r="C83" s="170" t="e">
        <f>IPMT($E$9,A83,'(1) DATA &amp; ASSUMPTIONS'!$E$94,'(1) DATA &amp; ASSUMPTIONS'!$E$93,0,0)</f>
        <v>#NUM!</v>
      </c>
      <c r="D83" s="170" t="e">
        <f>PPMT($E$9,A83,'(1) DATA &amp; ASSUMPTIONS'!$E$94,'(1) DATA &amp; ASSUMPTIONS'!$E$93,0,0)</f>
        <v>#NUM!</v>
      </c>
      <c r="E83" s="170" t="e">
        <f t="shared" si="50"/>
        <v>#NUM!</v>
      </c>
      <c r="F83" s="170" t="e">
        <f t="shared" si="49"/>
        <v>#NUM!</v>
      </c>
    </row>
    <row r="84" ht="13.5" customHeight="1">
      <c r="A84" s="169">
        <v>71</v>
      </c>
      <c r="B84" s="170">
        <f t="shared" si="48"/>
        <v>-15466.241223542615</v>
      </c>
      <c r="C84" s="170" t="e">
        <f>IPMT($E$9,A84,'(1) DATA &amp; ASSUMPTIONS'!$E$94,'(1) DATA &amp; ASSUMPTIONS'!$E$93,0,0)</f>
        <v>#NUM!</v>
      </c>
      <c r="D84" s="170" t="e">
        <f>PPMT($E$9,A84,'(1) DATA &amp; ASSUMPTIONS'!$E$94,'(1) DATA &amp; ASSUMPTIONS'!$E$93,0,0)</f>
        <v>#NUM!</v>
      </c>
      <c r="E84" s="170" t="e">
        <f t="shared" si="50"/>
        <v>#NUM!</v>
      </c>
      <c r="F84" s="170" t="e">
        <f t="shared" si="49"/>
        <v>#NUM!</v>
      </c>
    </row>
    <row r="85" ht="13.5" customHeight="1">
      <c r="A85" s="169">
        <v>72</v>
      </c>
      <c r="B85" s="170">
        <f t="shared" si="48"/>
        <v>-15466.241223542615</v>
      </c>
      <c r="C85" s="170" t="e">
        <f>IPMT($E$9,A85,'(1) DATA &amp; ASSUMPTIONS'!$E$94,'(1) DATA &amp; ASSUMPTIONS'!$E$93,0,0)</f>
        <v>#NUM!</v>
      </c>
      <c r="D85" s="170" t="e">
        <f>PPMT($E$9,A85,'(1) DATA &amp; ASSUMPTIONS'!$E$94,'(1) DATA &amp; ASSUMPTIONS'!$E$93,0,0)</f>
        <v>#NUM!</v>
      </c>
      <c r="E85" s="170" t="e">
        <f t="shared" si="50"/>
        <v>#NUM!</v>
      </c>
      <c r="F85" s="170" t="e">
        <f t="shared" si="49"/>
        <v>#NUM!</v>
      </c>
    </row>
    <row r="86" ht="13.5" customHeight="1">
      <c r="A86" s="169">
        <v>73</v>
      </c>
      <c r="B86" s="170">
        <f t="shared" si="48"/>
        <v>-15466.241223542615</v>
      </c>
      <c r="C86" s="170" t="e">
        <f>IPMT($E$9,A86,'(1) DATA &amp; ASSUMPTIONS'!$E$94,'(1) DATA &amp; ASSUMPTIONS'!$E$93,0,0)</f>
        <v>#NUM!</v>
      </c>
      <c r="D86" s="170" t="e">
        <f>PPMT($E$9,A86,'(1) DATA &amp; ASSUMPTIONS'!$E$94,'(1) DATA &amp; ASSUMPTIONS'!$E$93,0,0)</f>
        <v>#NUM!</v>
      </c>
      <c r="E86" s="170" t="e">
        <f t="shared" si="50"/>
        <v>#NUM!</v>
      </c>
      <c r="F86" s="170" t="e">
        <f t="shared" si="49"/>
        <v>#NUM!</v>
      </c>
    </row>
    <row r="87" ht="13.5" customHeight="1">
      <c r="A87" s="169">
        <v>74</v>
      </c>
      <c r="B87" s="170">
        <f t="shared" si="48"/>
        <v>-15466.241223542615</v>
      </c>
      <c r="C87" s="170" t="e">
        <f>IPMT($E$9,A87,'(1) DATA &amp; ASSUMPTIONS'!$E$94,'(1) DATA &amp; ASSUMPTIONS'!$E$93,0,0)</f>
        <v>#NUM!</v>
      </c>
      <c r="D87" s="170" t="e">
        <f>PPMT($E$9,A87,'(1) DATA &amp; ASSUMPTIONS'!$E$94,'(1) DATA &amp; ASSUMPTIONS'!$E$93,0,0)</f>
        <v>#NUM!</v>
      </c>
      <c r="E87" s="170" t="e">
        <f t="shared" si="50"/>
        <v>#NUM!</v>
      </c>
      <c r="F87" s="170" t="e">
        <f t="shared" si="49"/>
        <v>#NUM!</v>
      </c>
    </row>
    <row r="88" ht="13.5" customHeight="1">
      <c r="A88" s="169">
        <v>75</v>
      </c>
      <c r="B88" s="170">
        <f t="shared" si="48"/>
        <v>-15466.241223542615</v>
      </c>
      <c r="C88" s="170" t="e">
        <f>IPMT($E$9,A88,'(1) DATA &amp; ASSUMPTIONS'!$E$94,'(1) DATA &amp; ASSUMPTIONS'!$E$93,0,0)</f>
        <v>#NUM!</v>
      </c>
      <c r="D88" s="170" t="e">
        <f>PPMT($E$9,A88,'(1) DATA &amp; ASSUMPTIONS'!$E$94,'(1) DATA &amp; ASSUMPTIONS'!$E$93,0,0)</f>
        <v>#NUM!</v>
      </c>
      <c r="E88" s="170" t="e">
        <f t="shared" si="50"/>
        <v>#NUM!</v>
      </c>
      <c r="F88" s="170" t="e">
        <f t="shared" si="49"/>
        <v>#NUM!</v>
      </c>
    </row>
    <row r="89" ht="13.5" customHeight="1">
      <c r="A89" s="169">
        <v>76</v>
      </c>
      <c r="B89" s="170">
        <f t="shared" si="48"/>
        <v>-15466.241223542615</v>
      </c>
      <c r="C89" s="170" t="e">
        <f>IPMT($E$9,A89,'(1) DATA &amp; ASSUMPTIONS'!$E$94,'(1) DATA &amp; ASSUMPTIONS'!$E$93,0,0)</f>
        <v>#NUM!</v>
      </c>
      <c r="D89" s="170" t="e">
        <f>PPMT($E$9,A89,'(1) DATA &amp; ASSUMPTIONS'!$E$94,'(1) DATA &amp; ASSUMPTIONS'!$E$93,0,0)</f>
        <v>#NUM!</v>
      </c>
      <c r="E89" s="170" t="e">
        <f t="shared" si="50"/>
        <v>#NUM!</v>
      </c>
      <c r="F89" s="170" t="e">
        <f t="shared" si="49"/>
        <v>#NUM!</v>
      </c>
    </row>
    <row r="90" ht="13.5" customHeight="1">
      <c r="A90" s="169">
        <v>77</v>
      </c>
      <c r="B90" s="170">
        <f t="shared" si="48"/>
        <v>-15466.241223542615</v>
      </c>
      <c r="C90" s="170" t="e">
        <f>IPMT($E$9,A90,'(1) DATA &amp; ASSUMPTIONS'!$E$94,'(1) DATA &amp; ASSUMPTIONS'!$E$93,0,0)</f>
        <v>#NUM!</v>
      </c>
      <c r="D90" s="170" t="e">
        <f>PPMT($E$9,A90,'(1) DATA &amp; ASSUMPTIONS'!$E$94,'(1) DATA &amp; ASSUMPTIONS'!$E$93,0,0)</f>
        <v>#NUM!</v>
      </c>
      <c r="E90" s="170" t="e">
        <f t="shared" si="50"/>
        <v>#NUM!</v>
      </c>
      <c r="F90" s="170" t="e">
        <f t="shared" si="49"/>
        <v>#NUM!</v>
      </c>
    </row>
    <row r="91" ht="13.5" customHeight="1">
      <c r="A91" s="169">
        <v>78</v>
      </c>
      <c r="B91" s="170">
        <f t="shared" si="48"/>
        <v>-15466.241223542615</v>
      </c>
      <c r="C91" s="170" t="e">
        <f>IPMT($E$9,A91,'(1) DATA &amp; ASSUMPTIONS'!$E$94,'(1) DATA &amp; ASSUMPTIONS'!$E$93,0,0)</f>
        <v>#NUM!</v>
      </c>
      <c r="D91" s="170" t="e">
        <f>PPMT($E$9,A91,'(1) DATA &amp; ASSUMPTIONS'!$E$94,'(1) DATA &amp; ASSUMPTIONS'!$E$93,0,0)</f>
        <v>#NUM!</v>
      </c>
      <c r="E91" s="170" t="e">
        <f t="shared" si="50"/>
        <v>#NUM!</v>
      </c>
      <c r="F91" s="170" t="e">
        <f t="shared" si="49"/>
        <v>#NUM!</v>
      </c>
    </row>
    <row r="92" ht="13.5" customHeight="1">
      <c r="A92" s="169">
        <v>79</v>
      </c>
      <c r="B92" s="170">
        <f t="shared" si="48"/>
        <v>-15466.241223542615</v>
      </c>
      <c r="C92" s="170" t="e">
        <f>IPMT($E$9,A92,'(1) DATA &amp; ASSUMPTIONS'!$E$94,'(1) DATA &amp; ASSUMPTIONS'!$E$93,0,0)</f>
        <v>#NUM!</v>
      </c>
      <c r="D92" s="170" t="e">
        <f>PPMT($E$9,A92,'(1) DATA &amp; ASSUMPTIONS'!$E$94,'(1) DATA &amp; ASSUMPTIONS'!$E$93,0,0)</f>
        <v>#NUM!</v>
      </c>
      <c r="E92" s="170" t="e">
        <f t="shared" si="50"/>
        <v>#NUM!</v>
      </c>
      <c r="F92" s="170" t="e">
        <f t="shared" si="49"/>
        <v>#NUM!</v>
      </c>
    </row>
    <row r="93" ht="13.5" customHeight="1">
      <c r="A93" s="169">
        <v>80</v>
      </c>
      <c r="B93" s="170">
        <f t="shared" si="48"/>
        <v>-15466.241223542615</v>
      </c>
      <c r="C93" s="170" t="e">
        <f>IPMT($E$9,A93,'(1) DATA &amp; ASSUMPTIONS'!$E$94,'(1) DATA &amp; ASSUMPTIONS'!$E$93,0,0)</f>
        <v>#NUM!</v>
      </c>
      <c r="D93" s="170" t="e">
        <f>PPMT($E$9,A93,'(1) DATA &amp; ASSUMPTIONS'!$E$94,'(1) DATA &amp; ASSUMPTIONS'!$E$93,0,0)</f>
        <v>#NUM!</v>
      </c>
      <c r="E93" s="170" t="e">
        <f t="shared" si="50"/>
        <v>#NUM!</v>
      </c>
      <c r="F93" s="170" t="e">
        <f t="shared" si="49"/>
        <v>#NUM!</v>
      </c>
    </row>
    <row r="94" ht="13.5" customHeight="1">
      <c r="A94" s="169">
        <v>81</v>
      </c>
      <c r="B94" s="170">
        <f t="shared" si="48"/>
        <v>-15466.241223542615</v>
      </c>
      <c r="C94" s="170" t="e">
        <f>IPMT($E$9,A94,'(1) DATA &amp; ASSUMPTIONS'!$E$94,'(1) DATA &amp; ASSUMPTIONS'!$E$93,0,0)</f>
        <v>#NUM!</v>
      </c>
      <c r="D94" s="170" t="e">
        <f>PPMT($E$9,A94,'(1) DATA &amp; ASSUMPTIONS'!$E$94,'(1) DATA &amp; ASSUMPTIONS'!$E$93,0,0)</f>
        <v>#NUM!</v>
      </c>
      <c r="E94" s="170" t="e">
        <f t="shared" si="50"/>
        <v>#NUM!</v>
      </c>
      <c r="F94" s="170" t="e">
        <f t="shared" si="49"/>
        <v>#NUM!</v>
      </c>
    </row>
    <row r="95" ht="13.5" customHeight="1">
      <c r="A95" s="169">
        <v>82</v>
      </c>
      <c r="B95" s="170">
        <f t="shared" si="48"/>
        <v>-15466.241223542615</v>
      </c>
      <c r="C95" s="170" t="e">
        <f>IPMT($E$9,A95,'(1) DATA &amp; ASSUMPTIONS'!$E$94,'(1) DATA &amp; ASSUMPTIONS'!$E$93,0,0)</f>
        <v>#NUM!</v>
      </c>
      <c r="D95" s="170" t="e">
        <f>PPMT($E$9,A95,'(1) DATA &amp; ASSUMPTIONS'!$E$94,'(1) DATA &amp; ASSUMPTIONS'!$E$93,0,0)</f>
        <v>#NUM!</v>
      </c>
      <c r="E95" s="170" t="e">
        <f t="shared" si="50"/>
        <v>#NUM!</v>
      </c>
      <c r="F95" s="170" t="e">
        <f t="shared" si="49"/>
        <v>#NUM!</v>
      </c>
    </row>
    <row r="96" ht="13.5" customHeight="1">
      <c r="A96" s="169">
        <v>83</v>
      </c>
      <c r="B96" s="170">
        <f t="shared" si="48"/>
        <v>-15466.241223542615</v>
      </c>
      <c r="C96" s="170" t="e">
        <f>IPMT($E$9,A96,'(1) DATA &amp; ASSUMPTIONS'!$E$94,'(1) DATA &amp; ASSUMPTIONS'!$E$93,0,0)</f>
        <v>#NUM!</v>
      </c>
      <c r="D96" s="170" t="e">
        <f>PPMT($E$9,A96,'(1) DATA &amp; ASSUMPTIONS'!$E$94,'(1) DATA &amp; ASSUMPTIONS'!$E$93,0,0)</f>
        <v>#NUM!</v>
      </c>
      <c r="E96" s="170" t="e">
        <f t="shared" si="50"/>
        <v>#NUM!</v>
      </c>
      <c r="F96" s="170" t="e">
        <f t="shared" si="49"/>
        <v>#NUM!</v>
      </c>
    </row>
    <row r="97" ht="13.5" customHeight="1">
      <c r="A97" s="169">
        <v>84</v>
      </c>
      <c r="B97" s="170">
        <f t="shared" si="48"/>
        <v>-15466.241223542615</v>
      </c>
      <c r="C97" s="170" t="e">
        <f>IPMT($E$9,A97,'(1) DATA &amp; ASSUMPTIONS'!$E$94,'(1) DATA &amp; ASSUMPTIONS'!$E$93,0,0)</f>
        <v>#NUM!</v>
      </c>
      <c r="D97" s="170" t="e">
        <f>PPMT($E$9,A97,'(1) DATA &amp; ASSUMPTIONS'!$E$94,'(1) DATA &amp; ASSUMPTIONS'!$E$93,0,0)</f>
        <v>#NUM!</v>
      </c>
      <c r="E97" s="170" t="e">
        <f t="shared" si="50"/>
        <v>#NUM!</v>
      </c>
      <c r="F97" s="170" t="e">
        <f t="shared" si="49"/>
        <v>#NUM!</v>
      </c>
    </row>
    <row r="98" ht="13.5" customHeight="1">
      <c r="A98" s="169">
        <v>85</v>
      </c>
      <c r="B98" s="170">
        <f t="shared" si="48"/>
        <v>-15466.241223542615</v>
      </c>
      <c r="C98" s="170" t="e">
        <f>IPMT($E$9,A98,'(1) DATA &amp; ASSUMPTIONS'!$E$94,'(1) DATA &amp; ASSUMPTIONS'!$E$93,0,0)</f>
        <v>#NUM!</v>
      </c>
      <c r="D98" s="170" t="e">
        <f>PPMT($E$9,A98,'(1) DATA &amp; ASSUMPTIONS'!$E$94,'(1) DATA &amp; ASSUMPTIONS'!$E$93,0,0)</f>
        <v>#NUM!</v>
      </c>
      <c r="E98" s="170" t="e">
        <f t="shared" si="50"/>
        <v>#NUM!</v>
      </c>
      <c r="F98" s="170" t="e">
        <f t="shared" si="49"/>
        <v>#NUM!</v>
      </c>
    </row>
    <row r="99" ht="13.5" customHeight="1">
      <c r="A99" s="169">
        <v>86</v>
      </c>
      <c r="B99" s="170">
        <f t="shared" si="48"/>
        <v>-15466.241223542615</v>
      </c>
      <c r="C99" s="170" t="e">
        <f>IPMT($E$9,A99,'(1) DATA &amp; ASSUMPTIONS'!$E$94,'(1) DATA &amp; ASSUMPTIONS'!$E$93,0,0)</f>
        <v>#NUM!</v>
      </c>
      <c r="D99" s="170" t="e">
        <f>PPMT($E$9,A99,'(1) DATA &amp; ASSUMPTIONS'!$E$94,'(1) DATA &amp; ASSUMPTIONS'!$E$93,0,0)</f>
        <v>#NUM!</v>
      </c>
      <c r="E99" s="170" t="e">
        <f t="shared" si="50"/>
        <v>#NUM!</v>
      </c>
      <c r="F99" s="170" t="e">
        <f t="shared" si="49"/>
        <v>#NUM!</v>
      </c>
    </row>
    <row r="100" ht="13.5" customHeight="1">
      <c r="A100" s="169">
        <v>87</v>
      </c>
      <c r="B100" s="170">
        <f t="shared" si="48"/>
        <v>-15466.241223542615</v>
      </c>
      <c r="C100" s="170" t="e">
        <f>IPMT($E$9,A100,'(1) DATA &amp; ASSUMPTIONS'!$E$94,'(1) DATA &amp; ASSUMPTIONS'!$E$93,0,0)</f>
        <v>#NUM!</v>
      </c>
      <c r="D100" s="170" t="e">
        <f>PPMT($E$9,A100,'(1) DATA &amp; ASSUMPTIONS'!$E$94,'(1) DATA &amp; ASSUMPTIONS'!$E$93,0,0)</f>
        <v>#NUM!</v>
      </c>
      <c r="E100" s="170" t="e">
        <f t="shared" si="50"/>
        <v>#NUM!</v>
      </c>
      <c r="F100" s="170" t="e">
        <f t="shared" si="49"/>
        <v>#NUM!</v>
      </c>
    </row>
    <row r="101" ht="13.5" customHeight="1">
      <c r="A101" s="169">
        <v>88</v>
      </c>
      <c r="B101" s="170">
        <f t="shared" si="48"/>
        <v>-15466.241223542615</v>
      </c>
      <c r="C101" s="170" t="e">
        <f>IPMT($E$9,A101,'(1) DATA &amp; ASSUMPTIONS'!$E$94,'(1) DATA &amp; ASSUMPTIONS'!$E$93,0,0)</f>
        <v>#NUM!</v>
      </c>
      <c r="D101" s="170" t="e">
        <f>PPMT($E$9,A101,'(1) DATA &amp; ASSUMPTIONS'!$E$94,'(1) DATA &amp; ASSUMPTIONS'!$E$93,0,0)</f>
        <v>#NUM!</v>
      </c>
      <c r="E101" s="170" t="e">
        <f t="shared" si="50"/>
        <v>#NUM!</v>
      </c>
      <c r="F101" s="170" t="e">
        <f t="shared" si="49"/>
        <v>#NUM!</v>
      </c>
    </row>
    <row r="102" ht="13.5" customHeight="1">
      <c r="A102" s="169">
        <v>89</v>
      </c>
      <c r="B102" s="170">
        <f t="shared" si="48"/>
        <v>-15466.241223542615</v>
      </c>
      <c r="C102" s="170" t="e">
        <f>IPMT($E$9,A102,'(1) DATA &amp; ASSUMPTIONS'!$E$94,'(1) DATA &amp; ASSUMPTIONS'!$E$93,0,0)</f>
        <v>#NUM!</v>
      </c>
      <c r="D102" s="170" t="e">
        <f>PPMT($E$9,A102,'(1) DATA &amp; ASSUMPTIONS'!$E$94,'(1) DATA &amp; ASSUMPTIONS'!$E$93,0,0)</f>
        <v>#NUM!</v>
      </c>
      <c r="E102" s="170" t="e">
        <f t="shared" si="50"/>
        <v>#NUM!</v>
      </c>
      <c r="F102" s="170" t="e">
        <f t="shared" si="49"/>
        <v>#NUM!</v>
      </c>
    </row>
    <row r="103" ht="13.5" customHeight="1">
      <c r="A103" s="169">
        <v>90</v>
      </c>
      <c r="B103" s="170">
        <f t="shared" si="48"/>
        <v>-15466.241223542615</v>
      </c>
      <c r="C103" s="170" t="e">
        <f>IPMT($E$9,A103,'(1) DATA &amp; ASSUMPTIONS'!$E$94,'(1) DATA &amp; ASSUMPTIONS'!$E$93,0,0)</f>
        <v>#NUM!</v>
      </c>
      <c r="D103" s="170" t="e">
        <f>PPMT($E$9,A103,'(1) DATA &amp; ASSUMPTIONS'!$E$94,'(1) DATA &amp; ASSUMPTIONS'!$E$93,0,0)</f>
        <v>#NUM!</v>
      </c>
      <c r="E103" s="170" t="e">
        <f t="shared" si="50"/>
        <v>#NUM!</v>
      </c>
      <c r="F103" s="170" t="e">
        <f t="shared" si="49"/>
        <v>#NUM!</v>
      </c>
    </row>
    <row r="104" ht="13.5" customHeight="1">
      <c r="A104" s="169">
        <v>91</v>
      </c>
      <c r="B104" s="170">
        <f t="shared" si="48"/>
        <v>-15466.241223542615</v>
      </c>
      <c r="C104" s="170" t="e">
        <f>IPMT($E$9,A104,'(1) DATA &amp; ASSUMPTIONS'!$E$94,'(1) DATA &amp; ASSUMPTIONS'!$E$93,0,0)</f>
        <v>#NUM!</v>
      </c>
      <c r="D104" s="170" t="e">
        <f>PPMT($E$9,A104,'(1) DATA &amp; ASSUMPTIONS'!$E$94,'(1) DATA &amp; ASSUMPTIONS'!$E$93,0,0)</f>
        <v>#NUM!</v>
      </c>
      <c r="E104" s="170" t="e">
        <f t="shared" si="50"/>
        <v>#NUM!</v>
      </c>
      <c r="F104" s="170" t="e">
        <f t="shared" si="49"/>
        <v>#NUM!</v>
      </c>
    </row>
    <row r="105" ht="13.5" customHeight="1">
      <c r="A105" s="169">
        <v>92</v>
      </c>
      <c r="B105" s="170">
        <f t="shared" si="48"/>
        <v>-15466.241223542615</v>
      </c>
      <c r="C105" s="170" t="e">
        <f>IPMT($E$9,A105,'(1) DATA &amp; ASSUMPTIONS'!$E$94,'(1) DATA &amp; ASSUMPTIONS'!$E$93,0,0)</f>
        <v>#NUM!</v>
      </c>
      <c r="D105" s="170" t="e">
        <f>PPMT($E$9,A105,'(1) DATA &amp; ASSUMPTIONS'!$E$94,'(1) DATA &amp; ASSUMPTIONS'!$E$93,0,0)</f>
        <v>#NUM!</v>
      </c>
      <c r="E105" s="170" t="e">
        <f t="shared" si="50"/>
        <v>#NUM!</v>
      </c>
      <c r="F105" s="170" t="e">
        <f t="shared" si="49"/>
        <v>#NUM!</v>
      </c>
    </row>
    <row r="106" ht="13.5" customHeight="1">
      <c r="A106" s="169">
        <v>93</v>
      </c>
      <c r="B106" s="170">
        <f t="shared" si="48"/>
        <v>-15466.241223542615</v>
      </c>
      <c r="C106" s="170" t="e">
        <f>IPMT($E$9,A106,'(1) DATA &amp; ASSUMPTIONS'!$E$94,'(1) DATA &amp; ASSUMPTIONS'!$E$93,0,0)</f>
        <v>#NUM!</v>
      </c>
      <c r="D106" s="170" t="e">
        <f>PPMT($E$9,A106,'(1) DATA &amp; ASSUMPTIONS'!$E$94,'(1) DATA &amp; ASSUMPTIONS'!$E$93,0,0)</f>
        <v>#NUM!</v>
      </c>
      <c r="E106" s="170" t="e">
        <f t="shared" si="50"/>
        <v>#NUM!</v>
      </c>
      <c r="F106" s="170" t="e">
        <f t="shared" si="49"/>
        <v>#NUM!</v>
      </c>
    </row>
    <row r="107" ht="13.5" customHeight="1">
      <c r="A107" s="169">
        <v>94</v>
      </c>
      <c r="B107" s="170">
        <f t="shared" si="48"/>
        <v>-15466.241223542615</v>
      </c>
      <c r="C107" s="170" t="e">
        <f>IPMT($E$9,A107,'(1) DATA &amp; ASSUMPTIONS'!$E$94,'(1) DATA &amp; ASSUMPTIONS'!$E$93,0,0)</f>
        <v>#NUM!</v>
      </c>
      <c r="D107" s="170" t="e">
        <f>PPMT($E$9,A107,'(1) DATA &amp; ASSUMPTIONS'!$E$94,'(1) DATA &amp; ASSUMPTIONS'!$E$93,0,0)</f>
        <v>#NUM!</v>
      </c>
      <c r="E107" s="170" t="e">
        <f t="shared" si="50"/>
        <v>#NUM!</v>
      </c>
      <c r="F107" s="170" t="e">
        <f t="shared" si="49"/>
        <v>#NUM!</v>
      </c>
    </row>
    <row r="108" ht="13.5" customHeight="1">
      <c r="A108" s="169">
        <v>95</v>
      </c>
      <c r="B108" s="170">
        <f t="shared" si="48"/>
        <v>-15466.241223542615</v>
      </c>
      <c r="C108" s="170" t="e">
        <f>IPMT($E$9,A108,'(1) DATA &amp; ASSUMPTIONS'!$E$94,'(1) DATA &amp; ASSUMPTIONS'!$E$93,0,0)</f>
        <v>#NUM!</v>
      </c>
      <c r="D108" s="170" t="e">
        <f>PPMT($E$9,A108,'(1) DATA &amp; ASSUMPTIONS'!$E$94,'(1) DATA &amp; ASSUMPTIONS'!$E$93,0,0)</f>
        <v>#NUM!</v>
      </c>
      <c r="E108" s="170" t="e">
        <f t="shared" si="50"/>
        <v>#NUM!</v>
      </c>
      <c r="F108" s="170" t="e">
        <f t="shared" si="49"/>
        <v>#NUM!</v>
      </c>
    </row>
    <row r="109" ht="13.5" customHeight="1">
      <c r="A109" s="169">
        <v>96</v>
      </c>
      <c r="B109" s="170">
        <f t="shared" si="48"/>
        <v>-15466.241223542615</v>
      </c>
      <c r="C109" s="170" t="e">
        <f>IPMT($E$9,A109,'(1) DATA &amp; ASSUMPTIONS'!$E$94,'(1) DATA &amp; ASSUMPTIONS'!$E$93,0,0)</f>
        <v>#NUM!</v>
      </c>
      <c r="D109" s="170" t="e">
        <f>PPMT($E$9,A109,'(1) DATA &amp; ASSUMPTIONS'!$E$94,'(1) DATA &amp; ASSUMPTIONS'!$E$93,0,0)</f>
        <v>#NUM!</v>
      </c>
      <c r="E109" s="170" t="e">
        <f t="shared" si="50"/>
        <v>#NUM!</v>
      </c>
      <c r="F109" s="170" t="e">
        <f t="shared" si="49"/>
        <v>#NUM!</v>
      </c>
    </row>
    <row r="110" ht="13.5" customHeight="1">
      <c r="A110" s="169">
        <v>97</v>
      </c>
      <c r="B110" s="170">
        <f t="shared" si="48"/>
        <v>-15466.241223542615</v>
      </c>
      <c r="C110" s="170" t="e">
        <f>IPMT($E$9,A110,'(1) DATA &amp; ASSUMPTIONS'!$E$94,'(1) DATA &amp; ASSUMPTIONS'!$E$93,0,0)</f>
        <v>#NUM!</v>
      </c>
      <c r="D110" s="170" t="e">
        <f>PPMT($E$9,A110,'(1) DATA &amp; ASSUMPTIONS'!$E$94,'(1) DATA &amp; ASSUMPTIONS'!$E$93,0,0)</f>
        <v>#NUM!</v>
      </c>
      <c r="E110" s="170" t="e">
        <f t="shared" si="50"/>
        <v>#NUM!</v>
      </c>
      <c r="F110" s="170" t="e">
        <f t="shared" si="49"/>
        <v>#NUM!</v>
      </c>
    </row>
    <row r="111" ht="13.5" customHeight="1">
      <c r="A111" s="169">
        <v>98</v>
      </c>
      <c r="B111" s="170">
        <f t="shared" si="48"/>
        <v>-15466.241223542615</v>
      </c>
      <c r="C111" s="170" t="e">
        <f>IPMT($E$9,A111,'(1) DATA &amp; ASSUMPTIONS'!$E$94,'(1) DATA &amp; ASSUMPTIONS'!$E$93,0,0)</f>
        <v>#NUM!</v>
      </c>
      <c r="D111" s="170" t="e">
        <f>PPMT($E$9,A111,'(1) DATA &amp; ASSUMPTIONS'!$E$94,'(1) DATA &amp; ASSUMPTIONS'!$E$93,0,0)</f>
        <v>#NUM!</v>
      </c>
      <c r="E111" s="170" t="e">
        <f t="shared" si="50"/>
        <v>#NUM!</v>
      </c>
      <c r="F111" s="170" t="e">
        <f t="shared" si="49"/>
        <v>#NUM!</v>
      </c>
    </row>
    <row r="112" ht="13.5" customHeight="1">
      <c r="A112" s="169">
        <v>99</v>
      </c>
      <c r="B112" s="170">
        <f t="shared" si="48"/>
        <v>-15466.241223542615</v>
      </c>
      <c r="C112" s="170" t="e">
        <f>IPMT($E$9,A112,'(1) DATA &amp; ASSUMPTIONS'!$E$94,'(1) DATA &amp; ASSUMPTIONS'!$E$93,0,0)</f>
        <v>#NUM!</v>
      </c>
      <c r="D112" s="170" t="e">
        <f>PPMT($E$9,A112,'(1) DATA &amp; ASSUMPTIONS'!$E$94,'(1) DATA &amp; ASSUMPTIONS'!$E$93,0,0)</f>
        <v>#NUM!</v>
      </c>
      <c r="E112" s="170" t="e">
        <f t="shared" si="50"/>
        <v>#NUM!</v>
      </c>
      <c r="F112" s="170" t="e">
        <f t="shared" si="49"/>
        <v>#NUM!</v>
      </c>
    </row>
    <row r="113" ht="13.5" customHeight="1">
      <c r="A113" s="169">
        <v>100</v>
      </c>
      <c r="B113" s="170">
        <f t="shared" si="48"/>
        <v>-15466.241223542615</v>
      </c>
      <c r="C113" s="170" t="e">
        <f>IPMT($E$9,A113,'(1) DATA &amp; ASSUMPTIONS'!$E$94,'(1) DATA &amp; ASSUMPTIONS'!$E$93,0,0)</f>
        <v>#NUM!</v>
      </c>
      <c r="D113" s="170" t="e">
        <f>PPMT($E$9,A113,'(1) DATA &amp; ASSUMPTIONS'!$E$94,'(1) DATA &amp; ASSUMPTIONS'!$E$93,0,0)</f>
        <v>#NUM!</v>
      </c>
      <c r="E113" s="170" t="e">
        <f t="shared" si="50"/>
        <v>#NUM!</v>
      </c>
      <c r="F113" s="170" t="e">
        <f t="shared" si="49"/>
        <v>#NUM!</v>
      </c>
    </row>
    <row r="114" ht="13.5" customHeight="1">
      <c r="A114" s="169">
        <v>101</v>
      </c>
      <c r="B114" s="170">
        <f t="shared" si="48"/>
        <v>-15466.241223542615</v>
      </c>
      <c r="C114" s="170" t="e">
        <f>IPMT($E$9,A114,'(1) DATA &amp; ASSUMPTIONS'!$E$94,'(1) DATA &amp; ASSUMPTIONS'!$E$93,0,0)</f>
        <v>#NUM!</v>
      </c>
      <c r="D114" s="170" t="e">
        <f>PPMT($E$9,A114,'(1) DATA &amp; ASSUMPTIONS'!$E$94,'(1) DATA &amp; ASSUMPTIONS'!$E$93,0,0)</f>
        <v>#NUM!</v>
      </c>
      <c r="E114" s="170" t="e">
        <f t="shared" si="50"/>
        <v>#NUM!</v>
      </c>
      <c r="F114" s="170" t="e">
        <f t="shared" si="49"/>
        <v>#NUM!</v>
      </c>
    </row>
    <row r="115" ht="13.5" customHeight="1">
      <c r="A115" s="169">
        <v>102</v>
      </c>
      <c r="B115" s="170">
        <f t="shared" si="48"/>
        <v>-15466.241223542615</v>
      </c>
      <c r="C115" s="170" t="e">
        <f>IPMT($E$9,A115,'(1) DATA &amp; ASSUMPTIONS'!$E$94,'(1) DATA &amp; ASSUMPTIONS'!$E$93,0,0)</f>
        <v>#NUM!</v>
      </c>
      <c r="D115" s="170" t="e">
        <f>PPMT($E$9,A115,'(1) DATA &amp; ASSUMPTIONS'!$E$94,'(1) DATA &amp; ASSUMPTIONS'!$E$93,0,0)</f>
        <v>#NUM!</v>
      </c>
      <c r="E115" s="170" t="e">
        <f t="shared" si="50"/>
        <v>#NUM!</v>
      </c>
      <c r="F115" s="170" t="e">
        <f t="shared" si="49"/>
        <v>#NUM!</v>
      </c>
    </row>
    <row r="116" ht="13.5" customHeight="1">
      <c r="A116" s="169">
        <v>103</v>
      </c>
      <c r="B116" s="170">
        <f t="shared" si="48"/>
        <v>-15466.241223542615</v>
      </c>
      <c r="C116" s="170" t="e">
        <f>IPMT($E$9,A116,'(1) DATA &amp; ASSUMPTIONS'!$E$94,'(1) DATA &amp; ASSUMPTIONS'!$E$93,0,0)</f>
        <v>#NUM!</v>
      </c>
      <c r="D116" s="170" t="e">
        <f>PPMT($E$9,A116,'(1) DATA &amp; ASSUMPTIONS'!$E$94,'(1) DATA &amp; ASSUMPTIONS'!$E$93,0,0)</f>
        <v>#NUM!</v>
      </c>
      <c r="E116" s="170" t="e">
        <f t="shared" si="50"/>
        <v>#NUM!</v>
      </c>
      <c r="F116" s="170" t="e">
        <f t="shared" si="49"/>
        <v>#NUM!</v>
      </c>
    </row>
    <row r="117" ht="13.5" customHeight="1">
      <c r="A117" s="169">
        <v>104</v>
      </c>
      <c r="B117" s="170">
        <f t="shared" si="48"/>
        <v>-15466.241223542615</v>
      </c>
      <c r="C117" s="170" t="e">
        <f>IPMT($E$9,A117,'(1) DATA &amp; ASSUMPTIONS'!$E$94,'(1) DATA &amp; ASSUMPTIONS'!$E$93,0,0)</f>
        <v>#NUM!</v>
      </c>
      <c r="D117" s="170" t="e">
        <f>PPMT($E$9,A117,'(1) DATA &amp; ASSUMPTIONS'!$E$94,'(1) DATA &amp; ASSUMPTIONS'!$E$93,0,0)</f>
        <v>#NUM!</v>
      </c>
      <c r="E117" s="170" t="e">
        <f t="shared" si="50"/>
        <v>#NUM!</v>
      </c>
      <c r="F117" s="170" t="e">
        <f t="shared" si="49"/>
        <v>#NUM!</v>
      </c>
    </row>
    <row r="118" ht="13.5" customHeight="1">
      <c r="A118" s="169">
        <v>105</v>
      </c>
      <c r="B118" s="170">
        <f t="shared" si="48"/>
        <v>-15466.241223542615</v>
      </c>
      <c r="C118" s="170" t="e">
        <f>IPMT($E$9,A118,'(1) DATA &amp; ASSUMPTIONS'!$E$94,'(1) DATA &amp; ASSUMPTIONS'!$E$93,0,0)</f>
        <v>#NUM!</v>
      </c>
      <c r="D118" s="170" t="e">
        <f>PPMT($E$9,A118,'(1) DATA &amp; ASSUMPTIONS'!$E$94,'(1) DATA &amp; ASSUMPTIONS'!$E$93,0,0)</f>
        <v>#NUM!</v>
      </c>
      <c r="E118" s="170" t="e">
        <f t="shared" si="50"/>
        <v>#NUM!</v>
      </c>
      <c r="F118" s="170" t="e">
        <f t="shared" si="49"/>
        <v>#NUM!</v>
      </c>
    </row>
    <row r="119" ht="13.5" customHeight="1">
      <c r="A119" s="169">
        <v>106</v>
      </c>
      <c r="B119" s="170">
        <f t="shared" si="48"/>
        <v>-15466.241223542615</v>
      </c>
      <c r="C119" s="170" t="e">
        <f>IPMT($E$9,A119,'(1) DATA &amp; ASSUMPTIONS'!$E$94,'(1) DATA &amp; ASSUMPTIONS'!$E$93,0,0)</f>
        <v>#NUM!</v>
      </c>
      <c r="D119" s="170" t="e">
        <f>PPMT($E$9,A119,'(1) DATA &amp; ASSUMPTIONS'!$E$94,'(1) DATA &amp; ASSUMPTIONS'!$E$93,0,0)</f>
        <v>#NUM!</v>
      </c>
      <c r="E119" s="170" t="e">
        <f t="shared" si="50"/>
        <v>#NUM!</v>
      </c>
      <c r="F119" s="170" t="e">
        <f t="shared" si="49"/>
        <v>#NUM!</v>
      </c>
    </row>
    <row r="120" ht="13.5" customHeight="1">
      <c r="A120" s="169">
        <v>107</v>
      </c>
      <c r="B120" s="170">
        <f t="shared" si="48"/>
        <v>-15466.241223542615</v>
      </c>
      <c r="C120" s="170" t="e">
        <f>IPMT($E$9,A120,'(1) DATA &amp; ASSUMPTIONS'!$E$94,'(1) DATA &amp; ASSUMPTIONS'!$E$93,0,0)</f>
        <v>#NUM!</v>
      </c>
      <c r="D120" s="170" t="e">
        <f>PPMT($E$9,A120,'(1) DATA &amp; ASSUMPTIONS'!$E$94,'(1) DATA &amp; ASSUMPTIONS'!$E$93,0,0)</f>
        <v>#NUM!</v>
      </c>
      <c r="E120" s="170" t="e">
        <f t="shared" si="50"/>
        <v>#NUM!</v>
      </c>
      <c r="F120" s="170" t="e">
        <f t="shared" si="49"/>
        <v>#NUM!</v>
      </c>
    </row>
    <row r="121" ht="13.5" customHeight="1">
      <c r="A121" s="169">
        <v>108</v>
      </c>
      <c r="B121" s="170">
        <f t="shared" si="48"/>
        <v>-15466.241223542615</v>
      </c>
      <c r="C121" s="170" t="e">
        <f>IPMT($E$9,A121,'(1) DATA &amp; ASSUMPTIONS'!$E$94,'(1) DATA &amp; ASSUMPTIONS'!$E$93,0,0)</f>
        <v>#NUM!</v>
      </c>
      <c r="D121" s="170" t="e">
        <f>PPMT($E$9,A121,'(1) DATA &amp; ASSUMPTIONS'!$E$94,'(1) DATA &amp; ASSUMPTIONS'!$E$93,0,0)</f>
        <v>#NUM!</v>
      </c>
      <c r="E121" s="170" t="e">
        <f t="shared" si="50"/>
        <v>#NUM!</v>
      </c>
      <c r="F121" s="170" t="e">
        <f t="shared" si="49"/>
        <v>#NUM!</v>
      </c>
    </row>
    <row r="122" ht="13.5" customHeight="1">
      <c r="A122" s="169">
        <v>109</v>
      </c>
      <c r="B122" s="170">
        <f t="shared" si="48"/>
        <v>-15466.241223542615</v>
      </c>
      <c r="C122" s="170" t="e">
        <f>IPMT($E$9,A122,'(1) DATA &amp; ASSUMPTIONS'!$E$94,'(1) DATA &amp; ASSUMPTIONS'!$E$93,0,0)</f>
        <v>#NUM!</v>
      </c>
      <c r="D122" s="170" t="e">
        <f>PPMT($E$9,A122,'(1) DATA &amp; ASSUMPTIONS'!$E$94,'(1) DATA &amp; ASSUMPTIONS'!$E$93,0,0)</f>
        <v>#NUM!</v>
      </c>
      <c r="E122" s="170" t="e">
        <f t="shared" si="50"/>
        <v>#NUM!</v>
      </c>
      <c r="F122" s="170" t="e">
        <f t="shared" si="49"/>
        <v>#NUM!</v>
      </c>
    </row>
    <row r="123" ht="13.5" customHeight="1">
      <c r="A123" s="169">
        <v>110</v>
      </c>
      <c r="B123" s="170">
        <f t="shared" si="48"/>
        <v>-15466.241223542615</v>
      </c>
      <c r="C123" s="170" t="e">
        <f>IPMT($E$9,A123,'(1) DATA &amp; ASSUMPTIONS'!$E$94,'(1) DATA &amp; ASSUMPTIONS'!$E$93,0,0)</f>
        <v>#NUM!</v>
      </c>
      <c r="D123" s="170" t="e">
        <f>PPMT($E$9,A123,'(1) DATA &amp; ASSUMPTIONS'!$E$94,'(1) DATA &amp; ASSUMPTIONS'!$E$93,0,0)</f>
        <v>#NUM!</v>
      </c>
      <c r="E123" s="170" t="e">
        <f t="shared" si="50"/>
        <v>#NUM!</v>
      </c>
      <c r="F123" s="170" t="e">
        <f t="shared" si="49"/>
        <v>#NUM!</v>
      </c>
    </row>
    <row r="124" ht="13.5" customHeight="1">
      <c r="A124" s="169">
        <v>111</v>
      </c>
      <c r="B124" s="170">
        <f t="shared" si="48"/>
        <v>-15466.241223542615</v>
      </c>
      <c r="C124" s="170" t="e">
        <f>IPMT($E$9,A124,'(1) DATA &amp; ASSUMPTIONS'!$E$94,'(1) DATA &amp; ASSUMPTIONS'!$E$93,0,0)</f>
        <v>#NUM!</v>
      </c>
      <c r="D124" s="170" t="e">
        <f>PPMT($E$9,A124,'(1) DATA &amp; ASSUMPTIONS'!$E$94,'(1) DATA &amp; ASSUMPTIONS'!$E$93,0,0)</f>
        <v>#NUM!</v>
      </c>
      <c r="E124" s="170" t="e">
        <f t="shared" si="50"/>
        <v>#NUM!</v>
      </c>
      <c r="F124" s="170" t="e">
        <f t="shared" si="49"/>
        <v>#NUM!</v>
      </c>
    </row>
    <row r="125" ht="13.5" customHeight="1">
      <c r="A125" s="169">
        <v>112</v>
      </c>
      <c r="B125" s="170">
        <f t="shared" si="48"/>
        <v>-15466.241223542615</v>
      </c>
      <c r="C125" s="170" t="e">
        <f>IPMT($E$9,A125,'(1) DATA &amp; ASSUMPTIONS'!$E$94,'(1) DATA &amp; ASSUMPTIONS'!$E$93,0,0)</f>
        <v>#NUM!</v>
      </c>
      <c r="D125" s="170" t="e">
        <f>PPMT($E$9,A125,'(1) DATA &amp; ASSUMPTIONS'!$E$94,'(1) DATA &amp; ASSUMPTIONS'!$E$93,0,0)</f>
        <v>#NUM!</v>
      </c>
      <c r="E125" s="170" t="e">
        <f t="shared" si="50"/>
        <v>#NUM!</v>
      </c>
      <c r="F125" s="170" t="e">
        <f t="shared" si="49"/>
        <v>#NUM!</v>
      </c>
    </row>
    <row r="126" ht="13.5" customHeight="1">
      <c r="A126" s="169">
        <v>113</v>
      </c>
      <c r="B126" s="170">
        <f t="shared" si="48"/>
        <v>-15466.241223542615</v>
      </c>
      <c r="C126" s="170" t="e">
        <f>IPMT($E$9,A126,'(1) DATA &amp; ASSUMPTIONS'!$E$94,'(1) DATA &amp; ASSUMPTIONS'!$E$93,0,0)</f>
        <v>#NUM!</v>
      </c>
      <c r="D126" s="170" t="e">
        <f>PPMT($E$9,A126,'(1) DATA &amp; ASSUMPTIONS'!$E$94,'(1) DATA &amp; ASSUMPTIONS'!$E$93,0,0)</f>
        <v>#NUM!</v>
      </c>
      <c r="E126" s="170" t="e">
        <f t="shared" si="50"/>
        <v>#NUM!</v>
      </c>
      <c r="F126" s="170" t="e">
        <f t="shared" si="49"/>
        <v>#NUM!</v>
      </c>
    </row>
    <row r="127" ht="13.5" customHeight="1">
      <c r="A127" s="169">
        <v>114</v>
      </c>
      <c r="B127" s="170">
        <f t="shared" si="48"/>
        <v>-15466.241223542615</v>
      </c>
      <c r="C127" s="170" t="e">
        <f>IPMT($E$9,A127,'(1) DATA &amp; ASSUMPTIONS'!$E$94,'(1) DATA &amp; ASSUMPTIONS'!$E$93,0,0)</f>
        <v>#NUM!</v>
      </c>
      <c r="D127" s="170" t="e">
        <f>PPMT($E$9,A127,'(1) DATA &amp; ASSUMPTIONS'!$E$94,'(1) DATA &amp; ASSUMPTIONS'!$E$93,0,0)</f>
        <v>#NUM!</v>
      </c>
      <c r="E127" s="170" t="e">
        <f t="shared" si="50"/>
        <v>#NUM!</v>
      </c>
      <c r="F127" s="170" t="e">
        <f t="shared" si="49"/>
        <v>#NUM!</v>
      </c>
    </row>
    <row r="128" ht="13.5" customHeight="1">
      <c r="A128" s="169">
        <v>115</v>
      </c>
      <c r="B128" s="170">
        <f t="shared" si="48"/>
        <v>-15466.241223542615</v>
      </c>
      <c r="C128" s="170" t="e">
        <f>IPMT($E$9,A128,'(1) DATA &amp; ASSUMPTIONS'!$E$94,'(1) DATA &amp; ASSUMPTIONS'!$E$93,0,0)</f>
        <v>#NUM!</v>
      </c>
      <c r="D128" s="170" t="e">
        <f>PPMT($E$9,A128,'(1) DATA &amp; ASSUMPTIONS'!$E$94,'(1) DATA &amp; ASSUMPTIONS'!$E$93,0,0)</f>
        <v>#NUM!</v>
      </c>
      <c r="E128" s="170" t="e">
        <f t="shared" si="50"/>
        <v>#NUM!</v>
      </c>
      <c r="F128" s="170" t="e">
        <f t="shared" si="49"/>
        <v>#NUM!</v>
      </c>
    </row>
    <row r="129" ht="13.5" customHeight="1">
      <c r="A129" s="169">
        <v>116</v>
      </c>
      <c r="B129" s="170">
        <f t="shared" si="48"/>
        <v>-15466.241223542615</v>
      </c>
      <c r="C129" s="170" t="e">
        <f>IPMT($E$9,A129,'(1) DATA &amp; ASSUMPTIONS'!$E$94,'(1) DATA &amp; ASSUMPTIONS'!$E$93,0,0)</f>
        <v>#NUM!</v>
      </c>
      <c r="D129" s="170" t="e">
        <f>PPMT($E$9,A129,'(1) DATA &amp; ASSUMPTIONS'!$E$94,'(1) DATA &amp; ASSUMPTIONS'!$E$93,0,0)</f>
        <v>#NUM!</v>
      </c>
      <c r="E129" s="170" t="e">
        <f t="shared" si="50"/>
        <v>#NUM!</v>
      </c>
      <c r="F129" s="170" t="e">
        <f t="shared" si="49"/>
        <v>#NUM!</v>
      </c>
    </row>
    <row r="130" ht="13.5" customHeight="1">
      <c r="A130" s="169">
        <v>117</v>
      </c>
      <c r="B130" s="170">
        <f t="shared" si="48"/>
        <v>-15466.241223542615</v>
      </c>
      <c r="C130" s="170" t="e">
        <f>IPMT($E$9,A130,'(1) DATA &amp; ASSUMPTIONS'!$E$94,'(1) DATA &amp; ASSUMPTIONS'!$E$93,0,0)</f>
        <v>#NUM!</v>
      </c>
      <c r="D130" s="170" t="e">
        <f>PPMT($E$9,A130,'(1) DATA &amp; ASSUMPTIONS'!$E$94,'(1) DATA &amp; ASSUMPTIONS'!$E$93,0,0)</f>
        <v>#NUM!</v>
      </c>
      <c r="E130" s="170" t="e">
        <f t="shared" si="50"/>
        <v>#NUM!</v>
      </c>
      <c r="F130" s="170" t="e">
        <f t="shared" si="49"/>
        <v>#NUM!</v>
      </c>
    </row>
    <row r="131" ht="13.5" customHeight="1">
      <c r="A131" s="169">
        <v>118</v>
      </c>
      <c r="B131" s="170">
        <f t="shared" si="48"/>
        <v>-15466.241223542615</v>
      </c>
      <c r="C131" s="170" t="e">
        <f>IPMT($E$9,A131,'(1) DATA &amp; ASSUMPTIONS'!$E$94,'(1) DATA &amp; ASSUMPTIONS'!$E$93,0,0)</f>
        <v>#NUM!</v>
      </c>
      <c r="D131" s="170" t="e">
        <f>PPMT($E$9,A131,'(1) DATA &amp; ASSUMPTIONS'!$E$94,'(1) DATA &amp; ASSUMPTIONS'!$E$93,0,0)</f>
        <v>#NUM!</v>
      </c>
      <c r="E131" s="170" t="e">
        <f t="shared" si="50"/>
        <v>#NUM!</v>
      </c>
      <c r="F131" s="170" t="e">
        <f t="shared" si="49"/>
        <v>#NUM!</v>
      </c>
    </row>
    <row r="132" ht="13.5" customHeight="1">
      <c r="A132" s="169">
        <v>119</v>
      </c>
      <c r="B132" s="170">
        <f t="shared" si="48"/>
        <v>-15466.241223542615</v>
      </c>
      <c r="C132" s="170" t="e">
        <f>IPMT($E$9,A132,'(1) DATA &amp; ASSUMPTIONS'!$E$94,'(1) DATA &amp; ASSUMPTIONS'!$E$93,0,0)</f>
        <v>#NUM!</v>
      </c>
      <c r="D132" s="170" t="e">
        <f>PPMT($E$9,A132,'(1) DATA &amp; ASSUMPTIONS'!$E$94,'(1) DATA &amp; ASSUMPTIONS'!$E$93,0,0)</f>
        <v>#NUM!</v>
      </c>
      <c r="E132" s="170" t="e">
        <f t="shared" si="50"/>
        <v>#NUM!</v>
      </c>
      <c r="F132" s="170" t="e">
        <f t="shared" si="49"/>
        <v>#NUM!</v>
      </c>
    </row>
    <row r="133" ht="13.5" customHeight="1">
      <c r="A133" s="169">
        <v>120</v>
      </c>
      <c r="B133" s="170">
        <f t="shared" si="48"/>
        <v>-15466.241223542615</v>
      </c>
      <c r="C133" s="170" t="e">
        <f>IPMT($E$9,A133,'(1) DATA &amp; ASSUMPTIONS'!$E$94,'(1) DATA &amp; ASSUMPTIONS'!$E$93,0,0)</f>
        <v>#NUM!</v>
      </c>
      <c r="D133" s="170" t="e">
        <f>PPMT($E$9,A133,'(1) DATA &amp; ASSUMPTIONS'!$E$94,'(1) DATA &amp; ASSUMPTIONS'!$E$93,0,0)</f>
        <v>#NUM!</v>
      </c>
      <c r="E133" s="170" t="e">
        <f t="shared" si="50"/>
        <v>#NUM!</v>
      </c>
      <c r="F133" s="170" t="e">
        <f t="shared" si="49"/>
        <v>#NUM!</v>
      </c>
    </row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&amp;CPàgina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Muñoz</dc:creator>
  <cp:revision>1</cp:revision>
  <dcterms:created xsi:type="dcterms:W3CDTF">2022-12-03T14:36:24Z</dcterms:created>
  <dcterms:modified xsi:type="dcterms:W3CDTF">2023-06-13T14:01:29Z</dcterms:modified>
</cp:coreProperties>
</file>