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aulson\Documents\MyWebSites\Course1\MIS202\Assignments\Assignment07\"/>
    </mc:Choice>
  </mc:AlternateContent>
  <bookViews>
    <workbookView xWindow="3360" yWindow="240" windowWidth="7140" windowHeight="8760" tabRatio="646" firstSheet="1" activeTab="7"/>
  </bookViews>
  <sheets>
    <sheet name="Breakeven Analysis Data" sheetId="10" r:id="rId1"/>
    <sheet name="Breakeven Analysis Chart" sheetId="11" r:id="rId2"/>
    <sheet name="5-NamedRanges" sheetId="1" r:id="rId3"/>
    <sheet name="6-Vlookup" sheetId="6" r:id="rId4"/>
    <sheet name="7-PMT" sheetId="2" r:id="rId5"/>
    <sheet name="9-StringParsing" sheetId="7" r:id="rId6"/>
    <sheet name="Chart1" sheetId="12" r:id="rId7"/>
    <sheet name="10-Charts" sheetId="9" r:id="rId8"/>
  </sheets>
  <externalReferences>
    <externalReference r:id="rId9"/>
  </externalReferences>
  <definedNames>
    <definedName name="_Order1" hidden="1">0</definedName>
    <definedName name="Breakeven_point" localSheetId="0">'Breakeven Analysis Data'!$F$33</definedName>
    <definedName name="Breakeven_point">#REF!</definedName>
    <definedName name="Company_name" localSheetId="0">'Breakeven Analysis Data'!$B$2</definedName>
    <definedName name="Company_name">#REF!</definedName>
    <definedName name="DATA_01" localSheetId="0" hidden="1">'Breakeven Analysis Data'!$B$2:$B$3</definedName>
    <definedName name="DATA_01" hidden="1">#REF!</definedName>
    <definedName name="DATA_02" localSheetId="0" hidden="1">'Breakeven Analysis Data'!#REF!</definedName>
    <definedName name="DATA_02" hidden="1">#REF!</definedName>
    <definedName name="DATA_03" localSheetId="0" hidden="1">'Breakeven Analysis Data'!#REF!</definedName>
    <definedName name="DATA_03" hidden="1">#REF!</definedName>
    <definedName name="DATA_04" localSheetId="0" hidden="1">'Breakeven Analysis Data'!#REF!</definedName>
    <definedName name="DATA_04" hidden="1">#REF!</definedName>
    <definedName name="DATA_05" localSheetId="0" hidden="1">'Breakeven Analysis Data'!#REF!</definedName>
    <definedName name="DATA_05" hidden="1">#REF!</definedName>
    <definedName name="DATA_06" localSheetId="0" hidden="1">'Breakeven Analysis Data'!$F$10:$F$14</definedName>
    <definedName name="DATA_06" hidden="1">#REF!</definedName>
    <definedName name="DATA_07" localSheetId="0" hidden="1">'Breakeven Analysis Data'!#REF!</definedName>
    <definedName name="DATA_07" hidden="1">#REF!</definedName>
    <definedName name="DATA_08" localSheetId="0" hidden="1">'Breakeven Analysis Data'!$H$4</definedName>
    <definedName name="DATA_08" hidden="1">#REF!</definedName>
    <definedName name="Fixed_costs" localSheetId="0">'Breakeven Analysis Data'!$F$22:$F$26</definedName>
    <definedName name="Fixed_costs">#REF!</definedName>
    <definedName name="Ggnp">'9-StringParsing'!$F$6:$F$23</definedName>
    <definedName name="Gross_margin" localSheetId="0">'Breakeven Analysis Data'!$G$19</definedName>
    <definedName name="Gross_margin">#REF!</definedName>
    <definedName name="IntroPrintArea" localSheetId="0" hidden="1">#REF!</definedName>
    <definedName name="IntroPrintArea" hidden="1">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Net_profit" localSheetId="0">'Breakeven Analysis Data'!$G$29</definedName>
    <definedName name="Net_profit">#REF!</definedName>
    <definedName name="Profit">'5-NamedRanges'!$B$3</definedName>
    <definedName name="Sales_price_unit" localSheetId="0">'Breakeven Analysis Data'!$F$5</definedName>
    <definedName name="Sales_price_unit">#REF!</definedName>
    <definedName name="Sales_volume_units" localSheetId="0">'Breakeven Analysis Data'!$F$6</definedName>
    <definedName name="Sales_volume_units">#REF!</definedName>
    <definedName name="TemplatePrintArea" localSheetId="0">'Breakeven Analysis Data'!$B$1:$G$5</definedName>
    <definedName name="TemplatePrintArea">#REF!</definedName>
    <definedName name="Total_fixed" localSheetId="0">'Breakeven Analysis Data'!$G$27</definedName>
    <definedName name="Total_fixed">#REF!</definedName>
    <definedName name="Total_Sales" localSheetId="0">'Breakeven Analysis Data'!$G$7</definedName>
    <definedName name="Total_Sales">#REF!</definedName>
    <definedName name="Total_variable" localSheetId="0">'Breakeven Analysis Data'!$G$16</definedName>
    <definedName name="Total_variable">#REF!</definedName>
    <definedName name="TotalCosts">'5-NamedRanges'!$B$2</definedName>
    <definedName name="TotalSales">'5-NamedRanges'!$B$1</definedName>
    <definedName name="Unit_contrib_margin" localSheetId="0">'Breakeven Analysis Data'!$F$18</definedName>
    <definedName name="Unit_contrib_margin">#REF!</definedName>
    <definedName name="Variable_cost_unit" localSheetId="0">'Breakeven Analysis Data'!$F$15</definedName>
    <definedName name="Variable_cost_unit">#REF!</definedName>
    <definedName name="Variable_costs_unit" localSheetId="0">'Breakeven Analysis Data'!$F$10:$F$14</definedName>
    <definedName name="Variable_costs_unit">#REF!</definedName>
    <definedName name="Variable_Unit_Cost" localSheetId="0">'Breakeven Analysis Data'!$F$15</definedName>
    <definedName name="Variable_Unit_Cost">#REF!</definedName>
    <definedName name="Ygnp">'9-StringParsing'!$C$6:$C$23</definedName>
  </definedNames>
  <calcPr calcId="152511"/>
</workbook>
</file>

<file path=xl/calcChain.xml><?xml version="1.0" encoding="utf-8"?>
<calcChain xmlns="http://schemas.openxmlformats.org/spreadsheetml/2006/main">
  <c r="D24" i="7" l="1"/>
  <c r="B24" i="7"/>
  <c r="C2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C6" i="7"/>
  <c r="D6" i="7"/>
  <c r="B6" i="7"/>
  <c r="B5" i="2"/>
  <c r="E11" i="6"/>
  <c r="E12" i="6"/>
  <c r="E13" i="6"/>
  <c r="E14" i="6"/>
  <c r="E10" i="6"/>
  <c r="D3" i="1" l="1"/>
  <c r="B3" i="1"/>
  <c r="N36" i="10" l="1"/>
  <c r="M36" i="10"/>
  <c r="L36" i="10"/>
  <c r="K36" i="10"/>
  <c r="J36" i="10"/>
  <c r="I36" i="10"/>
  <c r="H36" i="10"/>
  <c r="G36" i="10"/>
  <c r="F36" i="10"/>
  <c r="E36" i="10"/>
  <c r="D36" i="10"/>
  <c r="N35" i="10"/>
  <c r="M35" i="10"/>
  <c r="L35" i="10"/>
  <c r="K35" i="10"/>
  <c r="J35" i="10"/>
  <c r="I35" i="10"/>
  <c r="H35" i="10"/>
  <c r="G35" i="10"/>
  <c r="F35" i="10"/>
  <c r="E35" i="10"/>
  <c r="D35" i="10"/>
  <c r="G27" i="10"/>
  <c r="N37" i="10" s="1"/>
  <c r="F15" i="10"/>
  <c r="K38" i="10" s="1"/>
  <c r="G7" i="10"/>
  <c r="G40" i="10" l="1"/>
  <c r="K40" i="10"/>
  <c r="D40" i="10"/>
  <c r="H40" i="10"/>
  <c r="L40" i="10"/>
  <c r="E40" i="10"/>
  <c r="I40" i="10"/>
  <c r="M40" i="10"/>
  <c r="F40" i="10"/>
  <c r="J40" i="10"/>
  <c r="N40" i="10"/>
  <c r="G37" i="10"/>
  <c r="D38" i="10"/>
  <c r="H38" i="10"/>
  <c r="G16" i="10"/>
  <c r="G19" i="10" s="1"/>
  <c r="G29" i="10" s="1"/>
  <c r="D37" i="10"/>
  <c r="H37" i="10"/>
  <c r="L37" i="10"/>
  <c r="E38" i="10"/>
  <c r="I38" i="10"/>
  <c r="M38" i="10"/>
  <c r="F18" i="10"/>
  <c r="F33" i="10" s="1"/>
  <c r="E37" i="10"/>
  <c r="E39" i="10" s="1"/>
  <c r="E41" i="10" s="1"/>
  <c r="I37" i="10"/>
  <c r="I39" i="10" s="1"/>
  <c r="M37" i="10"/>
  <c r="M39" i="10" s="1"/>
  <c r="F38" i="10"/>
  <c r="J38" i="10"/>
  <c r="N38" i="10"/>
  <c r="N39" i="10" s="1"/>
  <c r="K37" i="10"/>
  <c r="K39" i="10" s="1"/>
  <c r="K41" i="10" s="1"/>
  <c r="L38" i="10"/>
  <c r="F37" i="10"/>
  <c r="J37" i="10"/>
  <c r="G38" i="10"/>
  <c r="M41" i="10" l="1"/>
  <c r="I41" i="10"/>
  <c r="N41" i="10"/>
  <c r="L39" i="10"/>
  <c r="L41" i="10" s="1"/>
  <c r="J39" i="10"/>
  <c r="J41" i="10" s="1"/>
  <c r="D39" i="10"/>
  <c r="D41" i="10" s="1"/>
  <c r="G39" i="10"/>
  <c r="G41" i="10" s="1"/>
  <c r="H39" i="10"/>
  <c r="H41" i="10" s="1"/>
  <c r="F39" i="10"/>
  <c r="F41" i="10" s="1"/>
</calcChain>
</file>

<file path=xl/sharedStrings.xml><?xml version="1.0" encoding="utf-8"?>
<sst xmlns="http://schemas.openxmlformats.org/spreadsheetml/2006/main" count="86" uniqueCount="80">
  <si>
    <t>Total costs</t>
  </si>
  <si>
    <t>Total sales</t>
  </si>
  <si>
    <t>Profit</t>
  </si>
  <si>
    <t>Number of Ads</t>
  </si>
  <si>
    <t>Price Per Ad</t>
  </si>
  <si>
    <t>Ad qty</t>
  </si>
  <si>
    <t>Total Cost</t>
  </si>
  <si>
    <t>1-5</t>
  </si>
  <si>
    <t>6-10</t>
  </si>
  <si>
    <t>11-20</t>
  </si>
  <si>
    <t>More than 20</t>
  </si>
  <si>
    <t>Loan Amount</t>
  </si>
  <si>
    <t>Yearly Interest Rate</t>
  </si>
  <si>
    <t>Loan Term, Years</t>
  </si>
  <si>
    <t>Montly Payment</t>
  </si>
  <si>
    <t>Real Gross National Product</t>
  </si>
  <si>
    <t>Billions of Chained 1996 Dollars, Seasonally Adjusted Annual Rate</t>
  </si>
  <si>
    <t>Source: U.S. Department of Commerce, Bureau of Economic Analysis</t>
  </si>
  <si>
    <t xml:space="preserve">  DATE      GNPC96</t>
  </si>
  <si>
    <t>Year</t>
  </si>
  <si>
    <t>Quarter Number</t>
  </si>
  <si>
    <t>GNP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</si>
  <si>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</si>
  <si>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</si>
  <si>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</si>
  <si>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</si>
  <si>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</si>
  <si>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</si>
  <si>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</si>
  <si>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</si>
  <si>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</si>
  <si>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</si>
  <si>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</si>
  <si>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</si>
  <si>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</si>
  <si>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</si>
  <si>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</si>
  <si>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</si>
  <si>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</si>
  <si>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1999.3      8906.4</t>
  </si>
  <si>
    <t>&lt;-- enter the formula for Profit using named ranges</t>
  </si>
  <si>
    <t>&lt;-- enter the formula for cost using Vlookup</t>
  </si>
  <si>
    <t>&lt;-- enter the formula to calculate the monthly payment assuming future value is zero, and payments are made at the end of the period</t>
  </si>
  <si>
    <t>&lt;--enter formulas to determine year in column B, quarter in column C and GNP in column D</t>
  </si>
  <si>
    <t>Quantity</t>
  </si>
  <si>
    <t>Price</t>
  </si>
  <si>
    <t>Create an X-Y chart of Quantity and Price</t>
  </si>
  <si>
    <t>&lt;--</t>
  </si>
  <si>
    <t>Breakeven Analysis</t>
  </si>
  <si>
    <t>Amounts shown in U.S. dollars</t>
  </si>
  <si>
    <t>Sales</t>
  </si>
  <si>
    <t>Sales price per unit</t>
  </si>
  <si>
    <t>Sales volume per period (units)</t>
  </si>
  <si>
    <t xml:space="preserve">    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</si>
  <si>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</si>
  <si>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</si>
  <si>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</si>
  <si>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</si>
  <si>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</si>
  <si>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</si>
  <si>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</si>
  <si>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 xml:space="preserve">    Total Variable Costs</t>
  </si>
  <si>
    <t>Unit contribution margin</t>
  </si>
  <si>
    <t xml:space="preserve">    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</si>
  <si>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</si>
  <si>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</si>
  <si>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</si>
  <si>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</si>
  <si>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</si>
  <si>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</si>
  <si>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 xml:space="preserve">    Total Fixed Costs per period</t>
  </si>
  <si>
    <t xml:space="preserve">    Net Profit (Loss)</t>
  </si>
  <si>
    <t>Results:</t>
  </si>
  <si>
    <t>Breakeven Point (units):</t>
  </si>
  <si>
    <t>Sales volume analysis:</t>
  </si>
  <si>
    <t>Fixed costs per period</t>
  </si>
  <si>
    <t>Variable costs</t>
  </si>
  <si>
    <t>Net profit (loss)</t>
  </si>
  <si>
    <t>Joe Student</t>
  </si>
  <si>
    <t>2012.4      13404.4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</si>
</sst>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m/dd/yy"/>
    <numFmt numFmtId="165" formatCode="0_);[Red]\(0\)"/>
    <numFmt numFmtId="166" formatCode="0_);\(0\)"/>
  </numFmts>
  <fonts count="18" x14ac:knownFonts="1">
    <font>
      <sz val="12"/>
      <name val="Tahoma"/>
    </font>
    <font>
      <sz val="8"/>
      <name val="Tahoma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</font>
    <font>
      <sz val="10"/>
      <name val="Arial Unicode MS"/>
      <family val="2"/>
    </font>
    <font>
      <b/>
      <sz val="22"/>
      <color indexed="18"/>
      <name val="Arial Black"/>
      <family val="2"/>
    </font>
    <font>
      <b/>
      <sz val="22"/>
      <color indexed="20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b/>
      <sz val="12"/>
      <name val="Arial"/>
      <family val="2"/>
      <charset val="1"/>
    </font>
    <font>
      <b/>
      <sz val="12"/>
      <color indexed="18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49" fontId="3" fillId="0" borderId="0" applyFont="0" applyFill="0" applyBorder="0" applyAlignment="0" applyProtection="0"/>
    <xf numFmtId="38" fontId="3" fillId="0" borderId="0" applyFont="0" applyBorder="0" applyAlignment="0" applyProtection="0"/>
  </cellStyleXfs>
  <cellXfs count="66">
    <xf numFmtId="0" fontId="0" fillId="0" borderId="0" xfId="0"/>
    <xf numFmtId="0" fontId="4" fillId="0" borderId="0" xfId="4" applyFont="1" applyBorder="1"/>
    <xf numFmtId="0" fontId="4" fillId="2" borderId="0" xfId="4" applyFont="1" applyFill="1" applyBorder="1"/>
    <xf numFmtId="0" fontId="4" fillId="3" borderId="0" xfId="4" applyFont="1" applyFill="1" applyBorder="1"/>
    <xf numFmtId="0" fontId="2" fillId="0" borderId="0" xfId="3"/>
    <xf numFmtId="0" fontId="6" fillId="0" borderId="0" xfId="3" applyFont="1"/>
    <xf numFmtId="0" fontId="2" fillId="0" borderId="0" xfId="3" applyFill="1"/>
    <xf numFmtId="2" fontId="2" fillId="0" borderId="0" xfId="3" applyNumberFormat="1" applyFill="1"/>
    <xf numFmtId="0" fontId="2" fillId="3" borderId="0" xfId="3" applyFill="1"/>
    <xf numFmtId="0" fontId="0" fillId="3" borderId="0" xfId="0" applyFill="1"/>
    <xf numFmtId="8" fontId="0" fillId="3" borderId="0" xfId="0" applyNumberFormat="1" applyFill="1"/>
    <xf numFmtId="0" fontId="2" fillId="0" borderId="0" xfId="3" applyFont="1"/>
    <xf numFmtId="0" fontId="0" fillId="4" borderId="0" xfId="0" applyFill="1"/>
    <xf numFmtId="38" fontId="3" fillId="0" borderId="0" xfId="6" applyFont="1" applyFill="1" applyProtection="1"/>
    <xf numFmtId="38" fontId="7" fillId="0" borderId="0" xfId="6" applyFont="1" applyFill="1" applyAlignment="1" applyProtection="1">
      <protection locked="0"/>
    </xf>
    <xf numFmtId="38" fontId="7" fillId="0" borderId="0" xfId="6" applyFont="1" applyFill="1" applyAlignment="1" applyProtection="1">
      <alignment horizontal="center"/>
      <protection locked="0"/>
    </xf>
    <xf numFmtId="38" fontId="3" fillId="0" borderId="0" xfId="6" applyProtection="1"/>
    <xf numFmtId="38" fontId="8" fillId="0" borderId="0" xfId="6" applyFont="1" applyFill="1" applyAlignment="1" applyProtection="1">
      <alignment horizontal="left"/>
      <protection locked="0"/>
    </xf>
    <xf numFmtId="38" fontId="9" fillId="0" borderId="0" xfId="6" applyFont="1" applyFill="1" applyAlignment="1" applyProtection="1">
      <alignment horizontal="centerContinuous"/>
    </xf>
    <xf numFmtId="37" fontId="9" fillId="0" borderId="0" xfId="6" applyNumberFormat="1" applyFont="1" applyFill="1" applyAlignment="1" applyProtection="1">
      <alignment horizontal="centerContinuous"/>
    </xf>
    <xf numFmtId="166" fontId="9" fillId="0" borderId="0" xfId="6" applyNumberFormat="1" applyFont="1" applyFill="1" applyAlignment="1" applyProtection="1">
      <alignment horizontal="centerContinuous"/>
    </xf>
    <xf numFmtId="38" fontId="3" fillId="0" borderId="0" xfId="6" applyFont="1" applyFill="1" applyAlignment="1" applyProtection="1">
      <alignment wrapText="1"/>
    </xf>
    <xf numFmtId="38" fontId="10" fillId="0" borderId="0" xfId="6" applyFont="1" applyAlignment="1" applyProtection="1">
      <protection locked="0"/>
    </xf>
    <xf numFmtId="38" fontId="11" fillId="0" borderId="0" xfId="6" applyFont="1" applyFill="1" applyAlignment="1" applyProtection="1">
      <alignment horizontal="centerContinuous" wrapText="1"/>
    </xf>
    <xf numFmtId="37" fontId="12" fillId="0" borderId="0" xfId="6" applyNumberFormat="1" applyFont="1" applyFill="1" applyAlignment="1" applyProtection="1">
      <alignment horizontal="center" wrapText="1"/>
      <protection locked="0"/>
    </xf>
    <xf numFmtId="38" fontId="12" fillId="0" borderId="0" xfId="6" applyFont="1" applyFill="1" applyAlignment="1" applyProtection="1">
      <alignment wrapText="1"/>
    </xf>
    <xf numFmtId="38" fontId="3" fillId="0" borderId="0" xfId="6" applyAlignment="1" applyProtection="1">
      <alignment wrapText="1"/>
    </xf>
    <xf numFmtId="38" fontId="13" fillId="5" borderId="0" xfId="6" applyFont="1" applyFill="1" applyAlignment="1" applyProtection="1">
      <alignment horizontal="left"/>
      <protection locked="0"/>
    </xf>
    <xf numFmtId="38" fontId="13" fillId="5" borderId="0" xfId="6" applyFont="1" applyFill="1" applyAlignment="1" applyProtection="1">
      <alignment horizontal="left"/>
    </xf>
    <xf numFmtId="38" fontId="13" fillId="5" borderId="0" xfId="6" applyFont="1" applyFill="1" applyProtection="1"/>
    <xf numFmtId="38" fontId="9" fillId="0" borderId="0" xfId="6" applyFont="1" applyFill="1" applyProtection="1"/>
    <xf numFmtId="37" fontId="9" fillId="0" borderId="0" xfId="6" applyNumberFormat="1" applyFont="1" applyFill="1" applyProtection="1"/>
    <xf numFmtId="166" fontId="9" fillId="0" borderId="0" xfId="6" applyNumberFormat="1" applyFont="1" applyFill="1" applyBorder="1" applyProtection="1"/>
    <xf numFmtId="38" fontId="9" fillId="0" borderId="0" xfId="6" applyFont="1" applyFill="1" applyProtection="1">
      <protection locked="0"/>
    </xf>
    <xf numFmtId="39" fontId="9" fillId="0" borderId="1" xfId="6" applyNumberFormat="1" applyFont="1" applyFill="1" applyBorder="1" applyProtection="1">
      <protection locked="0"/>
    </xf>
    <xf numFmtId="37" fontId="3" fillId="0" borderId="0" xfId="6" applyNumberFormat="1" applyProtection="1"/>
    <xf numFmtId="38" fontId="3" fillId="0" borderId="0" xfId="6" applyFont="1" applyFill="1" applyProtection="1">
      <protection locked="0"/>
    </xf>
    <xf numFmtId="37" fontId="9" fillId="0" borderId="1" xfId="6" applyNumberFormat="1" applyFont="1" applyFill="1" applyBorder="1" applyProtection="1">
      <protection locked="0"/>
    </xf>
    <xf numFmtId="166" fontId="3" fillId="0" borderId="0" xfId="6" applyNumberFormat="1" applyFont="1" applyFill="1" applyProtection="1"/>
    <xf numFmtId="38" fontId="3" fillId="0" borderId="0" xfId="6" applyProtection="1">
      <protection locked="0"/>
    </xf>
    <xf numFmtId="38" fontId="14" fillId="0" borderId="0" xfId="6" applyFont="1" applyProtection="1"/>
    <xf numFmtId="39" fontId="9" fillId="6" borderId="1" xfId="6" applyNumberFormat="1" applyFont="1" applyFill="1" applyBorder="1" applyProtection="1"/>
    <xf numFmtId="38" fontId="13" fillId="5" borderId="0" xfId="6" applyFont="1" applyFill="1" applyProtection="1">
      <protection locked="0"/>
    </xf>
    <xf numFmtId="38" fontId="15" fillId="5" borderId="0" xfId="6" applyFont="1" applyFill="1" applyProtection="1"/>
    <xf numFmtId="39" fontId="9" fillId="0" borderId="2" xfId="6" applyNumberFormat="1" applyFont="1" applyFill="1" applyBorder="1" applyProtection="1">
      <protection locked="0"/>
    </xf>
    <xf numFmtId="38" fontId="14" fillId="0" borderId="0" xfId="6" applyFont="1" applyFill="1" applyProtection="1">
      <protection locked="0"/>
    </xf>
    <xf numFmtId="39" fontId="9" fillId="6" borderId="2" xfId="6" applyNumberFormat="1" applyFont="1" applyFill="1" applyBorder="1" applyProtection="1"/>
    <xf numFmtId="37" fontId="9" fillId="0" borderId="0" xfId="6" applyNumberFormat="1" applyFont="1" applyFill="1" applyBorder="1" applyProtection="1"/>
    <xf numFmtId="39" fontId="9" fillId="6" borderId="3" xfId="6" applyNumberFormat="1" applyFont="1" applyFill="1" applyBorder="1" applyProtection="1"/>
    <xf numFmtId="38" fontId="14" fillId="0" borderId="0" xfId="6" applyFont="1" applyFill="1" applyProtection="1"/>
    <xf numFmtId="39" fontId="9" fillId="0" borderId="0" xfId="6" applyNumberFormat="1" applyFont="1" applyFill="1" applyBorder="1" applyProtection="1">
      <protection locked="0"/>
    </xf>
    <xf numFmtId="39" fontId="9" fillId="0" borderId="4" xfId="6" applyNumberFormat="1" applyFont="1" applyFill="1" applyBorder="1" applyProtection="1">
      <protection locked="0"/>
    </xf>
    <xf numFmtId="39" fontId="9" fillId="0" borderId="5" xfId="6" applyNumberFormat="1" applyFont="1" applyFill="1" applyBorder="1" applyProtection="1">
      <protection locked="0"/>
    </xf>
    <xf numFmtId="39" fontId="9" fillId="6" borderId="6" xfId="6" applyNumberFormat="1" applyFont="1" applyFill="1" applyBorder="1" applyProtection="1"/>
    <xf numFmtId="39" fontId="9" fillId="6" borderId="7" xfId="6" applyNumberFormat="1" applyFont="1" applyFill="1" applyBorder="1" applyProtection="1"/>
    <xf numFmtId="166" fontId="3" fillId="0" borderId="0" xfId="6" applyNumberFormat="1" applyProtection="1"/>
    <xf numFmtId="38" fontId="16" fillId="0" borderId="0" xfId="6" applyFont="1" applyProtection="1">
      <protection locked="0"/>
    </xf>
    <xf numFmtId="38" fontId="17" fillId="0" borderId="0" xfId="6" applyFont="1" applyProtection="1"/>
    <xf numFmtId="37" fontId="16" fillId="6" borderId="1" xfId="6" applyNumberFormat="1" applyFont="1" applyFill="1" applyBorder="1" applyProtection="1"/>
    <xf numFmtId="38" fontId="16" fillId="0" borderId="0" xfId="6" applyFont="1" applyProtection="1"/>
    <xf numFmtId="37" fontId="16" fillId="0" borderId="0" xfId="6" applyNumberFormat="1" applyFont="1" applyFill="1" applyBorder="1" applyProtection="1"/>
    <xf numFmtId="38" fontId="3" fillId="6" borderId="1" xfId="6" applyFill="1" applyBorder="1" applyProtection="1"/>
    <xf numFmtId="40" fontId="3" fillId="6" borderId="1" xfId="6" applyNumberFormat="1" applyFill="1" applyBorder="1" applyProtection="1"/>
    <xf numFmtId="38" fontId="3" fillId="0" borderId="0" xfId="6" applyFill="1" applyBorder="1" applyProtection="1">
      <protection locked="0"/>
    </xf>
    <xf numFmtId="40" fontId="3" fillId="6" borderId="3" xfId="6" applyNumberFormat="1" applyFill="1" applyBorder="1" applyProtection="1"/>
    <xf numFmtId="40" fontId="3" fillId="6" borderId="8" xfId="6" applyNumberFormat="1" applyFill="1" applyBorder="1" applyProtection="1"/>
  </cellXfs>
  <cellStyles count="7">
    <cellStyle name="Date" xfId="1"/>
    <cellStyle name="Fixed" xfId="2"/>
    <cellStyle name="Normal" xfId="0" builtinId="0"/>
    <cellStyle name="Normal 2" xfId="6"/>
    <cellStyle name="Normal_Assignment02" xfId="3"/>
    <cellStyle name="Normal_plr43Assignment01" xfId="4"/>
    <cellStyle name="Text" xf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4198797024353671"/>
          <c:y val="0.176136607966486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06715409002805"/>
          <c:y val="0.35511412896468975"/>
          <c:w val="0.28803273963688875"/>
          <c:h val="0.40340965050388755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('Breakeven Analysis Data'!$C$15,'Breakeven Analysis Data'!$C$18)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Data'!$F$15,'Breakeven Analysis Data'!$F$18)</c:f>
              <c:numCache>
                <c:formatCode>#,##0.00_);\(#,##0.00\)</c:formatCode>
                <c:ptCount val="2"/>
                <c:pt idx="0">
                  <c:v>7.64</c:v>
                </c:pt>
                <c:pt idx="1">
                  <c:v>4.8600000000000003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894586609591519"/>
          <c:y val="0.26988673801316421"/>
          <c:w val="0.34888472688411876"/>
          <c:h val="9.37501300466780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241832707466783"/>
          <c:y val="0.176471070966471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97211791113049"/>
          <c:y val="0.3753511668175738"/>
          <c:w val="0.28322500345733648"/>
          <c:h val="0.36414665437525817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 Data'!$C$10:$C$14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 Data'!$F$10:$F$14</c:f>
              <c:numCache>
                <c:formatCode>#,##0.00_);\(#,##0.00\)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1.1000000000000001</c:v>
                </c:pt>
                <c:pt idx="3">
                  <c:v>0.84</c:v>
                </c:pt>
                <c:pt idx="4">
                  <c:v>1.2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48815463336276"/>
          <c:y val="0.42577147280799416"/>
          <c:w val="0.33769135027605501"/>
          <c:h val="0.268908298615575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73917869034406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2887438825448613"/>
          <c:w val="0.66703662597114322"/>
          <c:h val="0.78629690048939638"/>
        </c:manualLayout>
      </c:layout>
      <c:lineChart>
        <c:grouping val="standard"/>
        <c:varyColors val="0"/>
        <c:ser>
          <c:idx val="0"/>
          <c:order val="0"/>
          <c:tx>
            <c:strRef>
              <c:f>'[1]Breakeven Analysis Data'!$B$37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'[1]Breakeven Analysis Data'!$D$37:$N$37</c:f>
              <c:numCache>
                <c:formatCode>General</c:formatCode>
                <c:ptCount val="11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'[1]Breakeven Analysis Data'!$B$39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'[1]Breakeven Analysis Data'!$D$39:$N$39</c:f>
              <c:numCache>
                <c:formatCode>General</c:formatCode>
                <c:ptCount val="11"/>
                <c:pt idx="0">
                  <c:v>3400</c:v>
                </c:pt>
                <c:pt idx="1">
                  <c:v>4160</c:v>
                </c:pt>
                <c:pt idx="2">
                  <c:v>4920</c:v>
                </c:pt>
                <c:pt idx="3">
                  <c:v>5680</c:v>
                </c:pt>
                <c:pt idx="4">
                  <c:v>6440</c:v>
                </c:pt>
                <c:pt idx="5">
                  <c:v>7200</c:v>
                </c:pt>
                <c:pt idx="6">
                  <c:v>7960</c:v>
                </c:pt>
                <c:pt idx="7">
                  <c:v>8720</c:v>
                </c:pt>
                <c:pt idx="8">
                  <c:v>9480</c:v>
                </c:pt>
                <c:pt idx="9">
                  <c:v>10240</c:v>
                </c:pt>
                <c:pt idx="10">
                  <c:v>11000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'[1]Breakeven Analysis Data'!$B$40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'[1]Breakeven Analysis Data'!$D$40:$N$40</c:f>
              <c:numCache>
                <c:formatCode>General</c:formatCode>
                <c:ptCount val="11"/>
                <c:pt idx="0">
                  <c:v>0</c:v>
                </c:pt>
                <c:pt idx="1">
                  <c:v>1250</c:v>
                </c:pt>
                <c:pt idx="2">
                  <c:v>2500</c:v>
                </c:pt>
                <c:pt idx="3">
                  <c:v>3750</c:v>
                </c:pt>
                <c:pt idx="4">
                  <c:v>5000</c:v>
                </c:pt>
                <c:pt idx="5">
                  <c:v>6250</c:v>
                </c:pt>
                <c:pt idx="6">
                  <c:v>7500</c:v>
                </c:pt>
                <c:pt idx="7">
                  <c:v>8750</c:v>
                </c:pt>
                <c:pt idx="8">
                  <c:v>10000</c:v>
                </c:pt>
                <c:pt idx="9">
                  <c:v>11250</c:v>
                </c:pt>
                <c:pt idx="10">
                  <c:v>12500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'[1]Breakeven Analysis Data'!$B$41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'[1]Breakeven Analysis Data'!$D$41:$N$41</c:f>
              <c:numCache>
                <c:formatCode>General</c:formatCode>
                <c:ptCount val="11"/>
                <c:pt idx="0">
                  <c:v>-3400</c:v>
                </c:pt>
                <c:pt idx="1">
                  <c:v>-2910</c:v>
                </c:pt>
                <c:pt idx="2">
                  <c:v>-2420</c:v>
                </c:pt>
                <c:pt idx="3">
                  <c:v>-1930</c:v>
                </c:pt>
                <c:pt idx="4">
                  <c:v>-1440</c:v>
                </c:pt>
                <c:pt idx="5">
                  <c:v>-950</c:v>
                </c:pt>
                <c:pt idx="6">
                  <c:v>-460</c:v>
                </c:pt>
                <c:pt idx="7">
                  <c:v>30</c:v>
                </c:pt>
                <c:pt idx="8">
                  <c:v>520</c:v>
                </c:pt>
                <c:pt idx="9">
                  <c:v>1010</c:v>
                </c:pt>
                <c:pt idx="10">
                  <c:v>1500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'Breakeven Analysis Data'!$B$35</c:f>
              <c:strCache>
                <c:ptCount val="1"/>
                <c:pt idx="0">
                  <c:v>Sales volume per period (units)</c:v>
                </c:pt>
              </c:strCache>
            </c:strRef>
          </c:tx>
          <c:val>
            <c:numRef>
              <c:f>'Breakeven Analysis Data'!$D$35:$N$35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'Breakeven Analysis Data'!$B$35</c:f>
              <c:strCache>
                <c:ptCount val="1"/>
                <c:pt idx="0">
                  <c:v>Sales volume per period (units)</c:v>
                </c:pt>
              </c:strCache>
            </c:strRef>
          </c:tx>
          <c:val>
            <c:numRef>
              <c:f>'Breakeven Analysis Data'!$D$35:$N$35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15424"/>
        <c:axId val="407513464"/>
      </c:lineChart>
      <c:catAx>
        <c:axId val="4075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851276359600444"/>
              <c:y val="0.93311582381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51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51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2.3307436182019976E-2"/>
              <c:y val="0.48613376835236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515424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67258601553825"/>
          <c:y val="0.45187601957585644"/>
          <c:w val="0.20532738407699039"/>
          <c:h val="0.211435854766363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'10-Charts'!$B$1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04911218837858"/>
                  <c:y val="-0.303522163896179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0.0001x + 2.8442
R² = 0.0024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'10-Charts'!$A$2:$A$51</c:f>
              <c:numCache>
                <c:formatCode>General</c:formatCode>
                <c:ptCount val="50"/>
                <c:pt idx="0">
                  <c:v>689</c:v>
                </c:pt>
                <c:pt idx="1">
                  <c:v>170</c:v>
                </c:pt>
                <c:pt idx="2">
                  <c:v>1189</c:v>
                </c:pt>
                <c:pt idx="3">
                  <c:v>892</c:v>
                </c:pt>
                <c:pt idx="4">
                  <c:v>105</c:v>
                </c:pt>
                <c:pt idx="5">
                  <c:v>763</c:v>
                </c:pt>
                <c:pt idx="6">
                  <c:v>215</c:v>
                </c:pt>
                <c:pt idx="7">
                  <c:v>239</c:v>
                </c:pt>
                <c:pt idx="8">
                  <c:v>742</c:v>
                </c:pt>
                <c:pt idx="9">
                  <c:v>890</c:v>
                </c:pt>
                <c:pt idx="10">
                  <c:v>288</c:v>
                </c:pt>
                <c:pt idx="11">
                  <c:v>802</c:v>
                </c:pt>
                <c:pt idx="12">
                  <c:v>108</c:v>
                </c:pt>
                <c:pt idx="13">
                  <c:v>118</c:v>
                </c:pt>
                <c:pt idx="14">
                  <c:v>246</c:v>
                </c:pt>
                <c:pt idx="15">
                  <c:v>1133</c:v>
                </c:pt>
                <c:pt idx="16">
                  <c:v>160</c:v>
                </c:pt>
                <c:pt idx="17">
                  <c:v>156</c:v>
                </c:pt>
                <c:pt idx="18">
                  <c:v>143</c:v>
                </c:pt>
                <c:pt idx="19">
                  <c:v>101</c:v>
                </c:pt>
                <c:pt idx="20">
                  <c:v>201</c:v>
                </c:pt>
                <c:pt idx="21">
                  <c:v>1083</c:v>
                </c:pt>
                <c:pt idx="22">
                  <c:v>823</c:v>
                </c:pt>
                <c:pt idx="23">
                  <c:v>462</c:v>
                </c:pt>
                <c:pt idx="24">
                  <c:v>1046</c:v>
                </c:pt>
                <c:pt idx="25">
                  <c:v>648</c:v>
                </c:pt>
                <c:pt idx="26">
                  <c:v>705</c:v>
                </c:pt>
                <c:pt idx="27">
                  <c:v>550</c:v>
                </c:pt>
                <c:pt idx="28">
                  <c:v>314</c:v>
                </c:pt>
                <c:pt idx="29">
                  <c:v>660</c:v>
                </c:pt>
                <c:pt idx="30">
                  <c:v>571</c:v>
                </c:pt>
                <c:pt idx="31">
                  <c:v>678</c:v>
                </c:pt>
                <c:pt idx="32">
                  <c:v>1012</c:v>
                </c:pt>
                <c:pt idx="33">
                  <c:v>1040</c:v>
                </c:pt>
                <c:pt idx="34">
                  <c:v>752</c:v>
                </c:pt>
                <c:pt idx="35">
                  <c:v>845</c:v>
                </c:pt>
                <c:pt idx="36">
                  <c:v>829</c:v>
                </c:pt>
                <c:pt idx="37">
                  <c:v>752</c:v>
                </c:pt>
                <c:pt idx="38">
                  <c:v>1176</c:v>
                </c:pt>
                <c:pt idx="39">
                  <c:v>749</c:v>
                </c:pt>
                <c:pt idx="40">
                  <c:v>186</c:v>
                </c:pt>
                <c:pt idx="41">
                  <c:v>237</c:v>
                </c:pt>
                <c:pt idx="42">
                  <c:v>347</c:v>
                </c:pt>
                <c:pt idx="43">
                  <c:v>692</c:v>
                </c:pt>
                <c:pt idx="44">
                  <c:v>747</c:v>
                </c:pt>
                <c:pt idx="45">
                  <c:v>794</c:v>
                </c:pt>
                <c:pt idx="46">
                  <c:v>986</c:v>
                </c:pt>
                <c:pt idx="47">
                  <c:v>1105</c:v>
                </c:pt>
                <c:pt idx="48">
                  <c:v>1159</c:v>
                </c:pt>
                <c:pt idx="49">
                  <c:v>873</c:v>
                </c:pt>
              </c:numCache>
            </c:numRef>
          </c:xVal>
          <c:yVal>
            <c:numRef>
              <c:f>'10-Charts'!$B$2:$B$51</c:f>
              <c:numCache>
                <c:formatCode>General</c:formatCode>
                <c:ptCount val="50"/>
                <c:pt idx="0">
                  <c:v>1.99</c:v>
                </c:pt>
                <c:pt idx="1">
                  <c:v>3.97</c:v>
                </c:pt>
                <c:pt idx="2">
                  <c:v>1.54</c:v>
                </c:pt>
                <c:pt idx="3">
                  <c:v>4.25</c:v>
                </c:pt>
                <c:pt idx="4">
                  <c:v>2.61</c:v>
                </c:pt>
                <c:pt idx="5">
                  <c:v>1.94</c:v>
                </c:pt>
                <c:pt idx="6">
                  <c:v>3.09</c:v>
                </c:pt>
                <c:pt idx="7">
                  <c:v>2.21</c:v>
                </c:pt>
                <c:pt idx="8">
                  <c:v>3.07</c:v>
                </c:pt>
                <c:pt idx="9">
                  <c:v>1.84</c:v>
                </c:pt>
                <c:pt idx="10">
                  <c:v>2.4500000000000002</c:v>
                </c:pt>
                <c:pt idx="11">
                  <c:v>3.69</c:v>
                </c:pt>
                <c:pt idx="12">
                  <c:v>2.76</c:v>
                </c:pt>
                <c:pt idx="13">
                  <c:v>3.17</c:v>
                </c:pt>
                <c:pt idx="14">
                  <c:v>3.9</c:v>
                </c:pt>
                <c:pt idx="15">
                  <c:v>3.74</c:v>
                </c:pt>
                <c:pt idx="16">
                  <c:v>2.85</c:v>
                </c:pt>
                <c:pt idx="17">
                  <c:v>3.46</c:v>
                </c:pt>
                <c:pt idx="18">
                  <c:v>3.84</c:v>
                </c:pt>
                <c:pt idx="19">
                  <c:v>1.6</c:v>
                </c:pt>
                <c:pt idx="20">
                  <c:v>2.35</c:v>
                </c:pt>
                <c:pt idx="21">
                  <c:v>3.65</c:v>
                </c:pt>
                <c:pt idx="22">
                  <c:v>4.12</c:v>
                </c:pt>
                <c:pt idx="23">
                  <c:v>3.06</c:v>
                </c:pt>
                <c:pt idx="24">
                  <c:v>4.2300000000000004</c:v>
                </c:pt>
                <c:pt idx="25">
                  <c:v>4.13</c:v>
                </c:pt>
                <c:pt idx="26">
                  <c:v>2.56</c:v>
                </c:pt>
                <c:pt idx="27">
                  <c:v>2.11</c:v>
                </c:pt>
                <c:pt idx="28">
                  <c:v>1.78</c:v>
                </c:pt>
                <c:pt idx="29">
                  <c:v>4.13</c:v>
                </c:pt>
                <c:pt idx="30">
                  <c:v>1.78</c:v>
                </c:pt>
                <c:pt idx="31">
                  <c:v>1.75</c:v>
                </c:pt>
                <c:pt idx="32">
                  <c:v>3.35</c:v>
                </c:pt>
                <c:pt idx="33">
                  <c:v>1.54</c:v>
                </c:pt>
                <c:pt idx="34">
                  <c:v>2.1800000000000002</c:v>
                </c:pt>
                <c:pt idx="35">
                  <c:v>2.2599999999999998</c:v>
                </c:pt>
                <c:pt idx="36">
                  <c:v>3.6</c:v>
                </c:pt>
                <c:pt idx="37">
                  <c:v>3.49</c:v>
                </c:pt>
                <c:pt idx="38">
                  <c:v>2.65</c:v>
                </c:pt>
                <c:pt idx="39">
                  <c:v>3.95</c:v>
                </c:pt>
                <c:pt idx="40">
                  <c:v>1.57</c:v>
                </c:pt>
                <c:pt idx="41">
                  <c:v>2.77</c:v>
                </c:pt>
                <c:pt idx="42">
                  <c:v>4.01</c:v>
                </c:pt>
                <c:pt idx="43">
                  <c:v>3.47</c:v>
                </c:pt>
                <c:pt idx="44">
                  <c:v>3.26</c:v>
                </c:pt>
                <c:pt idx="45">
                  <c:v>2.81</c:v>
                </c:pt>
                <c:pt idx="46">
                  <c:v>4.0199999999999996</c:v>
                </c:pt>
                <c:pt idx="47">
                  <c:v>2.4500000000000002</c:v>
                </c:pt>
                <c:pt idx="48">
                  <c:v>1.83</c:v>
                </c:pt>
                <c:pt idx="4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24832"/>
        <c:axId val="407522480"/>
      </c:scatterChart>
      <c:valAx>
        <c:axId val="4075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522480"/>
        <c:crosses val="autoZero"/>
        <c:crossBetween val="midCat"/>
      </c:valAx>
      <c:valAx>
        <c:axId val="40752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52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'10-Charts'!$B$1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932073320656636"/>
                  <c:y val="-0.24638018651923829"/>
                </c:manualLayout>
              </c:layout>
              <c:numFmt formatCode="General" sourceLinked="0"/>
            </c:trendlineLbl>
          </c:trendline>
          <c:xVal>
            <c:numRef>
              <c:f>'10-Charts'!$A$2:$A$51</c:f>
              <c:numCache>
                <c:formatCode>General</c:formatCode>
                <c:ptCount val="50"/>
                <c:pt idx="0">
                  <c:v>689</c:v>
                </c:pt>
                <c:pt idx="1">
                  <c:v>170</c:v>
                </c:pt>
                <c:pt idx="2">
                  <c:v>1189</c:v>
                </c:pt>
                <c:pt idx="3">
                  <c:v>892</c:v>
                </c:pt>
                <c:pt idx="4">
                  <c:v>105</c:v>
                </c:pt>
                <c:pt idx="5">
                  <c:v>763</c:v>
                </c:pt>
                <c:pt idx="6">
                  <c:v>215</c:v>
                </c:pt>
                <c:pt idx="7">
                  <c:v>239</c:v>
                </c:pt>
                <c:pt idx="8">
                  <c:v>742</c:v>
                </c:pt>
                <c:pt idx="9">
                  <c:v>890</c:v>
                </c:pt>
                <c:pt idx="10">
                  <c:v>288</c:v>
                </c:pt>
                <c:pt idx="11">
                  <c:v>802</c:v>
                </c:pt>
                <c:pt idx="12">
                  <c:v>108</c:v>
                </c:pt>
                <c:pt idx="13">
                  <c:v>118</c:v>
                </c:pt>
                <c:pt idx="14">
                  <c:v>246</c:v>
                </c:pt>
                <c:pt idx="15">
                  <c:v>1133</c:v>
                </c:pt>
                <c:pt idx="16">
                  <c:v>160</c:v>
                </c:pt>
                <c:pt idx="17">
                  <c:v>156</c:v>
                </c:pt>
                <c:pt idx="18">
                  <c:v>143</c:v>
                </c:pt>
                <c:pt idx="19">
                  <c:v>101</c:v>
                </c:pt>
                <c:pt idx="20">
                  <c:v>201</c:v>
                </c:pt>
                <c:pt idx="21">
                  <c:v>1083</c:v>
                </c:pt>
                <c:pt idx="22">
                  <c:v>823</c:v>
                </c:pt>
                <c:pt idx="23">
                  <c:v>462</c:v>
                </c:pt>
                <c:pt idx="24">
                  <c:v>1046</c:v>
                </c:pt>
                <c:pt idx="25">
                  <c:v>648</c:v>
                </c:pt>
                <c:pt idx="26">
                  <c:v>705</c:v>
                </c:pt>
                <c:pt idx="27">
                  <c:v>550</c:v>
                </c:pt>
                <c:pt idx="28">
                  <c:v>314</c:v>
                </c:pt>
                <c:pt idx="29">
                  <c:v>660</c:v>
                </c:pt>
                <c:pt idx="30">
                  <c:v>571</c:v>
                </c:pt>
                <c:pt idx="31">
                  <c:v>678</c:v>
                </c:pt>
                <c:pt idx="32">
                  <c:v>1012</c:v>
                </c:pt>
                <c:pt idx="33">
                  <c:v>1040</c:v>
                </c:pt>
                <c:pt idx="34">
                  <c:v>752</c:v>
                </c:pt>
                <c:pt idx="35">
                  <c:v>845</c:v>
                </c:pt>
                <c:pt idx="36">
                  <c:v>829</c:v>
                </c:pt>
                <c:pt idx="37">
                  <c:v>752</c:v>
                </c:pt>
                <c:pt idx="38">
                  <c:v>1176</c:v>
                </c:pt>
                <c:pt idx="39">
                  <c:v>749</c:v>
                </c:pt>
                <c:pt idx="40">
                  <c:v>186</c:v>
                </c:pt>
                <c:pt idx="41">
                  <c:v>237</c:v>
                </c:pt>
                <c:pt idx="42">
                  <c:v>347</c:v>
                </c:pt>
                <c:pt idx="43">
                  <c:v>692</c:v>
                </c:pt>
                <c:pt idx="44">
                  <c:v>747</c:v>
                </c:pt>
                <c:pt idx="45">
                  <c:v>794</c:v>
                </c:pt>
                <c:pt idx="46">
                  <c:v>986</c:v>
                </c:pt>
                <c:pt idx="47">
                  <c:v>1105</c:v>
                </c:pt>
                <c:pt idx="48">
                  <c:v>1159</c:v>
                </c:pt>
                <c:pt idx="49">
                  <c:v>873</c:v>
                </c:pt>
              </c:numCache>
            </c:numRef>
          </c:xVal>
          <c:yVal>
            <c:numRef>
              <c:f>'10-Charts'!$B$2:$B$51</c:f>
              <c:numCache>
                <c:formatCode>General</c:formatCode>
                <c:ptCount val="50"/>
                <c:pt idx="0">
                  <c:v>1.99</c:v>
                </c:pt>
                <c:pt idx="1">
                  <c:v>3.97</c:v>
                </c:pt>
                <c:pt idx="2">
                  <c:v>1.54</c:v>
                </c:pt>
                <c:pt idx="3">
                  <c:v>4.25</c:v>
                </c:pt>
                <c:pt idx="4">
                  <c:v>2.61</c:v>
                </c:pt>
                <c:pt idx="5">
                  <c:v>1.94</c:v>
                </c:pt>
                <c:pt idx="6">
                  <c:v>3.09</c:v>
                </c:pt>
                <c:pt idx="7">
                  <c:v>2.21</c:v>
                </c:pt>
                <c:pt idx="8">
                  <c:v>3.07</c:v>
                </c:pt>
                <c:pt idx="9">
                  <c:v>1.84</c:v>
                </c:pt>
                <c:pt idx="10">
                  <c:v>2.4500000000000002</c:v>
                </c:pt>
                <c:pt idx="11">
                  <c:v>3.69</c:v>
                </c:pt>
                <c:pt idx="12">
                  <c:v>2.76</c:v>
                </c:pt>
                <c:pt idx="13">
                  <c:v>3.17</c:v>
                </c:pt>
                <c:pt idx="14">
                  <c:v>3.9</c:v>
                </c:pt>
                <c:pt idx="15">
                  <c:v>3.74</c:v>
                </c:pt>
                <c:pt idx="16">
                  <c:v>2.85</c:v>
                </c:pt>
                <c:pt idx="17">
                  <c:v>3.46</c:v>
                </c:pt>
                <c:pt idx="18">
                  <c:v>3.84</c:v>
                </c:pt>
                <c:pt idx="19">
                  <c:v>1.6</c:v>
                </c:pt>
                <c:pt idx="20">
                  <c:v>2.35</c:v>
                </c:pt>
                <c:pt idx="21">
                  <c:v>3.65</c:v>
                </c:pt>
                <c:pt idx="22">
                  <c:v>4.12</c:v>
                </c:pt>
                <c:pt idx="23">
                  <c:v>3.06</c:v>
                </c:pt>
                <c:pt idx="24">
                  <c:v>4.2300000000000004</c:v>
                </c:pt>
                <c:pt idx="25">
                  <c:v>4.13</c:v>
                </c:pt>
                <c:pt idx="26">
                  <c:v>2.56</c:v>
                </c:pt>
                <c:pt idx="27">
                  <c:v>2.11</c:v>
                </c:pt>
                <c:pt idx="28">
                  <c:v>1.78</c:v>
                </c:pt>
                <c:pt idx="29">
                  <c:v>4.13</c:v>
                </c:pt>
                <c:pt idx="30">
                  <c:v>1.78</c:v>
                </c:pt>
                <c:pt idx="31">
                  <c:v>1.75</c:v>
                </c:pt>
                <c:pt idx="32">
                  <c:v>3.35</c:v>
                </c:pt>
                <c:pt idx="33">
                  <c:v>1.54</c:v>
                </c:pt>
                <c:pt idx="34">
                  <c:v>2.1800000000000002</c:v>
                </c:pt>
                <c:pt idx="35">
                  <c:v>2.2599999999999998</c:v>
                </c:pt>
                <c:pt idx="36">
                  <c:v>3.6</c:v>
                </c:pt>
                <c:pt idx="37">
                  <c:v>3.49</c:v>
                </c:pt>
                <c:pt idx="38">
                  <c:v>2.65</c:v>
                </c:pt>
                <c:pt idx="39">
                  <c:v>3.95</c:v>
                </c:pt>
                <c:pt idx="40">
                  <c:v>1.57</c:v>
                </c:pt>
                <c:pt idx="41">
                  <c:v>2.77</c:v>
                </c:pt>
                <c:pt idx="42">
                  <c:v>4.01</c:v>
                </c:pt>
                <c:pt idx="43">
                  <c:v>3.47</c:v>
                </c:pt>
                <c:pt idx="44">
                  <c:v>3.26</c:v>
                </c:pt>
                <c:pt idx="45">
                  <c:v>2.81</c:v>
                </c:pt>
                <c:pt idx="46">
                  <c:v>4.0199999999999996</c:v>
                </c:pt>
                <c:pt idx="47">
                  <c:v>2.4500000000000002</c:v>
                </c:pt>
                <c:pt idx="48">
                  <c:v>1.83</c:v>
                </c:pt>
                <c:pt idx="4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7872"/>
        <c:axId val="403454736"/>
      </c:scatterChart>
      <c:valAx>
        <c:axId val="40345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454736"/>
        <c:crosses val="autoZero"/>
        <c:crossBetween val="midCat"/>
      </c:valAx>
      <c:valAx>
        <c:axId val="40345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5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561975</xdr:rowOff>
    </xdr:from>
    <xdr:to>
      <xdr:col>12</xdr:col>
      <xdr:colOff>571500</xdr:colOff>
      <xdr:row>18</xdr:row>
      <xdr:rowOff>28575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28575</xdr:rowOff>
    </xdr:from>
    <xdr:to>
      <xdr:col>12</xdr:col>
      <xdr:colOff>257175</xdr:colOff>
      <xdr:row>32</xdr:row>
      <xdr:rowOff>238125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4593" cy="58280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3</xdr:row>
      <xdr:rowOff>161925</xdr:rowOff>
    </xdr:from>
    <xdr:to>
      <xdr:col>10</xdr:col>
      <xdr:colOff>285749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eakeven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>
        <row r="37">
          <cell r="B37" t="str">
            <v>Fixed costs per period</v>
          </cell>
          <cell r="D37">
            <v>3400</v>
          </cell>
          <cell r="E37">
            <v>3400</v>
          </cell>
          <cell r="F37">
            <v>3400</v>
          </cell>
          <cell r="G37">
            <v>3400</v>
          </cell>
          <cell r="H37">
            <v>3400</v>
          </cell>
          <cell r="I37">
            <v>3400</v>
          </cell>
          <cell r="J37">
            <v>3400</v>
          </cell>
          <cell r="K37">
            <v>3400</v>
          </cell>
          <cell r="L37">
            <v>3400</v>
          </cell>
          <cell r="M37">
            <v>3400</v>
          </cell>
          <cell r="N37">
            <v>3400</v>
          </cell>
        </row>
        <row r="39">
          <cell r="B39" t="str">
            <v>Total costs</v>
          </cell>
          <cell r="D39">
            <v>3400</v>
          </cell>
          <cell r="E39">
            <v>4160</v>
          </cell>
          <cell r="F39">
            <v>4920</v>
          </cell>
          <cell r="G39">
            <v>5680</v>
          </cell>
          <cell r="H39">
            <v>6440</v>
          </cell>
          <cell r="I39">
            <v>7200</v>
          </cell>
          <cell r="J39">
            <v>7960</v>
          </cell>
          <cell r="K39">
            <v>8720</v>
          </cell>
          <cell r="L39">
            <v>9480</v>
          </cell>
          <cell r="M39">
            <v>10240</v>
          </cell>
          <cell r="N39">
            <v>11000</v>
          </cell>
        </row>
        <row r="40">
          <cell r="B40" t="str">
            <v>Total sales</v>
          </cell>
          <cell r="D40">
            <v>0</v>
          </cell>
          <cell r="E40">
            <v>1250</v>
          </cell>
          <cell r="F40">
            <v>2500</v>
          </cell>
          <cell r="G40">
            <v>3750</v>
          </cell>
          <cell r="H40">
            <v>5000</v>
          </cell>
          <cell r="I40">
            <v>6250</v>
          </cell>
          <cell r="J40">
            <v>7500</v>
          </cell>
          <cell r="K40">
            <v>8750</v>
          </cell>
          <cell r="L40">
            <v>10000</v>
          </cell>
          <cell r="M40">
            <v>11250</v>
          </cell>
          <cell r="N40">
            <v>12500</v>
          </cell>
        </row>
        <row r="41">
          <cell r="B41" t="str">
            <v>Net profit (loss)</v>
          </cell>
          <cell r="D41">
            <v>-3400</v>
          </cell>
          <cell r="E41">
            <v>-2910</v>
          </cell>
          <cell r="F41">
            <v>-2420</v>
          </cell>
          <cell r="G41">
            <v>-1930</v>
          </cell>
          <cell r="H41">
            <v>-1440</v>
          </cell>
          <cell r="I41">
            <v>-950</v>
          </cell>
          <cell r="J41">
            <v>-460</v>
          </cell>
          <cell r="K41">
            <v>30</v>
          </cell>
          <cell r="L41">
            <v>520</v>
          </cell>
          <cell r="M41">
            <v>1010</v>
          </cell>
          <cell r="N41">
            <v>1500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  <pageSetUpPr autoPageBreaks="0" fitToPage="1"/>
  </sheetPr>
  <dimension ref="A1:N41"/>
  <sheetViews>
    <sheetView showFormulas="1" showGridLines="0" zoomScale="75" zoomScaleNormal="75" workbookViewId="0">
      <selection activeCell="F33" sqref="F33"/>
    </sheetView>
  </sheetViews>
  <sheetFormatPr defaultColWidth="8.90625" defaultRowHeight="13.2" x14ac:dyDescent="0.25"/>
  <cols>
    <col min="1" max="1" width="1.36328125" style="16" customWidth="1"/>
    <col min="2" max="2" width="12.6328125" style="16" customWidth="1"/>
    <col min="3" max="3" width="7.54296875" style="16" customWidth="1"/>
    <col min="4" max="5" width="9.90625" style="16" customWidth="1"/>
    <col min="6" max="6" width="9.90625" style="35" customWidth="1"/>
    <col min="7" max="7" width="9.90625" style="55" customWidth="1"/>
    <col min="8" max="8" width="9.90625" style="35" customWidth="1"/>
    <col min="9" max="14" width="9.90625" style="16" customWidth="1"/>
    <col min="15" max="16384" width="8.90625" style="16"/>
  </cols>
  <sheetData>
    <row r="1" spans="1:10" ht="61.5" customHeight="1" x14ac:dyDescent="0.8">
      <c r="A1" s="13"/>
      <c r="B1" s="14" t="s">
        <v>48</v>
      </c>
      <c r="C1" s="14"/>
      <c r="D1" s="14"/>
      <c r="E1" s="14"/>
      <c r="F1" s="14"/>
      <c r="G1" s="14"/>
      <c r="H1" s="14"/>
      <c r="I1" s="14"/>
      <c r="J1" s="15"/>
    </row>
    <row r="2" spans="1:10" ht="28.2" x14ac:dyDescent="0.5">
      <c r="A2" s="13"/>
      <c r="B2" s="17" t="s">
        <v>78</v>
      </c>
      <c r="C2" s="17"/>
      <c r="D2" s="18"/>
      <c r="E2" s="18"/>
      <c r="F2" s="18"/>
      <c r="G2" s="19"/>
      <c r="H2" s="20"/>
    </row>
    <row r="3" spans="1:10" s="26" customFormat="1" ht="15.6" x14ac:dyDescent="0.3">
      <c r="A3" s="21"/>
      <c r="B3" s="22" t="s">
        <v>49</v>
      </c>
      <c r="C3" s="22"/>
      <c r="D3" s="23"/>
      <c r="E3" s="23"/>
      <c r="F3" s="23"/>
      <c r="G3" s="24"/>
      <c r="H3" s="25"/>
    </row>
    <row r="4" spans="1:10" ht="15.6" x14ac:dyDescent="0.3">
      <c r="A4" s="13"/>
      <c r="B4" s="27" t="s">
        <v>50</v>
      </c>
      <c r="C4" s="27"/>
      <c r="D4" s="28"/>
      <c r="E4" s="29"/>
      <c r="F4" s="30"/>
      <c r="G4" s="31"/>
      <c r="H4" s="32"/>
    </row>
    <row r="5" spans="1:10" x14ac:dyDescent="0.25">
      <c r="A5" s="13"/>
      <c r="B5" s="33"/>
      <c r="C5" s="33" t="s">
        <v>51</v>
      </c>
      <c r="E5" s="30"/>
      <c r="F5" s="34">
        <v>12.5</v>
      </c>
      <c r="G5" s="32"/>
    </row>
    <row r="6" spans="1:10" x14ac:dyDescent="0.25">
      <c r="A6" s="13"/>
      <c r="B6" s="36"/>
      <c r="C6" s="36" t="s">
        <v>52</v>
      </c>
      <c r="E6" s="13"/>
      <c r="F6" s="37">
        <v>1000</v>
      </c>
      <c r="G6" s="38"/>
    </row>
    <row r="7" spans="1:10" x14ac:dyDescent="0.25">
      <c r="B7" s="39"/>
      <c r="C7" s="40" t="s">
        <v>53</v>
      </c>
      <c r="G7" s="41">
        <f>IF(OR(Sales_price_unit&lt;&gt;0,Sales_volume_units&lt;&gt;0),Sales_price_unit*Sales_volume_units,0)</f>
        <v>12500</v>
      </c>
    </row>
    <row r="8" spans="1:10" ht="15.75" customHeight="1" x14ac:dyDescent="0.25">
      <c r="A8" s="13"/>
      <c r="B8" s="33"/>
      <c r="C8" s="33"/>
      <c r="D8" s="30"/>
      <c r="E8" s="30"/>
      <c r="F8" s="31"/>
      <c r="G8" s="31"/>
    </row>
    <row r="9" spans="1:10" ht="15.75" customHeight="1" x14ac:dyDescent="0.3">
      <c r="A9" s="13"/>
      <c r="B9" s="42" t="s">
        <v>54</v>
      </c>
      <c r="C9" s="42"/>
      <c r="D9" s="43"/>
      <c r="E9" s="43"/>
      <c r="F9" s="31"/>
      <c r="G9" s="31"/>
    </row>
    <row r="10" spans="1:10" x14ac:dyDescent="0.25">
      <c r="A10" s="13"/>
      <c r="B10" s="33"/>
      <c r="C10" s="33" t="s">
        <v>55</v>
      </c>
      <c r="E10" s="30"/>
      <c r="F10" s="44">
        <v>2</v>
      </c>
      <c r="G10" s="31"/>
    </row>
    <row r="11" spans="1:10" x14ac:dyDescent="0.25">
      <c r="A11" s="13"/>
      <c r="B11" s="33"/>
      <c r="C11" s="33" t="s">
        <v>56</v>
      </c>
      <c r="E11" s="30"/>
      <c r="F11" s="44">
        <v>2.5</v>
      </c>
      <c r="G11" s="31"/>
    </row>
    <row r="12" spans="1:10" x14ac:dyDescent="0.25">
      <c r="A12" s="13"/>
      <c r="B12" s="33"/>
      <c r="C12" s="33" t="s">
        <v>57</v>
      </c>
      <c r="E12" s="30"/>
      <c r="F12" s="44">
        <v>1.1000000000000001</v>
      </c>
      <c r="G12" s="31"/>
    </row>
    <row r="13" spans="1:10" x14ac:dyDescent="0.25">
      <c r="A13" s="13"/>
      <c r="B13" s="33"/>
      <c r="C13" s="33" t="s">
        <v>58</v>
      </c>
      <c r="E13" s="30"/>
      <c r="F13" s="44">
        <v>0.84</v>
      </c>
      <c r="G13" s="31"/>
    </row>
    <row r="14" spans="1:10" x14ac:dyDescent="0.25">
      <c r="A14" s="13"/>
      <c r="B14" s="33"/>
      <c r="C14" s="33" t="s">
        <v>59</v>
      </c>
      <c r="E14" s="30"/>
      <c r="F14" s="44">
        <v>1.2</v>
      </c>
      <c r="G14" s="31"/>
    </row>
    <row r="15" spans="1:10" x14ac:dyDescent="0.25">
      <c r="A15" s="13"/>
      <c r="B15" s="33"/>
      <c r="C15" s="45" t="s">
        <v>60</v>
      </c>
      <c r="E15" s="30"/>
      <c r="F15" s="46">
        <f>IF(SUM(Variable_costs_unit),SUM(Variable_costs_unit),0)</f>
        <v>7.64</v>
      </c>
      <c r="G15" s="35"/>
    </row>
    <row r="16" spans="1:10" ht="13.8" thickBot="1" x14ac:dyDescent="0.3">
      <c r="A16" s="13"/>
      <c r="B16" s="33"/>
      <c r="C16" s="45" t="s">
        <v>61</v>
      </c>
      <c r="E16" s="30"/>
      <c r="F16" s="47"/>
      <c r="G16" s="48">
        <f>IF(Variable_Unit_Cost,Variable_Unit_Cost*Sales_volume_units,0)</f>
        <v>7640</v>
      </c>
    </row>
    <row r="17" spans="1:8" x14ac:dyDescent="0.25">
      <c r="A17" s="13"/>
      <c r="B17" s="33"/>
      <c r="C17" s="45"/>
      <c r="E17" s="30"/>
      <c r="F17" s="47"/>
      <c r="G17" s="47"/>
      <c r="H17" s="16"/>
    </row>
    <row r="18" spans="1:8" x14ac:dyDescent="0.25">
      <c r="A18" s="13"/>
      <c r="B18" s="33"/>
      <c r="C18" s="45" t="s">
        <v>62</v>
      </c>
      <c r="E18" s="30"/>
      <c r="F18" s="41">
        <f>IF(Sales_price_unit&gt;0,MAX(0,Sales_price_unit-Variable_Unit_Cost),0)</f>
        <v>4.8600000000000003</v>
      </c>
      <c r="G18" s="47"/>
      <c r="H18" s="16"/>
    </row>
    <row r="19" spans="1:8" x14ac:dyDescent="0.25">
      <c r="A19" s="13"/>
      <c r="B19" s="33"/>
      <c r="C19" s="45" t="s">
        <v>63</v>
      </c>
      <c r="E19" s="30"/>
      <c r="F19" s="47"/>
      <c r="G19" s="41">
        <f>IF(OR(Total_Sales&lt;&gt;0,Total_variable&lt;&gt;0),Total_Sales-Total_variable,0)</f>
        <v>4860</v>
      </c>
      <c r="H19" s="16"/>
    </row>
    <row r="20" spans="1:8" x14ac:dyDescent="0.25">
      <c r="A20" s="13"/>
      <c r="B20" s="33"/>
      <c r="C20" s="33"/>
      <c r="D20" s="49"/>
      <c r="E20" s="30"/>
      <c r="F20" s="31"/>
      <c r="G20" s="47"/>
      <c r="H20" s="16"/>
    </row>
    <row r="21" spans="1:8" ht="15.6" x14ac:dyDescent="0.3">
      <c r="A21" s="13"/>
      <c r="B21" s="42" t="s">
        <v>64</v>
      </c>
      <c r="C21" s="42"/>
      <c r="D21" s="43"/>
      <c r="E21" s="43"/>
      <c r="F21" s="50"/>
      <c r="G21" s="31"/>
      <c r="H21" s="16"/>
    </row>
    <row r="22" spans="1:8" x14ac:dyDescent="0.25">
      <c r="A22" s="13"/>
      <c r="B22" s="33"/>
      <c r="C22" s="33" t="s">
        <v>65</v>
      </c>
      <c r="E22" s="30"/>
      <c r="F22" s="44">
        <v>1200</v>
      </c>
      <c r="G22" s="16"/>
      <c r="H22" s="16"/>
    </row>
    <row r="23" spans="1:8" x14ac:dyDescent="0.25">
      <c r="A23" s="13"/>
      <c r="B23" s="33"/>
      <c r="C23" s="33" t="s">
        <v>66</v>
      </c>
      <c r="E23" s="30"/>
      <c r="F23" s="44">
        <v>500</v>
      </c>
      <c r="G23" s="16"/>
      <c r="H23" s="16"/>
    </row>
    <row r="24" spans="1:8" x14ac:dyDescent="0.25">
      <c r="A24" s="13"/>
      <c r="B24" s="33"/>
      <c r="C24" s="33" t="s">
        <v>67</v>
      </c>
      <c r="E24" s="30"/>
      <c r="F24" s="51">
        <v>150</v>
      </c>
      <c r="G24" s="16"/>
      <c r="H24" s="16"/>
    </row>
    <row r="25" spans="1:8" x14ac:dyDescent="0.25">
      <c r="A25" s="13"/>
      <c r="B25" s="33"/>
      <c r="C25" s="33" t="s">
        <v>68</v>
      </c>
      <c r="E25" s="30"/>
      <c r="F25" s="52">
        <v>800</v>
      </c>
      <c r="G25" s="16"/>
      <c r="H25" s="16"/>
    </row>
    <row r="26" spans="1:8" x14ac:dyDescent="0.25">
      <c r="A26" s="13"/>
      <c r="B26" s="33"/>
      <c r="C26" s="33" t="s">
        <v>69</v>
      </c>
      <c r="E26" s="30"/>
      <c r="F26" s="34">
        <v>750</v>
      </c>
      <c r="G26" s="16"/>
      <c r="H26" s="16"/>
    </row>
    <row r="27" spans="1:8" ht="13.8" thickBot="1" x14ac:dyDescent="0.3">
      <c r="A27" s="13"/>
      <c r="B27" s="33"/>
      <c r="C27" s="45" t="s">
        <v>70</v>
      </c>
      <c r="E27" s="30"/>
      <c r="F27" s="31"/>
      <c r="G27" s="53">
        <f>IF(SUM(Fixed_costs)&lt;&gt;0,SUM(Fixed_costs),0)</f>
        <v>3400</v>
      </c>
      <c r="H27" s="16"/>
    </row>
    <row r="28" spans="1:8" ht="13.8" thickBot="1" x14ac:dyDescent="0.3">
      <c r="B28" s="39"/>
      <c r="C28" s="39"/>
      <c r="F28" s="31"/>
      <c r="G28" s="35"/>
      <c r="H28" s="16"/>
    </row>
    <row r="29" spans="1:8" ht="13.8" thickBot="1" x14ac:dyDescent="0.3">
      <c r="A29" s="13"/>
      <c r="B29" s="33"/>
      <c r="C29" s="45" t="s">
        <v>71</v>
      </c>
      <c r="E29" s="30"/>
      <c r="G29" s="54">
        <f>IF(OR(Gross_margin&lt;&gt;0,Total_fixed&lt;&gt;0),Gross_margin-Total_fixed,0)</f>
        <v>1460</v>
      </c>
      <c r="H29" s="16"/>
    </row>
    <row r="30" spans="1:8" x14ac:dyDescent="0.25">
      <c r="B30" s="39"/>
      <c r="C30" s="39"/>
      <c r="G30" s="35"/>
    </row>
    <row r="31" spans="1:8" ht="34.200000000000003" x14ac:dyDescent="0.8">
      <c r="B31" s="39"/>
      <c r="C31" s="39"/>
      <c r="F31" s="14"/>
    </row>
    <row r="32" spans="1:8" ht="34.200000000000003" x14ac:dyDescent="0.8">
      <c r="B32" s="14" t="s">
        <v>72</v>
      </c>
      <c r="C32" s="14"/>
      <c r="D32" s="14"/>
      <c r="E32" s="14"/>
      <c r="G32" s="16"/>
      <c r="H32" s="16"/>
    </row>
    <row r="33" spans="2:14" ht="21" x14ac:dyDescent="0.4">
      <c r="B33" s="56" t="s">
        <v>73</v>
      </c>
      <c r="C33" s="56"/>
      <c r="D33" s="57"/>
      <c r="E33" s="57"/>
      <c r="F33" s="58">
        <f>IF(AND(Unit_contrib_margin&gt;0,Total_fixed&gt;0),Total_fixed/Unit_contrib_margin,"")</f>
        <v>699.58847736625512</v>
      </c>
      <c r="G33" s="59"/>
      <c r="H33" s="57"/>
      <c r="I33" s="57"/>
      <c r="J33" s="60"/>
    </row>
    <row r="34" spans="2:14" ht="21" x14ac:dyDescent="0.4">
      <c r="B34" s="56" t="s">
        <v>74</v>
      </c>
      <c r="C34" s="56"/>
      <c r="D34" s="57"/>
      <c r="E34" s="57"/>
      <c r="F34" s="60"/>
      <c r="G34" s="59"/>
      <c r="H34" s="57"/>
      <c r="I34" s="57"/>
      <c r="J34" s="60"/>
    </row>
    <row r="35" spans="2:14" x14ac:dyDescent="0.25">
      <c r="B35" s="39" t="s">
        <v>52</v>
      </c>
      <c r="C35" s="39"/>
      <c r="D35" s="61">
        <f>IF(Sales_volume_units,Sales_volume_units*0,0)</f>
        <v>0</v>
      </c>
      <c r="E35" s="61">
        <f>IF(Sales_volume_units,Sales_volume_units*0.1,0)</f>
        <v>100</v>
      </c>
      <c r="F35" s="61">
        <f>IF(Sales_volume_units,Sales_volume_units*0.2,0)</f>
        <v>200</v>
      </c>
      <c r="G35" s="61">
        <f>IF(Sales_volume_units,Sales_volume_units*0.3,0)</f>
        <v>300</v>
      </c>
      <c r="H35" s="61">
        <f>IF(Sales_volume_units,Sales_volume_units*0.4,0)</f>
        <v>400</v>
      </c>
      <c r="I35" s="61">
        <f>IF(Sales_volume_units,Sales_volume_units*0.5,0)</f>
        <v>500</v>
      </c>
      <c r="J35" s="61">
        <f>IF(Sales_volume_units,Sales_volume_units*0.6,0)</f>
        <v>600</v>
      </c>
      <c r="K35" s="61">
        <f>IF(Sales_volume_units,Sales_volume_units*0.7,0)</f>
        <v>700</v>
      </c>
      <c r="L35" s="61">
        <f>IF(Sales_volume_units,Sales_volume_units*0.8,0)</f>
        <v>800</v>
      </c>
      <c r="M35" s="61">
        <f>IF(Sales_volume_units,Sales_volume_units*0.9,0)</f>
        <v>900</v>
      </c>
      <c r="N35" s="61">
        <f>Sales_volume_units</f>
        <v>1000</v>
      </c>
    </row>
    <row r="36" spans="2:14" x14ac:dyDescent="0.25">
      <c r="B36" s="39" t="s">
        <v>51</v>
      </c>
      <c r="C36" s="39"/>
      <c r="D36" s="62">
        <f t="shared" ref="D36:N36" si="0">Sales_price_unit</f>
        <v>12.5</v>
      </c>
      <c r="E36" s="62">
        <f t="shared" si="0"/>
        <v>12.5</v>
      </c>
      <c r="F36" s="62">
        <f t="shared" si="0"/>
        <v>12.5</v>
      </c>
      <c r="G36" s="62">
        <f t="shared" si="0"/>
        <v>12.5</v>
      </c>
      <c r="H36" s="62">
        <f t="shared" si="0"/>
        <v>12.5</v>
      </c>
      <c r="I36" s="62">
        <f t="shared" si="0"/>
        <v>12.5</v>
      </c>
      <c r="J36" s="62">
        <f t="shared" si="0"/>
        <v>12.5</v>
      </c>
      <c r="K36" s="62">
        <f t="shared" si="0"/>
        <v>12.5</v>
      </c>
      <c r="L36" s="62">
        <f t="shared" si="0"/>
        <v>12.5</v>
      </c>
      <c r="M36" s="62">
        <f t="shared" si="0"/>
        <v>12.5</v>
      </c>
      <c r="N36" s="62">
        <f t="shared" si="0"/>
        <v>12.5</v>
      </c>
    </row>
    <row r="37" spans="2:14" x14ac:dyDescent="0.25">
      <c r="B37" s="39" t="s">
        <v>75</v>
      </c>
      <c r="C37" s="39"/>
      <c r="D37" s="62">
        <f t="shared" ref="D37:N37" si="1">Total_fixed</f>
        <v>3400</v>
      </c>
      <c r="E37" s="62">
        <f t="shared" si="1"/>
        <v>3400</v>
      </c>
      <c r="F37" s="62">
        <f t="shared" si="1"/>
        <v>3400</v>
      </c>
      <c r="G37" s="62">
        <f t="shared" si="1"/>
        <v>3400</v>
      </c>
      <c r="H37" s="62">
        <f t="shared" si="1"/>
        <v>3400</v>
      </c>
      <c r="I37" s="62">
        <f t="shared" si="1"/>
        <v>3400</v>
      </c>
      <c r="J37" s="62">
        <f t="shared" si="1"/>
        <v>3400</v>
      </c>
      <c r="K37" s="62">
        <f t="shared" si="1"/>
        <v>3400</v>
      </c>
      <c r="L37" s="62">
        <f t="shared" si="1"/>
        <v>3400</v>
      </c>
      <c r="M37" s="62">
        <f t="shared" si="1"/>
        <v>3400</v>
      </c>
      <c r="N37" s="62">
        <f t="shared" si="1"/>
        <v>3400</v>
      </c>
    </row>
    <row r="38" spans="2:14" x14ac:dyDescent="0.25">
      <c r="B38" s="63" t="s">
        <v>76</v>
      </c>
      <c r="C38" s="63"/>
      <c r="D38" s="62">
        <f t="shared" ref="D38:N38" si="2">Variable_Unit_Cost*D35</f>
        <v>0</v>
      </c>
      <c r="E38" s="62">
        <f t="shared" si="2"/>
        <v>764</v>
      </c>
      <c r="F38" s="62">
        <f t="shared" si="2"/>
        <v>1528</v>
      </c>
      <c r="G38" s="62">
        <f t="shared" si="2"/>
        <v>2292</v>
      </c>
      <c r="H38" s="62">
        <f t="shared" si="2"/>
        <v>3056</v>
      </c>
      <c r="I38" s="62">
        <f t="shared" si="2"/>
        <v>3820</v>
      </c>
      <c r="J38" s="62">
        <f t="shared" si="2"/>
        <v>4584</v>
      </c>
      <c r="K38" s="62">
        <f t="shared" si="2"/>
        <v>5348</v>
      </c>
      <c r="L38" s="62">
        <f t="shared" si="2"/>
        <v>6112</v>
      </c>
      <c r="M38" s="62">
        <f t="shared" si="2"/>
        <v>6876</v>
      </c>
      <c r="N38" s="62">
        <f t="shared" si="2"/>
        <v>7640</v>
      </c>
    </row>
    <row r="39" spans="2:14" x14ac:dyDescent="0.25">
      <c r="B39" s="63" t="s">
        <v>0</v>
      </c>
      <c r="C39" s="63"/>
      <c r="D39" s="62">
        <f t="shared" ref="D39:N39" si="3">SUM(D37:D38)</f>
        <v>3400</v>
      </c>
      <c r="E39" s="62">
        <f t="shared" si="3"/>
        <v>4164</v>
      </c>
      <c r="F39" s="62">
        <f t="shared" si="3"/>
        <v>4928</v>
      </c>
      <c r="G39" s="62">
        <f t="shared" si="3"/>
        <v>5692</v>
      </c>
      <c r="H39" s="62">
        <f t="shared" si="3"/>
        <v>6456</v>
      </c>
      <c r="I39" s="62">
        <f t="shared" si="3"/>
        <v>7220</v>
      </c>
      <c r="J39" s="62">
        <f t="shared" si="3"/>
        <v>7984</v>
      </c>
      <c r="K39" s="62">
        <f t="shared" si="3"/>
        <v>8748</v>
      </c>
      <c r="L39" s="62">
        <f t="shared" si="3"/>
        <v>9512</v>
      </c>
      <c r="M39" s="62">
        <f t="shared" si="3"/>
        <v>10276</v>
      </c>
      <c r="N39" s="62">
        <f t="shared" si="3"/>
        <v>11040</v>
      </c>
    </row>
    <row r="40" spans="2:14" ht="13.8" thickBot="1" x14ac:dyDescent="0.3">
      <c r="B40" s="39" t="s">
        <v>1</v>
      </c>
      <c r="C40" s="39"/>
      <c r="D40" s="64">
        <f t="shared" ref="D40:N40" si="4">D36*D35</f>
        <v>0</v>
      </c>
      <c r="E40" s="64">
        <f t="shared" si="4"/>
        <v>1250</v>
      </c>
      <c r="F40" s="64">
        <f t="shared" si="4"/>
        <v>2500</v>
      </c>
      <c r="G40" s="64">
        <f t="shared" si="4"/>
        <v>3750</v>
      </c>
      <c r="H40" s="64">
        <f t="shared" si="4"/>
        <v>5000</v>
      </c>
      <c r="I40" s="64">
        <f t="shared" si="4"/>
        <v>6250</v>
      </c>
      <c r="J40" s="64">
        <f t="shared" si="4"/>
        <v>7500</v>
      </c>
      <c r="K40" s="64">
        <f t="shared" si="4"/>
        <v>8750</v>
      </c>
      <c r="L40" s="64">
        <f t="shared" si="4"/>
        <v>10000</v>
      </c>
      <c r="M40" s="64">
        <f t="shared" si="4"/>
        <v>11250</v>
      </c>
      <c r="N40" s="64">
        <f t="shared" si="4"/>
        <v>12500</v>
      </c>
    </row>
    <row r="41" spans="2:14" x14ac:dyDescent="0.25">
      <c r="B41" s="63" t="s">
        <v>77</v>
      </c>
      <c r="C41" s="63"/>
      <c r="D41" s="65">
        <f t="shared" ref="D41:N41" si="5">D40-D39</f>
        <v>-3400</v>
      </c>
      <c r="E41" s="65">
        <f t="shared" si="5"/>
        <v>-2914</v>
      </c>
      <c r="F41" s="65">
        <f t="shared" si="5"/>
        <v>-2428</v>
      </c>
      <c r="G41" s="65">
        <f t="shared" si="5"/>
        <v>-1942</v>
      </c>
      <c r="H41" s="65">
        <f t="shared" si="5"/>
        <v>-1456</v>
      </c>
      <c r="I41" s="65">
        <f t="shared" si="5"/>
        <v>-970</v>
      </c>
      <c r="J41" s="65">
        <f t="shared" si="5"/>
        <v>-484</v>
      </c>
      <c r="K41" s="65">
        <f t="shared" si="5"/>
        <v>2</v>
      </c>
      <c r="L41" s="65">
        <f t="shared" si="5"/>
        <v>488</v>
      </c>
      <c r="M41" s="65">
        <f t="shared" si="5"/>
        <v>974</v>
      </c>
      <c r="N41" s="65">
        <f t="shared" si="5"/>
        <v>1460</v>
      </c>
    </row>
  </sheetData>
  <sheetProtection sheet="1" objects="1" scenarios="1"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dataValidations count="3">
    <dataValidation type="decimal" allowBlank="1" showInputMessage="1" showErrorMessage="1" error="Please enter an amount between (10,000,000) and 10,000,000." sqref="F5:F6 F10:F14 F22:F26">
      <formula1>-10000000</formula1>
      <formula2>10000000</formula2>
    </dataValidation>
    <dataValidation allowBlank="1" showInputMessage="1" showErrorMessage="1" error="Please enter an amount between -10,000,000 and 10,000,000." sqref="F33 G16:G20 G5:G7 H4 H2 F15:F19 G45:G65536 G27 F28 G29"/>
    <dataValidation type="decimal" allowBlank="1" showInputMessage="1" showErrorMessage="1" error="Please enter an amount between -10,000,000 and 10,000,000." sqref="F34 F20:F21 F44:F65536 G4 G2 G28 F27 G30 F29 D38:N38 H45:H65536 J33:J34 G21 F8:F9 G8:G14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Formulas="1" workbookViewId="0">
      <selection activeCell="B3" sqref="B3"/>
    </sheetView>
  </sheetViews>
  <sheetFormatPr defaultRowHeight="15" x14ac:dyDescent="0.25"/>
  <cols>
    <col min="1" max="1" width="13.453125" bestFit="1" customWidth="1"/>
  </cols>
  <sheetData>
    <row r="1" spans="1:4" x14ac:dyDescent="0.25">
      <c r="A1" t="s">
        <v>1</v>
      </c>
      <c r="B1">
        <v>540000</v>
      </c>
      <c r="D1">
        <v>540000</v>
      </c>
    </row>
    <row r="2" spans="1:4" x14ac:dyDescent="0.25">
      <c r="A2" t="s">
        <v>0</v>
      </c>
      <c r="B2">
        <v>498000</v>
      </c>
      <c r="D2">
        <v>498000</v>
      </c>
    </row>
    <row r="3" spans="1:4" x14ac:dyDescent="0.25">
      <c r="A3" t="s">
        <v>2</v>
      </c>
      <c r="B3" s="9">
        <f>TotalSales-TotalCosts</f>
        <v>42000</v>
      </c>
      <c r="C3" t="s">
        <v>40</v>
      </c>
      <c r="D3">
        <f>D1-D2</f>
        <v>42000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ColWidth="7.08984375" defaultRowHeight="15" x14ac:dyDescent="0.25"/>
  <cols>
    <col min="1" max="1" width="12.54296875" style="1" bestFit="1" customWidth="1"/>
    <col min="2" max="2" width="11" style="1" bestFit="1" customWidth="1"/>
    <col min="3" max="3" width="2.453125" style="1" customWidth="1"/>
    <col min="4" max="4" width="12.54296875" style="1" bestFit="1" customWidth="1"/>
    <col min="5" max="5" width="11" style="1" bestFit="1" customWidth="1"/>
    <col min="6" max="6" width="2.81640625" style="1" customWidth="1"/>
    <col min="7" max="7" width="3" style="1" bestFit="1" customWidth="1"/>
    <col min="8" max="8" width="18.1796875" style="1" customWidth="1"/>
    <col min="9" max="16384" width="7.08984375" style="1"/>
  </cols>
  <sheetData>
    <row r="1" spans="1:6" ht="21" customHeight="1" x14ac:dyDescent="0.25">
      <c r="A1" s="1" t="s">
        <v>3</v>
      </c>
      <c r="B1" s="1" t="s">
        <v>4</v>
      </c>
      <c r="D1" s="1" t="s">
        <v>3</v>
      </c>
      <c r="E1" s="1" t="s">
        <v>4</v>
      </c>
    </row>
    <row r="2" spans="1:6" x14ac:dyDescent="0.25">
      <c r="A2" s="1" t="s">
        <v>7</v>
      </c>
      <c r="B2" s="1">
        <v>12000</v>
      </c>
      <c r="D2" s="1">
        <v>0</v>
      </c>
      <c r="E2" s="1">
        <v>0</v>
      </c>
    </row>
    <row r="3" spans="1:6" x14ac:dyDescent="0.25">
      <c r="A3" s="1" t="s">
        <v>8</v>
      </c>
      <c r="B3" s="1">
        <v>11000</v>
      </c>
      <c r="D3" s="1">
        <v>1</v>
      </c>
      <c r="E3" s="1">
        <v>12000</v>
      </c>
    </row>
    <row r="4" spans="1:6" x14ac:dyDescent="0.25">
      <c r="A4" s="1" t="s">
        <v>9</v>
      </c>
      <c r="B4" s="1">
        <v>10000</v>
      </c>
      <c r="D4" s="1">
        <v>6</v>
      </c>
      <c r="E4" s="1">
        <v>11000</v>
      </c>
    </row>
    <row r="5" spans="1:6" x14ac:dyDescent="0.25">
      <c r="A5" s="1" t="s">
        <v>10</v>
      </c>
      <c r="B5" s="1">
        <v>9000</v>
      </c>
      <c r="D5" s="1">
        <v>11</v>
      </c>
      <c r="E5" s="1">
        <v>10000</v>
      </c>
    </row>
    <row r="6" spans="1:6" x14ac:dyDescent="0.25">
      <c r="D6" s="1">
        <v>21</v>
      </c>
      <c r="E6" s="1">
        <v>9000</v>
      </c>
    </row>
    <row r="9" spans="1:6" x14ac:dyDescent="0.25">
      <c r="D9" s="1" t="s">
        <v>5</v>
      </c>
      <c r="E9" s="1" t="s">
        <v>6</v>
      </c>
    </row>
    <row r="10" spans="1:6" x14ac:dyDescent="0.25">
      <c r="D10" s="2">
        <v>3</v>
      </c>
      <c r="E10" s="3">
        <f>VLOOKUP(D10,$D$2:$E$6,2) *D10</f>
        <v>36000</v>
      </c>
      <c r="F10" s="1" t="s">
        <v>41</v>
      </c>
    </row>
    <row r="11" spans="1:6" x14ac:dyDescent="0.25">
      <c r="D11" s="2">
        <v>7</v>
      </c>
      <c r="E11" s="3">
        <f t="shared" ref="E11:E14" si="0">VLOOKUP(D11,$D$2:$E$6,2) *D11</f>
        <v>77000</v>
      </c>
    </row>
    <row r="12" spans="1:6" x14ac:dyDescent="0.25">
      <c r="D12" s="2">
        <v>13</v>
      </c>
      <c r="E12" s="3">
        <f t="shared" si="0"/>
        <v>130000</v>
      </c>
    </row>
    <row r="13" spans="1:6" x14ac:dyDescent="0.25">
      <c r="D13" s="2">
        <v>22</v>
      </c>
      <c r="E13" s="3">
        <f t="shared" si="0"/>
        <v>198000</v>
      </c>
    </row>
    <row r="14" spans="1:6" x14ac:dyDescent="0.25">
      <c r="D14" s="2">
        <v>8</v>
      </c>
      <c r="E14" s="3">
        <f t="shared" si="0"/>
        <v>88000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6.54296875" bestFit="1" customWidth="1"/>
    <col min="2" max="2" width="11.453125" bestFit="1" customWidth="1"/>
  </cols>
  <sheetData>
    <row r="1" spans="1:3" x14ac:dyDescent="0.25">
      <c r="A1" t="s">
        <v>11</v>
      </c>
      <c r="B1">
        <v>150000</v>
      </c>
    </row>
    <row r="2" spans="1:3" x14ac:dyDescent="0.25">
      <c r="A2" t="s">
        <v>12</v>
      </c>
      <c r="B2">
        <v>7.0000000000000007E-2</v>
      </c>
    </row>
    <row r="3" spans="1:3" x14ac:dyDescent="0.25">
      <c r="A3" t="s">
        <v>13</v>
      </c>
      <c r="B3">
        <v>25</v>
      </c>
    </row>
    <row r="5" spans="1:3" x14ac:dyDescent="0.25">
      <c r="A5" t="s">
        <v>14</v>
      </c>
      <c r="B5" s="10">
        <f>PMT(B2/12,B3 *12,B1)</f>
        <v>-1060.1687959126377</v>
      </c>
      <c r="C5" t="s">
        <v>42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6" sqref="C6"/>
    </sheetView>
  </sheetViews>
  <sheetFormatPr defaultColWidth="7.08984375" defaultRowHeight="13.2" x14ac:dyDescent="0.25"/>
  <cols>
    <col min="1" max="1" width="20.1796875" style="4" customWidth="1"/>
    <col min="2" max="2" width="5" style="4" bestFit="1" customWidth="1"/>
    <col min="3" max="3" width="5.6328125" style="4" bestFit="1" customWidth="1"/>
    <col min="4" max="4" width="5.453125" style="4" bestFit="1" customWidth="1"/>
    <col min="5" max="16384" width="7.08984375" style="4"/>
  </cols>
  <sheetData>
    <row r="1" spans="1:10" ht="15" x14ac:dyDescent="0.35">
      <c r="A1" s="5" t="s">
        <v>15</v>
      </c>
    </row>
    <row r="2" spans="1:10" ht="15" x14ac:dyDescent="0.35">
      <c r="A2" s="5" t="s">
        <v>16</v>
      </c>
    </row>
    <row r="3" spans="1:10" ht="15" x14ac:dyDescent="0.35">
      <c r="A3" s="5" t="s">
        <v>17</v>
      </c>
    </row>
    <row r="5" spans="1:10" ht="15" x14ac:dyDescent="0.35">
      <c r="A5" s="5" t="s">
        <v>18</v>
      </c>
      <c r="B5" s="4" t="s">
        <v>19</v>
      </c>
      <c r="C5" s="4" t="s">
        <v>20</v>
      </c>
      <c r="D5" s="4" t="s">
        <v>21</v>
      </c>
      <c r="G5" s="6"/>
      <c r="H5" s="6"/>
      <c r="I5" s="6"/>
      <c r="J5" s="6"/>
    </row>
    <row r="6" spans="1:10" ht="15" x14ac:dyDescent="0.35">
      <c r="A6" s="5" t="s">
        <v>22</v>
      </c>
      <c r="B6" s="8" t="str">
        <f>LEFT(A6,4)</f>
        <v>1950</v>
      </c>
      <c r="C6" s="8" t="str">
        <f>MID(A6,6,1)</f>
        <v>1</v>
      </c>
      <c r="D6" s="8" t="str">
        <f>RIGHT(A6,6)</f>
        <v>1618.4</v>
      </c>
      <c r="E6" s="11" t="s">
        <v>43</v>
      </c>
      <c r="G6" s="6"/>
      <c r="H6" s="6"/>
      <c r="I6" s="7"/>
      <c r="J6" s="6"/>
    </row>
    <row r="7" spans="1:10" ht="15" x14ac:dyDescent="0.35">
      <c r="A7" s="5" t="s">
        <v>23</v>
      </c>
      <c r="B7" s="8" t="str">
        <f t="shared" ref="B7:B24" si="0">LEFT(A7,4)</f>
        <v>1950</v>
      </c>
      <c r="C7" s="8" t="str">
        <f t="shared" ref="C7:C23" si="1">MID(A7,6,1)</f>
        <v>2</v>
      </c>
      <c r="D7" s="8" t="str">
        <f t="shared" ref="D7:D23" si="2">RIGHT(A7,6)</f>
        <v>1667.2</v>
      </c>
      <c r="G7" s="6"/>
      <c r="H7" s="6"/>
      <c r="I7" s="7"/>
      <c r="J7" s="6"/>
    </row>
    <row r="8" spans="1:10" ht="15" x14ac:dyDescent="0.35">
      <c r="A8" s="5" t="s">
        <v>24</v>
      </c>
      <c r="B8" s="8" t="str">
        <f t="shared" si="0"/>
        <v>1950</v>
      </c>
      <c r="C8" s="8" t="str">
        <f t="shared" si="1"/>
        <v>3</v>
      </c>
      <c r="D8" s="8" t="str">
        <f t="shared" si="2"/>
        <v>1733.1</v>
      </c>
      <c r="G8" s="6"/>
      <c r="H8" s="6"/>
      <c r="I8" s="7"/>
      <c r="J8" s="6"/>
    </row>
    <row r="9" spans="1:10" ht="15" x14ac:dyDescent="0.35">
      <c r="A9" s="5" t="s">
        <v>25</v>
      </c>
      <c r="B9" s="8" t="str">
        <f t="shared" si="0"/>
        <v>1950</v>
      </c>
      <c r="C9" s="8" t="str">
        <f t="shared" si="1"/>
        <v>4</v>
      </c>
      <c r="D9" s="8" t="str">
        <f t="shared" si="2"/>
        <v>1763.9</v>
      </c>
      <c r="G9" s="6"/>
      <c r="H9" s="6"/>
      <c r="I9" s="7"/>
      <c r="J9" s="6"/>
    </row>
    <row r="10" spans="1:10" ht="15" x14ac:dyDescent="0.35">
      <c r="A10" s="5" t="s">
        <v>26</v>
      </c>
      <c r="B10" s="8" t="str">
        <f t="shared" si="0"/>
        <v>1951</v>
      </c>
      <c r="C10" s="8" t="str">
        <f t="shared" si="1"/>
        <v>1</v>
      </c>
      <c r="D10" s="8" t="str">
        <f t="shared" si="2"/>
        <v>1782.9</v>
      </c>
      <c r="G10" s="6"/>
      <c r="H10" s="6"/>
      <c r="I10" s="7"/>
      <c r="J10" s="6"/>
    </row>
    <row r="11" spans="1:10" ht="15" x14ac:dyDescent="0.35">
      <c r="A11" s="5" t="s">
        <v>27</v>
      </c>
      <c r="B11" s="8" t="str">
        <f t="shared" si="0"/>
        <v>1951</v>
      </c>
      <c r="C11" s="8" t="str">
        <f t="shared" si="1"/>
        <v>2</v>
      </c>
      <c r="D11" s="8" t="str">
        <f t="shared" si="2"/>
        <v>1814.9</v>
      </c>
      <c r="G11" s="6"/>
      <c r="H11" s="6"/>
      <c r="I11" s="7"/>
      <c r="J11" s="6"/>
    </row>
    <row r="12" spans="1:10" ht="15" x14ac:dyDescent="0.35">
      <c r="A12" s="5" t="s">
        <v>28</v>
      </c>
      <c r="B12" s="8" t="str">
        <f t="shared" si="0"/>
        <v>1951</v>
      </c>
      <c r="C12" s="8" t="str">
        <f t="shared" si="1"/>
        <v>3</v>
      </c>
      <c r="D12" s="8" t="str">
        <f t="shared" si="2"/>
        <v>1851.6</v>
      </c>
      <c r="G12" s="6"/>
      <c r="H12" s="6"/>
      <c r="I12" s="7"/>
      <c r="J12" s="6"/>
    </row>
    <row r="13" spans="1:10" ht="15" x14ac:dyDescent="0.35">
      <c r="A13" s="5" t="s">
        <v>29</v>
      </c>
      <c r="B13" s="8" t="str">
        <f t="shared" si="0"/>
        <v>1951</v>
      </c>
      <c r="C13" s="8" t="str">
        <f t="shared" si="1"/>
        <v>4</v>
      </c>
      <c r="D13" s="8" t="str">
        <f t="shared" si="2"/>
        <v>1855.8</v>
      </c>
      <c r="G13" s="6"/>
      <c r="H13" s="6"/>
      <c r="I13" s="7"/>
      <c r="J13" s="6"/>
    </row>
    <row r="14" spans="1:10" ht="15" x14ac:dyDescent="0.35">
      <c r="A14" s="5" t="s">
        <v>30</v>
      </c>
      <c r="B14" s="8" t="str">
        <f t="shared" si="0"/>
        <v>1952</v>
      </c>
      <c r="C14" s="8" t="str">
        <f t="shared" si="1"/>
        <v>1</v>
      </c>
      <c r="D14" s="8" t="str">
        <f t="shared" si="2"/>
        <v>1876.7</v>
      </c>
      <c r="G14" s="6"/>
      <c r="H14" s="6"/>
      <c r="I14" s="7"/>
      <c r="J14" s="6"/>
    </row>
    <row r="15" spans="1:10" ht="15" x14ac:dyDescent="0.35">
      <c r="A15" s="5" t="s">
        <v>31</v>
      </c>
      <c r="B15" s="8" t="str">
        <f t="shared" si="0"/>
        <v>1952</v>
      </c>
      <c r="C15" s="8" t="str">
        <f t="shared" si="1"/>
        <v>2</v>
      </c>
      <c r="D15" s="8" t="str">
        <f t="shared" si="2"/>
        <v>1878.2</v>
      </c>
      <c r="G15" s="6"/>
      <c r="H15" s="6"/>
      <c r="I15" s="7"/>
      <c r="J15" s="6"/>
    </row>
    <row r="16" spans="1:10" ht="15" x14ac:dyDescent="0.35">
      <c r="A16" s="5" t="s">
        <v>32</v>
      </c>
      <c r="B16" s="8" t="str">
        <f t="shared" si="0"/>
        <v>1952</v>
      </c>
      <c r="C16" s="8" t="str">
        <f t="shared" si="1"/>
        <v>3</v>
      </c>
      <c r="D16" s="8" t="str">
        <f t="shared" si="2"/>
        <v>1889.9</v>
      </c>
      <c r="G16" s="6"/>
      <c r="H16" s="6"/>
      <c r="I16" s="7"/>
      <c r="J16" s="6"/>
    </row>
    <row r="17" spans="1:10" ht="15" x14ac:dyDescent="0.35">
      <c r="A17" s="5" t="s">
        <v>33</v>
      </c>
      <c r="B17" s="8" t="str">
        <f t="shared" si="0"/>
        <v>1952</v>
      </c>
      <c r="C17" s="8" t="str">
        <f t="shared" si="1"/>
        <v>4</v>
      </c>
      <c r="D17" s="8" t="str">
        <f t="shared" si="2"/>
        <v>1951.9</v>
      </c>
      <c r="G17" s="6"/>
      <c r="H17" s="6"/>
      <c r="I17" s="7"/>
      <c r="J17" s="6"/>
    </row>
    <row r="18" spans="1:10" ht="15" x14ac:dyDescent="0.35">
      <c r="A18" s="5" t="s">
        <v>34</v>
      </c>
      <c r="B18" s="8" t="str">
        <f t="shared" si="0"/>
        <v>1953</v>
      </c>
      <c r="C18" s="8" t="str">
        <f t="shared" si="1"/>
        <v>1</v>
      </c>
      <c r="D18" s="8" t="str">
        <f t="shared" si="2"/>
        <v>1987.4</v>
      </c>
      <c r="G18" s="6"/>
      <c r="H18" s="6"/>
      <c r="I18" s="7"/>
      <c r="J18" s="6"/>
    </row>
    <row r="19" spans="1:10" ht="15" x14ac:dyDescent="0.35">
      <c r="A19" s="5" t="s">
        <v>35</v>
      </c>
      <c r="B19" s="8" t="str">
        <f t="shared" si="0"/>
        <v>1953</v>
      </c>
      <c r="C19" s="8" t="str">
        <f t="shared" si="1"/>
        <v>2</v>
      </c>
      <c r="D19" s="8" t="str">
        <f t="shared" si="2"/>
        <v>2004.3</v>
      </c>
      <c r="G19" s="6"/>
      <c r="H19" s="6"/>
      <c r="I19" s="7"/>
      <c r="J19" s="6"/>
    </row>
    <row r="20" spans="1:10" ht="15" x14ac:dyDescent="0.35">
      <c r="A20" s="5" t="s">
        <v>36</v>
      </c>
      <c r="B20" s="8" t="str">
        <f t="shared" si="0"/>
        <v>1953</v>
      </c>
      <c r="C20" s="8" t="str">
        <f t="shared" si="1"/>
        <v>3</v>
      </c>
      <c r="D20" s="8" t="str">
        <f t="shared" si="2"/>
        <v>1990.2</v>
      </c>
      <c r="G20" s="6"/>
      <c r="H20" s="6"/>
      <c r="I20" s="7"/>
      <c r="J20" s="6"/>
    </row>
    <row r="21" spans="1:10" ht="15" x14ac:dyDescent="0.35">
      <c r="A21" s="5" t="s">
        <v>37</v>
      </c>
      <c r="B21" s="8" t="str">
        <f t="shared" si="0"/>
        <v>1953</v>
      </c>
      <c r="C21" s="8" t="str">
        <f t="shared" si="1"/>
        <v>4</v>
      </c>
      <c r="D21" s="8" t="str">
        <f t="shared" si="2"/>
        <v>1958.6</v>
      </c>
      <c r="G21" s="6"/>
      <c r="H21" s="6"/>
      <c r="I21" s="7"/>
      <c r="J21" s="6"/>
    </row>
    <row r="22" spans="1:10" ht="15" x14ac:dyDescent="0.35">
      <c r="A22" s="5" t="s">
        <v>38</v>
      </c>
      <c r="B22" s="8" t="str">
        <f t="shared" si="0"/>
        <v>1954</v>
      </c>
      <c r="C22" s="8" t="str">
        <f t="shared" si="1"/>
        <v>1</v>
      </c>
      <c r="D22" s="8" t="str">
        <f t="shared" si="2"/>
        <v>1949.7</v>
      </c>
      <c r="G22" s="6"/>
      <c r="H22" s="6"/>
      <c r="I22" s="7"/>
      <c r="J22" s="6"/>
    </row>
    <row r="23" spans="1:10" ht="15" x14ac:dyDescent="0.35">
      <c r="A23" s="5" t="s">
        <v>39</v>
      </c>
      <c r="B23" s="8" t="str">
        <f t="shared" si="0"/>
        <v>1999</v>
      </c>
      <c r="C23" s="8" t="str">
        <f t="shared" si="1"/>
        <v>3</v>
      </c>
      <c r="D23" s="8" t="str">
        <f t="shared" si="2"/>
        <v>8906.4</v>
      </c>
    </row>
    <row r="24" spans="1:10" x14ac:dyDescent="0.25">
      <c r="A24" s="4" t="s">
        <v>79</v>
      </c>
      <c r="B24" s="8" t="str">
        <f t="shared" si="0"/>
        <v>2012</v>
      </c>
      <c r="C24" s="8" t="str">
        <f t="shared" ref="C24" si="3">MID(A24,6,1)</f>
        <v>4</v>
      </c>
      <c r="D24" s="8" t="str">
        <f>RIGHT(A24,7)</f>
        <v>13404.4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L6" sqref="L6"/>
    </sheetView>
  </sheetViews>
  <sheetFormatPr defaultRowHeight="15" x14ac:dyDescent="0.25"/>
  <sheetData>
    <row r="1" spans="1:7" x14ac:dyDescent="0.25">
      <c r="A1" t="s">
        <v>44</v>
      </c>
      <c r="B1" t="s">
        <v>45</v>
      </c>
    </row>
    <row r="2" spans="1:7" x14ac:dyDescent="0.25">
      <c r="A2">
        <v>689</v>
      </c>
      <c r="B2">
        <v>1.99</v>
      </c>
      <c r="C2" s="12" t="s">
        <v>47</v>
      </c>
      <c r="D2" s="12" t="s">
        <v>46</v>
      </c>
      <c r="E2" s="12"/>
      <c r="F2" s="12"/>
      <c r="G2" s="12"/>
    </row>
    <row r="3" spans="1:7" x14ac:dyDescent="0.25">
      <c r="A3">
        <v>170</v>
      </c>
      <c r="B3">
        <v>3.97</v>
      </c>
    </row>
    <row r="4" spans="1:7" x14ac:dyDescent="0.25">
      <c r="A4">
        <v>1189</v>
      </c>
      <c r="B4">
        <v>1.54</v>
      </c>
    </row>
    <row r="5" spans="1:7" x14ac:dyDescent="0.25">
      <c r="A5">
        <v>892</v>
      </c>
      <c r="B5">
        <v>4.25</v>
      </c>
    </row>
    <row r="6" spans="1:7" x14ac:dyDescent="0.25">
      <c r="A6">
        <v>105</v>
      </c>
      <c r="B6">
        <v>2.61</v>
      </c>
    </row>
    <row r="7" spans="1:7" x14ac:dyDescent="0.25">
      <c r="A7">
        <v>763</v>
      </c>
      <c r="B7">
        <v>1.94</v>
      </c>
    </row>
    <row r="8" spans="1:7" x14ac:dyDescent="0.25">
      <c r="A8">
        <v>215</v>
      </c>
      <c r="B8">
        <v>3.09</v>
      </c>
    </row>
    <row r="9" spans="1:7" x14ac:dyDescent="0.25">
      <c r="A9">
        <v>239</v>
      </c>
      <c r="B9">
        <v>2.21</v>
      </c>
    </row>
    <row r="10" spans="1:7" x14ac:dyDescent="0.25">
      <c r="A10">
        <v>742</v>
      </c>
      <c r="B10">
        <v>3.07</v>
      </c>
    </row>
    <row r="11" spans="1:7" x14ac:dyDescent="0.25">
      <c r="A11">
        <v>890</v>
      </c>
      <c r="B11">
        <v>1.84</v>
      </c>
    </row>
    <row r="12" spans="1:7" x14ac:dyDescent="0.25">
      <c r="A12">
        <v>288</v>
      </c>
      <c r="B12">
        <v>2.4500000000000002</v>
      </c>
    </row>
    <row r="13" spans="1:7" x14ac:dyDescent="0.25">
      <c r="A13">
        <v>802</v>
      </c>
      <c r="B13">
        <v>3.69</v>
      </c>
    </row>
    <row r="14" spans="1:7" x14ac:dyDescent="0.25">
      <c r="A14">
        <v>108</v>
      </c>
      <c r="B14">
        <v>2.76</v>
      </c>
    </row>
    <row r="15" spans="1:7" x14ac:dyDescent="0.25">
      <c r="A15">
        <v>118</v>
      </c>
      <c r="B15">
        <v>3.17</v>
      </c>
    </row>
    <row r="16" spans="1:7" x14ac:dyDescent="0.25">
      <c r="A16">
        <v>246</v>
      </c>
      <c r="B16">
        <v>3.9</v>
      </c>
    </row>
    <row r="17" spans="1:2" x14ac:dyDescent="0.25">
      <c r="A17">
        <v>1133</v>
      </c>
      <c r="B17">
        <v>3.74</v>
      </c>
    </row>
    <row r="18" spans="1:2" x14ac:dyDescent="0.25">
      <c r="A18">
        <v>160</v>
      </c>
      <c r="B18">
        <v>2.85</v>
      </c>
    </row>
    <row r="19" spans="1:2" x14ac:dyDescent="0.25">
      <c r="A19">
        <v>156</v>
      </c>
      <c r="B19">
        <v>3.46</v>
      </c>
    </row>
    <row r="20" spans="1:2" x14ac:dyDescent="0.25">
      <c r="A20">
        <v>143</v>
      </c>
      <c r="B20">
        <v>3.84</v>
      </c>
    </row>
    <row r="21" spans="1:2" x14ac:dyDescent="0.25">
      <c r="A21">
        <v>101</v>
      </c>
      <c r="B21">
        <v>1.6</v>
      </c>
    </row>
    <row r="22" spans="1:2" x14ac:dyDescent="0.25">
      <c r="A22">
        <v>201</v>
      </c>
      <c r="B22">
        <v>2.35</v>
      </c>
    </row>
    <row r="23" spans="1:2" x14ac:dyDescent="0.25">
      <c r="A23">
        <v>1083</v>
      </c>
      <c r="B23">
        <v>3.65</v>
      </c>
    </row>
    <row r="24" spans="1:2" x14ac:dyDescent="0.25">
      <c r="A24">
        <v>823</v>
      </c>
      <c r="B24">
        <v>4.12</v>
      </c>
    </row>
    <row r="25" spans="1:2" x14ac:dyDescent="0.25">
      <c r="A25">
        <v>462</v>
      </c>
      <c r="B25">
        <v>3.06</v>
      </c>
    </row>
    <row r="26" spans="1:2" x14ac:dyDescent="0.25">
      <c r="A26">
        <v>1046</v>
      </c>
      <c r="B26">
        <v>4.2300000000000004</v>
      </c>
    </row>
    <row r="27" spans="1:2" x14ac:dyDescent="0.25">
      <c r="A27">
        <v>648</v>
      </c>
      <c r="B27">
        <v>4.13</v>
      </c>
    </row>
    <row r="28" spans="1:2" x14ac:dyDescent="0.25">
      <c r="A28">
        <v>705</v>
      </c>
      <c r="B28">
        <v>2.56</v>
      </c>
    </row>
    <row r="29" spans="1:2" x14ac:dyDescent="0.25">
      <c r="A29">
        <v>550</v>
      </c>
      <c r="B29">
        <v>2.11</v>
      </c>
    </row>
    <row r="30" spans="1:2" x14ac:dyDescent="0.25">
      <c r="A30">
        <v>314</v>
      </c>
      <c r="B30">
        <v>1.78</v>
      </c>
    </row>
    <row r="31" spans="1:2" x14ac:dyDescent="0.25">
      <c r="A31">
        <v>660</v>
      </c>
      <c r="B31">
        <v>4.13</v>
      </c>
    </row>
    <row r="32" spans="1:2" x14ac:dyDescent="0.25">
      <c r="A32">
        <v>571</v>
      </c>
      <c r="B32">
        <v>1.78</v>
      </c>
    </row>
    <row r="33" spans="1:2" x14ac:dyDescent="0.25">
      <c r="A33">
        <v>678</v>
      </c>
      <c r="B33">
        <v>1.75</v>
      </c>
    </row>
    <row r="34" spans="1:2" x14ac:dyDescent="0.25">
      <c r="A34">
        <v>1012</v>
      </c>
      <c r="B34">
        <v>3.35</v>
      </c>
    </row>
    <row r="35" spans="1:2" x14ac:dyDescent="0.25">
      <c r="A35">
        <v>1040</v>
      </c>
      <c r="B35">
        <v>1.54</v>
      </c>
    </row>
    <row r="36" spans="1:2" x14ac:dyDescent="0.25">
      <c r="A36">
        <v>752</v>
      </c>
      <c r="B36">
        <v>2.1800000000000002</v>
      </c>
    </row>
    <row r="37" spans="1:2" x14ac:dyDescent="0.25">
      <c r="A37">
        <v>845</v>
      </c>
      <c r="B37">
        <v>2.2599999999999998</v>
      </c>
    </row>
    <row r="38" spans="1:2" x14ac:dyDescent="0.25">
      <c r="A38">
        <v>829</v>
      </c>
      <c r="B38">
        <v>3.6</v>
      </c>
    </row>
    <row r="39" spans="1:2" x14ac:dyDescent="0.25">
      <c r="A39">
        <v>752</v>
      </c>
      <c r="B39">
        <v>3.49</v>
      </c>
    </row>
    <row r="40" spans="1:2" x14ac:dyDescent="0.25">
      <c r="A40">
        <v>1176</v>
      </c>
      <c r="B40">
        <v>2.65</v>
      </c>
    </row>
    <row r="41" spans="1:2" x14ac:dyDescent="0.25">
      <c r="A41">
        <v>749</v>
      </c>
      <c r="B41">
        <v>3.95</v>
      </c>
    </row>
    <row r="42" spans="1:2" x14ac:dyDescent="0.25">
      <c r="A42">
        <v>186</v>
      </c>
      <c r="B42">
        <v>1.57</v>
      </c>
    </row>
    <row r="43" spans="1:2" x14ac:dyDescent="0.25">
      <c r="A43">
        <v>237</v>
      </c>
      <c r="B43">
        <v>2.77</v>
      </c>
    </row>
    <row r="44" spans="1:2" x14ac:dyDescent="0.25">
      <c r="A44">
        <v>347</v>
      </c>
      <c r="B44">
        <v>4.01</v>
      </c>
    </row>
    <row r="45" spans="1:2" x14ac:dyDescent="0.25">
      <c r="A45">
        <v>692</v>
      </c>
      <c r="B45">
        <v>3.47</v>
      </c>
    </row>
    <row r="46" spans="1:2" x14ac:dyDescent="0.25">
      <c r="A46">
        <v>747</v>
      </c>
      <c r="B46">
        <v>3.26</v>
      </c>
    </row>
    <row r="47" spans="1:2" x14ac:dyDescent="0.25">
      <c r="A47">
        <v>794</v>
      </c>
      <c r="B47">
        <v>2.81</v>
      </c>
    </row>
    <row r="48" spans="1:2" x14ac:dyDescent="0.25">
      <c r="A48">
        <v>986</v>
      </c>
      <c r="B48">
        <v>4.0199999999999996</v>
      </c>
    </row>
    <row r="49" spans="1:2" x14ac:dyDescent="0.25">
      <c r="A49">
        <v>1105</v>
      </c>
      <c r="B49">
        <v>2.4500000000000002</v>
      </c>
    </row>
    <row r="50" spans="1:2" x14ac:dyDescent="0.25">
      <c r="A50">
        <v>1159</v>
      </c>
      <c r="B50">
        <v>1.83</v>
      </c>
    </row>
    <row r="51" spans="1:2" x14ac:dyDescent="0.25">
      <c r="A51">
        <v>873</v>
      </c>
      <c r="B51"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Breakeven Analysis Data</vt:lpstr>
      <vt:lpstr>5-NamedRanges</vt:lpstr>
      <vt:lpstr>6-Vlookup</vt:lpstr>
      <vt:lpstr>7-PMT</vt:lpstr>
      <vt:lpstr>9-StringParsing</vt:lpstr>
      <vt:lpstr>10-Charts</vt:lpstr>
      <vt:lpstr>Breakeven Analysis Chart</vt:lpstr>
      <vt:lpstr>Chart1</vt:lpstr>
      <vt:lpstr>'Breakeven Analysis Data'!Breakeven_point</vt:lpstr>
      <vt:lpstr>'Breakeven Analysis Data'!Company_name</vt:lpstr>
      <vt:lpstr>'Breakeven Analysis Data'!Fixed_costs</vt:lpstr>
      <vt:lpstr>Ggnp</vt:lpstr>
      <vt:lpstr>'Breakeven Analysis Data'!Gross_margin</vt:lpstr>
      <vt:lpstr>'Breakeven Analysis Data'!Net_profit</vt:lpstr>
      <vt:lpstr>Profit</vt:lpstr>
      <vt:lpstr>'Breakeven Analysis Data'!Sales_price_unit</vt:lpstr>
      <vt:lpstr>'Breakeven Analysis Data'!Sales_volume_units</vt:lpstr>
      <vt:lpstr>'Breakeven Analysis Data'!TemplatePrintArea</vt:lpstr>
      <vt:lpstr>'Breakeven Analysis Data'!Total_fixed</vt:lpstr>
      <vt:lpstr>'Breakeven Analysis Data'!Total_Sales</vt:lpstr>
      <vt:lpstr>'Breakeven Analysis Data'!Total_variable</vt:lpstr>
      <vt:lpstr>TotalCosts</vt:lpstr>
      <vt:lpstr>TotalSales</vt:lpstr>
      <vt:lpstr>'Breakeven Analysis Data'!Unit_contrib_margin</vt:lpstr>
      <vt:lpstr>'Breakeven Analysis Data'!Variable_cost_unit</vt:lpstr>
      <vt:lpstr>'Breakeven Analysis Data'!Variable_costs_unit</vt:lpstr>
      <vt:lpstr>'Breakeven Analysis Data'!Variable_Unit_Cost</vt:lpstr>
      <vt:lpstr>Ygnp</vt:lpstr>
    </vt:vector>
  </TitlesOfParts>
  <Company>wsu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2006-10-09T17:11:07Z</dcterms:created>
  <dcterms:modified xsi:type="dcterms:W3CDTF">2015-07-30T00:48:54Z</dcterms:modified>
</cp:coreProperties>
</file>